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tables/table3.xml" ContentType="application/vnd.openxmlformats-officedocument.spreadsheetml.table+xml"/>
  <Override PartName="/xl/pivotTables/pivotTable1.xml" ContentType="application/vnd.openxmlformats-officedocument.spreadsheetml.pivotTable+xml"/>
  <Override PartName="/xl/tables/table4.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mc:AlternateContent xmlns:mc="http://schemas.openxmlformats.org/markup-compatibility/2006">
    <mc:Choice Requires="x15">
      <x15ac:absPath xmlns:x15ac="http://schemas.microsoft.com/office/spreadsheetml/2010/11/ac" url="https://borusg.sharepoint.com/team_sites/galileo/Shared Documents/Affordable Learning Georgia (ALG)/Data and Reporting/Data Center Files/"/>
    </mc:Choice>
  </mc:AlternateContent>
  <xr:revisionPtr revIDLastSave="0" documentId="8_{EE1E616E-B5F4-4B19-B368-73888DAC2E3E}" xr6:coauthVersionLast="47" xr6:coauthVersionMax="47" xr10:uidLastSave="{00000000-0000-0000-0000-000000000000}"/>
  <bookViews>
    <workbookView xWindow="1950" yWindow="600" windowWidth="26655" windowHeight="15600" xr2:uid="{00000000-000D-0000-FFFF-FFFF00000000}"/>
  </bookViews>
  <sheets>
    <sheet name="Grants Data" sheetId="1" r:id="rId1"/>
    <sheet name="eCore Savings Data" sheetId="4" r:id="rId2"/>
    <sheet name="Institution Ranks" sheetId="8" r:id="rId3"/>
    <sheet name="Data Types" sheetId="3" r:id="rId4"/>
  </sheets>
  <calcPr calcId="191028"/>
  <pivotCaches>
    <pivotCache cacheId="0"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88" i="1" l="1"/>
  <c r="EA564" i="1"/>
  <c r="EA565" i="1"/>
  <c r="EA566" i="1"/>
  <c r="EA567" i="1"/>
  <c r="EA568" i="1"/>
  <c r="EA569" i="1"/>
  <c r="EA570" i="1"/>
  <c r="EA571" i="1"/>
  <c r="EA572" i="1"/>
  <c r="EA573" i="1"/>
  <c r="EA574" i="1"/>
  <c r="EA575" i="1"/>
  <c r="EA576" i="1"/>
  <c r="EA577" i="1"/>
  <c r="EA578" i="1"/>
  <c r="EA579" i="1"/>
  <c r="EA580" i="1"/>
  <c r="EA581" i="1"/>
  <c r="EA582" i="1"/>
  <c r="EA583" i="1"/>
  <c r="EA584" i="1"/>
  <c r="EA585" i="1"/>
  <c r="EA586" i="1"/>
  <c r="EA587" i="1"/>
  <c r="EA588" i="1"/>
  <c r="EA589" i="1"/>
  <c r="EA590" i="1"/>
  <c r="EA591" i="1"/>
  <c r="EA592" i="1"/>
  <c r="DZ564" i="1"/>
  <c r="DZ565" i="1"/>
  <c r="DZ566" i="1"/>
  <c r="DZ567" i="1"/>
  <c r="DZ568" i="1"/>
  <c r="DZ569" i="1"/>
  <c r="DZ570" i="1"/>
  <c r="DZ571" i="1"/>
  <c r="DZ572" i="1"/>
  <c r="DZ573" i="1"/>
  <c r="DZ574" i="1"/>
  <c r="DZ575" i="1"/>
  <c r="DZ576" i="1"/>
  <c r="DZ577" i="1"/>
  <c r="DZ578" i="1"/>
  <c r="DZ579" i="1"/>
  <c r="DZ580" i="1"/>
  <c r="DZ581" i="1"/>
  <c r="DZ582" i="1"/>
  <c r="DZ583" i="1"/>
  <c r="DZ584" i="1"/>
  <c r="DZ585" i="1"/>
  <c r="DZ586" i="1"/>
  <c r="DZ587" i="1"/>
  <c r="DZ588" i="1"/>
  <c r="DZ589" i="1"/>
  <c r="DZ590" i="1"/>
  <c r="DZ591" i="1"/>
  <c r="DZ592" i="1"/>
  <c r="DY3" i="1"/>
  <c r="DZ3" i="1" s="1"/>
  <c r="DY4" i="1"/>
  <c r="DZ4" i="1" s="1"/>
  <c r="DY5" i="1"/>
  <c r="DZ5" i="1" s="1"/>
  <c r="DY6" i="1"/>
  <c r="DZ6" i="1" s="1"/>
  <c r="DY7" i="1"/>
  <c r="DZ7" i="1" s="1"/>
  <c r="DY8" i="1"/>
  <c r="DZ8" i="1" s="1"/>
  <c r="DY9" i="1"/>
  <c r="DZ9" i="1" s="1"/>
  <c r="DY10" i="1"/>
  <c r="DZ10" i="1" s="1"/>
  <c r="DY11" i="1"/>
  <c r="DZ11" i="1" s="1"/>
  <c r="DY12" i="1"/>
  <c r="DZ12" i="1" s="1"/>
  <c r="DY13" i="1"/>
  <c r="DZ13" i="1" s="1"/>
  <c r="DY14" i="1"/>
  <c r="DZ14" i="1" s="1"/>
  <c r="DY15" i="1"/>
  <c r="DZ15" i="1" s="1"/>
  <c r="DY16" i="1"/>
  <c r="DZ16" i="1" s="1"/>
  <c r="DY17" i="1"/>
  <c r="DZ17" i="1" s="1"/>
  <c r="DY18" i="1"/>
  <c r="DZ18" i="1" s="1"/>
  <c r="DY19" i="1"/>
  <c r="DZ19" i="1" s="1"/>
  <c r="DY20" i="1"/>
  <c r="DZ20" i="1" s="1"/>
  <c r="DY21" i="1"/>
  <c r="DZ21" i="1" s="1"/>
  <c r="DY22" i="1"/>
  <c r="DZ22" i="1" s="1"/>
  <c r="DY23" i="1"/>
  <c r="DZ23" i="1" s="1"/>
  <c r="DY24" i="1"/>
  <c r="DZ24" i="1" s="1"/>
  <c r="DY25" i="1"/>
  <c r="DZ25" i="1" s="1"/>
  <c r="DY26" i="1"/>
  <c r="DZ26" i="1" s="1"/>
  <c r="DY27" i="1"/>
  <c r="DZ27" i="1" s="1"/>
  <c r="DY28" i="1"/>
  <c r="DZ28" i="1" s="1"/>
  <c r="DY29" i="1"/>
  <c r="DZ29" i="1" s="1"/>
  <c r="DY30" i="1"/>
  <c r="DZ30" i="1" s="1"/>
  <c r="DY31" i="1"/>
  <c r="DZ31" i="1" s="1"/>
  <c r="DY32" i="1"/>
  <c r="DZ32" i="1" s="1"/>
  <c r="DY33" i="1"/>
  <c r="DZ33" i="1" s="1"/>
  <c r="DY34" i="1"/>
  <c r="DZ34" i="1" s="1"/>
  <c r="DY35" i="1"/>
  <c r="DZ35" i="1" s="1"/>
  <c r="DY36" i="1"/>
  <c r="DZ36" i="1" s="1"/>
  <c r="DY37" i="1"/>
  <c r="DZ37" i="1" s="1"/>
  <c r="DY38" i="1"/>
  <c r="DZ38" i="1" s="1"/>
  <c r="DY39" i="1"/>
  <c r="DZ39" i="1" s="1"/>
  <c r="DY40" i="1"/>
  <c r="DZ40" i="1" s="1"/>
  <c r="DY41" i="1"/>
  <c r="DZ41" i="1" s="1"/>
  <c r="DY42" i="1"/>
  <c r="DZ42" i="1" s="1"/>
  <c r="DY43" i="1"/>
  <c r="DZ43" i="1" s="1"/>
  <c r="DY44" i="1"/>
  <c r="DZ44" i="1" s="1"/>
  <c r="DY45" i="1"/>
  <c r="DZ45" i="1" s="1"/>
  <c r="DY46" i="1"/>
  <c r="DZ46" i="1" s="1"/>
  <c r="DY47" i="1"/>
  <c r="DZ47" i="1" s="1"/>
  <c r="DY48" i="1"/>
  <c r="DZ48" i="1" s="1"/>
  <c r="DY49" i="1"/>
  <c r="DZ49" i="1" s="1"/>
  <c r="DY50" i="1"/>
  <c r="DZ50" i="1" s="1"/>
  <c r="DY51" i="1"/>
  <c r="DZ51" i="1" s="1"/>
  <c r="DY52" i="1"/>
  <c r="DZ52" i="1" s="1"/>
  <c r="DY53" i="1"/>
  <c r="DZ53" i="1" s="1"/>
  <c r="DY54" i="1"/>
  <c r="DZ54" i="1" s="1"/>
  <c r="DY55" i="1"/>
  <c r="DZ55" i="1" s="1"/>
  <c r="DY56" i="1"/>
  <c r="DZ56" i="1" s="1"/>
  <c r="DY57" i="1"/>
  <c r="DZ57" i="1" s="1"/>
  <c r="DY58" i="1"/>
  <c r="DZ58" i="1" s="1"/>
  <c r="DY59" i="1"/>
  <c r="DZ59" i="1" s="1"/>
  <c r="DY60" i="1"/>
  <c r="DZ60" i="1" s="1"/>
  <c r="DY61" i="1"/>
  <c r="DZ61" i="1" s="1"/>
  <c r="DY62" i="1"/>
  <c r="DZ62" i="1" s="1"/>
  <c r="DY63" i="1"/>
  <c r="DZ63" i="1" s="1"/>
  <c r="DY64" i="1"/>
  <c r="DZ64" i="1" s="1"/>
  <c r="DY65" i="1"/>
  <c r="DZ65" i="1" s="1"/>
  <c r="DY66" i="1"/>
  <c r="DZ66" i="1" s="1"/>
  <c r="DY67" i="1"/>
  <c r="DZ67" i="1" s="1"/>
  <c r="DY68" i="1"/>
  <c r="DZ68" i="1" s="1"/>
  <c r="DY69" i="1"/>
  <c r="DZ69" i="1" s="1"/>
  <c r="DY70" i="1"/>
  <c r="DZ70" i="1" s="1"/>
  <c r="DY71" i="1"/>
  <c r="DZ71" i="1" s="1"/>
  <c r="DY72" i="1"/>
  <c r="DZ72" i="1" s="1"/>
  <c r="DY73" i="1"/>
  <c r="DZ73" i="1" s="1"/>
  <c r="DY74" i="1"/>
  <c r="DZ74" i="1" s="1"/>
  <c r="DY75" i="1"/>
  <c r="DZ75" i="1" s="1"/>
  <c r="DY76" i="1"/>
  <c r="DZ76" i="1" s="1"/>
  <c r="DY77" i="1"/>
  <c r="DZ77" i="1" s="1"/>
  <c r="DY78" i="1"/>
  <c r="DZ78" i="1" s="1"/>
  <c r="DY79" i="1"/>
  <c r="DZ79" i="1" s="1"/>
  <c r="DY80" i="1"/>
  <c r="DZ80" i="1" s="1"/>
  <c r="DY81" i="1"/>
  <c r="DZ81" i="1" s="1"/>
  <c r="DY82" i="1"/>
  <c r="DZ82" i="1" s="1"/>
  <c r="DY83" i="1"/>
  <c r="DZ83" i="1" s="1"/>
  <c r="DY84" i="1"/>
  <c r="DZ84" i="1" s="1"/>
  <c r="DY85" i="1"/>
  <c r="DZ85" i="1" s="1"/>
  <c r="DY86" i="1"/>
  <c r="DZ86" i="1" s="1"/>
  <c r="DY87" i="1"/>
  <c r="DZ87" i="1" s="1"/>
  <c r="DY88" i="1"/>
  <c r="DZ88" i="1" s="1"/>
  <c r="DY89" i="1"/>
  <c r="DZ89" i="1" s="1"/>
  <c r="DY90" i="1"/>
  <c r="DZ90" i="1" s="1"/>
  <c r="DY91" i="1"/>
  <c r="DZ91" i="1" s="1"/>
  <c r="DY92" i="1"/>
  <c r="DZ92" i="1" s="1"/>
  <c r="DY93" i="1"/>
  <c r="DZ93" i="1" s="1"/>
  <c r="DY94" i="1"/>
  <c r="DZ94" i="1" s="1"/>
  <c r="DY95" i="1"/>
  <c r="DZ95" i="1" s="1"/>
  <c r="DY96" i="1"/>
  <c r="DZ96" i="1" s="1"/>
  <c r="DY97" i="1"/>
  <c r="DZ97" i="1" s="1"/>
  <c r="DY98" i="1"/>
  <c r="DZ98" i="1" s="1"/>
  <c r="DY99" i="1"/>
  <c r="DZ99" i="1" s="1"/>
  <c r="DY100" i="1"/>
  <c r="DZ100" i="1" s="1"/>
  <c r="DY101" i="1"/>
  <c r="DZ101" i="1" s="1"/>
  <c r="DY102" i="1"/>
  <c r="DZ102" i="1" s="1"/>
  <c r="DY103" i="1"/>
  <c r="DZ103" i="1" s="1"/>
  <c r="DY104" i="1"/>
  <c r="DZ104" i="1" s="1"/>
  <c r="DY105" i="1"/>
  <c r="DZ105" i="1" s="1"/>
  <c r="DY106" i="1"/>
  <c r="DZ106" i="1" s="1"/>
  <c r="DY107" i="1"/>
  <c r="DZ107" i="1" s="1"/>
  <c r="DY108" i="1"/>
  <c r="DZ108" i="1" s="1"/>
  <c r="DY109" i="1"/>
  <c r="DZ109" i="1" s="1"/>
  <c r="DY110" i="1"/>
  <c r="DZ110" i="1" s="1"/>
  <c r="DY111" i="1"/>
  <c r="DZ111" i="1" s="1"/>
  <c r="DY112" i="1"/>
  <c r="DZ112" i="1" s="1"/>
  <c r="DY113" i="1"/>
  <c r="DZ113" i="1" s="1"/>
  <c r="DY114" i="1"/>
  <c r="DZ114" i="1" s="1"/>
  <c r="DY115" i="1"/>
  <c r="DZ115" i="1" s="1"/>
  <c r="DY116" i="1"/>
  <c r="DZ116" i="1" s="1"/>
  <c r="DY117" i="1"/>
  <c r="DZ117" i="1" s="1"/>
  <c r="DY118" i="1"/>
  <c r="DZ118" i="1" s="1"/>
  <c r="DY119" i="1"/>
  <c r="DZ119" i="1" s="1"/>
  <c r="DY120" i="1"/>
  <c r="DZ120" i="1" s="1"/>
  <c r="DY121" i="1"/>
  <c r="DZ121" i="1" s="1"/>
  <c r="DY122" i="1"/>
  <c r="DZ122" i="1" s="1"/>
  <c r="DY123" i="1"/>
  <c r="DZ123" i="1" s="1"/>
  <c r="DY124" i="1"/>
  <c r="DZ124" i="1" s="1"/>
  <c r="DY125" i="1"/>
  <c r="DZ125" i="1" s="1"/>
  <c r="DY126" i="1"/>
  <c r="DZ126" i="1" s="1"/>
  <c r="DY127" i="1"/>
  <c r="DZ127" i="1" s="1"/>
  <c r="DY128" i="1"/>
  <c r="DZ128" i="1" s="1"/>
  <c r="DY129" i="1"/>
  <c r="DZ129" i="1" s="1"/>
  <c r="DY130" i="1"/>
  <c r="DZ130" i="1" s="1"/>
  <c r="DY131" i="1"/>
  <c r="DZ131" i="1" s="1"/>
  <c r="DY132" i="1"/>
  <c r="DZ132" i="1" s="1"/>
  <c r="DY133" i="1"/>
  <c r="DZ133" i="1" s="1"/>
  <c r="DY134" i="1"/>
  <c r="DZ134" i="1" s="1"/>
  <c r="DY135" i="1"/>
  <c r="DZ135" i="1" s="1"/>
  <c r="DY136" i="1"/>
  <c r="DZ136" i="1" s="1"/>
  <c r="DY137" i="1"/>
  <c r="DZ137" i="1" s="1"/>
  <c r="DY138" i="1"/>
  <c r="DZ138" i="1" s="1"/>
  <c r="DY139" i="1"/>
  <c r="DZ139" i="1" s="1"/>
  <c r="DY140" i="1"/>
  <c r="DZ140" i="1" s="1"/>
  <c r="DY141" i="1"/>
  <c r="DZ141" i="1" s="1"/>
  <c r="DY142" i="1"/>
  <c r="DZ142" i="1" s="1"/>
  <c r="DY143" i="1"/>
  <c r="DZ143" i="1" s="1"/>
  <c r="DY144" i="1"/>
  <c r="DZ144" i="1" s="1"/>
  <c r="DY145" i="1"/>
  <c r="DZ145" i="1" s="1"/>
  <c r="DY146" i="1"/>
  <c r="DZ146" i="1" s="1"/>
  <c r="DY147" i="1"/>
  <c r="DZ147" i="1" s="1"/>
  <c r="DY148" i="1"/>
  <c r="DZ148" i="1" s="1"/>
  <c r="DY149" i="1"/>
  <c r="DZ149" i="1" s="1"/>
  <c r="DY150" i="1"/>
  <c r="DZ150" i="1" s="1"/>
  <c r="DY151" i="1"/>
  <c r="DZ151" i="1" s="1"/>
  <c r="DY152" i="1"/>
  <c r="DZ152" i="1" s="1"/>
  <c r="DY153" i="1"/>
  <c r="DZ153" i="1" s="1"/>
  <c r="DY154" i="1"/>
  <c r="DZ154" i="1" s="1"/>
  <c r="DY155" i="1"/>
  <c r="DZ155" i="1" s="1"/>
  <c r="DY156" i="1"/>
  <c r="DZ156" i="1" s="1"/>
  <c r="DY157" i="1"/>
  <c r="DZ157" i="1" s="1"/>
  <c r="DY158" i="1"/>
  <c r="DZ158" i="1" s="1"/>
  <c r="DY159" i="1"/>
  <c r="DZ159" i="1" s="1"/>
  <c r="DY160" i="1"/>
  <c r="DZ160" i="1" s="1"/>
  <c r="DY161" i="1"/>
  <c r="DZ161" i="1" s="1"/>
  <c r="DY162" i="1"/>
  <c r="DZ162" i="1" s="1"/>
  <c r="DY163" i="1"/>
  <c r="DZ163" i="1" s="1"/>
  <c r="DY164" i="1"/>
  <c r="DZ164" i="1" s="1"/>
  <c r="DY165" i="1"/>
  <c r="DZ165" i="1" s="1"/>
  <c r="DY166" i="1"/>
  <c r="DZ166" i="1" s="1"/>
  <c r="DY167" i="1"/>
  <c r="DZ167" i="1" s="1"/>
  <c r="DY168" i="1"/>
  <c r="DZ168" i="1" s="1"/>
  <c r="DY169" i="1"/>
  <c r="DZ169" i="1" s="1"/>
  <c r="DY170" i="1"/>
  <c r="DZ170" i="1" s="1"/>
  <c r="DY171" i="1"/>
  <c r="DZ171" i="1" s="1"/>
  <c r="DY172" i="1"/>
  <c r="DZ172" i="1" s="1"/>
  <c r="DY173" i="1"/>
  <c r="DZ173" i="1" s="1"/>
  <c r="DY174" i="1"/>
  <c r="DZ174" i="1" s="1"/>
  <c r="DY175" i="1"/>
  <c r="DZ175" i="1" s="1"/>
  <c r="DY176" i="1"/>
  <c r="DZ176" i="1" s="1"/>
  <c r="DY177" i="1"/>
  <c r="DZ177" i="1" s="1"/>
  <c r="DY178" i="1"/>
  <c r="DZ178" i="1" s="1"/>
  <c r="DY179" i="1"/>
  <c r="DZ179" i="1" s="1"/>
  <c r="DY180" i="1"/>
  <c r="DZ180" i="1" s="1"/>
  <c r="DY181" i="1"/>
  <c r="DZ181" i="1" s="1"/>
  <c r="DY182" i="1"/>
  <c r="DZ182" i="1" s="1"/>
  <c r="DY183" i="1"/>
  <c r="DZ183" i="1" s="1"/>
  <c r="DY184" i="1"/>
  <c r="DZ184" i="1" s="1"/>
  <c r="DY185" i="1"/>
  <c r="DZ185" i="1" s="1"/>
  <c r="DY186" i="1"/>
  <c r="DZ186" i="1" s="1"/>
  <c r="DY187" i="1"/>
  <c r="DZ187" i="1" s="1"/>
  <c r="DY188" i="1"/>
  <c r="DZ188" i="1" s="1"/>
  <c r="DY189" i="1"/>
  <c r="DZ189" i="1" s="1"/>
  <c r="DY190" i="1"/>
  <c r="DZ190" i="1" s="1"/>
  <c r="DY191" i="1"/>
  <c r="DZ191" i="1" s="1"/>
  <c r="DY192" i="1"/>
  <c r="DZ192" i="1" s="1"/>
  <c r="DY193" i="1"/>
  <c r="DZ193" i="1" s="1"/>
  <c r="DY194" i="1"/>
  <c r="DZ194" i="1" s="1"/>
  <c r="DY195" i="1"/>
  <c r="DZ195" i="1" s="1"/>
  <c r="DY196" i="1"/>
  <c r="DZ196" i="1" s="1"/>
  <c r="DY197" i="1"/>
  <c r="DZ197" i="1" s="1"/>
  <c r="DY198" i="1"/>
  <c r="DZ198" i="1" s="1"/>
  <c r="DY199" i="1"/>
  <c r="DZ199" i="1" s="1"/>
  <c r="DY200" i="1"/>
  <c r="DZ200" i="1" s="1"/>
  <c r="DY201" i="1"/>
  <c r="DZ201" i="1" s="1"/>
  <c r="DY202" i="1"/>
  <c r="DZ202" i="1" s="1"/>
  <c r="DY203" i="1"/>
  <c r="DZ203" i="1" s="1"/>
  <c r="DY204" i="1"/>
  <c r="DZ204" i="1" s="1"/>
  <c r="DY205" i="1"/>
  <c r="DZ205" i="1" s="1"/>
  <c r="DY206" i="1"/>
  <c r="DZ206" i="1" s="1"/>
  <c r="DY207" i="1"/>
  <c r="DZ207" i="1" s="1"/>
  <c r="DY208" i="1"/>
  <c r="DZ208" i="1" s="1"/>
  <c r="DY209" i="1"/>
  <c r="DZ209" i="1" s="1"/>
  <c r="DY210" i="1"/>
  <c r="DZ210" i="1" s="1"/>
  <c r="DY211" i="1"/>
  <c r="DZ211" i="1" s="1"/>
  <c r="DY212" i="1"/>
  <c r="DZ212" i="1" s="1"/>
  <c r="DY213" i="1"/>
  <c r="DZ213" i="1" s="1"/>
  <c r="DY214" i="1"/>
  <c r="DZ214" i="1" s="1"/>
  <c r="DY215" i="1"/>
  <c r="DZ215" i="1" s="1"/>
  <c r="DY216" i="1"/>
  <c r="DZ216" i="1" s="1"/>
  <c r="DY217" i="1"/>
  <c r="DZ217" i="1" s="1"/>
  <c r="DY218" i="1"/>
  <c r="DZ218" i="1" s="1"/>
  <c r="DY219" i="1"/>
  <c r="DZ219" i="1" s="1"/>
  <c r="DY220" i="1"/>
  <c r="DZ220" i="1" s="1"/>
  <c r="DY221" i="1"/>
  <c r="DZ221" i="1" s="1"/>
  <c r="DY222" i="1"/>
  <c r="DZ222" i="1" s="1"/>
  <c r="DY223" i="1"/>
  <c r="DZ223" i="1" s="1"/>
  <c r="DY224" i="1"/>
  <c r="DZ224" i="1" s="1"/>
  <c r="DY225" i="1"/>
  <c r="DZ225" i="1" s="1"/>
  <c r="DY226" i="1"/>
  <c r="DZ226" i="1" s="1"/>
  <c r="DY227" i="1"/>
  <c r="DZ227" i="1" s="1"/>
  <c r="DY228" i="1"/>
  <c r="DZ228" i="1" s="1"/>
  <c r="DY229" i="1"/>
  <c r="DZ229" i="1" s="1"/>
  <c r="DY230" i="1"/>
  <c r="DZ230" i="1" s="1"/>
  <c r="DY231" i="1"/>
  <c r="DZ231" i="1" s="1"/>
  <c r="DY232" i="1"/>
  <c r="DZ232" i="1" s="1"/>
  <c r="DY233" i="1"/>
  <c r="DZ233" i="1" s="1"/>
  <c r="DY234" i="1"/>
  <c r="DZ234" i="1" s="1"/>
  <c r="DY235" i="1"/>
  <c r="DZ235" i="1" s="1"/>
  <c r="DY236" i="1"/>
  <c r="DZ236" i="1" s="1"/>
  <c r="DY237" i="1"/>
  <c r="DZ237" i="1" s="1"/>
  <c r="DY238" i="1"/>
  <c r="DZ238" i="1" s="1"/>
  <c r="DY239" i="1"/>
  <c r="DZ239" i="1" s="1"/>
  <c r="DY240" i="1"/>
  <c r="DZ240" i="1" s="1"/>
  <c r="DY241" i="1"/>
  <c r="DZ241" i="1" s="1"/>
  <c r="DY242" i="1"/>
  <c r="DZ242" i="1" s="1"/>
  <c r="DY243" i="1"/>
  <c r="DZ243" i="1" s="1"/>
  <c r="DY244" i="1"/>
  <c r="DZ244" i="1" s="1"/>
  <c r="DY245" i="1"/>
  <c r="DZ245" i="1" s="1"/>
  <c r="DY246" i="1"/>
  <c r="DZ246" i="1" s="1"/>
  <c r="DY247" i="1"/>
  <c r="DZ247" i="1" s="1"/>
  <c r="DY248" i="1"/>
  <c r="DZ248" i="1" s="1"/>
  <c r="DY249" i="1"/>
  <c r="DZ249" i="1" s="1"/>
  <c r="DY250" i="1"/>
  <c r="DZ250" i="1" s="1"/>
  <c r="DY251" i="1"/>
  <c r="DZ251" i="1" s="1"/>
  <c r="DY252" i="1"/>
  <c r="DZ252" i="1" s="1"/>
  <c r="DY253" i="1"/>
  <c r="DZ253" i="1" s="1"/>
  <c r="DY254" i="1"/>
  <c r="DZ254" i="1" s="1"/>
  <c r="DY255" i="1"/>
  <c r="DZ255" i="1" s="1"/>
  <c r="DY256" i="1"/>
  <c r="DZ256" i="1" s="1"/>
  <c r="DY257" i="1"/>
  <c r="DZ257" i="1" s="1"/>
  <c r="DY258" i="1"/>
  <c r="DZ258" i="1" s="1"/>
  <c r="DY259" i="1"/>
  <c r="DZ259" i="1" s="1"/>
  <c r="DY260" i="1"/>
  <c r="DZ260" i="1" s="1"/>
  <c r="DY261" i="1"/>
  <c r="DZ261" i="1" s="1"/>
  <c r="DY262" i="1"/>
  <c r="DZ262" i="1" s="1"/>
  <c r="DY263" i="1"/>
  <c r="DZ263" i="1" s="1"/>
  <c r="DY264" i="1"/>
  <c r="DZ264" i="1" s="1"/>
  <c r="DY265" i="1"/>
  <c r="DZ265" i="1" s="1"/>
  <c r="DY266" i="1"/>
  <c r="DZ266" i="1" s="1"/>
  <c r="DY267" i="1"/>
  <c r="DZ267" i="1" s="1"/>
  <c r="DY268" i="1"/>
  <c r="DZ268" i="1" s="1"/>
  <c r="DY269" i="1"/>
  <c r="DZ269" i="1" s="1"/>
  <c r="DY270" i="1"/>
  <c r="DZ270" i="1" s="1"/>
  <c r="DY271" i="1"/>
  <c r="DZ271" i="1" s="1"/>
  <c r="DY272" i="1"/>
  <c r="DZ272" i="1" s="1"/>
  <c r="DY273" i="1"/>
  <c r="DZ273" i="1" s="1"/>
  <c r="DY274" i="1"/>
  <c r="DZ274" i="1" s="1"/>
  <c r="DY275" i="1"/>
  <c r="DZ275" i="1" s="1"/>
  <c r="DY276" i="1"/>
  <c r="DZ276" i="1" s="1"/>
  <c r="DY277" i="1"/>
  <c r="DZ277" i="1" s="1"/>
  <c r="DY278" i="1"/>
  <c r="DZ278" i="1" s="1"/>
  <c r="DY279" i="1"/>
  <c r="DZ279" i="1" s="1"/>
  <c r="DY280" i="1"/>
  <c r="DZ280" i="1" s="1"/>
  <c r="DY281" i="1"/>
  <c r="DZ281" i="1" s="1"/>
  <c r="DY282" i="1"/>
  <c r="DZ282" i="1" s="1"/>
  <c r="DY283" i="1"/>
  <c r="DZ283" i="1" s="1"/>
  <c r="DY284" i="1"/>
  <c r="DZ284" i="1" s="1"/>
  <c r="DY285" i="1"/>
  <c r="DZ285" i="1" s="1"/>
  <c r="DY286" i="1"/>
  <c r="DZ286" i="1" s="1"/>
  <c r="DY287" i="1"/>
  <c r="DZ287" i="1" s="1"/>
  <c r="DY288" i="1"/>
  <c r="DZ288" i="1" s="1"/>
  <c r="DY289" i="1"/>
  <c r="DZ289" i="1" s="1"/>
  <c r="DY290" i="1"/>
  <c r="DZ290" i="1" s="1"/>
  <c r="DY291" i="1"/>
  <c r="DZ291" i="1" s="1"/>
  <c r="DY292" i="1"/>
  <c r="DZ292" i="1" s="1"/>
  <c r="DY293" i="1"/>
  <c r="DZ293" i="1" s="1"/>
  <c r="DY294" i="1"/>
  <c r="DZ294" i="1" s="1"/>
  <c r="DY295" i="1"/>
  <c r="DZ295" i="1" s="1"/>
  <c r="DY296" i="1"/>
  <c r="DZ296" i="1" s="1"/>
  <c r="DY297" i="1"/>
  <c r="DZ297" i="1" s="1"/>
  <c r="DY298" i="1"/>
  <c r="DZ298" i="1" s="1"/>
  <c r="DY299" i="1"/>
  <c r="DZ299" i="1" s="1"/>
  <c r="DY300" i="1"/>
  <c r="DZ300" i="1" s="1"/>
  <c r="DY301" i="1"/>
  <c r="DZ301" i="1" s="1"/>
  <c r="DY302" i="1"/>
  <c r="DZ302" i="1" s="1"/>
  <c r="DY303" i="1"/>
  <c r="DZ303" i="1" s="1"/>
  <c r="DY304" i="1"/>
  <c r="DZ304" i="1" s="1"/>
  <c r="DY305" i="1"/>
  <c r="DZ305" i="1" s="1"/>
  <c r="DY306" i="1"/>
  <c r="DZ306" i="1" s="1"/>
  <c r="DY307" i="1"/>
  <c r="DZ307" i="1" s="1"/>
  <c r="DY308" i="1"/>
  <c r="DZ308" i="1" s="1"/>
  <c r="DY309" i="1"/>
  <c r="DZ309" i="1" s="1"/>
  <c r="DY310" i="1"/>
  <c r="DZ310" i="1" s="1"/>
  <c r="DY311" i="1"/>
  <c r="DZ311" i="1" s="1"/>
  <c r="DY312" i="1"/>
  <c r="DZ312" i="1" s="1"/>
  <c r="DY313" i="1"/>
  <c r="DZ313" i="1" s="1"/>
  <c r="DY314" i="1"/>
  <c r="DZ314" i="1" s="1"/>
  <c r="DY315" i="1"/>
  <c r="DZ315" i="1" s="1"/>
  <c r="DY316" i="1"/>
  <c r="DZ316" i="1" s="1"/>
  <c r="DY317" i="1"/>
  <c r="DZ317" i="1" s="1"/>
  <c r="DY318" i="1"/>
  <c r="DZ318" i="1" s="1"/>
  <c r="DY319" i="1"/>
  <c r="DZ319" i="1" s="1"/>
  <c r="DY320" i="1"/>
  <c r="DZ320" i="1" s="1"/>
  <c r="DY321" i="1"/>
  <c r="DZ321" i="1" s="1"/>
  <c r="DY322" i="1"/>
  <c r="DZ322" i="1" s="1"/>
  <c r="DY323" i="1"/>
  <c r="DZ323" i="1" s="1"/>
  <c r="DY324" i="1"/>
  <c r="DZ324" i="1" s="1"/>
  <c r="DY325" i="1"/>
  <c r="DZ325" i="1" s="1"/>
  <c r="DY326" i="1"/>
  <c r="DZ326" i="1" s="1"/>
  <c r="DY327" i="1"/>
  <c r="DZ327" i="1" s="1"/>
  <c r="DY328" i="1"/>
  <c r="DZ328" i="1" s="1"/>
  <c r="DY329" i="1"/>
  <c r="DZ329" i="1" s="1"/>
  <c r="DY330" i="1"/>
  <c r="DZ330" i="1" s="1"/>
  <c r="DY331" i="1"/>
  <c r="DZ331" i="1" s="1"/>
  <c r="DY332" i="1"/>
  <c r="DZ332" i="1" s="1"/>
  <c r="DY333" i="1"/>
  <c r="DZ333" i="1" s="1"/>
  <c r="DY334" i="1"/>
  <c r="DZ334" i="1" s="1"/>
  <c r="DY335" i="1"/>
  <c r="DZ335" i="1" s="1"/>
  <c r="DY336" i="1"/>
  <c r="DZ336" i="1" s="1"/>
  <c r="DY337" i="1"/>
  <c r="DZ337" i="1" s="1"/>
  <c r="DY338" i="1"/>
  <c r="DZ338" i="1" s="1"/>
  <c r="DY339" i="1"/>
  <c r="DZ339" i="1" s="1"/>
  <c r="DY340" i="1"/>
  <c r="DZ340" i="1" s="1"/>
  <c r="DY341" i="1"/>
  <c r="DZ341" i="1" s="1"/>
  <c r="DY342" i="1"/>
  <c r="DZ342" i="1" s="1"/>
  <c r="DY343" i="1"/>
  <c r="DZ343" i="1" s="1"/>
  <c r="DY344" i="1"/>
  <c r="DZ344" i="1" s="1"/>
  <c r="DY345" i="1"/>
  <c r="DZ345" i="1" s="1"/>
  <c r="DY346" i="1"/>
  <c r="DZ346" i="1" s="1"/>
  <c r="DY347" i="1"/>
  <c r="DZ347" i="1" s="1"/>
  <c r="DY348" i="1"/>
  <c r="DZ348" i="1" s="1"/>
  <c r="DY349" i="1"/>
  <c r="DZ349" i="1" s="1"/>
  <c r="DY350" i="1"/>
  <c r="DZ350" i="1" s="1"/>
  <c r="DY351" i="1"/>
  <c r="DZ351" i="1" s="1"/>
  <c r="DY352" i="1"/>
  <c r="DZ352" i="1" s="1"/>
  <c r="DY353" i="1"/>
  <c r="DZ353" i="1" s="1"/>
  <c r="DY354" i="1"/>
  <c r="DZ354" i="1" s="1"/>
  <c r="DY355" i="1"/>
  <c r="DZ355" i="1" s="1"/>
  <c r="DY356" i="1"/>
  <c r="DZ356" i="1" s="1"/>
  <c r="DY357" i="1"/>
  <c r="DZ357" i="1" s="1"/>
  <c r="DY358" i="1"/>
  <c r="DZ358" i="1" s="1"/>
  <c r="DY359" i="1"/>
  <c r="DZ359" i="1" s="1"/>
  <c r="DY360" i="1"/>
  <c r="DZ360" i="1" s="1"/>
  <c r="DY361" i="1"/>
  <c r="DZ361" i="1" s="1"/>
  <c r="DY362" i="1"/>
  <c r="DZ362" i="1" s="1"/>
  <c r="DY363" i="1"/>
  <c r="DZ363" i="1" s="1"/>
  <c r="DY364" i="1"/>
  <c r="DZ364" i="1" s="1"/>
  <c r="DY365" i="1"/>
  <c r="DZ365" i="1" s="1"/>
  <c r="DY366" i="1"/>
  <c r="DZ366" i="1" s="1"/>
  <c r="DY367" i="1"/>
  <c r="DZ367" i="1" s="1"/>
  <c r="DY368" i="1"/>
  <c r="DZ368" i="1" s="1"/>
  <c r="DY369" i="1"/>
  <c r="DZ369" i="1" s="1"/>
  <c r="DY370" i="1"/>
  <c r="DZ370" i="1" s="1"/>
  <c r="DY371" i="1"/>
  <c r="DZ371" i="1" s="1"/>
  <c r="DY372" i="1"/>
  <c r="DZ372" i="1" s="1"/>
  <c r="DY373" i="1"/>
  <c r="DZ373" i="1" s="1"/>
  <c r="DY374" i="1"/>
  <c r="DZ374" i="1" s="1"/>
  <c r="DY375" i="1"/>
  <c r="DZ375" i="1" s="1"/>
  <c r="DY376" i="1"/>
  <c r="DZ376" i="1" s="1"/>
  <c r="DY377" i="1"/>
  <c r="DZ377" i="1" s="1"/>
  <c r="DY378" i="1"/>
  <c r="DZ378" i="1" s="1"/>
  <c r="DY379" i="1"/>
  <c r="DZ379" i="1" s="1"/>
  <c r="DY380" i="1"/>
  <c r="DZ380" i="1" s="1"/>
  <c r="DY381" i="1"/>
  <c r="DZ381" i="1" s="1"/>
  <c r="DY382" i="1"/>
  <c r="DZ382" i="1" s="1"/>
  <c r="DY383" i="1"/>
  <c r="DZ383" i="1" s="1"/>
  <c r="DY384" i="1"/>
  <c r="DZ384" i="1" s="1"/>
  <c r="DY385" i="1"/>
  <c r="DZ385" i="1" s="1"/>
  <c r="DY386" i="1"/>
  <c r="DZ386" i="1" s="1"/>
  <c r="DY387" i="1"/>
  <c r="DZ387" i="1" s="1"/>
  <c r="DY388" i="1"/>
  <c r="DZ388" i="1" s="1"/>
  <c r="DY389" i="1"/>
  <c r="DZ389" i="1" s="1"/>
  <c r="DY390" i="1"/>
  <c r="DZ390" i="1" s="1"/>
  <c r="DY391" i="1"/>
  <c r="DZ391" i="1" s="1"/>
  <c r="DY392" i="1"/>
  <c r="DZ392" i="1" s="1"/>
  <c r="DY393" i="1"/>
  <c r="DZ393" i="1" s="1"/>
  <c r="DY394" i="1"/>
  <c r="DZ394" i="1" s="1"/>
  <c r="DY395" i="1"/>
  <c r="DZ395" i="1" s="1"/>
  <c r="DY396" i="1"/>
  <c r="DZ396" i="1" s="1"/>
  <c r="DY397" i="1"/>
  <c r="DZ397" i="1" s="1"/>
  <c r="DY398" i="1"/>
  <c r="DZ398" i="1" s="1"/>
  <c r="DY399" i="1"/>
  <c r="DZ399" i="1" s="1"/>
  <c r="DY400" i="1"/>
  <c r="DZ400" i="1" s="1"/>
  <c r="DY401" i="1"/>
  <c r="DZ401" i="1" s="1"/>
  <c r="DY402" i="1"/>
  <c r="DZ402" i="1" s="1"/>
  <c r="DY403" i="1"/>
  <c r="DZ403" i="1" s="1"/>
  <c r="DY404" i="1"/>
  <c r="DZ404" i="1" s="1"/>
  <c r="DY405" i="1"/>
  <c r="DZ405" i="1" s="1"/>
  <c r="DY406" i="1"/>
  <c r="DZ406" i="1" s="1"/>
  <c r="DY407" i="1"/>
  <c r="DZ407" i="1" s="1"/>
  <c r="DY408" i="1"/>
  <c r="DZ408" i="1" s="1"/>
  <c r="DY409" i="1"/>
  <c r="DZ409" i="1" s="1"/>
  <c r="DY410" i="1"/>
  <c r="DZ410" i="1" s="1"/>
  <c r="DY411" i="1"/>
  <c r="DZ411" i="1" s="1"/>
  <c r="DY412" i="1"/>
  <c r="DZ412" i="1" s="1"/>
  <c r="DY413" i="1"/>
  <c r="DZ413" i="1" s="1"/>
  <c r="DY414" i="1"/>
  <c r="DZ414" i="1" s="1"/>
  <c r="DY415" i="1"/>
  <c r="DZ415" i="1" s="1"/>
  <c r="DY416" i="1"/>
  <c r="DZ416" i="1" s="1"/>
  <c r="DY417" i="1"/>
  <c r="DZ417" i="1" s="1"/>
  <c r="DY418" i="1"/>
  <c r="DZ418" i="1" s="1"/>
  <c r="DY419" i="1"/>
  <c r="DZ419" i="1" s="1"/>
  <c r="DY420" i="1"/>
  <c r="DZ420" i="1" s="1"/>
  <c r="DY421" i="1"/>
  <c r="DZ421" i="1" s="1"/>
  <c r="DY422" i="1"/>
  <c r="DZ422" i="1" s="1"/>
  <c r="DY423" i="1"/>
  <c r="DZ423" i="1" s="1"/>
  <c r="DY424" i="1"/>
  <c r="DZ424" i="1" s="1"/>
  <c r="DY425" i="1"/>
  <c r="DZ425" i="1" s="1"/>
  <c r="DY426" i="1"/>
  <c r="DZ426" i="1" s="1"/>
  <c r="DY427" i="1"/>
  <c r="DZ427" i="1" s="1"/>
  <c r="DY428" i="1"/>
  <c r="DZ428" i="1" s="1"/>
  <c r="DY429" i="1"/>
  <c r="DZ429" i="1" s="1"/>
  <c r="DY430" i="1"/>
  <c r="DZ430" i="1" s="1"/>
  <c r="DY431" i="1"/>
  <c r="DZ431" i="1" s="1"/>
  <c r="DY432" i="1"/>
  <c r="DZ432" i="1" s="1"/>
  <c r="DY433" i="1"/>
  <c r="DZ433" i="1" s="1"/>
  <c r="DY434" i="1"/>
  <c r="DZ434" i="1" s="1"/>
  <c r="DY435" i="1"/>
  <c r="DZ435" i="1" s="1"/>
  <c r="DY436" i="1"/>
  <c r="DZ436" i="1" s="1"/>
  <c r="DY437" i="1"/>
  <c r="DZ437" i="1" s="1"/>
  <c r="DY438" i="1"/>
  <c r="DZ438" i="1" s="1"/>
  <c r="DY439" i="1"/>
  <c r="DZ439" i="1" s="1"/>
  <c r="DY440" i="1"/>
  <c r="DZ440" i="1" s="1"/>
  <c r="DY441" i="1"/>
  <c r="DZ441" i="1" s="1"/>
  <c r="DY442" i="1"/>
  <c r="DZ442" i="1" s="1"/>
  <c r="DY443" i="1"/>
  <c r="DZ443" i="1" s="1"/>
  <c r="DY444" i="1"/>
  <c r="DZ444" i="1" s="1"/>
  <c r="DY445" i="1"/>
  <c r="DZ445" i="1" s="1"/>
  <c r="DY446" i="1"/>
  <c r="DZ446" i="1" s="1"/>
  <c r="DY447" i="1"/>
  <c r="DZ447" i="1" s="1"/>
  <c r="DY448" i="1"/>
  <c r="DZ448" i="1" s="1"/>
  <c r="DY449" i="1"/>
  <c r="DZ449" i="1" s="1"/>
  <c r="DY450" i="1"/>
  <c r="DZ450" i="1" s="1"/>
  <c r="DY451" i="1"/>
  <c r="DZ451" i="1" s="1"/>
  <c r="DY452" i="1"/>
  <c r="DZ452" i="1" s="1"/>
  <c r="DY453" i="1"/>
  <c r="DZ453" i="1" s="1"/>
  <c r="DY454" i="1"/>
  <c r="DZ454" i="1" s="1"/>
  <c r="DY455" i="1"/>
  <c r="DZ455" i="1" s="1"/>
  <c r="DY456" i="1"/>
  <c r="DZ456" i="1" s="1"/>
  <c r="DY457" i="1"/>
  <c r="DZ457" i="1" s="1"/>
  <c r="DY458" i="1"/>
  <c r="DZ458" i="1" s="1"/>
  <c r="DY459" i="1"/>
  <c r="DZ459" i="1" s="1"/>
  <c r="DY460" i="1"/>
  <c r="DZ460" i="1" s="1"/>
  <c r="DY461" i="1"/>
  <c r="DZ461" i="1" s="1"/>
  <c r="DY462" i="1"/>
  <c r="DZ462" i="1" s="1"/>
  <c r="DY463" i="1"/>
  <c r="DZ463" i="1" s="1"/>
  <c r="DY464" i="1"/>
  <c r="DZ464" i="1" s="1"/>
  <c r="DY465" i="1"/>
  <c r="DZ465" i="1" s="1"/>
  <c r="DY466" i="1"/>
  <c r="DZ466" i="1" s="1"/>
  <c r="DY467" i="1"/>
  <c r="DZ467" i="1" s="1"/>
  <c r="DY468" i="1"/>
  <c r="DZ468" i="1" s="1"/>
  <c r="DY469" i="1"/>
  <c r="DZ469" i="1" s="1"/>
  <c r="DY470" i="1"/>
  <c r="DZ470" i="1" s="1"/>
  <c r="DY471" i="1"/>
  <c r="DZ471" i="1" s="1"/>
  <c r="DY472" i="1"/>
  <c r="DZ472" i="1" s="1"/>
  <c r="DY473" i="1"/>
  <c r="DZ473" i="1" s="1"/>
  <c r="DY474" i="1"/>
  <c r="DZ474" i="1" s="1"/>
  <c r="DY475" i="1"/>
  <c r="DZ475" i="1" s="1"/>
  <c r="DY476" i="1"/>
  <c r="DZ476" i="1" s="1"/>
  <c r="DY477" i="1"/>
  <c r="DZ477" i="1" s="1"/>
  <c r="DY478" i="1"/>
  <c r="DZ478" i="1" s="1"/>
  <c r="DY479" i="1"/>
  <c r="DZ479" i="1" s="1"/>
  <c r="DY480" i="1"/>
  <c r="DZ480" i="1" s="1"/>
  <c r="DY481" i="1"/>
  <c r="DZ481" i="1" s="1"/>
  <c r="DY482" i="1"/>
  <c r="DZ482" i="1" s="1"/>
  <c r="DY483" i="1"/>
  <c r="DZ483" i="1" s="1"/>
  <c r="DY484" i="1"/>
  <c r="DZ484" i="1" s="1"/>
  <c r="DY485" i="1"/>
  <c r="DZ485" i="1" s="1"/>
  <c r="DY486" i="1"/>
  <c r="DZ486" i="1" s="1"/>
  <c r="DY487" i="1"/>
  <c r="DZ487" i="1" s="1"/>
  <c r="DY488" i="1"/>
  <c r="DZ488" i="1" s="1"/>
  <c r="DY489" i="1"/>
  <c r="DZ489" i="1" s="1"/>
  <c r="DY490" i="1"/>
  <c r="DZ490" i="1" s="1"/>
  <c r="DY491" i="1"/>
  <c r="DZ491" i="1" s="1"/>
  <c r="DY492" i="1"/>
  <c r="DZ492" i="1" s="1"/>
  <c r="DY493" i="1"/>
  <c r="DZ493" i="1" s="1"/>
  <c r="DY494" i="1"/>
  <c r="DZ494" i="1" s="1"/>
  <c r="DY495" i="1"/>
  <c r="DZ495" i="1" s="1"/>
  <c r="DY496" i="1"/>
  <c r="DZ496" i="1" s="1"/>
  <c r="DY497" i="1"/>
  <c r="DZ497" i="1" s="1"/>
  <c r="DY498" i="1"/>
  <c r="DZ498" i="1" s="1"/>
  <c r="DY499" i="1"/>
  <c r="DZ499" i="1" s="1"/>
  <c r="DY500" i="1"/>
  <c r="DZ500" i="1" s="1"/>
  <c r="DY501" i="1"/>
  <c r="DZ501" i="1" s="1"/>
  <c r="DY502" i="1"/>
  <c r="DZ502" i="1" s="1"/>
  <c r="DY503" i="1"/>
  <c r="DZ503" i="1" s="1"/>
  <c r="DY504" i="1"/>
  <c r="DZ504" i="1" s="1"/>
  <c r="DY505" i="1"/>
  <c r="DZ505" i="1" s="1"/>
  <c r="DY506" i="1"/>
  <c r="DZ506" i="1" s="1"/>
  <c r="DY507" i="1"/>
  <c r="DZ507" i="1" s="1"/>
  <c r="DY508" i="1"/>
  <c r="DZ508" i="1" s="1"/>
  <c r="DY509" i="1"/>
  <c r="DZ509" i="1" s="1"/>
  <c r="DY510" i="1"/>
  <c r="DZ510" i="1" s="1"/>
  <c r="DY511" i="1"/>
  <c r="DZ511" i="1" s="1"/>
  <c r="DY512" i="1"/>
  <c r="DZ512" i="1" s="1"/>
  <c r="DY513" i="1"/>
  <c r="DZ513" i="1" s="1"/>
  <c r="DY514" i="1"/>
  <c r="DZ514" i="1" s="1"/>
  <c r="DY515" i="1"/>
  <c r="DZ515" i="1" s="1"/>
  <c r="DY516" i="1"/>
  <c r="DZ516" i="1" s="1"/>
  <c r="DY517" i="1"/>
  <c r="DZ517" i="1" s="1"/>
  <c r="DY518" i="1"/>
  <c r="DZ518" i="1" s="1"/>
  <c r="DY519" i="1"/>
  <c r="DZ519" i="1" s="1"/>
  <c r="DY520" i="1"/>
  <c r="DZ520" i="1" s="1"/>
  <c r="DY521" i="1"/>
  <c r="DZ521" i="1" s="1"/>
  <c r="DY522" i="1"/>
  <c r="DZ522" i="1" s="1"/>
  <c r="DY523" i="1"/>
  <c r="DZ523" i="1" s="1"/>
  <c r="DY524" i="1"/>
  <c r="DY525" i="1"/>
  <c r="DY526" i="1"/>
  <c r="EA526" i="1" s="1"/>
  <c r="DY527" i="1"/>
  <c r="EA527" i="1" s="1"/>
  <c r="DY528" i="1"/>
  <c r="DY529" i="1"/>
  <c r="DY530" i="1"/>
  <c r="EA530" i="1" s="1"/>
  <c r="DY531" i="1"/>
  <c r="DY532" i="1"/>
  <c r="DY533" i="1"/>
  <c r="DY534" i="1"/>
  <c r="EA534" i="1" s="1"/>
  <c r="DY535" i="1"/>
  <c r="EA535" i="1" s="1"/>
  <c r="DY536" i="1"/>
  <c r="DY537" i="1"/>
  <c r="DY538" i="1"/>
  <c r="EA538" i="1" s="1"/>
  <c r="DY539" i="1"/>
  <c r="DY540" i="1"/>
  <c r="DY541" i="1"/>
  <c r="DY542" i="1"/>
  <c r="EA542" i="1" s="1"/>
  <c r="DY543" i="1"/>
  <c r="EA543" i="1" s="1"/>
  <c r="DY544" i="1"/>
  <c r="DY545" i="1"/>
  <c r="DY546" i="1"/>
  <c r="DZ546" i="1" s="1"/>
  <c r="DY547" i="1"/>
  <c r="DY548" i="1"/>
  <c r="EA548" i="1" s="1"/>
  <c r="DY549" i="1"/>
  <c r="DY550" i="1"/>
  <c r="EA550" i="1" s="1"/>
  <c r="DY551" i="1"/>
  <c r="EA551" i="1" s="1"/>
  <c r="DY552" i="1"/>
  <c r="DY553" i="1"/>
  <c r="DY554" i="1"/>
  <c r="DZ554" i="1" s="1"/>
  <c r="DY555" i="1"/>
  <c r="DY556" i="1"/>
  <c r="DY557" i="1"/>
  <c r="DY558" i="1"/>
  <c r="EA558" i="1" s="1"/>
  <c r="DY559" i="1"/>
  <c r="EA559" i="1" s="1"/>
  <c r="DY560" i="1"/>
  <c r="DY561" i="1"/>
  <c r="DY562" i="1"/>
  <c r="EA562" i="1" s="1"/>
  <c r="DY563" i="1"/>
  <c r="DY2" i="1"/>
  <c r="DZ2" i="1" s="1"/>
  <c r="DX524" i="1"/>
  <c r="DX525" i="1"/>
  <c r="DX526" i="1"/>
  <c r="DX527" i="1"/>
  <c r="DX528" i="1"/>
  <c r="DX529" i="1"/>
  <c r="DX530" i="1"/>
  <c r="DX531" i="1"/>
  <c r="DX532" i="1"/>
  <c r="DX533" i="1"/>
  <c r="DX534" i="1"/>
  <c r="DX535" i="1"/>
  <c r="DX536" i="1"/>
  <c r="DX537" i="1"/>
  <c r="DX538" i="1"/>
  <c r="DX539" i="1"/>
  <c r="DX540" i="1"/>
  <c r="DX541" i="1"/>
  <c r="DX542" i="1"/>
  <c r="DX543" i="1"/>
  <c r="DX544" i="1"/>
  <c r="DX545" i="1"/>
  <c r="DX546" i="1"/>
  <c r="DX547" i="1"/>
  <c r="DX548" i="1"/>
  <c r="DX549" i="1"/>
  <c r="DX550" i="1"/>
  <c r="DX551" i="1"/>
  <c r="DX552" i="1"/>
  <c r="DX553" i="1"/>
  <c r="DX554" i="1"/>
  <c r="DX555" i="1"/>
  <c r="DX556" i="1"/>
  <c r="DX557" i="1"/>
  <c r="DX558" i="1"/>
  <c r="DX559" i="1"/>
  <c r="DX560" i="1"/>
  <c r="DX561" i="1"/>
  <c r="DX562" i="1"/>
  <c r="DX563" i="1"/>
  <c r="DX564" i="1"/>
  <c r="DX565" i="1"/>
  <c r="DX566" i="1"/>
  <c r="DX567" i="1"/>
  <c r="DX568" i="1"/>
  <c r="DX569" i="1"/>
  <c r="DX570" i="1"/>
  <c r="DX571" i="1"/>
  <c r="DX572" i="1"/>
  <c r="DX573" i="1"/>
  <c r="DX574" i="1"/>
  <c r="DX575" i="1"/>
  <c r="DX576" i="1"/>
  <c r="DX577" i="1"/>
  <c r="DX578" i="1"/>
  <c r="DX579" i="1"/>
  <c r="DX580" i="1"/>
  <c r="DX581" i="1"/>
  <c r="DX582" i="1"/>
  <c r="DX583" i="1"/>
  <c r="DX584" i="1"/>
  <c r="DX585" i="1"/>
  <c r="DX586" i="1"/>
  <c r="DX587" i="1"/>
  <c r="DX588" i="1"/>
  <c r="DX589" i="1"/>
  <c r="DX590" i="1"/>
  <c r="DX591" i="1"/>
  <c r="DX592" i="1"/>
  <c r="DW523" i="1"/>
  <c r="DW3" i="1"/>
  <c r="DX3" i="1" s="1"/>
  <c r="DW4" i="1"/>
  <c r="DX4" i="1" s="1"/>
  <c r="DW5" i="1"/>
  <c r="DX5" i="1" s="1"/>
  <c r="DW6" i="1"/>
  <c r="DX6" i="1" s="1"/>
  <c r="DW7" i="1"/>
  <c r="DX7" i="1" s="1"/>
  <c r="DW8" i="1"/>
  <c r="DX8" i="1" s="1"/>
  <c r="DW9" i="1"/>
  <c r="DX9" i="1" s="1"/>
  <c r="DW10" i="1"/>
  <c r="DX10" i="1" s="1"/>
  <c r="DW11" i="1"/>
  <c r="DX11" i="1" s="1"/>
  <c r="DW12" i="1"/>
  <c r="DX12" i="1" s="1"/>
  <c r="DW13" i="1"/>
  <c r="DX13" i="1" s="1"/>
  <c r="DW14" i="1"/>
  <c r="DX14" i="1" s="1"/>
  <c r="DW15" i="1"/>
  <c r="DX15" i="1" s="1"/>
  <c r="DW16" i="1"/>
  <c r="DX16" i="1" s="1"/>
  <c r="DW17" i="1"/>
  <c r="DX17" i="1" s="1"/>
  <c r="DW18" i="1"/>
  <c r="DX18" i="1" s="1"/>
  <c r="DW19" i="1"/>
  <c r="DX19" i="1" s="1"/>
  <c r="DW20" i="1"/>
  <c r="DX20" i="1" s="1"/>
  <c r="DW21" i="1"/>
  <c r="DX21" i="1" s="1"/>
  <c r="DW22" i="1"/>
  <c r="DX22" i="1" s="1"/>
  <c r="DW23" i="1"/>
  <c r="DX23" i="1" s="1"/>
  <c r="DW24" i="1"/>
  <c r="DX24" i="1" s="1"/>
  <c r="DW25" i="1"/>
  <c r="DX25" i="1" s="1"/>
  <c r="DW26" i="1"/>
  <c r="DX26" i="1" s="1"/>
  <c r="DW27" i="1"/>
  <c r="DX27" i="1" s="1"/>
  <c r="DW28" i="1"/>
  <c r="DX28" i="1" s="1"/>
  <c r="DW29" i="1"/>
  <c r="DX29" i="1" s="1"/>
  <c r="DW30" i="1"/>
  <c r="DX30" i="1" s="1"/>
  <c r="DW31" i="1"/>
  <c r="DX31" i="1" s="1"/>
  <c r="DW32" i="1"/>
  <c r="DX32" i="1" s="1"/>
  <c r="DW33" i="1"/>
  <c r="DX33" i="1" s="1"/>
  <c r="DW34" i="1"/>
  <c r="DX34" i="1" s="1"/>
  <c r="DW35" i="1"/>
  <c r="DX35" i="1" s="1"/>
  <c r="DW36" i="1"/>
  <c r="DX36" i="1" s="1"/>
  <c r="DW37" i="1"/>
  <c r="DX37" i="1" s="1"/>
  <c r="DW38" i="1"/>
  <c r="DX38" i="1" s="1"/>
  <c r="DW39" i="1"/>
  <c r="DX39" i="1" s="1"/>
  <c r="DW40" i="1"/>
  <c r="DX40" i="1" s="1"/>
  <c r="DW41" i="1"/>
  <c r="DX41" i="1" s="1"/>
  <c r="DW42" i="1"/>
  <c r="DX42" i="1" s="1"/>
  <c r="DW43" i="1"/>
  <c r="DX43" i="1" s="1"/>
  <c r="DW44" i="1"/>
  <c r="DX44" i="1" s="1"/>
  <c r="DW45" i="1"/>
  <c r="DX45" i="1" s="1"/>
  <c r="DW46" i="1"/>
  <c r="DX46" i="1" s="1"/>
  <c r="DW47" i="1"/>
  <c r="DX47" i="1" s="1"/>
  <c r="DW48" i="1"/>
  <c r="DX48" i="1" s="1"/>
  <c r="DW49" i="1"/>
  <c r="DX49" i="1" s="1"/>
  <c r="DW50" i="1"/>
  <c r="DX50" i="1" s="1"/>
  <c r="DW51" i="1"/>
  <c r="DX51" i="1" s="1"/>
  <c r="DW52" i="1"/>
  <c r="DX52" i="1" s="1"/>
  <c r="DW53" i="1"/>
  <c r="DX53" i="1" s="1"/>
  <c r="DW54" i="1"/>
  <c r="DX54" i="1" s="1"/>
  <c r="DW55" i="1"/>
  <c r="DX55" i="1" s="1"/>
  <c r="DW56" i="1"/>
  <c r="DX56" i="1" s="1"/>
  <c r="DW57" i="1"/>
  <c r="DX57" i="1" s="1"/>
  <c r="DW58" i="1"/>
  <c r="DX58" i="1" s="1"/>
  <c r="DW59" i="1"/>
  <c r="DX59" i="1" s="1"/>
  <c r="DW60" i="1"/>
  <c r="DX60" i="1" s="1"/>
  <c r="DW61" i="1"/>
  <c r="DX61" i="1" s="1"/>
  <c r="DW62" i="1"/>
  <c r="DX62" i="1" s="1"/>
  <c r="DW63" i="1"/>
  <c r="DX63" i="1" s="1"/>
  <c r="DW64" i="1"/>
  <c r="DX64" i="1" s="1"/>
  <c r="DW65" i="1"/>
  <c r="DX65" i="1" s="1"/>
  <c r="DW66" i="1"/>
  <c r="DX66" i="1" s="1"/>
  <c r="DW67" i="1"/>
  <c r="DX67" i="1" s="1"/>
  <c r="DW68" i="1"/>
  <c r="DX68" i="1" s="1"/>
  <c r="DW69" i="1"/>
  <c r="DX69" i="1" s="1"/>
  <c r="DW70" i="1"/>
  <c r="DX70" i="1" s="1"/>
  <c r="DW71" i="1"/>
  <c r="DX71" i="1" s="1"/>
  <c r="DW72" i="1"/>
  <c r="DX72" i="1" s="1"/>
  <c r="DW73" i="1"/>
  <c r="DX73" i="1" s="1"/>
  <c r="DW74" i="1"/>
  <c r="DX74" i="1" s="1"/>
  <c r="DW75" i="1"/>
  <c r="DX75" i="1" s="1"/>
  <c r="DW76" i="1"/>
  <c r="DX76" i="1" s="1"/>
  <c r="DW77" i="1"/>
  <c r="DX77" i="1" s="1"/>
  <c r="DW78" i="1"/>
  <c r="DX78" i="1" s="1"/>
  <c r="DW79" i="1"/>
  <c r="DX79" i="1" s="1"/>
  <c r="DW80" i="1"/>
  <c r="DX80" i="1" s="1"/>
  <c r="DW81" i="1"/>
  <c r="DX81" i="1" s="1"/>
  <c r="DW82" i="1"/>
  <c r="DX82" i="1" s="1"/>
  <c r="DW83" i="1"/>
  <c r="DX83" i="1" s="1"/>
  <c r="DW84" i="1"/>
  <c r="DX84" i="1" s="1"/>
  <c r="DW85" i="1"/>
  <c r="DX85" i="1" s="1"/>
  <c r="DW86" i="1"/>
  <c r="DX86" i="1" s="1"/>
  <c r="DW87" i="1"/>
  <c r="DX87" i="1" s="1"/>
  <c r="DW88" i="1"/>
  <c r="DX88" i="1" s="1"/>
  <c r="DW89" i="1"/>
  <c r="DX89" i="1" s="1"/>
  <c r="DW90" i="1"/>
  <c r="DX90" i="1" s="1"/>
  <c r="DW91" i="1"/>
  <c r="DX91" i="1" s="1"/>
  <c r="DW92" i="1"/>
  <c r="DX92" i="1" s="1"/>
  <c r="DW93" i="1"/>
  <c r="DX93" i="1" s="1"/>
  <c r="DW94" i="1"/>
  <c r="DX94" i="1" s="1"/>
  <c r="DW95" i="1"/>
  <c r="DX95" i="1" s="1"/>
  <c r="DW96" i="1"/>
  <c r="DX96" i="1" s="1"/>
  <c r="DW97" i="1"/>
  <c r="DX97" i="1" s="1"/>
  <c r="DW98" i="1"/>
  <c r="DX98" i="1" s="1"/>
  <c r="DW99" i="1"/>
  <c r="DX99" i="1" s="1"/>
  <c r="DW100" i="1"/>
  <c r="DX100" i="1" s="1"/>
  <c r="DW101" i="1"/>
  <c r="DX101" i="1" s="1"/>
  <c r="DW102" i="1"/>
  <c r="DX102" i="1" s="1"/>
  <c r="DW103" i="1"/>
  <c r="DX103" i="1" s="1"/>
  <c r="DW104" i="1"/>
  <c r="DX104" i="1" s="1"/>
  <c r="DW105" i="1"/>
  <c r="DX105" i="1" s="1"/>
  <c r="DW106" i="1"/>
  <c r="DX106" i="1" s="1"/>
  <c r="DW107" i="1"/>
  <c r="DX107" i="1" s="1"/>
  <c r="DW108" i="1"/>
  <c r="DX108" i="1" s="1"/>
  <c r="DW109" i="1"/>
  <c r="DX109" i="1" s="1"/>
  <c r="DW110" i="1"/>
  <c r="DX110" i="1" s="1"/>
  <c r="DW111" i="1"/>
  <c r="DX111" i="1" s="1"/>
  <c r="DW112" i="1"/>
  <c r="DX112" i="1" s="1"/>
  <c r="DW113" i="1"/>
  <c r="DX113" i="1" s="1"/>
  <c r="DW114" i="1"/>
  <c r="DX114" i="1" s="1"/>
  <c r="DW115" i="1"/>
  <c r="DX115" i="1" s="1"/>
  <c r="DW116" i="1"/>
  <c r="DX116" i="1" s="1"/>
  <c r="DW117" i="1"/>
  <c r="DX117" i="1" s="1"/>
  <c r="DW118" i="1"/>
  <c r="DX118" i="1" s="1"/>
  <c r="DW119" i="1"/>
  <c r="DX119" i="1" s="1"/>
  <c r="DW120" i="1"/>
  <c r="DX120" i="1" s="1"/>
  <c r="DW121" i="1"/>
  <c r="DX121" i="1" s="1"/>
  <c r="DW122" i="1"/>
  <c r="DX122" i="1" s="1"/>
  <c r="DW123" i="1"/>
  <c r="DX123" i="1" s="1"/>
  <c r="DW124" i="1"/>
  <c r="DX124" i="1" s="1"/>
  <c r="DW125" i="1"/>
  <c r="DX125" i="1" s="1"/>
  <c r="DW126" i="1"/>
  <c r="DX126" i="1" s="1"/>
  <c r="DW127" i="1"/>
  <c r="DX127" i="1" s="1"/>
  <c r="DW128" i="1"/>
  <c r="DX128" i="1" s="1"/>
  <c r="DW129" i="1"/>
  <c r="DX129" i="1" s="1"/>
  <c r="DW130" i="1"/>
  <c r="DX130" i="1" s="1"/>
  <c r="DW131" i="1"/>
  <c r="DX131" i="1" s="1"/>
  <c r="DW132" i="1"/>
  <c r="DX132" i="1" s="1"/>
  <c r="DW133" i="1"/>
  <c r="DX133" i="1" s="1"/>
  <c r="DW134" i="1"/>
  <c r="DX134" i="1" s="1"/>
  <c r="DW135" i="1"/>
  <c r="DX135" i="1" s="1"/>
  <c r="DW136" i="1"/>
  <c r="DX136" i="1" s="1"/>
  <c r="DW137" i="1"/>
  <c r="DX137" i="1" s="1"/>
  <c r="DW138" i="1"/>
  <c r="DX138" i="1" s="1"/>
  <c r="DW139" i="1"/>
  <c r="DX139" i="1" s="1"/>
  <c r="DW140" i="1"/>
  <c r="DX140" i="1" s="1"/>
  <c r="DW141" i="1"/>
  <c r="DX141" i="1" s="1"/>
  <c r="DW142" i="1"/>
  <c r="DX142" i="1" s="1"/>
  <c r="DW143" i="1"/>
  <c r="DX143" i="1" s="1"/>
  <c r="DW144" i="1"/>
  <c r="DX144" i="1" s="1"/>
  <c r="DW145" i="1"/>
  <c r="DX145" i="1" s="1"/>
  <c r="DW146" i="1"/>
  <c r="DX146" i="1" s="1"/>
  <c r="DW147" i="1"/>
  <c r="DX147" i="1" s="1"/>
  <c r="DW148" i="1"/>
  <c r="DX148" i="1" s="1"/>
  <c r="DW149" i="1"/>
  <c r="DX149" i="1" s="1"/>
  <c r="DW150" i="1"/>
  <c r="DX150" i="1" s="1"/>
  <c r="DW151" i="1"/>
  <c r="DX151" i="1" s="1"/>
  <c r="DW152" i="1"/>
  <c r="DX152" i="1" s="1"/>
  <c r="DW153" i="1"/>
  <c r="DX153" i="1" s="1"/>
  <c r="DW154" i="1"/>
  <c r="DX154" i="1" s="1"/>
  <c r="DW155" i="1"/>
  <c r="DX155" i="1" s="1"/>
  <c r="DW156" i="1"/>
  <c r="DX156" i="1" s="1"/>
  <c r="DW157" i="1"/>
  <c r="DX157" i="1" s="1"/>
  <c r="DW158" i="1"/>
  <c r="DX158" i="1" s="1"/>
  <c r="DW159" i="1"/>
  <c r="DX159" i="1" s="1"/>
  <c r="DW160" i="1"/>
  <c r="DX160" i="1" s="1"/>
  <c r="DW161" i="1"/>
  <c r="DX161" i="1" s="1"/>
  <c r="DW162" i="1"/>
  <c r="DX162" i="1" s="1"/>
  <c r="DW163" i="1"/>
  <c r="DX163" i="1" s="1"/>
  <c r="DW164" i="1"/>
  <c r="DX164" i="1" s="1"/>
  <c r="DW165" i="1"/>
  <c r="DX165" i="1" s="1"/>
  <c r="DW166" i="1"/>
  <c r="DX166" i="1" s="1"/>
  <c r="DW167" i="1"/>
  <c r="DX167" i="1" s="1"/>
  <c r="DW168" i="1"/>
  <c r="DX168" i="1" s="1"/>
  <c r="DW169" i="1"/>
  <c r="DX169" i="1" s="1"/>
  <c r="DW170" i="1"/>
  <c r="DX170" i="1" s="1"/>
  <c r="DW171" i="1"/>
  <c r="DX171" i="1" s="1"/>
  <c r="DW172" i="1"/>
  <c r="DX172" i="1" s="1"/>
  <c r="DW173" i="1"/>
  <c r="DX173" i="1" s="1"/>
  <c r="DW174" i="1"/>
  <c r="DX174" i="1" s="1"/>
  <c r="DW175" i="1"/>
  <c r="DX175" i="1" s="1"/>
  <c r="DW176" i="1"/>
  <c r="DX176" i="1" s="1"/>
  <c r="DW177" i="1"/>
  <c r="DX177" i="1" s="1"/>
  <c r="DW178" i="1"/>
  <c r="DX178" i="1" s="1"/>
  <c r="DW179" i="1"/>
  <c r="DX179" i="1" s="1"/>
  <c r="DW180" i="1"/>
  <c r="DX180" i="1" s="1"/>
  <c r="DW181" i="1"/>
  <c r="DX181" i="1" s="1"/>
  <c r="DW182" i="1"/>
  <c r="DX182" i="1" s="1"/>
  <c r="DW183" i="1"/>
  <c r="DX183" i="1" s="1"/>
  <c r="DW184" i="1"/>
  <c r="DX184" i="1" s="1"/>
  <c r="DW185" i="1"/>
  <c r="DX185" i="1" s="1"/>
  <c r="DW186" i="1"/>
  <c r="DX186" i="1" s="1"/>
  <c r="DW187" i="1"/>
  <c r="DX187" i="1" s="1"/>
  <c r="DW188" i="1"/>
  <c r="DX188" i="1" s="1"/>
  <c r="DW189" i="1"/>
  <c r="DX189" i="1" s="1"/>
  <c r="DW190" i="1"/>
  <c r="DX190" i="1" s="1"/>
  <c r="DW191" i="1"/>
  <c r="DX191" i="1" s="1"/>
  <c r="DW192" i="1"/>
  <c r="DX192" i="1" s="1"/>
  <c r="DW193" i="1"/>
  <c r="DX193" i="1" s="1"/>
  <c r="DW194" i="1"/>
  <c r="DX194" i="1" s="1"/>
  <c r="DW195" i="1"/>
  <c r="DX195" i="1" s="1"/>
  <c r="DW196" i="1"/>
  <c r="DX196" i="1" s="1"/>
  <c r="DW197" i="1"/>
  <c r="DX197" i="1" s="1"/>
  <c r="DW198" i="1"/>
  <c r="DX198" i="1" s="1"/>
  <c r="DW199" i="1"/>
  <c r="DX199" i="1" s="1"/>
  <c r="DW200" i="1"/>
  <c r="DX200" i="1" s="1"/>
  <c r="DW201" i="1"/>
  <c r="DX201" i="1" s="1"/>
  <c r="DW202" i="1"/>
  <c r="DX202" i="1" s="1"/>
  <c r="DW203" i="1"/>
  <c r="DX203" i="1" s="1"/>
  <c r="DW204" i="1"/>
  <c r="DX204" i="1" s="1"/>
  <c r="DW205" i="1"/>
  <c r="DX205" i="1" s="1"/>
  <c r="DW206" i="1"/>
  <c r="DX206" i="1" s="1"/>
  <c r="DW207" i="1"/>
  <c r="DX207" i="1" s="1"/>
  <c r="DW208" i="1"/>
  <c r="DX208" i="1" s="1"/>
  <c r="DW209" i="1"/>
  <c r="DX209" i="1" s="1"/>
  <c r="DW210" i="1"/>
  <c r="DX210" i="1" s="1"/>
  <c r="DW211" i="1"/>
  <c r="DX211" i="1" s="1"/>
  <c r="DW212" i="1"/>
  <c r="DX212" i="1" s="1"/>
  <c r="DW213" i="1"/>
  <c r="DX213" i="1" s="1"/>
  <c r="DW214" i="1"/>
  <c r="DX214" i="1" s="1"/>
  <c r="DW215" i="1"/>
  <c r="DX215" i="1" s="1"/>
  <c r="DW216" i="1"/>
  <c r="DX216" i="1" s="1"/>
  <c r="DW217" i="1"/>
  <c r="DX217" i="1" s="1"/>
  <c r="DW218" i="1"/>
  <c r="DX218" i="1" s="1"/>
  <c r="DW219" i="1"/>
  <c r="DX219" i="1" s="1"/>
  <c r="DW220" i="1"/>
  <c r="DX220" i="1" s="1"/>
  <c r="DW221" i="1"/>
  <c r="DX221" i="1" s="1"/>
  <c r="DW222" i="1"/>
  <c r="DX222" i="1" s="1"/>
  <c r="DW223" i="1"/>
  <c r="DX223" i="1" s="1"/>
  <c r="DW224" i="1"/>
  <c r="DX224" i="1" s="1"/>
  <c r="DW225" i="1"/>
  <c r="DX225" i="1" s="1"/>
  <c r="DW226" i="1"/>
  <c r="DX226" i="1" s="1"/>
  <c r="DW227" i="1"/>
  <c r="DX227" i="1" s="1"/>
  <c r="DW228" i="1"/>
  <c r="DX228" i="1" s="1"/>
  <c r="DW229" i="1"/>
  <c r="DX229" i="1" s="1"/>
  <c r="DW230" i="1"/>
  <c r="DX230" i="1" s="1"/>
  <c r="DW231" i="1"/>
  <c r="DX231" i="1" s="1"/>
  <c r="DW232" i="1"/>
  <c r="DX232" i="1" s="1"/>
  <c r="DW233" i="1"/>
  <c r="DX233" i="1" s="1"/>
  <c r="DW234" i="1"/>
  <c r="DX234" i="1" s="1"/>
  <c r="DW235" i="1"/>
  <c r="DX235" i="1" s="1"/>
  <c r="DW236" i="1"/>
  <c r="DX236" i="1" s="1"/>
  <c r="DW237" i="1"/>
  <c r="DX237" i="1" s="1"/>
  <c r="DW238" i="1"/>
  <c r="DX238" i="1" s="1"/>
  <c r="DW239" i="1"/>
  <c r="DX239" i="1" s="1"/>
  <c r="DW240" i="1"/>
  <c r="DX240" i="1" s="1"/>
  <c r="DW241" i="1"/>
  <c r="DX241" i="1" s="1"/>
  <c r="DW242" i="1"/>
  <c r="DX242" i="1" s="1"/>
  <c r="DW243" i="1"/>
  <c r="DX243" i="1" s="1"/>
  <c r="DW244" i="1"/>
  <c r="DX244" i="1" s="1"/>
  <c r="DW245" i="1"/>
  <c r="DX245" i="1" s="1"/>
  <c r="DW246" i="1"/>
  <c r="DX246" i="1" s="1"/>
  <c r="DW247" i="1"/>
  <c r="DX247" i="1" s="1"/>
  <c r="DW248" i="1"/>
  <c r="DX248" i="1" s="1"/>
  <c r="DW249" i="1"/>
  <c r="DX249" i="1" s="1"/>
  <c r="DW250" i="1"/>
  <c r="DX250" i="1" s="1"/>
  <c r="DW251" i="1"/>
  <c r="DX251" i="1" s="1"/>
  <c r="DW252" i="1"/>
  <c r="DX252" i="1" s="1"/>
  <c r="DW253" i="1"/>
  <c r="DX253" i="1" s="1"/>
  <c r="DW254" i="1"/>
  <c r="DX254" i="1" s="1"/>
  <c r="DW255" i="1"/>
  <c r="DX255" i="1" s="1"/>
  <c r="DW256" i="1"/>
  <c r="DX256" i="1" s="1"/>
  <c r="DW257" i="1"/>
  <c r="DX257" i="1" s="1"/>
  <c r="DW258" i="1"/>
  <c r="DX258" i="1" s="1"/>
  <c r="DW259" i="1"/>
  <c r="DX259" i="1" s="1"/>
  <c r="DW260" i="1"/>
  <c r="DX260" i="1" s="1"/>
  <c r="DW261" i="1"/>
  <c r="DX261" i="1" s="1"/>
  <c r="DW262" i="1"/>
  <c r="DX262" i="1" s="1"/>
  <c r="DW263" i="1"/>
  <c r="DX263" i="1" s="1"/>
  <c r="DW264" i="1"/>
  <c r="DX264" i="1" s="1"/>
  <c r="DW265" i="1"/>
  <c r="DX265" i="1" s="1"/>
  <c r="DW266" i="1"/>
  <c r="DX266" i="1" s="1"/>
  <c r="DW267" i="1"/>
  <c r="DX267" i="1" s="1"/>
  <c r="DW268" i="1"/>
  <c r="DX268" i="1" s="1"/>
  <c r="DW269" i="1"/>
  <c r="DX269" i="1" s="1"/>
  <c r="DW270" i="1"/>
  <c r="DX270" i="1" s="1"/>
  <c r="DW271" i="1"/>
  <c r="DX271" i="1" s="1"/>
  <c r="DW272" i="1"/>
  <c r="DX272" i="1" s="1"/>
  <c r="DW273" i="1"/>
  <c r="DX273" i="1" s="1"/>
  <c r="DW274" i="1"/>
  <c r="DX274" i="1" s="1"/>
  <c r="DW275" i="1"/>
  <c r="DX275" i="1" s="1"/>
  <c r="DW276" i="1"/>
  <c r="DX276" i="1" s="1"/>
  <c r="DW277" i="1"/>
  <c r="DX277" i="1" s="1"/>
  <c r="DW278" i="1"/>
  <c r="DX278" i="1" s="1"/>
  <c r="DW279" i="1"/>
  <c r="DX279" i="1" s="1"/>
  <c r="DW280" i="1"/>
  <c r="DX280" i="1" s="1"/>
  <c r="DW281" i="1"/>
  <c r="DX281" i="1" s="1"/>
  <c r="DW282" i="1"/>
  <c r="DX282" i="1" s="1"/>
  <c r="DW283" i="1"/>
  <c r="DX283" i="1" s="1"/>
  <c r="DW284" i="1"/>
  <c r="DX284" i="1" s="1"/>
  <c r="DW285" i="1"/>
  <c r="DX285" i="1" s="1"/>
  <c r="DW286" i="1"/>
  <c r="DX286" i="1" s="1"/>
  <c r="DW287" i="1"/>
  <c r="DX287" i="1" s="1"/>
  <c r="DW288" i="1"/>
  <c r="DX288" i="1" s="1"/>
  <c r="DW289" i="1"/>
  <c r="DX289" i="1" s="1"/>
  <c r="DW290" i="1"/>
  <c r="DX290" i="1" s="1"/>
  <c r="DW291" i="1"/>
  <c r="DX291" i="1" s="1"/>
  <c r="DW292" i="1"/>
  <c r="DX292" i="1" s="1"/>
  <c r="DW293" i="1"/>
  <c r="DX293" i="1" s="1"/>
  <c r="DW294" i="1"/>
  <c r="DX294" i="1" s="1"/>
  <c r="DW295" i="1"/>
  <c r="DX295" i="1" s="1"/>
  <c r="DW296" i="1"/>
  <c r="DX296" i="1" s="1"/>
  <c r="DW297" i="1"/>
  <c r="DX297" i="1" s="1"/>
  <c r="DW298" i="1"/>
  <c r="DX298" i="1" s="1"/>
  <c r="DW299" i="1"/>
  <c r="DX299" i="1" s="1"/>
  <c r="DW300" i="1"/>
  <c r="DX300" i="1" s="1"/>
  <c r="DW301" i="1"/>
  <c r="DX301" i="1" s="1"/>
  <c r="DW302" i="1"/>
  <c r="DX302" i="1" s="1"/>
  <c r="DW303" i="1"/>
  <c r="DX303" i="1" s="1"/>
  <c r="DW304" i="1"/>
  <c r="DX304" i="1" s="1"/>
  <c r="DW305" i="1"/>
  <c r="DX305" i="1" s="1"/>
  <c r="DW306" i="1"/>
  <c r="DX306" i="1" s="1"/>
  <c r="DW307" i="1"/>
  <c r="DX307" i="1" s="1"/>
  <c r="DW308" i="1"/>
  <c r="DX308" i="1" s="1"/>
  <c r="DW309" i="1"/>
  <c r="DX309" i="1" s="1"/>
  <c r="DW310" i="1"/>
  <c r="DX310" i="1" s="1"/>
  <c r="DW311" i="1"/>
  <c r="DX311" i="1" s="1"/>
  <c r="DW312" i="1"/>
  <c r="DX312" i="1" s="1"/>
  <c r="DW313" i="1"/>
  <c r="DX313" i="1" s="1"/>
  <c r="DW314" i="1"/>
  <c r="DX314" i="1" s="1"/>
  <c r="DW315" i="1"/>
  <c r="DX315" i="1" s="1"/>
  <c r="DW316" i="1"/>
  <c r="DX316" i="1" s="1"/>
  <c r="DW317" i="1"/>
  <c r="DX317" i="1" s="1"/>
  <c r="DW318" i="1"/>
  <c r="DX318" i="1" s="1"/>
  <c r="DW319" i="1"/>
  <c r="DX319" i="1" s="1"/>
  <c r="DW320" i="1"/>
  <c r="DX320" i="1" s="1"/>
  <c r="DW321" i="1"/>
  <c r="DX321" i="1" s="1"/>
  <c r="DW322" i="1"/>
  <c r="DX322" i="1" s="1"/>
  <c r="DW323" i="1"/>
  <c r="DX323" i="1" s="1"/>
  <c r="DW324" i="1"/>
  <c r="DX324" i="1" s="1"/>
  <c r="DW325" i="1"/>
  <c r="DX325" i="1" s="1"/>
  <c r="DW326" i="1"/>
  <c r="DX326" i="1" s="1"/>
  <c r="DW327" i="1"/>
  <c r="DX327" i="1" s="1"/>
  <c r="DW328" i="1"/>
  <c r="DX328" i="1" s="1"/>
  <c r="DW329" i="1"/>
  <c r="DX329" i="1" s="1"/>
  <c r="DW330" i="1"/>
  <c r="DX330" i="1" s="1"/>
  <c r="DW331" i="1"/>
  <c r="DX331" i="1" s="1"/>
  <c r="DW332" i="1"/>
  <c r="DX332" i="1" s="1"/>
  <c r="DW333" i="1"/>
  <c r="DX333" i="1" s="1"/>
  <c r="DW334" i="1"/>
  <c r="DX334" i="1" s="1"/>
  <c r="DW335" i="1"/>
  <c r="DX335" i="1" s="1"/>
  <c r="DW336" i="1"/>
  <c r="DX336" i="1" s="1"/>
  <c r="DW337" i="1"/>
  <c r="DX337" i="1" s="1"/>
  <c r="DW338" i="1"/>
  <c r="DX338" i="1" s="1"/>
  <c r="DW339" i="1"/>
  <c r="DX339" i="1" s="1"/>
  <c r="DW340" i="1"/>
  <c r="DX340" i="1" s="1"/>
  <c r="DW341" i="1"/>
  <c r="DX341" i="1" s="1"/>
  <c r="DW342" i="1"/>
  <c r="DX342" i="1" s="1"/>
  <c r="DW343" i="1"/>
  <c r="DX343" i="1" s="1"/>
  <c r="DW344" i="1"/>
  <c r="DX344" i="1" s="1"/>
  <c r="DW345" i="1"/>
  <c r="DX345" i="1" s="1"/>
  <c r="DW346" i="1"/>
  <c r="DX346" i="1" s="1"/>
  <c r="DW347" i="1"/>
  <c r="DX347" i="1" s="1"/>
  <c r="DW348" i="1"/>
  <c r="DX348" i="1" s="1"/>
  <c r="DW349" i="1"/>
  <c r="DX349" i="1" s="1"/>
  <c r="DW350" i="1"/>
  <c r="DX350" i="1" s="1"/>
  <c r="DW351" i="1"/>
  <c r="DX351" i="1" s="1"/>
  <c r="DW352" i="1"/>
  <c r="DX352" i="1" s="1"/>
  <c r="DW353" i="1"/>
  <c r="DX353" i="1" s="1"/>
  <c r="DW354" i="1"/>
  <c r="DX354" i="1" s="1"/>
  <c r="DW355" i="1"/>
  <c r="DX355" i="1" s="1"/>
  <c r="DW356" i="1"/>
  <c r="DX356" i="1" s="1"/>
  <c r="DW357" i="1"/>
  <c r="DX357" i="1" s="1"/>
  <c r="DW358" i="1"/>
  <c r="DX358" i="1" s="1"/>
  <c r="DW359" i="1"/>
  <c r="DX359" i="1" s="1"/>
  <c r="DW360" i="1"/>
  <c r="DX360" i="1" s="1"/>
  <c r="DW361" i="1"/>
  <c r="DX361" i="1" s="1"/>
  <c r="DW362" i="1"/>
  <c r="DX362" i="1" s="1"/>
  <c r="DW363" i="1"/>
  <c r="DX363" i="1" s="1"/>
  <c r="DW364" i="1"/>
  <c r="DX364" i="1" s="1"/>
  <c r="DW365" i="1"/>
  <c r="DX365" i="1" s="1"/>
  <c r="DW366" i="1"/>
  <c r="DX366" i="1" s="1"/>
  <c r="DW367" i="1"/>
  <c r="DX367" i="1" s="1"/>
  <c r="DW368" i="1"/>
  <c r="DX368" i="1" s="1"/>
  <c r="DW369" i="1"/>
  <c r="DX369" i="1" s="1"/>
  <c r="DW370" i="1"/>
  <c r="DX370" i="1" s="1"/>
  <c r="DW371" i="1"/>
  <c r="DX371" i="1" s="1"/>
  <c r="DW372" i="1"/>
  <c r="DX372" i="1" s="1"/>
  <c r="DW373" i="1"/>
  <c r="DX373" i="1" s="1"/>
  <c r="DW374" i="1"/>
  <c r="DX374" i="1" s="1"/>
  <c r="DW375" i="1"/>
  <c r="DX375" i="1" s="1"/>
  <c r="DW376" i="1"/>
  <c r="DX376" i="1" s="1"/>
  <c r="DW377" i="1"/>
  <c r="DX377" i="1" s="1"/>
  <c r="DW378" i="1"/>
  <c r="DX378" i="1" s="1"/>
  <c r="DW379" i="1"/>
  <c r="DX379" i="1" s="1"/>
  <c r="DW380" i="1"/>
  <c r="DX380" i="1" s="1"/>
  <c r="DW381" i="1"/>
  <c r="DX381" i="1" s="1"/>
  <c r="DW382" i="1"/>
  <c r="DX382" i="1" s="1"/>
  <c r="DW383" i="1"/>
  <c r="DX383" i="1" s="1"/>
  <c r="DW384" i="1"/>
  <c r="DX384" i="1" s="1"/>
  <c r="DW385" i="1"/>
  <c r="DX385" i="1" s="1"/>
  <c r="DW386" i="1"/>
  <c r="DX386" i="1" s="1"/>
  <c r="DW387" i="1"/>
  <c r="DX387" i="1" s="1"/>
  <c r="DW388" i="1"/>
  <c r="DX388" i="1" s="1"/>
  <c r="DW389" i="1"/>
  <c r="DX389" i="1" s="1"/>
  <c r="DW390" i="1"/>
  <c r="DX390" i="1" s="1"/>
  <c r="DW391" i="1"/>
  <c r="DX391" i="1" s="1"/>
  <c r="DW392" i="1"/>
  <c r="DX392" i="1" s="1"/>
  <c r="DW393" i="1"/>
  <c r="DX393" i="1" s="1"/>
  <c r="DW394" i="1"/>
  <c r="DX394" i="1" s="1"/>
  <c r="DW395" i="1"/>
  <c r="DX395" i="1" s="1"/>
  <c r="DW396" i="1"/>
  <c r="DX396" i="1" s="1"/>
  <c r="DW397" i="1"/>
  <c r="DX397" i="1" s="1"/>
  <c r="DW398" i="1"/>
  <c r="DX398" i="1" s="1"/>
  <c r="DW399" i="1"/>
  <c r="DX399" i="1" s="1"/>
  <c r="DW400" i="1"/>
  <c r="DX400" i="1" s="1"/>
  <c r="DW401" i="1"/>
  <c r="DX401" i="1" s="1"/>
  <c r="DW402" i="1"/>
  <c r="DX402" i="1" s="1"/>
  <c r="DW403" i="1"/>
  <c r="DX403" i="1" s="1"/>
  <c r="DW404" i="1"/>
  <c r="DX404" i="1" s="1"/>
  <c r="DW405" i="1"/>
  <c r="DX405" i="1" s="1"/>
  <c r="DW406" i="1"/>
  <c r="DX406" i="1" s="1"/>
  <c r="DW407" i="1"/>
  <c r="DX407" i="1" s="1"/>
  <c r="DW408" i="1"/>
  <c r="DX408" i="1" s="1"/>
  <c r="DW409" i="1"/>
  <c r="DX409" i="1" s="1"/>
  <c r="DW410" i="1"/>
  <c r="DX410" i="1" s="1"/>
  <c r="DW411" i="1"/>
  <c r="DX411" i="1" s="1"/>
  <c r="DW412" i="1"/>
  <c r="DX412" i="1" s="1"/>
  <c r="DW413" i="1"/>
  <c r="DX413" i="1" s="1"/>
  <c r="DW414" i="1"/>
  <c r="DX414" i="1" s="1"/>
  <c r="DW415" i="1"/>
  <c r="DX415" i="1" s="1"/>
  <c r="DW416" i="1"/>
  <c r="DX416" i="1" s="1"/>
  <c r="DW417" i="1"/>
  <c r="DX417" i="1" s="1"/>
  <c r="DW418" i="1"/>
  <c r="DX418" i="1" s="1"/>
  <c r="DW419" i="1"/>
  <c r="DX419" i="1" s="1"/>
  <c r="DW420" i="1"/>
  <c r="DX420" i="1" s="1"/>
  <c r="DW421" i="1"/>
  <c r="DX421" i="1" s="1"/>
  <c r="DW422" i="1"/>
  <c r="DX422" i="1" s="1"/>
  <c r="DW423" i="1"/>
  <c r="DX423" i="1" s="1"/>
  <c r="DW424" i="1"/>
  <c r="DX424" i="1" s="1"/>
  <c r="DW425" i="1"/>
  <c r="DX425" i="1" s="1"/>
  <c r="DW426" i="1"/>
  <c r="DX426" i="1" s="1"/>
  <c r="DW427" i="1"/>
  <c r="DX427" i="1" s="1"/>
  <c r="DW428" i="1"/>
  <c r="DX428" i="1" s="1"/>
  <c r="DW429" i="1"/>
  <c r="DX429" i="1" s="1"/>
  <c r="DW430" i="1"/>
  <c r="DX430" i="1" s="1"/>
  <c r="DW431" i="1"/>
  <c r="DX431" i="1" s="1"/>
  <c r="DW432" i="1"/>
  <c r="DX432" i="1" s="1"/>
  <c r="DW433" i="1"/>
  <c r="DX433" i="1" s="1"/>
  <c r="DW434" i="1"/>
  <c r="DX434" i="1" s="1"/>
  <c r="DW435" i="1"/>
  <c r="DX435" i="1" s="1"/>
  <c r="DW436" i="1"/>
  <c r="DX436" i="1" s="1"/>
  <c r="DW437" i="1"/>
  <c r="DX437" i="1" s="1"/>
  <c r="DW438" i="1"/>
  <c r="DX438" i="1" s="1"/>
  <c r="DW439" i="1"/>
  <c r="DX439" i="1" s="1"/>
  <c r="DW440" i="1"/>
  <c r="DX440" i="1" s="1"/>
  <c r="DW441" i="1"/>
  <c r="DX441" i="1" s="1"/>
  <c r="DW442" i="1"/>
  <c r="DX442" i="1" s="1"/>
  <c r="DW443" i="1"/>
  <c r="DX443" i="1" s="1"/>
  <c r="DW444" i="1"/>
  <c r="DX444" i="1" s="1"/>
  <c r="DW445" i="1"/>
  <c r="DX445" i="1" s="1"/>
  <c r="DW446" i="1"/>
  <c r="DX446" i="1" s="1"/>
  <c r="DW447" i="1"/>
  <c r="DX447" i="1" s="1"/>
  <c r="DW448" i="1"/>
  <c r="DX448" i="1" s="1"/>
  <c r="DW449" i="1"/>
  <c r="DX449" i="1" s="1"/>
  <c r="DW450" i="1"/>
  <c r="DX450" i="1" s="1"/>
  <c r="DW451" i="1"/>
  <c r="DX451" i="1" s="1"/>
  <c r="DW452" i="1"/>
  <c r="DX452" i="1" s="1"/>
  <c r="DW453" i="1"/>
  <c r="DX453" i="1" s="1"/>
  <c r="DW454" i="1"/>
  <c r="DX454" i="1" s="1"/>
  <c r="DW455" i="1"/>
  <c r="DX455" i="1" s="1"/>
  <c r="DW456" i="1"/>
  <c r="DX456" i="1" s="1"/>
  <c r="DW457" i="1"/>
  <c r="DX457" i="1" s="1"/>
  <c r="DW458" i="1"/>
  <c r="DX458" i="1" s="1"/>
  <c r="DW459" i="1"/>
  <c r="DX459" i="1" s="1"/>
  <c r="DW460" i="1"/>
  <c r="DX460" i="1" s="1"/>
  <c r="DW461" i="1"/>
  <c r="DX461" i="1" s="1"/>
  <c r="DW462" i="1"/>
  <c r="DX462" i="1" s="1"/>
  <c r="DW463" i="1"/>
  <c r="DX463" i="1" s="1"/>
  <c r="DW464" i="1"/>
  <c r="DX464" i="1" s="1"/>
  <c r="DW465" i="1"/>
  <c r="DX465" i="1" s="1"/>
  <c r="DW466" i="1"/>
  <c r="DX466" i="1" s="1"/>
  <c r="DW467" i="1"/>
  <c r="DX467" i="1" s="1"/>
  <c r="DW468" i="1"/>
  <c r="DX468" i="1" s="1"/>
  <c r="DW469" i="1"/>
  <c r="DX469" i="1" s="1"/>
  <c r="DW470" i="1"/>
  <c r="DX470" i="1" s="1"/>
  <c r="DW471" i="1"/>
  <c r="DX471" i="1" s="1"/>
  <c r="DW472" i="1"/>
  <c r="DX472" i="1" s="1"/>
  <c r="DW473" i="1"/>
  <c r="DX473" i="1" s="1"/>
  <c r="DW474" i="1"/>
  <c r="DX474" i="1" s="1"/>
  <c r="DW475" i="1"/>
  <c r="DX475" i="1" s="1"/>
  <c r="DW476" i="1"/>
  <c r="DX476" i="1" s="1"/>
  <c r="DW477" i="1"/>
  <c r="DX477" i="1" s="1"/>
  <c r="DW478" i="1"/>
  <c r="DX478" i="1" s="1"/>
  <c r="DW479" i="1"/>
  <c r="DX479" i="1" s="1"/>
  <c r="DW480" i="1"/>
  <c r="DX480" i="1" s="1"/>
  <c r="DW481" i="1"/>
  <c r="DX481" i="1" s="1"/>
  <c r="DW482" i="1"/>
  <c r="DX482" i="1" s="1"/>
  <c r="DW483" i="1"/>
  <c r="DX483" i="1" s="1"/>
  <c r="DW484" i="1"/>
  <c r="DX484" i="1" s="1"/>
  <c r="DW485" i="1"/>
  <c r="DX485" i="1" s="1"/>
  <c r="DW486" i="1"/>
  <c r="DX486" i="1" s="1"/>
  <c r="DW487" i="1"/>
  <c r="DX487" i="1" s="1"/>
  <c r="DW488" i="1"/>
  <c r="DX488" i="1" s="1"/>
  <c r="DW489" i="1"/>
  <c r="DX489" i="1" s="1"/>
  <c r="DW490" i="1"/>
  <c r="DX490" i="1" s="1"/>
  <c r="DW491" i="1"/>
  <c r="DX491" i="1" s="1"/>
  <c r="DW492" i="1"/>
  <c r="DX492" i="1" s="1"/>
  <c r="DW493" i="1"/>
  <c r="DX493" i="1" s="1"/>
  <c r="DW494" i="1"/>
  <c r="DX494" i="1" s="1"/>
  <c r="DW495" i="1"/>
  <c r="DX495" i="1" s="1"/>
  <c r="DW496" i="1"/>
  <c r="DX496" i="1" s="1"/>
  <c r="DW497" i="1"/>
  <c r="DX497" i="1" s="1"/>
  <c r="DW498" i="1"/>
  <c r="DX498" i="1" s="1"/>
  <c r="DW499" i="1"/>
  <c r="DX499" i="1" s="1"/>
  <c r="DW500" i="1"/>
  <c r="DW501" i="1"/>
  <c r="EA501" i="1" s="1"/>
  <c r="DW502" i="1"/>
  <c r="DW503" i="1"/>
  <c r="EA503" i="1" s="1"/>
  <c r="DW504" i="1"/>
  <c r="DW505" i="1"/>
  <c r="DX505" i="1" s="1"/>
  <c r="DW506" i="1"/>
  <c r="DW507" i="1"/>
  <c r="DW508" i="1"/>
  <c r="DW509" i="1"/>
  <c r="EA509" i="1" s="1"/>
  <c r="DW510" i="1"/>
  <c r="DW511" i="1"/>
  <c r="EA511" i="1" s="1"/>
  <c r="DW512" i="1"/>
  <c r="DW513" i="1"/>
  <c r="DX513" i="1" s="1"/>
  <c r="DW514" i="1"/>
  <c r="DW515" i="1"/>
  <c r="DW516" i="1"/>
  <c r="DW517" i="1"/>
  <c r="EA517" i="1" s="1"/>
  <c r="DW518" i="1"/>
  <c r="DW519" i="1"/>
  <c r="EA519" i="1" s="1"/>
  <c r="DW520" i="1"/>
  <c r="DW521" i="1"/>
  <c r="DX521" i="1" s="1"/>
  <c r="DW522" i="1"/>
  <c r="DW2" i="1"/>
  <c r="DX2" i="1" s="1"/>
  <c r="DV500" i="1"/>
  <c r="DV501" i="1"/>
  <c r="DV502" i="1"/>
  <c r="DV503" i="1"/>
  <c r="DV504" i="1"/>
  <c r="DV505" i="1"/>
  <c r="DV506" i="1"/>
  <c r="DV507" i="1"/>
  <c r="DV508" i="1"/>
  <c r="DV509" i="1"/>
  <c r="DV510" i="1"/>
  <c r="DV511" i="1"/>
  <c r="DV512" i="1"/>
  <c r="DV513" i="1"/>
  <c r="DV514" i="1"/>
  <c r="DV515" i="1"/>
  <c r="DV516" i="1"/>
  <c r="DV517" i="1"/>
  <c r="DV518" i="1"/>
  <c r="DV519" i="1"/>
  <c r="DV520" i="1"/>
  <c r="DV521" i="1"/>
  <c r="DV522" i="1"/>
  <c r="DV523" i="1"/>
  <c r="DV524" i="1"/>
  <c r="DV525" i="1"/>
  <c r="DV526" i="1"/>
  <c r="DV527" i="1"/>
  <c r="DV528" i="1"/>
  <c r="DV529" i="1"/>
  <c r="DV530" i="1"/>
  <c r="DV531" i="1"/>
  <c r="DV532" i="1"/>
  <c r="DV533" i="1"/>
  <c r="DV534" i="1"/>
  <c r="DV535" i="1"/>
  <c r="DV536" i="1"/>
  <c r="DV537" i="1"/>
  <c r="DV538" i="1"/>
  <c r="DV539" i="1"/>
  <c r="DV540" i="1"/>
  <c r="DV541" i="1"/>
  <c r="DV542" i="1"/>
  <c r="DV543" i="1"/>
  <c r="DV544" i="1"/>
  <c r="DV545" i="1"/>
  <c r="DV546" i="1"/>
  <c r="DV547" i="1"/>
  <c r="DV548" i="1"/>
  <c r="DV549" i="1"/>
  <c r="DV550" i="1"/>
  <c r="DV551" i="1"/>
  <c r="DV552" i="1"/>
  <c r="DV553" i="1"/>
  <c r="DV554" i="1"/>
  <c r="DV555" i="1"/>
  <c r="DV556" i="1"/>
  <c r="DV557" i="1"/>
  <c r="DV558" i="1"/>
  <c r="DV559" i="1"/>
  <c r="DV560" i="1"/>
  <c r="DV561" i="1"/>
  <c r="DV562" i="1"/>
  <c r="DV563" i="1"/>
  <c r="DV564" i="1"/>
  <c r="DV565" i="1"/>
  <c r="DV566" i="1"/>
  <c r="DV567" i="1"/>
  <c r="EB567" i="1" s="1"/>
  <c r="DV568" i="1"/>
  <c r="DV569" i="1"/>
  <c r="DV570" i="1"/>
  <c r="DV571" i="1"/>
  <c r="DV572" i="1"/>
  <c r="DV573" i="1"/>
  <c r="DV574" i="1"/>
  <c r="DV575" i="1"/>
  <c r="EB575" i="1" s="1"/>
  <c r="DV576" i="1"/>
  <c r="DV577" i="1"/>
  <c r="DV578" i="1"/>
  <c r="DV579" i="1"/>
  <c r="DV580" i="1"/>
  <c r="DV581" i="1"/>
  <c r="DV582" i="1"/>
  <c r="DV583" i="1"/>
  <c r="EB583" i="1" s="1"/>
  <c r="DV584" i="1"/>
  <c r="DV585" i="1"/>
  <c r="DV586" i="1"/>
  <c r="DV587" i="1"/>
  <c r="DV588" i="1"/>
  <c r="DV589" i="1"/>
  <c r="DV590" i="1"/>
  <c r="DV591" i="1"/>
  <c r="EB591" i="1" s="1"/>
  <c r="DV592" i="1"/>
  <c r="DU3" i="1"/>
  <c r="DU4" i="1"/>
  <c r="DV4" i="1" s="1"/>
  <c r="DU5" i="1"/>
  <c r="DU6" i="1"/>
  <c r="DU7" i="1"/>
  <c r="EA7" i="1" s="1"/>
  <c r="DU8" i="1"/>
  <c r="DU9" i="1"/>
  <c r="DU10" i="1"/>
  <c r="DU11" i="1"/>
  <c r="DU12" i="1"/>
  <c r="DU13" i="1"/>
  <c r="DU14" i="1"/>
  <c r="DU15" i="1"/>
  <c r="EA15" i="1" s="1"/>
  <c r="DU16" i="1"/>
  <c r="EA16" i="1" s="1"/>
  <c r="DU17" i="1"/>
  <c r="DU18" i="1"/>
  <c r="DU19" i="1"/>
  <c r="DU20" i="1"/>
  <c r="DV20" i="1" s="1"/>
  <c r="DU21" i="1"/>
  <c r="DU22" i="1"/>
  <c r="DU23" i="1"/>
  <c r="EA23" i="1" s="1"/>
  <c r="DU24" i="1"/>
  <c r="EA24" i="1" s="1"/>
  <c r="DU25" i="1"/>
  <c r="DU26" i="1"/>
  <c r="DU27" i="1"/>
  <c r="DU28" i="1"/>
  <c r="DV28" i="1" s="1"/>
  <c r="DU29" i="1"/>
  <c r="DU30" i="1"/>
  <c r="DU31" i="1"/>
  <c r="EA31" i="1" s="1"/>
  <c r="DU32" i="1"/>
  <c r="EA32" i="1" s="1"/>
  <c r="DU33" i="1"/>
  <c r="DU34" i="1"/>
  <c r="DU35" i="1"/>
  <c r="DU36" i="1"/>
  <c r="DV36" i="1" s="1"/>
  <c r="DU37" i="1"/>
  <c r="DU38" i="1"/>
  <c r="DU39" i="1"/>
  <c r="EA39" i="1" s="1"/>
  <c r="DU40" i="1"/>
  <c r="EA40" i="1" s="1"/>
  <c r="DU41" i="1"/>
  <c r="DU42" i="1"/>
  <c r="DU43" i="1"/>
  <c r="DU44" i="1"/>
  <c r="DV44" i="1" s="1"/>
  <c r="DU45" i="1"/>
  <c r="DU46" i="1"/>
  <c r="DU47" i="1"/>
  <c r="EA47" i="1" s="1"/>
  <c r="DU48" i="1"/>
  <c r="EA48" i="1" s="1"/>
  <c r="DU49" i="1"/>
  <c r="DU50" i="1"/>
  <c r="DU51" i="1"/>
  <c r="DU52" i="1"/>
  <c r="DV52" i="1" s="1"/>
  <c r="DU53" i="1"/>
  <c r="DU54" i="1"/>
  <c r="DU55" i="1"/>
  <c r="DV55" i="1" s="1"/>
  <c r="EB55" i="1" s="1"/>
  <c r="DU56" i="1"/>
  <c r="EA56" i="1" s="1"/>
  <c r="DU57" i="1"/>
  <c r="DU58" i="1"/>
  <c r="DU59" i="1"/>
  <c r="DU60" i="1"/>
  <c r="DU61" i="1"/>
  <c r="DU62" i="1"/>
  <c r="DU63" i="1"/>
  <c r="EA63" i="1" s="1"/>
  <c r="DU64" i="1"/>
  <c r="EA64" i="1" s="1"/>
  <c r="DU65" i="1"/>
  <c r="DU66" i="1"/>
  <c r="DU67" i="1"/>
  <c r="DU68" i="1"/>
  <c r="DU69" i="1"/>
  <c r="DU70" i="1"/>
  <c r="DU71" i="1"/>
  <c r="EA71" i="1" s="1"/>
  <c r="DU72" i="1"/>
  <c r="EA72" i="1" s="1"/>
  <c r="DU73" i="1"/>
  <c r="DU74" i="1"/>
  <c r="DU75" i="1"/>
  <c r="DU76" i="1"/>
  <c r="DV76" i="1" s="1"/>
  <c r="DU77" i="1"/>
  <c r="DU78" i="1"/>
  <c r="DU79" i="1"/>
  <c r="EA79" i="1" s="1"/>
  <c r="DU80" i="1"/>
  <c r="EA80" i="1" s="1"/>
  <c r="DU81" i="1"/>
  <c r="DU82" i="1"/>
  <c r="DU83" i="1"/>
  <c r="DU84" i="1"/>
  <c r="DV84" i="1" s="1"/>
  <c r="DU85" i="1"/>
  <c r="DU86" i="1"/>
  <c r="DU87" i="1"/>
  <c r="EA87" i="1" s="1"/>
  <c r="DU88" i="1"/>
  <c r="EA88" i="1" s="1"/>
  <c r="DU89" i="1"/>
  <c r="DU90" i="1"/>
  <c r="DU91" i="1"/>
  <c r="DU92" i="1"/>
  <c r="DU93" i="1"/>
  <c r="DU94" i="1"/>
  <c r="DV94" i="1" s="1"/>
  <c r="DU95" i="1"/>
  <c r="EA95" i="1" s="1"/>
  <c r="DU96" i="1"/>
  <c r="EA96" i="1" s="1"/>
  <c r="DU97" i="1"/>
  <c r="DU98" i="1"/>
  <c r="DU99" i="1"/>
  <c r="DU100" i="1"/>
  <c r="DV100" i="1" s="1"/>
  <c r="DU101" i="1"/>
  <c r="DU102" i="1"/>
  <c r="DU103" i="1"/>
  <c r="EA103" i="1" s="1"/>
  <c r="DU104" i="1"/>
  <c r="EA104" i="1" s="1"/>
  <c r="DU105" i="1"/>
  <c r="DU106" i="1"/>
  <c r="DU107" i="1"/>
  <c r="DU108" i="1"/>
  <c r="DV108" i="1" s="1"/>
  <c r="DU109" i="1"/>
  <c r="DU110" i="1"/>
  <c r="DU111" i="1"/>
  <c r="EA111" i="1" s="1"/>
  <c r="DU112" i="1"/>
  <c r="EA112" i="1" s="1"/>
  <c r="DU113" i="1"/>
  <c r="DU114" i="1"/>
  <c r="DU115" i="1"/>
  <c r="DU116" i="1"/>
  <c r="DV116" i="1" s="1"/>
  <c r="DU117" i="1"/>
  <c r="DU118" i="1"/>
  <c r="DU119" i="1"/>
  <c r="EA119" i="1" s="1"/>
  <c r="DU120" i="1"/>
  <c r="EA120" i="1" s="1"/>
  <c r="DU121" i="1"/>
  <c r="DU122" i="1"/>
  <c r="DU123" i="1"/>
  <c r="DU124" i="1"/>
  <c r="DV124" i="1" s="1"/>
  <c r="DU125" i="1"/>
  <c r="DU126" i="1"/>
  <c r="DU127" i="1"/>
  <c r="EA127" i="1" s="1"/>
  <c r="DU128" i="1"/>
  <c r="EA128" i="1" s="1"/>
  <c r="DU129" i="1"/>
  <c r="DU130" i="1"/>
  <c r="DU131" i="1"/>
  <c r="DU132" i="1"/>
  <c r="DV132" i="1" s="1"/>
  <c r="DU133" i="1"/>
  <c r="DU134" i="1"/>
  <c r="DU135" i="1"/>
  <c r="EA135" i="1" s="1"/>
  <c r="DU136" i="1"/>
  <c r="EA136" i="1" s="1"/>
  <c r="DU137" i="1"/>
  <c r="DU138" i="1"/>
  <c r="DU139" i="1"/>
  <c r="DU140" i="1"/>
  <c r="DV140" i="1" s="1"/>
  <c r="DU141" i="1"/>
  <c r="DU142" i="1"/>
  <c r="DU143" i="1"/>
  <c r="EA143" i="1" s="1"/>
  <c r="DU144" i="1"/>
  <c r="EA144" i="1" s="1"/>
  <c r="DU145" i="1"/>
  <c r="DU146" i="1"/>
  <c r="DU147" i="1"/>
  <c r="DU148" i="1"/>
  <c r="DV148" i="1" s="1"/>
  <c r="DU149" i="1"/>
  <c r="DU150" i="1"/>
  <c r="DU151" i="1"/>
  <c r="EA151" i="1" s="1"/>
  <c r="DU152" i="1"/>
  <c r="EA152" i="1" s="1"/>
  <c r="DU153" i="1"/>
  <c r="DU154" i="1"/>
  <c r="DU155" i="1"/>
  <c r="DU156" i="1"/>
  <c r="DV156" i="1" s="1"/>
  <c r="DU157" i="1"/>
  <c r="DU158" i="1"/>
  <c r="DU159" i="1"/>
  <c r="EA159" i="1" s="1"/>
  <c r="DU160" i="1"/>
  <c r="EA160" i="1" s="1"/>
  <c r="DU161" i="1"/>
  <c r="DU162" i="1"/>
  <c r="DU163" i="1"/>
  <c r="DU164" i="1"/>
  <c r="DV164" i="1" s="1"/>
  <c r="DU165" i="1"/>
  <c r="DU166" i="1"/>
  <c r="DU167" i="1"/>
  <c r="EA167" i="1" s="1"/>
  <c r="DU168" i="1"/>
  <c r="EA168" i="1" s="1"/>
  <c r="DU169" i="1"/>
  <c r="DU170" i="1"/>
  <c r="DU171" i="1"/>
  <c r="DU172" i="1"/>
  <c r="DU173" i="1"/>
  <c r="DU174" i="1"/>
  <c r="DU175" i="1"/>
  <c r="EA175" i="1" s="1"/>
  <c r="DU176" i="1"/>
  <c r="DU177" i="1"/>
  <c r="DU178" i="1"/>
  <c r="DU179" i="1"/>
  <c r="DU180" i="1"/>
  <c r="DV180" i="1" s="1"/>
  <c r="DU181" i="1"/>
  <c r="DU182" i="1"/>
  <c r="DU183" i="1"/>
  <c r="EA183" i="1" s="1"/>
  <c r="DU184" i="1"/>
  <c r="DU185" i="1"/>
  <c r="DU186" i="1"/>
  <c r="DU187" i="1"/>
  <c r="DU188" i="1"/>
  <c r="DV188" i="1" s="1"/>
  <c r="DU189" i="1"/>
  <c r="DU190" i="1"/>
  <c r="DU191" i="1"/>
  <c r="EA191" i="1" s="1"/>
  <c r="DU192" i="1"/>
  <c r="DU193" i="1"/>
  <c r="DU194" i="1"/>
  <c r="DU195" i="1"/>
  <c r="DU196" i="1"/>
  <c r="DV196" i="1" s="1"/>
  <c r="DU197" i="1"/>
  <c r="DU198" i="1"/>
  <c r="DU199" i="1"/>
  <c r="EA199" i="1" s="1"/>
  <c r="DU200" i="1"/>
  <c r="EA200" i="1" s="1"/>
  <c r="DU201" i="1"/>
  <c r="DU202" i="1"/>
  <c r="DU203" i="1"/>
  <c r="DU204" i="1"/>
  <c r="DU205" i="1"/>
  <c r="DU206" i="1"/>
  <c r="DU207" i="1"/>
  <c r="EA207" i="1" s="1"/>
  <c r="DU208" i="1"/>
  <c r="DU209" i="1"/>
  <c r="DU210" i="1"/>
  <c r="DU211" i="1"/>
  <c r="DU212" i="1"/>
  <c r="DV212" i="1" s="1"/>
  <c r="DU213" i="1"/>
  <c r="DU214" i="1"/>
  <c r="DU215" i="1"/>
  <c r="EA215" i="1" s="1"/>
  <c r="DU216" i="1"/>
  <c r="DU217" i="1"/>
  <c r="DU218" i="1"/>
  <c r="DU219" i="1"/>
  <c r="DU220" i="1"/>
  <c r="DV220" i="1" s="1"/>
  <c r="DU221" i="1"/>
  <c r="DU222" i="1"/>
  <c r="DU223" i="1"/>
  <c r="EA223" i="1" s="1"/>
  <c r="DU224" i="1"/>
  <c r="DU225" i="1"/>
  <c r="DU226" i="1"/>
  <c r="DU227" i="1"/>
  <c r="DU228" i="1"/>
  <c r="DV228" i="1" s="1"/>
  <c r="DU229" i="1"/>
  <c r="DU230" i="1"/>
  <c r="DU231" i="1"/>
  <c r="EA231" i="1" s="1"/>
  <c r="DU232" i="1"/>
  <c r="EA232" i="1" s="1"/>
  <c r="DU233" i="1"/>
  <c r="DU234" i="1"/>
  <c r="DU235" i="1"/>
  <c r="DU236" i="1"/>
  <c r="DU237" i="1"/>
  <c r="DU238" i="1"/>
  <c r="DU239" i="1"/>
  <c r="EA239" i="1" s="1"/>
  <c r="DU240" i="1"/>
  <c r="DU241" i="1"/>
  <c r="DU242" i="1"/>
  <c r="DU243" i="1"/>
  <c r="DU244" i="1"/>
  <c r="DV244" i="1" s="1"/>
  <c r="DU245" i="1"/>
  <c r="DU246" i="1"/>
  <c r="DU247" i="1"/>
  <c r="EA247" i="1" s="1"/>
  <c r="DU248" i="1"/>
  <c r="DU249" i="1"/>
  <c r="DU250" i="1"/>
  <c r="DU251" i="1"/>
  <c r="DU252" i="1"/>
  <c r="DV252" i="1" s="1"/>
  <c r="DU253" i="1"/>
  <c r="DU254" i="1"/>
  <c r="DU255" i="1"/>
  <c r="EA255" i="1" s="1"/>
  <c r="DU256" i="1"/>
  <c r="DU257" i="1"/>
  <c r="DU258" i="1"/>
  <c r="DU259" i="1"/>
  <c r="DU260" i="1"/>
  <c r="DV260" i="1" s="1"/>
  <c r="DU261" i="1"/>
  <c r="DU262" i="1"/>
  <c r="DU263" i="1"/>
  <c r="EA263" i="1" s="1"/>
  <c r="DU264" i="1"/>
  <c r="DU265" i="1"/>
  <c r="DU266" i="1"/>
  <c r="DU267" i="1"/>
  <c r="DU268" i="1"/>
  <c r="DV268" i="1" s="1"/>
  <c r="DU269" i="1"/>
  <c r="DU270" i="1"/>
  <c r="DU271" i="1"/>
  <c r="EA271" i="1" s="1"/>
  <c r="DU272" i="1"/>
  <c r="DU273" i="1"/>
  <c r="DU274" i="1"/>
  <c r="DU275" i="1"/>
  <c r="DU276" i="1"/>
  <c r="DV276" i="1" s="1"/>
  <c r="DU277" i="1"/>
  <c r="DU278" i="1"/>
  <c r="DU279" i="1"/>
  <c r="EA279" i="1" s="1"/>
  <c r="DU280" i="1"/>
  <c r="DU281" i="1"/>
  <c r="DU282" i="1"/>
  <c r="DU283" i="1"/>
  <c r="DU284" i="1"/>
  <c r="DV284" i="1" s="1"/>
  <c r="DU285" i="1"/>
  <c r="DU286" i="1"/>
  <c r="DU287" i="1"/>
  <c r="EA287" i="1" s="1"/>
  <c r="DU288" i="1"/>
  <c r="EA288" i="1" s="1"/>
  <c r="DU289" i="1"/>
  <c r="DU290" i="1"/>
  <c r="DU291" i="1"/>
  <c r="DU292" i="1"/>
  <c r="DU293" i="1"/>
  <c r="DU294" i="1"/>
  <c r="DU295" i="1"/>
  <c r="EA295" i="1" s="1"/>
  <c r="DU296" i="1"/>
  <c r="DU297" i="1"/>
  <c r="DU298" i="1"/>
  <c r="DU299" i="1"/>
  <c r="DU300" i="1"/>
  <c r="DU301" i="1"/>
  <c r="DU302" i="1"/>
  <c r="DU303" i="1"/>
  <c r="DU304" i="1"/>
  <c r="DU305" i="1"/>
  <c r="DU306" i="1"/>
  <c r="DU307" i="1"/>
  <c r="DU308" i="1"/>
  <c r="DU309" i="1"/>
  <c r="DU310" i="1"/>
  <c r="DU311" i="1"/>
  <c r="EA311" i="1" s="1"/>
  <c r="DU312" i="1"/>
  <c r="DU313" i="1"/>
  <c r="DU314" i="1"/>
  <c r="DU315" i="1"/>
  <c r="DU316" i="1"/>
  <c r="DU317" i="1"/>
  <c r="DU318" i="1"/>
  <c r="DU319" i="1"/>
  <c r="EA319" i="1" s="1"/>
  <c r="DU320" i="1"/>
  <c r="DU321" i="1"/>
  <c r="DU322" i="1"/>
  <c r="DU323" i="1"/>
  <c r="DU324" i="1"/>
  <c r="DU325" i="1"/>
  <c r="DU326" i="1"/>
  <c r="DU327" i="1"/>
  <c r="EA327" i="1" s="1"/>
  <c r="DU328" i="1"/>
  <c r="DU329" i="1"/>
  <c r="DU330" i="1"/>
  <c r="DU331" i="1"/>
  <c r="DU332" i="1"/>
  <c r="DU333" i="1"/>
  <c r="DU334" i="1"/>
  <c r="DU335" i="1"/>
  <c r="EA335" i="1" s="1"/>
  <c r="DU336" i="1"/>
  <c r="DU337" i="1"/>
  <c r="DU338" i="1"/>
  <c r="DU339" i="1"/>
  <c r="DU340" i="1"/>
  <c r="DU341" i="1"/>
  <c r="DU342" i="1"/>
  <c r="DU343" i="1"/>
  <c r="EA343" i="1" s="1"/>
  <c r="DU344" i="1"/>
  <c r="DU345" i="1"/>
  <c r="DU346" i="1"/>
  <c r="DU347" i="1"/>
  <c r="DU348" i="1"/>
  <c r="DU349" i="1"/>
  <c r="DU350" i="1"/>
  <c r="DU351" i="1"/>
  <c r="EA351" i="1" s="1"/>
  <c r="DU352" i="1"/>
  <c r="EA352" i="1" s="1"/>
  <c r="DU353" i="1"/>
  <c r="DU354" i="1"/>
  <c r="DU355" i="1"/>
  <c r="DU356" i="1"/>
  <c r="DU357" i="1"/>
  <c r="DU358" i="1"/>
  <c r="DU359" i="1"/>
  <c r="EA359" i="1" s="1"/>
  <c r="DU360" i="1"/>
  <c r="EA360" i="1" s="1"/>
  <c r="DU361" i="1"/>
  <c r="DU362" i="1"/>
  <c r="DU363" i="1"/>
  <c r="DU364" i="1"/>
  <c r="DU365" i="1"/>
  <c r="DU366" i="1"/>
  <c r="DU367" i="1"/>
  <c r="EA367" i="1" s="1"/>
  <c r="DU368" i="1"/>
  <c r="DU369" i="1"/>
  <c r="DU370" i="1"/>
  <c r="DU371" i="1"/>
  <c r="DU372" i="1"/>
  <c r="DU373" i="1"/>
  <c r="DU374" i="1"/>
  <c r="DU375" i="1"/>
  <c r="EA375" i="1" s="1"/>
  <c r="DU376" i="1"/>
  <c r="DU377" i="1"/>
  <c r="DU378" i="1"/>
  <c r="DU379" i="1"/>
  <c r="DU380" i="1"/>
  <c r="DU381" i="1"/>
  <c r="DU382" i="1"/>
  <c r="DU383" i="1"/>
  <c r="EA383" i="1" s="1"/>
  <c r="DU384" i="1"/>
  <c r="DU385" i="1"/>
  <c r="DU386" i="1"/>
  <c r="DU387" i="1"/>
  <c r="DU388" i="1"/>
  <c r="DU389" i="1"/>
  <c r="DU390" i="1"/>
  <c r="DU391" i="1"/>
  <c r="EA391" i="1" s="1"/>
  <c r="DU392" i="1"/>
  <c r="DU393" i="1"/>
  <c r="DU394" i="1"/>
  <c r="DU395" i="1"/>
  <c r="DU396" i="1"/>
  <c r="DU397" i="1"/>
  <c r="DU398" i="1"/>
  <c r="DU399" i="1"/>
  <c r="EA399" i="1" s="1"/>
  <c r="DU400" i="1"/>
  <c r="DU401" i="1"/>
  <c r="DU402" i="1"/>
  <c r="DU403" i="1"/>
  <c r="DU404" i="1"/>
  <c r="DU405" i="1"/>
  <c r="DU406" i="1"/>
  <c r="DU407" i="1"/>
  <c r="EA407" i="1" s="1"/>
  <c r="DU408" i="1"/>
  <c r="DU409" i="1"/>
  <c r="DU410" i="1"/>
  <c r="DV410" i="1" s="1"/>
  <c r="DU411" i="1"/>
  <c r="DU412" i="1"/>
  <c r="DU413" i="1"/>
  <c r="DU414" i="1"/>
  <c r="DU415" i="1"/>
  <c r="EA415" i="1" s="1"/>
  <c r="DU416" i="1"/>
  <c r="EA416" i="1" s="1"/>
  <c r="DU417" i="1"/>
  <c r="DU418" i="1"/>
  <c r="DU419" i="1"/>
  <c r="DU420" i="1"/>
  <c r="DU421" i="1"/>
  <c r="DU422" i="1"/>
  <c r="DU423" i="1"/>
  <c r="EA423" i="1" s="1"/>
  <c r="DU424" i="1"/>
  <c r="EA424" i="1" s="1"/>
  <c r="DU425" i="1"/>
  <c r="DU426" i="1"/>
  <c r="DU427" i="1"/>
  <c r="DU428" i="1"/>
  <c r="DU429" i="1"/>
  <c r="DU430" i="1"/>
  <c r="DU431" i="1"/>
  <c r="EA431" i="1" s="1"/>
  <c r="DU432" i="1"/>
  <c r="DU433" i="1"/>
  <c r="DU434" i="1"/>
  <c r="DU435" i="1"/>
  <c r="DU436" i="1"/>
  <c r="DU437" i="1"/>
  <c r="DU438" i="1"/>
  <c r="DU439" i="1"/>
  <c r="EA439" i="1" s="1"/>
  <c r="DU440" i="1"/>
  <c r="DU441" i="1"/>
  <c r="DU442" i="1"/>
  <c r="DU443" i="1"/>
  <c r="DU444" i="1"/>
  <c r="DU445" i="1"/>
  <c r="DU446" i="1"/>
  <c r="DU447" i="1"/>
  <c r="EA447" i="1" s="1"/>
  <c r="DU448" i="1"/>
  <c r="DU449" i="1"/>
  <c r="DU450" i="1"/>
  <c r="DU451" i="1"/>
  <c r="DU452" i="1"/>
  <c r="DU453" i="1"/>
  <c r="DU454" i="1"/>
  <c r="DU455" i="1"/>
  <c r="EA455" i="1" s="1"/>
  <c r="DU456" i="1"/>
  <c r="DU457" i="1"/>
  <c r="DU458" i="1"/>
  <c r="DU459" i="1"/>
  <c r="DU460" i="1"/>
  <c r="DU461" i="1"/>
  <c r="DU462" i="1"/>
  <c r="DU463" i="1"/>
  <c r="EA463" i="1" s="1"/>
  <c r="DU464" i="1"/>
  <c r="DU465" i="1"/>
  <c r="DU466" i="1"/>
  <c r="DU467" i="1"/>
  <c r="DU468" i="1"/>
  <c r="DU469" i="1"/>
  <c r="DU470" i="1"/>
  <c r="DU471" i="1"/>
  <c r="EA471" i="1" s="1"/>
  <c r="DU472" i="1"/>
  <c r="DU473" i="1"/>
  <c r="DU474" i="1"/>
  <c r="DU475" i="1"/>
  <c r="DU476" i="1"/>
  <c r="DU477" i="1"/>
  <c r="DU478" i="1"/>
  <c r="DU479" i="1"/>
  <c r="EA479" i="1" s="1"/>
  <c r="DU480" i="1"/>
  <c r="EA480" i="1" s="1"/>
  <c r="DU481" i="1"/>
  <c r="DU482" i="1"/>
  <c r="DU483" i="1"/>
  <c r="DU484" i="1"/>
  <c r="DU485" i="1"/>
  <c r="DU486" i="1"/>
  <c r="DU487" i="1"/>
  <c r="EA487" i="1" s="1"/>
  <c r="DU488" i="1"/>
  <c r="EA488" i="1" s="1"/>
  <c r="DU489" i="1"/>
  <c r="DU490" i="1"/>
  <c r="DU491" i="1"/>
  <c r="DU492" i="1"/>
  <c r="DU493" i="1"/>
  <c r="DU494" i="1"/>
  <c r="DU495" i="1"/>
  <c r="EA495" i="1" s="1"/>
  <c r="DU496" i="1"/>
  <c r="DU497" i="1"/>
  <c r="DU498" i="1"/>
  <c r="DU499" i="1"/>
  <c r="DU2" i="1"/>
  <c r="DQ564" i="1"/>
  <c r="DQ565" i="1"/>
  <c r="DS565" i="1" s="1"/>
  <c r="DQ566" i="1"/>
  <c r="DS566" i="1" s="1"/>
  <c r="DQ567" i="1"/>
  <c r="DS567" i="1" s="1"/>
  <c r="DQ568" i="1"/>
  <c r="DS568" i="1" s="1"/>
  <c r="DQ569" i="1"/>
  <c r="DS569" i="1" s="1"/>
  <c r="DQ570" i="1"/>
  <c r="DS570" i="1" s="1"/>
  <c r="DQ571" i="1"/>
  <c r="DS571" i="1" s="1"/>
  <c r="DQ572" i="1"/>
  <c r="DS572" i="1" s="1"/>
  <c r="DQ573" i="1"/>
  <c r="DS573" i="1" s="1"/>
  <c r="DQ574" i="1"/>
  <c r="DS574" i="1" s="1"/>
  <c r="DQ575" i="1"/>
  <c r="DS575" i="1" s="1"/>
  <c r="DQ576" i="1"/>
  <c r="DS576" i="1" s="1"/>
  <c r="DQ577" i="1"/>
  <c r="DS577" i="1" s="1"/>
  <c r="DQ578" i="1"/>
  <c r="DS578" i="1" s="1"/>
  <c r="DQ579" i="1"/>
  <c r="DS579" i="1" s="1"/>
  <c r="DQ580" i="1"/>
  <c r="DS580" i="1" s="1"/>
  <c r="DQ581" i="1"/>
  <c r="DS581" i="1" s="1"/>
  <c r="DQ582" i="1"/>
  <c r="DS582" i="1" s="1"/>
  <c r="DQ583" i="1"/>
  <c r="DS583" i="1" s="1"/>
  <c r="DQ584" i="1"/>
  <c r="DS584" i="1" s="1"/>
  <c r="DQ585" i="1"/>
  <c r="DS585" i="1" s="1"/>
  <c r="DQ586" i="1"/>
  <c r="DS586" i="1" s="1"/>
  <c r="DQ587" i="1"/>
  <c r="DS587" i="1" s="1"/>
  <c r="DQ588" i="1"/>
  <c r="DS588" i="1" s="1"/>
  <c r="DQ589" i="1"/>
  <c r="DS589" i="1" s="1"/>
  <c r="DQ590" i="1"/>
  <c r="DS590" i="1" s="1"/>
  <c r="DQ591" i="1"/>
  <c r="DS591" i="1" s="1"/>
  <c r="DQ592" i="1"/>
  <c r="DS592" i="1" s="1"/>
  <c r="DS564" i="1"/>
  <c r="DQ524" i="1"/>
  <c r="DQ525" i="1"/>
  <c r="DQ526" i="1"/>
  <c r="DQ527" i="1"/>
  <c r="DQ528" i="1"/>
  <c r="DQ529" i="1"/>
  <c r="DQ530" i="1"/>
  <c r="DQ531" i="1"/>
  <c r="DQ532" i="1"/>
  <c r="DQ533" i="1"/>
  <c r="DQ534" i="1"/>
  <c r="DQ535" i="1"/>
  <c r="DQ536" i="1"/>
  <c r="DQ537" i="1"/>
  <c r="EB590" i="1" l="1"/>
  <c r="EB582" i="1"/>
  <c r="EB574" i="1"/>
  <c r="EB566" i="1"/>
  <c r="EA515" i="1"/>
  <c r="EA507" i="1"/>
  <c r="EA303" i="1"/>
  <c r="EB116" i="1"/>
  <c r="EB36" i="1"/>
  <c r="EB4" i="1"/>
  <c r="EA443" i="1"/>
  <c r="EA435" i="1"/>
  <c r="EA379" i="1"/>
  <c r="EA371" i="1"/>
  <c r="EA315" i="1"/>
  <c r="EA307" i="1"/>
  <c r="EA243" i="1"/>
  <c r="EB585" i="1"/>
  <c r="EB577" i="1"/>
  <c r="EB569" i="1"/>
  <c r="EA499" i="1"/>
  <c r="EB589" i="1"/>
  <c r="EB581" i="1"/>
  <c r="EB573" i="1"/>
  <c r="EB565" i="1"/>
  <c r="DV168" i="1"/>
  <c r="EB168" i="1" s="1"/>
  <c r="DZ550" i="1"/>
  <c r="DV23" i="1"/>
  <c r="EB23" i="1" s="1"/>
  <c r="EA494" i="1"/>
  <c r="EA478" i="1"/>
  <c r="EA470" i="1"/>
  <c r="EA454" i="1"/>
  <c r="EA438" i="1"/>
  <c r="EA422" i="1"/>
  <c r="EA406" i="1"/>
  <c r="EA390" i="1"/>
  <c r="EA374" i="1"/>
  <c r="EA358" i="1"/>
  <c r="EA342" i="1"/>
  <c r="EA326" i="1"/>
  <c r="EA318" i="1"/>
  <c r="EA302" i="1"/>
  <c r="EA286" i="1"/>
  <c r="EA270" i="1"/>
  <c r="EA254" i="1"/>
  <c r="EA238" i="1"/>
  <c r="EA222" i="1"/>
  <c r="EA206" i="1"/>
  <c r="EA190" i="1"/>
  <c r="EA174" i="1"/>
  <c r="EA158" i="1"/>
  <c r="EA142" i="1"/>
  <c r="EA126" i="1"/>
  <c r="EA118" i="1"/>
  <c r="EA102" i="1"/>
  <c r="EA86" i="1"/>
  <c r="EA70" i="1"/>
  <c r="EA54" i="1"/>
  <c r="EA38" i="1"/>
  <c r="EA30" i="1"/>
  <c r="EA14" i="1"/>
  <c r="EA461" i="1"/>
  <c r="EA453" i="1"/>
  <c r="EA397" i="1"/>
  <c r="EA389" i="1"/>
  <c r="EA333" i="1"/>
  <c r="EA325" i="1"/>
  <c r="EA261" i="1"/>
  <c r="EB587" i="1"/>
  <c r="EB579" i="1"/>
  <c r="EB571" i="1"/>
  <c r="DV479" i="1"/>
  <c r="EB479" i="1" s="1"/>
  <c r="DV143" i="1"/>
  <c r="DZ534" i="1"/>
  <c r="EB534" i="1" s="1"/>
  <c r="EA486" i="1"/>
  <c r="EA462" i="1"/>
  <c r="EA446" i="1"/>
  <c r="EA430" i="1"/>
  <c r="EA414" i="1"/>
  <c r="EA398" i="1"/>
  <c r="EA382" i="1"/>
  <c r="EA366" i="1"/>
  <c r="EA350" i="1"/>
  <c r="EA334" i="1"/>
  <c r="EA310" i="1"/>
  <c r="EA294" i="1"/>
  <c r="EA278" i="1"/>
  <c r="EA262" i="1"/>
  <c r="EA246" i="1"/>
  <c r="EA230" i="1"/>
  <c r="EA214" i="1"/>
  <c r="EA198" i="1"/>
  <c r="EA182" i="1"/>
  <c r="EA166" i="1"/>
  <c r="EA150" i="1"/>
  <c r="EA134" i="1"/>
  <c r="EA110" i="1"/>
  <c r="EA78" i="1"/>
  <c r="EA62" i="1"/>
  <c r="EA46" i="1"/>
  <c r="EA22" i="1"/>
  <c r="EA6" i="1"/>
  <c r="DV286" i="1"/>
  <c r="EB286" i="1" s="1"/>
  <c r="EB156" i="1"/>
  <c r="EB148" i="1"/>
  <c r="EB132" i="1"/>
  <c r="EB124" i="1"/>
  <c r="EB108" i="1"/>
  <c r="EB100" i="1"/>
  <c r="EB84" i="1"/>
  <c r="EB52" i="1"/>
  <c r="EB44" i="1"/>
  <c r="EB28" i="1"/>
  <c r="EB20" i="1"/>
  <c r="DV470" i="1"/>
  <c r="EB470" i="1" s="1"/>
  <c r="EA522" i="1"/>
  <c r="EA514" i="1"/>
  <c r="EA506" i="1"/>
  <c r="EB521" i="1"/>
  <c r="DV415" i="1"/>
  <c r="EB415" i="1" s="1"/>
  <c r="DV406" i="1"/>
  <c r="EB406" i="1" s="1"/>
  <c r="DV79" i="1"/>
  <c r="EB79" i="1" s="1"/>
  <c r="DV295" i="1"/>
  <c r="DV231" i="1"/>
  <c r="EA497" i="1"/>
  <c r="EA489" i="1"/>
  <c r="EA433" i="1"/>
  <c r="EA425" i="1"/>
  <c r="EA369" i="1"/>
  <c r="EA361" i="1"/>
  <c r="EA305" i="1"/>
  <c r="EA297" i="1"/>
  <c r="EA105" i="1"/>
  <c r="EA41" i="1"/>
  <c r="DV351" i="1"/>
  <c r="DV200" i="1"/>
  <c r="EB200" i="1" s="1"/>
  <c r="DV62" i="1"/>
  <c r="EB62" i="1" s="1"/>
  <c r="DV342" i="1"/>
  <c r="EB342" i="1" s="1"/>
  <c r="DV198" i="1"/>
  <c r="EB198" i="1" s="1"/>
  <c r="EA518" i="1"/>
  <c r="EA510" i="1"/>
  <c r="EA502" i="1"/>
  <c r="EB410" i="1"/>
  <c r="EB592" i="1"/>
  <c r="EB584" i="1"/>
  <c r="EB576" i="1"/>
  <c r="EB568" i="1"/>
  <c r="DV471" i="1"/>
  <c r="EB471" i="1" s="1"/>
  <c r="DV407" i="1"/>
  <c r="EB407" i="1" s="1"/>
  <c r="DV343" i="1"/>
  <c r="EB343" i="1" s="1"/>
  <c r="DV287" i="1"/>
  <c r="DV230" i="1"/>
  <c r="EB230" i="1" s="1"/>
  <c r="DV199" i="1"/>
  <c r="EB199" i="1" s="1"/>
  <c r="DV166" i="1"/>
  <c r="EB166" i="1" s="1"/>
  <c r="DV142" i="1"/>
  <c r="EB142" i="1" s="1"/>
  <c r="DV78" i="1"/>
  <c r="EB78" i="1" s="1"/>
  <c r="DX522" i="1"/>
  <c r="EB522" i="1" s="1"/>
  <c r="DZ542" i="1"/>
  <c r="EB542" i="1" s="1"/>
  <c r="EB140" i="1"/>
  <c r="EB550" i="1"/>
  <c r="DV462" i="1"/>
  <c r="EB462" i="1" s="1"/>
  <c r="DV398" i="1"/>
  <c r="EB398" i="1" s="1"/>
  <c r="DV334" i="1"/>
  <c r="EB334" i="1" s="1"/>
  <c r="DV247" i="1"/>
  <c r="DV222" i="1"/>
  <c r="EB222" i="1" s="1"/>
  <c r="DV158" i="1"/>
  <c r="EB158" i="1" s="1"/>
  <c r="DV103" i="1"/>
  <c r="EB103" i="1" s="1"/>
  <c r="DV54" i="1"/>
  <c r="EB54" i="1" s="1"/>
  <c r="DV22" i="1"/>
  <c r="EB22" i="1" s="1"/>
  <c r="DX517" i="1"/>
  <c r="DZ526" i="1"/>
  <c r="EB526" i="1" s="1"/>
  <c r="EB505" i="1"/>
  <c r="EB164" i="1"/>
  <c r="DV105" i="1"/>
  <c r="EB105" i="1" s="1"/>
  <c r="DV461" i="1"/>
  <c r="EB461" i="1" s="1"/>
  <c r="DV397" i="1"/>
  <c r="EB397" i="1" s="1"/>
  <c r="DV333" i="1"/>
  <c r="EB333" i="1" s="1"/>
  <c r="DV279" i="1"/>
  <c r="EB279" i="1" s="1"/>
  <c r="DV190" i="1"/>
  <c r="EB190" i="1" s="1"/>
  <c r="DV126" i="1"/>
  <c r="EB126" i="1" s="1"/>
  <c r="DX509" i="1"/>
  <c r="EB509" i="1" s="1"/>
  <c r="EA554" i="1"/>
  <c r="EB588" i="1"/>
  <c r="EB580" i="1"/>
  <c r="EB572" i="1"/>
  <c r="EB564" i="1"/>
  <c r="DV439" i="1"/>
  <c r="DV375" i="1"/>
  <c r="DV311" i="1"/>
  <c r="DV278" i="1"/>
  <c r="EB278" i="1" s="1"/>
  <c r="DV243" i="1"/>
  <c r="EB243" i="1" s="1"/>
  <c r="DV151" i="1"/>
  <c r="EB151" i="1" s="1"/>
  <c r="DV87" i="1"/>
  <c r="EB87" i="1" s="1"/>
  <c r="DV16" i="1"/>
  <c r="EB16" i="1" s="1"/>
  <c r="DX506" i="1"/>
  <c r="DV494" i="1"/>
  <c r="EB494" i="1" s="1"/>
  <c r="DV430" i="1"/>
  <c r="EB430" i="1" s="1"/>
  <c r="DV366" i="1"/>
  <c r="EB366" i="1" s="1"/>
  <c r="DV302" i="1"/>
  <c r="EB302" i="1" s="1"/>
  <c r="DV238" i="1"/>
  <c r="EB238" i="1" s="1"/>
  <c r="DV206" i="1"/>
  <c r="EB206" i="1" s="1"/>
  <c r="DV174" i="1"/>
  <c r="EB174" i="1" s="1"/>
  <c r="DV119" i="1"/>
  <c r="EB119" i="1" s="1"/>
  <c r="DV40" i="1"/>
  <c r="EB40" i="1" s="1"/>
  <c r="DV15" i="1"/>
  <c r="EB15" i="1" s="1"/>
  <c r="EA452" i="1"/>
  <c r="EA444" i="1"/>
  <c r="EA388" i="1"/>
  <c r="EA380" i="1"/>
  <c r="EA324" i="1"/>
  <c r="EA316" i="1"/>
  <c r="EA284" i="1"/>
  <c r="EA276" i="1"/>
  <c r="EA268" i="1"/>
  <c r="EA260" i="1"/>
  <c r="EA252" i="1"/>
  <c r="EA244" i="1"/>
  <c r="EA236" i="1"/>
  <c r="EA228" i="1"/>
  <c r="EA220" i="1"/>
  <c r="EA212" i="1"/>
  <c r="EA204" i="1"/>
  <c r="EA196" i="1"/>
  <c r="EA188" i="1"/>
  <c r="EA172" i="1"/>
  <c r="EA164" i="1"/>
  <c r="EA156" i="1"/>
  <c r="EA148" i="1"/>
  <c r="EA140" i="1"/>
  <c r="EA132" i="1"/>
  <c r="EA124" i="1"/>
  <c r="EA116" i="1"/>
  <c r="EA108" i="1"/>
  <c r="EA100" i="1"/>
  <c r="EA92" i="1"/>
  <c r="EA84" i="1"/>
  <c r="EB76" i="1"/>
  <c r="EA52" i="1"/>
  <c r="EA44" i="1"/>
  <c r="EA36" i="1"/>
  <c r="EA28" i="1"/>
  <c r="EA20" i="1"/>
  <c r="EA12" i="1"/>
  <c r="EA4" i="1"/>
  <c r="DV489" i="1"/>
  <c r="EB489" i="1" s="1"/>
  <c r="DV425" i="1"/>
  <c r="EB425" i="1" s="1"/>
  <c r="DV361" i="1"/>
  <c r="EB361" i="1" s="1"/>
  <c r="DV297" i="1"/>
  <c r="EB297" i="1" s="1"/>
  <c r="DV270" i="1"/>
  <c r="EB270" i="1" s="1"/>
  <c r="DV236" i="1"/>
  <c r="EB236" i="1" s="1"/>
  <c r="DV204" i="1"/>
  <c r="DV172" i="1"/>
  <c r="EB172" i="1" s="1"/>
  <c r="DV144" i="1"/>
  <c r="EB144" i="1" s="1"/>
  <c r="DV118" i="1"/>
  <c r="EB118" i="1" s="1"/>
  <c r="DV80" i="1"/>
  <c r="EB80" i="1" s="1"/>
  <c r="DV39" i="1"/>
  <c r="EB39" i="1" s="1"/>
  <c r="DV14" i="1"/>
  <c r="EB14" i="1" s="1"/>
  <c r="DX501" i="1"/>
  <c r="DZ558" i="1"/>
  <c r="EB558" i="1" s="1"/>
  <c r="EA180" i="1"/>
  <c r="DV167" i="1"/>
  <c r="EB167" i="1" s="1"/>
  <c r="EB94" i="1"/>
  <c r="EA94" i="1"/>
  <c r="DV92" i="1"/>
  <c r="EB92" i="1" s="1"/>
  <c r="EA76" i="1"/>
  <c r="EA68" i="1"/>
  <c r="DV68" i="1"/>
  <c r="EB68" i="1" s="1"/>
  <c r="EA60" i="1"/>
  <c r="DV60" i="1"/>
  <c r="EB60" i="1" s="1"/>
  <c r="EA55" i="1"/>
  <c r="DV47" i="1"/>
  <c r="EB47" i="1" s="1"/>
  <c r="DV30" i="1"/>
  <c r="EB30" i="1" s="1"/>
  <c r="DV12" i="1"/>
  <c r="EB12" i="1" s="1"/>
  <c r="EA8" i="1"/>
  <c r="EA475" i="1"/>
  <c r="DV475" i="1"/>
  <c r="EB475" i="1" s="1"/>
  <c r="EA451" i="1"/>
  <c r="DV451" i="1"/>
  <c r="EB451" i="1" s="1"/>
  <c r="EA403" i="1"/>
  <c r="DV403" i="1"/>
  <c r="EB403" i="1" s="1"/>
  <c r="EA493" i="1"/>
  <c r="DV493" i="1"/>
  <c r="EB493" i="1" s="1"/>
  <c r="EA477" i="1"/>
  <c r="DV477" i="1"/>
  <c r="EB477" i="1" s="1"/>
  <c r="EA445" i="1"/>
  <c r="DV445" i="1"/>
  <c r="EB445" i="1" s="1"/>
  <c r="EA429" i="1"/>
  <c r="DV429" i="1"/>
  <c r="EB429" i="1" s="1"/>
  <c r="EA421" i="1"/>
  <c r="DV421" i="1"/>
  <c r="EB421" i="1" s="1"/>
  <c r="EA405" i="1"/>
  <c r="DV405" i="1"/>
  <c r="EB405" i="1" s="1"/>
  <c r="EA381" i="1"/>
  <c r="DV381" i="1"/>
  <c r="EB381" i="1" s="1"/>
  <c r="EA373" i="1"/>
  <c r="DV373" i="1"/>
  <c r="EB373" i="1" s="1"/>
  <c r="EA357" i="1"/>
  <c r="DV357" i="1"/>
  <c r="EB357" i="1" s="1"/>
  <c r="EA349" i="1"/>
  <c r="DV349" i="1"/>
  <c r="EB349" i="1" s="1"/>
  <c r="EA341" i="1"/>
  <c r="DV341" i="1"/>
  <c r="EB341" i="1" s="1"/>
  <c r="EA317" i="1"/>
  <c r="DV317" i="1"/>
  <c r="EB317" i="1" s="1"/>
  <c r="EA285" i="1"/>
  <c r="DV285" i="1"/>
  <c r="EB285" i="1" s="1"/>
  <c r="EA253" i="1"/>
  <c r="DV253" i="1"/>
  <c r="EB253" i="1" s="1"/>
  <c r="EA237" i="1"/>
  <c r="DV237" i="1"/>
  <c r="EB237" i="1" s="1"/>
  <c r="EA213" i="1"/>
  <c r="DV213" i="1"/>
  <c r="EB213" i="1" s="1"/>
  <c r="EA197" i="1"/>
  <c r="DV197" i="1"/>
  <c r="EB197" i="1" s="1"/>
  <c r="EA173" i="1"/>
  <c r="DV173" i="1"/>
  <c r="EB173" i="1" s="1"/>
  <c r="EA165" i="1"/>
  <c r="DV165" i="1"/>
  <c r="EB165" i="1" s="1"/>
  <c r="EA149" i="1"/>
  <c r="DV149" i="1"/>
  <c r="EB149" i="1" s="1"/>
  <c r="EA133" i="1"/>
  <c r="DV133" i="1"/>
  <c r="EB133" i="1" s="1"/>
  <c r="EA125" i="1"/>
  <c r="DV125" i="1"/>
  <c r="EB125" i="1" s="1"/>
  <c r="EA77" i="1"/>
  <c r="DV77" i="1"/>
  <c r="EB77" i="1" s="1"/>
  <c r="EA467" i="1"/>
  <c r="DV467" i="1"/>
  <c r="EB467" i="1" s="1"/>
  <c r="EA411" i="1"/>
  <c r="DV411" i="1"/>
  <c r="EB411" i="1" s="1"/>
  <c r="EA2" i="1"/>
  <c r="EA485" i="1"/>
  <c r="DV485" i="1"/>
  <c r="EB485" i="1" s="1"/>
  <c r="EA469" i="1"/>
  <c r="DV469" i="1"/>
  <c r="EB469" i="1" s="1"/>
  <c r="EA437" i="1"/>
  <c r="DV437" i="1"/>
  <c r="EB437" i="1" s="1"/>
  <c r="EA413" i="1"/>
  <c r="DV413" i="1"/>
  <c r="EB413" i="1" s="1"/>
  <c r="EA365" i="1"/>
  <c r="DV365" i="1"/>
  <c r="EB365" i="1" s="1"/>
  <c r="EA309" i="1"/>
  <c r="DV309" i="1"/>
  <c r="EB309" i="1" s="1"/>
  <c r="EA301" i="1"/>
  <c r="DV301" i="1"/>
  <c r="EB301" i="1" s="1"/>
  <c r="EA293" i="1"/>
  <c r="DV293" i="1"/>
  <c r="EB293" i="1" s="1"/>
  <c r="EA277" i="1"/>
  <c r="DV277" i="1"/>
  <c r="EB277" i="1" s="1"/>
  <c r="EA269" i="1"/>
  <c r="DV269" i="1"/>
  <c r="EB269" i="1" s="1"/>
  <c r="EA245" i="1"/>
  <c r="DV245" i="1"/>
  <c r="EB245" i="1" s="1"/>
  <c r="EA229" i="1"/>
  <c r="DV229" i="1"/>
  <c r="EB229" i="1" s="1"/>
  <c r="EA221" i="1"/>
  <c r="DV221" i="1"/>
  <c r="EB221" i="1" s="1"/>
  <c r="EA205" i="1"/>
  <c r="DV205" i="1"/>
  <c r="EB205" i="1" s="1"/>
  <c r="EA189" i="1"/>
  <c r="DV189" i="1"/>
  <c r="EB189" i="1" s="1"/>
  <c r="EA181" i="1"/>
  <c r="DV181" i="1"/>
  <c r="EB181" i="1" s="1"/>
  <c r="EA157" i="1"/>
  <c r="DV157" i="1"/>
  <c r="EB157" i="1" s="1"/>
  <c r="EA141" i="1"/>
  <c r="DV141" i="1"/>
  <c r="EB141" i="1" s="1"/>
  <c r="EA117" i="1"/>
  <c r="DV117" i="1"/>
  <c r="EB117" i="1" s="1"/>
  <c r="EA109" i="1"/>
  <c r="DV109" i="1"/>
  <c r="EB109" i="1" s="1"/>
  <c r="EA101" i="1"/>
  <c r="DV101" i="1"/>
  <c r="EB101" i="1" s="1"/>
  <c r="EA93" i="1"/>
  <c r="DV93" i="1"/>
  <c r="EB93" i="1" s="1"/>
  <c r="EA85" i="1"/>
  <c r="DV85" i="1"/>
  <c r="EB85" i="1" s="1"/>
  <c r="EA69" i="1"/>
  <c r="DV69" i="1"/>
  <c r="EB69" i="1" s="1"/>
  <c r="EA61" i="1"/>
  <c r="DV61" i="1"/>
  <c r="EB61" i="1" s="1"/>
  <c r="EA53" i="1"/>
  <c r="DV53" i="1"/>
  <c r="EB53" i="1" s="1"/>
  <c r="EA45" i="1"/>
  <c r="DV45" i="1"/>
  <c r="EB45" i="1" s="1"/>
  <c r="EA37" i="1"/>
  <c r="DV37" i="1"/>
  <c r="EB37" i="1" s="1"/>
  <c r="EA29" i="1"/>
  <c r="DV29" i="1"/>
  <c r="EB29" i="1" s="1"/>
  <c r="EA21" i="1"/>
  <c r="DV21" i="1"/>
  <c r="EB21" i="1" s="1"/>
  <c r="EA13" i="1"/>
  <c r="DV13" i="1"/>
  <c r="EB13" i="1" s="1"/>
  <c r="EA5" i="1"/>
  <c r="DV5" i="1"/>
  <c r="EB5" i="1" s="1"/>
  <c r="DV499" i="1"/>
  <c r="EB499" i="1" s="1"/>
  <c r="DV435" i="1"/>
  <c r="EB435" i="1" s="1"/>
  <c r="DV371" i="1"/>
  <c r="EB371" i="1" s="1"/>
  <c r="DV307" i="1"/>
  <c r="EB307" i="1" s="1"/>
  <c r="EB252" i="1"/>
  <c r="DV2" i="1"/>
  <c r="EA492" i="1"/>
  <c r="DV492" i="1"/>
  <c r="EB492" i="1" s="1"/>
  <c r="EA484" i="1"/>
  <c r="DV484" i="1"/>
  <c r="EB484" i="1" s="1"/>
  <c r="EA476" i="1"/>
  <c r="DV476" i="1"/>
  <c r="EB476" i="1" s="1"/>
  <c r="EA468" i="1"/>
  <c r="DV468" i="1"/>
  <c r="EB468" i="1" s="1"/>
  <c r="EA460" i="1"/>
  <c r="DV460" i="1"/>
  <c r="EB460" i="1" s="1"/>
  <c r="EA436" i="1"/>
  <c r="DV436" i="1"/>
  <c r="EB436" i="1" s="1"/>
  <c r="EA428" i="1"/>
  <c r="DV428" i="1"/>
  <c r="EB428" i="1" s="1"/>
  <c r="EA420" i="1"/>
  <c r="DV420" i="1"/>
  <c r="EB420" i="1" s="1"/>
  <c r="EA412" i="1"/>
  <c r="DV412" i="1"/>
  <c r="EB412" i="1" s="1"/>
  <c r="EA404" i="1"/>
  <c r="DV404" i="1"/>
  <c r="EB404" i="1" s="1"/>
  <c r="EA396" i="1"/>
  <c r="DV396" i="1"/>
  <c r="EB396" i="1" s="1"/>
  <c r="EA372" i="1"/>
  <c r="DV372" i="1"/>
  <c r="EB372" i="1" s="1"/>
  <c r="EA364" i="1"/>
  <c r="DV364" i="1"/>
  <c r="EB364" i="1" s="1"/>
  <c r="EA356" i="1"/>
  <c r="DV356" i="1"/>
  <c r="EB356" i="1" s="1"/>
  <c r="EA348" i="1"/>
  <c r="DV348" i="1"/>
  <c r="EB348" i="1" s="1"/>
  <c r="EA340" i="1"/>
  <c r="DV340" i="1"/>
  <c r="EB340" i="1" s="1"/>
  <c r="EA332" i="1"/>
  <c r="DV332" i="1"/>
  <c r="EB332" i="1" s="1"/>
  <c r="EA308" i="1"/>
  <c r="DV308" i="1"/>
  <c r="EB308" i="1" s="1"/>
  <c r="EA300" i="1"/>
  <c r="DV300" i="1"/>
  <c r="EB300" i="1" s="1"/>
  <c r="EA292" i="1"/>
  <c r="DV292" i="1"/>
  <c r="EB292" i="1" s="1"/>
  <c r="DV497" i="1"/>
  <c r="EB497" i="1" s="1"/>
  <c r="DV433" i="1"/>
  <c r="EB433" i="1" s="1"/>
  <c r="DV369" i="1"/>
  <c r="EB369" i="1" s="1"/>
  <c r="DV305" i="1"/>
  <c r="EB305" i="1" s="1"/>
  <c r="EA483" i="1"/>
  <c r="DV483" i="1"/>
  <c r="EB483" i="1" s="1"/>
  <c r="EA387" i="1"/>
  <c r="DV387" i="1"/>
  <c r="EB387" i="1" s="1"/>
  <c r="EA355" i="1"/>
  <c r="DV355" i="1"/>
  <c r="EB355" i="1" s="1"/>
  <c r="EA339" i="1"/>
  <c r="DV339" i="1"/>
  <c r="EB339" i="1" s="1"/>
  <c r="EA299" i="1"/>
  <c r="DV299" i="1"/>
  <c r="EB299" i="1" s="1"/>
  <c r="EA275" i="1"/>
  <c r="DV275" i="1"/>
  <c r="EB275" i="1" s="1"/>
  <c r="EA251" i="1"/>
  <c r="DV251" i="1"/>
  <c r="EB251" i="1" s="1"/>
  <c r="EA473" i="1"/>
  <c r="DV473" i="1"/>
  <c r="EB473" i="1" s="1"/>
  <c r="EA449" i="1"/>
  <c r="DV449" i="1"/>
  <c r="EB449" i="1" s="1"/>
  <c r="EA409" i="1"/>
  <c r="DV409" i="1"/>
  <c r="EB409" i="1" s="1"/>
  <c r="EA385" i="1"/>
  <c r="DV385" i="1"/>
  <c r="EB385" i="1" s="1"/>
  <c r="EA377" i="1"/>
  <c r="DV377" i="1"/>
  <c r="EB377" i="1" s="1"/>
  <c r="EA353" i="1"/>
  <c r="DV353" i="1"/>
  <c r="EB353" i="1" s="1"/>
  <c r="EA345" i="1"/>
  <c r="DV345" i="1"/>
  <c r="EB345" i="1" s="1"/>
  <c r="EA337" i="1"/>
  <c r="DV337" i="1"/>
  <c r="EB337" i="1" s="1"/>
  <c r="EA329" i="1"/>
  <c r="DV329" i="1"/>
  <c r="EB329" i="1" s="1"/>
  <c r="EA321" i="1"/>
  <c r="DV321" i="1"/>
  <c r="EB321" i="1" s="1"/>
  <c r="EA313" i="1"/>
  <c r="DV313" i="1"/>
  <c r="EB313" i="1" s="1"/>
  <c r="EA289" i="1"/>
  <c r="DV289" i="1"/>
  <c r="EB289" i="1" s="1"/>
  <c r="EA281" i="1"/>
  <c r="DV281" i="1"/>
  <c r="EB281" i="1" s="1"/>
  <c r="EA273" i="1"/>
  <c r="DV273" i="1"/>
  <c r="EB273" i="1" s="1"/>
  <c r="EA265" i="1"/>
  <c r="DV265" i="1"/>
  <c r="EB265" i="1" s="1"/>
  <c r="EA257" i="1"/>
  <c r="DV257" i="1"/>
  <c r="EB257" i="1" s="1"/>
  <c r="EA249" i="1"/>
  <c r="DV249" i="1"/>
  <c r="EB249" i="1" s="1"/>
  <c r="EA241" i="1"/>
  <c r="DV241" i="1"/>
  <c r="EB241" i="1" s="1"/>
  <c r="EA233" i="1"/>
  <c r="DV233" i="1"/>
  <c r="EB233" i="1" s="1"/>
  <c r="EA225" i="1"/>
  <c r="DV225" i="1"/>
  <c r="EB225" i="1" s="1"/>
  <c r="EA217" i="1"/>
  <c r="DV217" i="1"/>
  <c r="EB217" i="1" s="1"/>
  <c r="EA209" i="1"/>
  <c r="DV209" i="1"/>
  <c r="EB209" i="1" s="1"/>
  <c r="EA201" i="1"/>
  <c r="DV201" i="1"/>
  <c r="EB201" i="1" s="1"/>
  <c r="EA193" i="1"/>
  <c r="DV193" i="1"/>
  <c r="EB193" i="1" s="1"/>
  <c r="EA185" i="1"/>
  <c r="DV185" i="1"/>
  <c r="EB185" i="1" s="1"/>
  <c r="EA177" i="1"/>
  <c r="DV177" i="1"/>
  <c r="EB177" i="1" s="1"/>
  <c r="EA169" i="1"/>
  <c r="DV169" i="1"/>
  <c r="EB169" i="1" s="1"/>
  <c r="EA161" i="1"/>
  <c r="DV161" i="1"/>
  <c r="EB161" i="1" s="1"/>
  <c r="EA153" i="1"/>
  <c r="DV153" i="1"/>
  <c r="EB153" i="1" s="1"/>
  <c r="EA145" i="1"/>
  <c r="DV145" i="1"/>
  <c r="EB145" i="1" s="1"/>
  <c r="EA137" i="1"/>
  <c r="DV137" i="1"/>
  <c r="EB137" i="1" s="1"/>
  <c r="EA129" i="1"/>
  <c r="DV129" i="1"/>
  <c r="EB129" i="1" s="1"/>
  <c r="EA121" i="1"/>
  <c r="DV121" i="1"/>
  <c r="EB121" i="1" s="1"/>
  <c r="EA113" i="1"/>
  <c r="DV113" i="1"/>
  <c r="EB113" i="1" s="1"/>
  <c r="EA97" i="1"/>
  <c r="DV97" i="1"/>
  <c r="EB97" i="1" s="1"/>
  <c r="EA89" i="1"/>
  <c r="DV89" i="1"/>
  <c r="EB89" i="1" s="1"/>
  <c r="EA81" i="1"/>
  <c r="DV81" i="1"/>
  <c r="EB81" i="1" s="1"/>
  <c r="EA73" i="1"/>
  <c r="DV73" i="1"/>
  <c r="EB73" i="1" s="1"/>
  <c r="EA65" i="1"/>
  <c r="DV65" i="1"/>
  <c r="EB65" i="1" s="1"/>
  <c r="EA57" i="1"/>
  <c r="DV57" i="1"/>
  <c r="EB57" i="1" s="1"/>
  <c r="EA49" i="1"/>
  <c r="DV49" i="1"/>
  <c r="EB49" i="1" s="1"/>
  <c r="EA33" i="1"/>
  <c r="DV33" i="1"/>
  <c r="EB33" i="1" s="1"/>
  <c r="EA25" i="1"/>
  <c r="DV25" i="1"/>
  <c r="EB25" i="1" s="1"/>
  <c r="EA17" i="1"/>
  <c r="DV17" i="1"/>
  <c r="EB17" i="1" s="1"/>
  <c r="EA9" i="1"/>
  <c r="DV9" i="1"/>
  <c r="EB9" i="1" s="1"/>
  <c r="DV488" i="1"/>
  <c r="EB488" i="1" s="1"/>
  <c r="DV452" i="1"/>
  <c r="EB452" i="1" s="1"/>
  <c r="DV424" i="1"/>
  <c r="EB424" i="1" s="1"/>
  <c r="DV388" i="1"/>
  <c r="EB388" i="1" s="1"/>
  <c r="DV360" i="1"/>
  <c r="EB360" i="1" s="1"/>
  <c r="DV324" i="1"/>
  <c r="EB324" i="1" s="1"/>
  <c r="EB212" i="1"/>
  <c r="EA491" i="1"/>
  <c r="DV491" i="1"/>
  <c r="EB491" i="1" s="1"/>
  <c r="EA419" i="1"/>
  <c r="DV419" i="1"/>
  <c r="EB419" i="1" s="1"/>
  <c r="EA395" i="1"/>
  <c r="DV395" i="1"/>
  <c r="EB395" i="1" s="1"/>
  <c r="EA363" i="1"/>
  <c r="DV363" i="1"/>
  <c r="EB363" i="1" s="1"/>
  <c r="EA323" i="1"/>
  <c r="DV323" i="1"/>
  <c r="EB323" i="1" s="1"/>
  <c r="EA259" i="1"/>
  <c r="DV259" i="1"/>
  <c r="EB259" i="1" s="1"/>
  <c r="EA481" i="1"/>
  <c r="DV481" i="1"/>
  <c r="EB481" i="1" s="1"/>
  <c r="EA465" i="1"/>
  <c r="DV465" i="1"/>
  <c r="EB465" i="1" s="1"/>
  <c r="EA441" i="1"/>
  <c r="DV441" i="1"/>
  <c r="EB441" i="1" s="1"/>
  <c r="EA401" i="1"/>
  <c r="DV401" i="1"/>
  <c r="EB401" i="1" s="1"/>
  <c r="EA496" i="1"/>
  <c r="DV496" i="1"/>
  <c r="EB496" i="1" s="1"/>
  <c r="EA464" i="1"/>
  <c r="DV464" i="1"/>
  <c r="EB464" i="1" s="1"/>
  <c r="EA448" i="1"/>
  <c r="DV448" i="1"/>
  <c r="EB448" i="1" s="1"/>
  <c r="EA440" i="1"/>
  <c r="DV440" i="1"/>
  <c r="EB440" i="1" s="1"/>
  <c r="EA408" i="1"/>
  <c r="DV408" i="1"/>
  <c r="EB408" i="1" s="1"/>
  <c r="EA400" i="1"/>
  <c r="DV400" i="1"/>
  <c r="EB400" i="1" s="1"/>
  <c r="EA384" i="1"/>
  <c r="DV384" i="1"/>
  <c r="EB384" i="1" s="1"/>
  <c r="EA368" i="1"/>
  <c r="DV368" i="1"/>
  <c r="EB368" i="1" s="1"/>
  <c r="EA336" i="1"/>
  <c r="DV336" i="1"/>
  <c r="EB336" i="1" s="1"/>
  <c r="EA328" i="1"/>
  <c r="DV328" i="1"/>
  <c r="EB328" i="1" s="1"/>
  <c r="EA272" i="1"/>
  <c r="DV272" i="1"/>
  <c r="EB272" i="1" s="1"/>
  <c r="EA256" i="1"/>
  <c r="DV256" i="1"/>
  <c r="EB256" i="1" s="1"/>
  <c r="EA216" i="1"/>
  <c r="DV216" i="1"/>
  <c r="EB216" i="1" s="1"/>
  <c r="EA176" i="1"/>
  <c r="DV176" i="1"/>
  <c r="EB176" i="1" s="1"/>
  <c r="DV480" i="1"/>
  <c r="EB480" i="1" s="1"/>
  <c r="DV444" i="1"/>
  <c r="EB444" i="1" s="1"/>
  <c r="DV416" i="1"/>
  <c r="EB416" i="1" s="1"/>
  <c r="DV380" i="1"/>
  <c r="EB380" i="1" s="1"/>
  <c r="DV316" i="1"/>
  <c r="EB316" i="1" s="1"/>
  <c r="DV288" i="1"/>
  <c r="EB288" i="1" s="1"/>
  <c r="EB180" i="1"/>
  <c r="EA459" i="1"/>
  <c r="DV459" i="1"/>
  <c r="EB459" i="1" s="1"/>
  <c r="EA427" i="1"/>
  <c r="DV427" i="1"/>
  <c r="EB427" i="1" s="1"/>
  <c r="EA347" i="1"/>
  <c r="DV347" i="1"/>
  <c r="EB347" i="1" s="1"/>
  <c r="EA331" i="1"/>
  <c r="DV331" i="1"/>
  <c r="EB331" i="1" s="1"/>
  <c r="EA291" i="1"/>
  <c r="DV291" i="1"/>
  <c r="EB291" i="1" s="1"/>
  <c r="EA283" i="1"/>
  <c r="DV283" i="1"/>
  <c r="EB283" i="1" s="1"/>
  <c r="EA267" i="1"/>
  <c r="DV267" i="1"/>
  <c r="EB267" i="1" s="1"/>
  <c r="DV453" i="1"/>
  <c r="EB453" i="1" s="1"/>
  <c r="DV389" i="1"/>
  <c r="EB389" i="1" s="1"/>
  <c r="DV325" i="1"/>
  <c r="EB325" i="1" s="1"/>
  <c r="EA457" i="1"/>
  <c r="DV457" i="1"/>
  <c r="EB457" i="1" s="1"/>
  <c r="EA417" i="1"/>
  <c r="DV417" i="1"/>
  <c r="EB417" i="1" s="1"/>
  <c r="EA393" i="1"/>
  <c r="DV393" i="1"/>
  <c r="EB393" i="1" s="1"/>
  <c r="EA472" i="1"/>
  <c r="DV472" i="1"/>
  <c r="EB472" i="1" s="1"/>
  <c r="EA456" i="1"/>
  <c r="DV456" i="1"/>
  <c r="EB456" i="1" s="1"/>
  <c r="EA432" i="1"/>
  <c r="DV432" i="1"/>
  <c r="EB432" i="1" s="1"/>
  <c r="EA392" i="1"/>
  <c r="DV392" i="1"/>
  <c r="EB392" i="1" s="1"/>
  <c r="EA376" i="1"/>
  <c r="DV376" i="1"/>
  <c r="EB376" i="1" s="1"/>
  <c r="EA344" i="1"/>
  <c r="DV344" i="1"/>
  <c r="EB344" i="1" s="1"/>
  <c r="EA320" i="1"/>
  <c r="DV320" i="1"/>
  <c r="EB320" i="1" s="1"/>
  <c r="EA312" i="1"/>
  <c r="DV312" i="1"/>
  <c r="EB312" i="1" s="1"/>
  <c r="EA304" i="1"/>
  <c r="DV304" i="1"/>
  <c r="EB304" i="1" s="1"/>
  <c r="EA296" i="1"/>
  <c r="DV296" i="1"/>
  <c r="EB296" i="1" s="1"/>
  <c r="EA280" i="1"/>
  <c r="DV280" i="1"/>
  <c r="EB280" i="1" s="1"/>
  <c r="EA264" i="1"/>
  <c r="DV264" i="1"/>
  <c r="EB264" i="1" s="1"/>
  <c r="EA248" i="1"/>
  <c r="DV248" i="1"/>
  <c r="EB248" i="1" s="1"/>
  <c r="EA240" i="1"/>
  <c r="DV240" i="1"/>
  <c r="EB240" i="1" s="1"/>
  <c r="EA224" i="1"/>
  <c r="DV224" i="1"/>
  <c r="EB224" i="1" s="1"/>
  <c r="EA208" i="1"/>
  <c r="DV208" i="1"/>
  <c r="EB208" i="1" s="1"/>
  <c r="EA192" i="1"/>
  <c r="DV192" i="1"/>
  <c r="EB192" i="1" s="1"/>
  <c r="EA184" i="1"/>
  <c r="DV184" i="1"/>
  <c r="EB184" i="1" s="1"/>
  <c r="DV352" i="1"/>
  <c r="EB352" i="1" s="1"/>
  <c r="DV443" i="1"/>
  <c r="EB443" i="1" s="1"/>
  <c r="DV379" i="1"/>
  <c r="EB379" i="1" s="1"/>
  <c r="EB351" i="1"/>
  <c r="DV315" i="1"/>
  <c r="EB315" i="1" s="1"/>
  <c r="DV261" i="1"/>
  <c r="EB261" i="1" s="1"/>
  <c r="DV232" i="1"/>
  <c r="EB232" i="1" s="1"/>
  <c r="DV41" i="1"/>
  <c r="EB41" i="1" s="1"/>
  <c r="EB517" i="1"/>
  <c r="EB501" i="1"/>
  <c r="DV455" i="1"/>
  <c r="EB455" i="1" s="1"/>
  <c r="DV446" i="1"/>
  <c r="EB446" i="1" s="1"/>
  <c r="DV391" i="1"/>
  <c r="EB391" i="1" s="1"/>
  <c r="DV382" i="1"/>
  <c r="EB382" i="1" s="1"/>
  <c r="DV327" i="1"/>
  <c r="EB327" i="1" s="1"/>
  <c r="DV318" i="1"/>
  <c r="EB318" i="1" s="1"/>
  <c r="DV263" i="1"/>
  <c r="EB263" i="1" s="1"/>
  <c r="DV254" i="1"/>
  <c r="EB254" i="1" s="1"/>
  <c r="DV214" i="1"/>
  <c r="EB214" i="1" s="1"/>
  <c r="EB204" i="1"/>
  <c r="DV182" i="1"/>
  <c r="EB182" i="1" s="1"/>
  <c r="DV160" i="1"/>
  <c r="EB160" i="1" s="1"/>
  <c r="DV135" i="1"/>
  <c r="EB135" i="1" s="1"/>
  <c r="DV110" i="1"/>
  <c r="EB110" i="1" s="1"/>
  <c r="DV96" i="1"/>
  <c r="EB96" i="1" s="1"/>
  <c r="DV71" i="1"/>
  <c r="EB71" i="1" s="1"/>
  <c r="DV46" i="1"/>
  <c r="EB46" i="1" s="1"/>
  <c r="DV32" i="1"/>
  <c r="EB32" i="1" s="1"/>
  <c r="DV7" i="1"/>
  <c r="EB7" i="1" s="1"/>
  <c r="EA556" i="1"/>
  <c r="DZ556" i="1"/>
  <c r="EB556" i="1" s="1"/>
  <c r="EA540" i="1"/>
  <c r="DZ540" i="1"/>
  <c r="EB540" i="1" s="1"/>
  <c r="EA532" i="1"/>
  <c r="DZ532" i="1"/>
  <c r="EB532" i="1" s="1"/>
  <c r="EA524" i="1"/>
  <c r="DZ524" i="1"/>
  <c r="EB524" i="1"/>
  <c r="ED524" i="1" s="1"/>
  <c r="DV463" i="1"/>
  <c r="EB463" i="1" s="1"/>
  <c r="DV454" i="1"/>
  <c r="EB454" i="1" s="1"/>
  <c r="DV399" i="1"/>
  <c r="EB399" i="1" s="1"/>
  <c r="DV390" i="1"/>
  <c r="EB390" i="1" s="1"/>
  <c r="DV335" i="1"/>
  <c r="EB335" i="1" s="1"/>
  <c r="DV326" i="1"/>
  <c r="EB326" i="1" s="1"/>
  <c r="DV271" i="1"/>
  <c r="EB271" i="1" s="1"/>
  <c r="DV262" i="1"/>
  <c r="EB262" i="1" s="1"/>
  <c r="EB244" i="1"/>
  <c r="DV223" i="1"/>
  <c r="EB223" i="1" s="1"/>
  <c r="DV191" i="1"/>
  <c r="EB191" i="1" s="1"/>
  <c r="DV159" i="1"/>
  <c r="EB159" i="1" s="1"/>
  <c r="DV134" i="1"/>
  <c r="EB134" i="1" s="1"/>
  <c r="DV120" i="1"/>
  <c r="EB120" i="1" s="1"/>
  <c r="DV95" i="1"/>
  <c r="EB95" i="1" s="1"/>
  <c r="DV70" i="1"/>
  <c r="EB70" i="1" s="1"/>
  <c r="DV56" i="1"/>
  <c r="EB56" i="1" s="1"/>
  <c r="DV31" i="1"/>
  <c r="EB31" i="1" s="1"/>
  <c r="DV6" i="1"/>
  <c r="EB6" i="1" s="1"/>
  <c r="DX511" i="1"/>
  <c r="EB511" i="1" s="1"/>
  <c r="DZ548" i="1"/>
  <c r="EB548" i="1" s="1"/>
  <c r="EB287" i="1"/>
  <c r="EB260" i="1"/>
  <c r="EB231" i="1"/>
  <c r="EB143" i="1"/>
  <c r="DV104" i="1"/>
  <c r="EB104" i="1" s="1"/>
  <c r="EA561" i="1"/>
  <c r="DZ561" i="1"/>
  <c r="EB561" i="1" s="1"/>
  <c r="DZ553" i="1"/>
  <c r="EA553" i="1"/>
  <c r="DZ545" i="1"/>
  <c r="EB545" i="1" s="1"/>
  <c r="EA545" i="1"/>
  <c r="EA537" i="1"/>
  <c r="DZ537" i="1"/>
  <c r="EB537" i="1" s="1"/>
  <c r="EA529" i="1"/>
  <c r="DZ529" i="1"/>
  <c r="EB529" i="1" s="1"/>
  <c r="EA410" i="1"/>
  <c r="EA235" i="1"/>
  <c r="DV235" i="1"/>
  <c r="EB235" i="1" s="1"/>
  <c r="EA211" i="1"/>
  <c r="DV211" i="1"/>
  <c r="EB211" i="1" s="1"/>
  <c r="EA195" i="1"/>
  <c r="DV195" i="1"/>
  <c r="EB195" i="1" s="1"/>
  <c r="EA179" i="1"/>
  <c r="DV179" i="1"/>
  <c r="EB179" i="1" s="1"/>
  <c r="EA163" i="1"/>
  <c r="DV163" i="1"/>
  <c r="EB163" i="1" s="1"/>
  <c r="EA155" i="1"/>
  <c r="DV155" i="1"/>
  <c r="EB155" i="1" s="1"/>
  <c r="EA139" i="1"/>
  <c r="DV139" i="1"/>
  <c r="EB139" i="1" s="1"/>
  <c r="EA123" i="1"/>
  <c r="DV123" i="1"/>
  <c r="EB123" i="1" s="1"/>
  <c r="EA107" i="1"/>
  <c r="DV107" i="1"/>
  <c r="EB107" i="1" s="1"/>
  <c r="EA91" i="1"/>
  <c r="DV91" i="1"/>
  <c r="EB91" i="1" s="1"/>
  <c r="EA67" i="1"/>
  <c r="DV67" i="1"/>
  <c r="EB67" i="1" s="1"/>
  <c r="EA51" i="1"/>
  <c r="DV51" i="1"/>
  <c r="EB51" i="1" s="1"/>
  <c r="EA35" i="1"/>
  <c r="DV35" i="1"/>
  <c r="EB35" i="1" s="1"/>
  <c r="EA11" i="1"/>
  <c r="DV11" i="1"/>
  <c r="EB11" i="1" s="1"/>
  <c r="EB553" i="1"/>
  <c r="DV487" i="1"/>
  <c r="EB487" i="1" s="1"/>
  <c r="DV478" i="1"/>
  <c r="EB478" i="1" s="1"/>
  <c r="DV423" i="1"/>
  <c r="EB423" i="1" s="1"/>
  <c r="DV414" i="1"/>
  <c r="EB414" i="1" s="1"/>
  <c r="DV359" i="1"/>
  <c r="EB359" i="1" s="1"/>
  <c r="DV350" i="1"/>
  <c r="EB350" i="1" s="1"/>
  <c r="EB295" i="1"/>
  <c r="EB268" i="1"/>
  <c r="EB220" i="1"/>
  <c r="EB188" i="1"/>
  <c r="DV128" i="1"/>
  <c r="EB128" i="1" s="1"/>
  <c r="DV64" i="1"/>
  <c r="EB64" i="1" s="1"/>
  <c r="EA523" i="1"/>
  <c r="DX523" i="1"/>
  <c r="EB523" i="1" s="1"/>
  <c r="EA560" i="1"/>
  <c r="DZ560" i="1"/>
  <c r="EB560" i="1" s="1"/>
  <c r="EA552" i="1"/>
  <c r="DZ552" i="1"/>
  <c r="EB552" i="1" s="1"/>
  <c r="EA544" i="1"/>
  <c r="DZ544" i="1"/>
  <c r="EB544" i="1" s="1"/>
  <c r="EA536" i="1"/>
  <c r="DZ536" i="1"/>
  <c r="EB536" i="1" s="1"/>
  <c r="DZ528" i="1"/>
  <c r="EB528" i="1" s="1"/>
  <c r="EA528" i="1"/>
  <c r="DV227" i="1"/>
  <c r="EB227" i="1" s="1"/>
  <c r="EA227" i="1"/>
  <c r="EA219" i="1"/>
  <c r="DV219" i="1"/>
  <c r="EB219" i="1" s="1"/>
  <c r="EA203" i="1"/>
  <c r="DV203" i="1"/>
  <c r="EB203" i="1" s="1"/>
  <c r="EA187" i="1"/>
  <c r="DV187" i="1"/>
  <c r="EB187" i="1" s="1"/>
  <c r="EA171" i="1"/>
  <c r="DV171" i="1"/>
  <c r="EB171" i="1" s="1"/>
  <c r="EA147" i="1"/>
  <c r="DV147" i="1"/>
  <c r="EB147" i="1" s="1"/>
  <c r="EA131" i="1"/>
  <c r="DV131" i="1"/>
  <c r="EB131" i="1" s="1"/>
  <c r="EA115" i="1"/>
  <c r="DV115" i="1"/>
  <c r="EB115" i="1" s="1"/>
  <c r="EA99" i="1"/>
  <c r="DV99" i="1"/>
  <c r="EB99" i="1" s="1"/>
  <c r="EA83" i="1"/>
  <c r="DV83" i="1"/>
  <c r="EB83" i="1" s="1"/>
  <c r="EA75" i="1"/>
  <c r="DV75" i="1"/>
  <c r="EB75" i="1" s="1"/>
  <c r="EA59" i="1"/>
  <c r="DV59" i="1"/>
  <c r="EB59" i="1" s="1"/>
  <c r="EA43" i="1"/>
  <c r="DV43" i="1"/>
  <c r="EB43" i="1" s="1"/>
  <c r="EA27" i="1"/>
  <c r="DV27" i="1"/>
  <c r="EB27" i="1" s="1"/>
  <c r="EA19" i="1"/>
  <c r="DV19" i="1"/>
  <c r="EB19" i="1" s="1"/>
  <c r="EA3" i="1"/>
  <c r="DV3" i="1"/>
  <c r="EB3" i="1" s="1"/>
  <c r="EB513" i="1"/>
  <c r="EA498" i="1"/>
  <c r="DV498" i="1"/>
  <c r="EB498" i="1" s="1"/>
  <c r="EA490" i="1"/>
  <c r="DV490" i="1"/>
  <c r="EB490" i="1" s="1"/>
  <c r="EA482" i="1"/>
  <c r="DV482" i="1"/>
  <c r="EB482" i="1" s="1"/>
  <c r="DV474" i="1"/>
  <c r="EB474" i="1" s="1"/>
  <c r="EA474" i="1"/>
  <c r="EA466" i="1"/>
  <c r="DV466" i="1"/>
  <c r="EB466" i="1" s="1"/>
  <c r="EA458" i="1"/>
  <c r="DV458" i="1"/>
  <c r="EB458" i="1" s="1"/>
  <c r="EA450" i="1"/>
  <c r="DV450" i="1"/>
  <c r="EB450" i="1" s="1"/>
  <c r="EA442" i="1"/>
  <c r="DV442" i="1"/>
  <c r="EB442" i="1" s="1"/>
  <c r="EA434" i="1"/>
  <c r="DV434" i="1"/>
  <c r="EB434" i="1" s="1"/>
  <c r="EA426" i="1"/>
  <c r="DV426" i="1"/>
  <c r="EB426" i="1" s="1"/>
  <c r="EA418" i="1"/>
  <c r="DV418" i="1"/>
  <c r="EB418" i="1" s="1"/>
  <c r="EA402" i="1"/>
  <c r="DV402" i="1"/>
  <c r="EB402" i="1" s="1"/>
  <c r="EA394" i="1"/>
  <c r="DV394" i="1"/>
  <c r="EB394" i="1" s="1"/>
  <c r="EA386" i="1"/>
  <c r="DV386" i="1"/>
  <c r="EB386" i="1" s="1"/>
  <c r="EA378" i="1"/>
  <c r="DV378" i="1"/>
  <c r="EB378" i="1" s="1"/>
  <c r="EA370" i="1"/>
  <c r="DV370" i="1"/>
  <c r="EB370" i="1" s="1"/>
  <c r="DV362" i="1"/>
  <c r="EB362" i="1" s="1"/>
  <c r="EA362" i="1"/>
  <c r="EA354" i="1"/>
  <c r="DV354" i="1"/>
  <c r="EB354" i="1" s="1"/>
  <c r="EA346" i="1"/>
  <c r="DV346" i="1"/>
  <c r="EB346" i="1" s="1"/>
  <c r="EA338" i="1"/>
  <c r="DV338" i="1"/>
  <c r="EB338" i="1" s="1"/>
  <c r="EA330" i="1"/>
  <c r="DV330" i="1"/>
  <c r="EB330" i="1" s="1"/>
  <c r="EA322" i="1"/>
  <c r="DV322" i="1"/>
  <c r="EB322" i="1" s="1"/>
  <c r="EA314" i="1"/>
  <c r="DV314" i="1"/>
  <c r="EB314" i="1" s="1"/>
  <c r="EA306" i="1"/>
  <c r="DV306" i="1"/>
  <c r="EB306" i="1" s="1"/>
  <c r="EA298" i="1"/>
  <c r="DV298" i="1"/>
  <c r="EB298" i="1" s="1"/>
  <c r="EA290" i="1"/>
  <c r="DV290" i="1"/>
  <c r="EB290" i="1" s="1"/>
  <c r="EA282" i="1"/>
  <c r="DV282" i="1"/>
  <c r="EB282" i="1" s="1"/>
  <c r="EA274" i="1"/>
  <c r="DV274" i="1"/>
  <c r="EB274" i="1" s="1"/>
  <c r="EA266" i="1"/>
  <c r="DV266" i="1"/>
  <c r="EB266" i="1" s="1"/>
  <c r="EA258" i="1"/>
  <c r="DV258" i="1"/>
  <c r="EB258" i="1" s="1"/>
  <c r="EA250" i="1"/>
  <c r="DV250" i="1"/>
  <c r="EB250" i="1" s="1"/>
  <c r="EA242" i="1"/>
  <c r="DV242" i="1"/>
  <c r="EB242" i="1" s="1"/>
  <c r="EA234" i="1"/>
  <c r="DV234" i="1"/>
  <c r="EB234" i="1" s="1"/>
  <c r="EA226" i="1"/>
  <c r="DV226" i="1"/>
  <c r="EB226" i="1" s="1"/>
  <c r="EA218" i="1"/>
  <c r="DV218" i="1"/>
  <c r="EB218" i="1" s="1"/>
  <c r="EA210" i="1"/>
  <c r="DV210" i="1"/>
  <c r="EB210" i="1" s="1"/>
  <c r="EA202" i="1"/>
  <c r="DV202" i="1"/>
  <c r="EB202" i="1" s="1"/>
  <c r="EA194" i="1"/>
  <c r="DV194" i="1"/>
  <c r="EB194" i="1" s="1"/>
  <c r="EA186" i="1"/>
  <c r="DV186" i="1"/>
  <c r="EB186" i="1" s="1"/>
  <c r="EA178" i="1"/>
  <c r="DV178" i="1"/>
  <c r="EB178" i="1" s="1"/>
  <c r="EA170" i="1"/>
  <c r="DV170" i="1"/>
  <c r="EB170" i="1" s="1"/>
  <c r="EA162" i="1"/>
  <c r="DV162" i="1"/>
  <c r="EB162" i="1" s="1"/>
  <c r="EA154" i="1"/>
  <c r="DV154" i="1"/>
  <c r="EB154" i="1" s="1"/>
  <c r="EA146" i="1"/>
  <c r="DV146" i="1"/>
  <c r="EB146" i="1" s="1"/>
  <c r="EA138" i="1"/>
  <c r="DV138" i="1"/>
  <c r="EB138" i="1" s="1"/>
  <c r="EA130" i="1"/>
  <c r="DV130" i="1"/>
  <c r="EB130" i="1" s="1"/>
  <c r="EA122" i="1"/>
  <c r="DV122" i="1"/>
  <c r="EB122" i="1" s="1"/>
  <c r="EA114" i="1"/>
  <c r="DV114" i="1"/>
  <c r="EB114" i="1" s="1"/>
  <c r="EA106" i="1"/>
  <c r="DV106" i="1"/>
  <c r="EB106" i="1" s="1"/>
  <c r="EA98" i="1"/>
  <c r="DV98" i="1"/>
  <c r="EB98" i="1" s="1"/>
  <c r="EA90" i="1"/>
  <c r="DV90" i="1"/>
  <c r="EB90" i="1" s="1"/>
  <c r="EA82" i="1"/>
  <c r="DV82" i="1"/>
  <c r="EB82" i="1" s="1"/>
  <c r="EA74" i="1"/>
  <c r="DV74" i="1"/>
  <c r="EB74" i="1" s="1"/>
  <c r="EA66" i="1"/>
  <c r="DV66" i="1"/>
  <c r="EB66" i="1" s="1"/>
  <c r="EA58" i="1"/>
  <c r="DV58" i="1"/>
  <c r="EB58" i="1" s="1"/>
  <c r="EA50" i="1"/>
  <c r="DV50" i="1"/>
  <c r="EB50" i="1" s="1"/>
  <c r="EA42" i="1"/>
  <c r="DV42" i="1"/>
  <c r="EB42" i="1" s="1"/>
  <c r="EA34" i="1"/>
  <c r="DV34" i="1"/>
  <c r="EB34" i="1" s="1"/>
  <c r="EA26" i="1"/>
  <c r="DV26" i="1"/>
  <c r="EB26" i="1" s="1"/>
  <c r="EA18" i="1"/>
  <c r="DV18" i="1"/>
  <c r="EB18" i="1" s="1"/>
  <c r="EA10" i="1"/>
  <c r="DV10" i="1"/>
  <c r="EB10" i="1" s="1"/>
  <c r="DV495" i="1"/>
  <c r="EB495" i="1" s="1"/>
  <c r="DV486" i="1"/>
  <c r="EB486" i="1" s="1"/>
  <c r="DV431" i="1"/>
  <c r="EB431" i="1" s="1"/>
  <c r="DV422" i="1"/>
  <c r="EB422" i="1" s="1"/>
  <c r="DV367" i="1"/>
  <c r="EB367" i="1" s="1"/>
  <c r="DV358" i="1"/>
  <c r="EB358" i="1" s="1"/>
  <c r="DV303" i="1"/>
  <c r="EB303" i="1" s="1"/>
  <c r="DV294" i="1"/>
  <c r="EB294" i="1" s="1"/>
  <c r="EB276" i="1"/>
  <c r="DV239" i="1"/>
  <c r="EB239" i="1" s="1"/>
  <c r="DV207" i="1"/>
  <c r="EB207" i="1" s="1"/>
  <c r="DV175" i="1"/>
  <c r="EB175" i="1" s="1"/>
  <c r="DV152" i="1"/>
  <c r="EB152" i="1" s="1"/>
  <c r="DV127" i="1"/>
  <c r="EB127" i="1" s="1"/>
  <c r="DV102" i="1"/>
  <c r="EB102" i="1" s="1"/>
  <c r="DV88" i="1"/>
  <c r="EB88" i="1" s="1"/>
  <c r="DV63" i="1"/>
  <c r="EB63" i="1" s="1"/>
  <c r="DV38" i="1"/>
  <c r="EB38" i="1" s="1"/>
  <c r="DV24" i="1"/>
  <c r="EB24" i="1" s="1"/>
  <c r="EA521" i="1"/>
  <c r="EA513" i="1"/>
  <c r="EA505" i="1"/>
  <c r="DX519" i="1"/>
  <c r="EB519" i="1" s="1"/>
  <c r="DX503" i="1"/>
  <c r="EB503" i="1" s="1"/>
  <c r="EB439" i="1"/>
  <c r="EB375" i="1"/>
  <c r="EB311" i="1"/>
  <c r="EB284" i="1"/>
  <c r="EB247" i="1"/>
  <c r="EB228" i="1"/>
  <c r="EB196" i="1"/>
  <c r="DV112" i="1"/>
  <c r="EB112" i="1" s="1"/>
  <c r="DV48" i="1"/>
  <c r="EB48" i="1" s="1"/>
  <c r="EA520" i="1"/>
  <c r="DX520" i="1"/>
  <c r="EB520" i="1" s="1"/>
  <c r="EA512" i="1"/>
  <c r="DX512" i="1"/>
  <c r="EB512" i="1" s="1"/>
  <c r="EA504" i="1"/>
  <c r="DX504" i="1"/>
  <c r="EB504" i="1" s="1"/>
  <c r="DV447" i="1"/>
  <c r="EB447" i="1" s="1"/>
  <c r="DV438" i="1"/>
  <c r="EB438" i="1" s="1"/>
  <c r="DV383" i="1"/>
  <c r="EB383" i="1" s="1"/>
  <c r="DV374" i="1"/>
  <c r="EB374" i="1" s="1"/>
  <c r="DV319" i="1"/>
  <c r="EB319" i="1" s="1"/>
  <c r="DV310" i="1"/>
  <c r="EB310" i="1" s="1"/>
  <c r="DV255" i="1"/>
  <c r="EB255" i="1" s="1"/>
  <c r="DV246" i="1"/>
  <c r="EB246" i="1" s="1"/>
  <c r="DV215" i="1"/>
  <c r="EB215" i="1" s="1"/>
  <c r="DV183" i="1"/>
  <c r="EB183" i="1" s="1"/>
  <c r="DV150" i="1"/>
  <c r="EB150" i="1" s="1"/>
  <c r="DV136" i="1"/>
  <c r="EB136" i="1" s="1"/>
  <c r="DV111" i="1"/>
  <c r="EB111" i="1" s="1"/>
  <c r="DV86" i="1"/>
  <c r="EB86" i="1" s="1"/>
  <c r="DV72" i="1"/>
  <c r="EB72" i="1" s="1"/>
  <c r="DV8" i="1"/>
  <c r="EB8" i="1" s="1"/>
  <c r="DX514" i="1"/>
  <c r="EB514" i="1" s="1"/>
  <c r="DZ543" i="1"/>
  <c r="EB543" i="1" s="1"/>
  <c r="DX518" i="1"/>
  <c r="EB518" i="1" s="1"/>
  <c r="DX510" i="1"/>
  <c r="EB510" i="1" s="1"/>
  <c r="DX502" i="1"/>
  <c r="EB502" i="1" s="1"/>
  <c r="EA557" i="1"/>
  <c r="DZ557" i="1"/>
  <c r="EB557" i="1" s="1"/>
  <c r="EA549" i="1"/>
  <c r="DZ549" i="1"/>
  <c r="EB549" i="1" s="1"/>
  <c r="EA541" i="1"/>
  <c r="DZ541" i="1"/>
  <c r="EB541" i="1" s="1"/>
  <c r="EA533" i="1"/>
  <c r="DZ533" i="1"/>
  <c r="EB533" i="1" s="1"/>
  <c r="EA525" i="1"/>
  <c r="DZ525" i="1"/>
  <c r="EB525" i="1" s="1"/>
  <c r="DZ559" i="1"/>
  <c r="EB559" i="1" s="1"/>
  <c r="DZ535" i="1"/>
  <c r="EB535" i="1" s="1"/>
  <c r="EA516" i="1"/>
  <c r="EA508" i="1"/>
  <c r="EA500" i="1"/>
  <c r="DX516" i="1"/>
  <c r="EB516" i="1" s="1"/>
  <c r="DX508" i="1"/>
  <c r="EB508" i="1" s="1"/>
  <c r="DX500" i="1"/>
  <c r="EB500" i="1" s="1"/>
  <c r="EA563" i="1"/>
  <c r="DZ563" i="1"/>
  <c r="EB563" i="1" s="1"/>
  <c r="EA555" i="1"/>
  <c r="DZ555" i="1"/>
  <c r="EB555" i="1" s="1"/>
  <c r="EA547" i="1"/>
  <c r="DZ547" i="1"/>
  <c r="EB547" i="1" s="1"/>
  <c r="EA539" i="1"/>
  <c r="DZ539" i="1"/>
  <c r="EB539" i="1" s="1"/>
  <c r="EA531" i="1"/>
  <c r="DZ531" i="1"/>
  <c r="EB531" i="1" s="1"/>
  <c r="EB586" i="1"/>
  <c r="EB578" i="1"/>
  <c r="EB570" i="1"/>
  <c r="EB554" i="1"/>
  <c r="EB546" i="1"/>
  <c r="EB506" i="1"/>
  <c r="DX515" i="1"/>
  <c r="EB515" i="1" s="1"/>
  <c r="DX507" i="1"/>
  <c r="EB507" i="1" s="1"/>
  <c r="DZ551" i="1"/>
  <c r="EB551" i="1" s="1"/>
  <c r="DZ527" i="1"/>
  <c r="EB527" i="1" s="1"/>
  <c r="EA546" i="1"/>
  <c r="DZ562" i="1"/>
  <c r="EB562" i="1" s="1"/>
  <c r="DZ538" i="1"/>
  <c r="EB538" i="1" s="1"/>
  <c r="DZ530" i="1"/>
  <c r="EB530" i="1" s="1"/>
  <c r="ED573" i="1"/>
  <c r="EE573" i="1" s="1"/>
  <c r="EC578" i="1"/>
  <c r="EC568" i="1"/>
  <c r="EC579" i="1"/>
  <c r="ED587" i="1"/>
  <c r="EE587" i="1" s="1"/>
  <c r="EB2" i="1" l="1"/>
  <c r="EC569" i="1"/>
  <c r="ED564" i="1"/>
  <c r="EE564" i="1" s="1"/>
  <c r="ED565" i="1"/>
  <c r="EE565" i="1" s="1"/>
  <c r="ED572" i="1"/>
  <c r="EE572" i="1" s="1"/>
  <c r="ED585" i="1"/>
  <c r="EE585" i="1" s="1"/>
  <c r="EC585" i="1"/>
  <c r="EC582" i="1"/>
  <c r="EC586" i="1"/>
  <c r="ED570" i="1"/>
  <c r="EE570" i="1" s="1"/>
  <c r="ED579" i="1"/>
  <c r="EE579" i="1" s="1"/>
  <c r="EC570" i="1"/>
  <c r="ED568" i="1"/>
  <c r="EE568" i="1" s="1"/>
  <c r="ED578" i="1"/>
  <c r="EE578" i="1" s="1"/>
  <c r="ED577" i="1"/>
  <c r="EE577" i="1" s="1"/>
  <c r="EC591" i="1"/>
  <c r="ED581" i="1"/>
  <c r="EE581" i="1" s="1"/>
  <c r="ED574" i="1"/>
  <c r="EE574" i="1" s="1"/>
  <c r="ED569" i="1"/>
  <c r="EE569" i="1" s="1"/>
  <c r="EC592" i="1"/>
  <c r="EC584" i="1"/>
  <c r="ED567" i="1"/>
  <c r="EE567" i="1" s="1"/>
  <c r="ED571" i="1"/>
  <c r="EE571" i="1" s="1"/>
  <c r="ED592" i="1"/>
  <c r="EE592" i="1" s="1"/>
  <c r="ED575" i="1"/>
  <c r="EE575" i="1" s="1"/>
  <c r="EC571" i="1"/>
  <c r="EC577" i="1"/>
  <c r="ED582" i="1"/>
  <c r="EE582" i="1" s="1"/>
  <c r="EC565" i="1"/>
  <c r="EC587" i="1"/>
  <c r="EC567" i="1"/>
  <c r="ED566" i="1"/>
  <c r="EE566" i="1" s="1"/>
  <c r="ED584" i="1"/>
  <c r="EE584" i="1" s="1"/>
  <c r="EC573" i="1"/>
  <c r="EC575" i="1"/>
  <c r="EC564" i="1"/>
  <c r="EC572" i="1"/>
  <c r="EC576" i="1"/>
  <c r="EC574" i="1"/>
  <c r="EC580" i="1"/>
  <c r="EC566" i="1"/>
  <c r="EC583" i="1"/>
  <c r="EC581" i="1"/>
  <c r="ED586" i="1"/>
  <c r="EE586" i="1" s="1"/>
  <c r="EC589" i="1"/>
  <c r="ED576" i="1"/>
  <c r="EE576" i="1" s="1"/>
  <c r="ED589" i="1"/>
  <c r="EE589" i="1" s="1"/>
  <c r="ED591" i="1" l="1"/>
  <c r="EE591" i="1" s="1"/>
  <c r="ED583" i="1"/>
  <c r="EE583" i="1" s="1"/>
  <c r="ED580" i="1"/>
  <c r="EE580" i="1" s="1"/>
  <c r="EC590" i="1"/>
  <c r="ED590" i="1"/>
  <c r="EE590" i="1" s="1"/>
  <c r="ED588" i="1"/>
  <c r="EE588" i="1" s="1"/>
  <c r="EC588" i="1"/>
  <c r="DQ153" i="1" l="1"/>
  <c r="DQ561" i="1"/>
  <c r="DS561" i="1" s="1"/>
  <c r="DQ540" i="1"/>
  <c r="DS540" i="1" s="1"/>
  <c r="DQ559" i="1"/>
  <c r="DS559" i="1" s="1"/>
  <c r="DQ558" i="1"/>
  <c r="DS558" i="1" s="1"/>
  <c r="DQ556" i="1"/>
  <c r="DS556" i="1" s="1"/>
  <c r="DQ555" i="1"/>
  <c r="DS555" i="1" s="1"/>
  <c r="DQ554" i="1"/>
  <c r="DS554" i="1" s="1"/>
  <c r="DQ553" i="1"/>
  <c r="DS553" i="1" s="1"/>
  <c r="DQ552" i="1"/>
  <c r="DS552" i="1" s="1"/>
  <c r="DQ551" i="1"/>
  <c r="DS551" i="1" s="1"/>
  <c r="DQ549" i="1"/>
  <c r="DS549" i="1" s="1"/>
  <c r="DQ548" i="1"/>
  <c r="DS548" i="1" s="1"/>
  <c r="DS525" i="1"/>
  <c r="DQ544" i="1"/>
  <c r="DS544" i="1" s="1"/>
  <c r="DQ543" i="1"/>
  <c r="DS543" i="1" s="1"/>
  <c r="DQ542" i="1"/>
  <c r="DS542" i="1" s="1"/>
  <c r="DQ541" i="1"/>
  <c r="DS541" i="1" s="1"/>
  <c r="DQ563" i="1"/>
  <c r="DS563" i="1" s="1"/>
  <c r="DQ539" i="1"/>
  <c r="DS539" i="1" s="1"/>
  <c r="DQ560" i="1"/>
  <c r="DS560" i="1" s="1"/>
  <c r="DS537" i="1"/>
  <c r="DS536" i="1"/>
  <c r="DQ557" i="1"/>
  <c r="DS557" i="1" s="1"/>
  <c r="DS534" i="1"/>
  <c r="DQ550" i="1"/>
  <c r="DS550" i="1" s="1"/>
  <c r="DQ545" i="1"/>
  <c r="DS545" i="1" s="1"/>
  <c r="DS531" i="1"/>
  <c r="DS530" i="1"/>
  <c r="DQ538" i="1"/>
  <c r="DS538" i="1" s="1"/>
  <c r="DS535" i="1"/>
  <c r="DS526" i="1"/>
  <c r="DS533" i="1"/>
  <c r="DS532" i="1"/>
  <c r="DS524" i="1"/>
  <c r="DQ562" i="1"/>
  <c r="DS562" i="1" s="1"/>
  <c r="DQ547" i="1"/>
  <c r="DS547" i="1" s="1"/>
  <c r="DQ546" i="1"/>
  <c r="DS546" i="1" s="1"/>
  <c r="DS529" i="1"/>
  <c r="DS528" i="1"/>
  <c r="DS527" i="1"/>
  <c r="DS521" i="1"/>
  <c r="DS520" i="1"/>
  <c r="DS523" i="1"/>
  <c r="DQ506" i="1"/>
  <c r="DS506" i="1" s="1"/>
  <c r="DQ501" i="1"/>
  <c r="DS501" i="1" s="1"/>
  <c r="DQ507" i="1"/>
  <c r="DS507" i="1" s="1"/>
  <c r="DS518" i="1"/>
  <c r="DS516" i="1"/>
  <c r="DS514" i="1"/>
  <c r="DQ504" i="1"/>
  <c r="DS504" i="1" s="1"/>
  <c r="DS522" i="1"/>
  <c r="DS519" i="1"/>
  <c r="DS517" i="1"/>
  <c r="DS512" i="1"/>
  <c r="DS515" i="1"/>
  <c r="DQ510" i="1"/>
  <c r="DS510" i="1" s="1"/>
  <c r="DS513" i="1"/>
  <c r="DQ509" i="1"/>
  <c r="DS509" i="1" s="1"/>
  <c r="DQ511" i="1"/>
  <c r="DS511" i="1" s="1"/>
  <c r="DQ505" i="1"/>
  <c r="DS505" i="1" s="1"/>
  <c r="DQ503" i="1"/>
  <c r="DS503" i="1" s="1"/>
  <c r="DQ508" i="1"/>
  <c r="DS508" i="1" s="1"/>
  <c r="DQ500" i="1"/>
  <c r="DS500" i="1" s="1"/>
  <c r="DQ502" i="1"/>
  <c r="DS502" i="1" s="1"/>
  <c r="DQ499" i="1"/>
  <c r="DS499" i="1" s="1"/>
  <c r="DQ498" i="1"/>
  <c r="DS498" i="1" s="1"/>
  <c r="DQ497" i="1"/>
  <c r="DS497" i="1" s="1"/>
  <c r="DQ496" i="1"/>
  <c r="DS496" i="1" s="1"/>
  <c r="DQ495" i="1"/>
  <c r="DS495" i="1" s="1"/>
  <c r="DQ494" i="1"/>
  <c r="DS494" i="1" s="1"/>
  <c r="DQ493" i="1"/>
  <c r="DS493" i="1" s="1"/>
  <c r="DQ492" i="1"/>
  <c r="DS492" i="1" s="1"/>
  <c r="DQ491" i="1"/>
  <c r="DS491" i="1" s="1"/>
  <c r="DQ490" i="1"/>
  <c r="DS490" i="1" s="1"/>
  <c r="DQ489" i="1"/>
  <c r="DS489" i="1" s="1"/>
  <c r="DQ488" i="1"/>
  <c r="DS488" i="1" s="1"/>
  <c r="DQ487" i="1"/>
  <c r="DS487" i="1" s="1"/>
  <c r="DQ486" i="1"/>
  <c r="DS486" i="1" s="1"/>
  <c r="DQ485" i="1"/>
  <c r="DS485" i="1" s="1"/>
  <c r="DQ484" i="1"/>
  <c r="DS484" i="1" s="1"/>
  <c r="DQ483" i="1"/>
  <c r="DS483" i="1" s="1"/>
  <c r="DQ482" i="1"/>
  <c r="DS482" i="1" s="1"/>
  <c r="DQ481" i="1"/>
  <c r="DS481" i="1" s="1"/>
  <c r="DQ480" i="1"/>
  <c r="DS480" i="1" s="1"/>
  <c r="DQ479" i="1"/>
  <c r="DS479" i="1" s="1"/>
  <c r="DQ478" i="1"/>
  <c r="DS478" i="1" s="1"/>
  <c r="DQ477" i="1"/>
  <c r="DS477" i="1" s="1"/>
  <c r="DQ476" i="1"/>
  <c r="DS476" i="1" s="1"/>
  <c r="DQ475" i="1"/>
  <c r="DS475" i="1" s="1"/>
  <c r="DQ474" i="1"/>
  <c r="DS474" i="1" s="1"/>
  <c r="DQ473" i="1"/>
  <c r="DS473" i="1" s="1"/>
  <c r="DQ472" i="1"/>
  <c r="DS472" i="1" s="1"/>
  <c r="DQ471" i="1"/>
  <c r="DS471" i="1" s="1"/>
  <c r="DQ470" i="1"/>
  <c r="DS470" i="1" s="1"/>
  <c r="DQ469" i="1"/>
  <c r="DS469" i="1" s="1"/>
  <c r="DQ468" i="1"/>
  <c r="DS468" i="1" s="1"/>
  <c r="DQ467" i="1"/>
  <c r="DS467" i="1" s="1"/>
  <c r="DQ466" i="1"/>
  <c r="DS466" i="1" s="1"/>
  <c r="DQ465" i="1"/>
  <c r="DS465" i="1" s="1"/>
  <c r="DQ464" i="1"/>
  <c r="DS464" i="1" s="1"/>
  <c r="DQ463" i="1"/>
  <c r="DS463" i="1" s="1"/>
  <c r="DQ462" i="1"/>
  <c r="DS462" i="1" s="1"/>
  <c r="DQ461" i="1"/>
  <c r="DS461" i="1" s="1"/>
  <c r="DQ460" i="1"/>
  <c r="DS460" i="1" s="1"/>
  <c r="DQ459" i="1"/>
  <c r="DS459" i="1" s="1"/>
  <c r="DQ458" i="1"/>
  <c r="DS458" i="1" s="1"/>
  <c r="DQ457" i="1"/>
  <c r="DS457" i="1" s="1"/>
  <c r="DQ456" i="1"/>
  <c r="DS456" i="1" s="1"/>
  <c r="DQ455" i="1"/>
  <c r="DS455" i="1" s="1"/>
  <c r="DQ454" i="1"/>
  <c r="DS454" i="1" s="1"/>
  <c r="DQ453" i="1"/>
  <c r="DS453" i="1" s="1"/>
  <c r="DQ452" i="1"/>
  <c r="DS452" i="1" s="1"/>
  <c r="DQ451" i="1"/>
  <c r="DS451" i="1" s="1"/>
  <c r="DQ450" i="1"/>
  <c r="DS450" i="1" s="1"/>
  <c r="DQ449" i="1"/>
  <c r="DS449" i="1" s="1"/>
  <c r="DQ448" i="1"/>
  <c r="DS448" i="1" s="1"/>
  <c r="DQ447" i="1"/>
  <c r="DS447" i="1" s="1"/>
  <c r="DQ446" i="1"/>
  <c r="DS446" i="1" s="1"/>
  <c r="DQ445" i="1"/>
  <c r="DS445" i="1" s="1"/>
  <c r="DQ444" i="1"/>
  <c r="DS444" i="1" s="1"/>
  <c r="DQ443" i="1"/>
  <c r="DS443" i="1" s="1"/>
  <c r="DQ442" i="1"/>
  <c r="DS442" i="1" s="1"/>
  <c r="DQ441" i="1"/>
  <c r="DS441" i="1" s="1"/>
  <c r="DQ440" i="1"/>
  <c r="DS440" i="1" s="1"/>
  <c r="DQ439" i="1"/>
  <c r="DS439" i="1" s="1"/>
  <c r="DQ438" i="1"/>
  <c r="DS438" i="1" s="1"/>
  <c r="DQ437" i="1"/>
  <c r="DS437" i="1" s="1"/>
  <c r="DQ436" i="1"/>
  <c r="DS436" i="1" s="1"/>
  <c r="DQ435" i="1"/>
  <c r="DS435" i="1" s="1"/>
  <c r="DQ434" i="1"/>
  <c r="DS434" i="1" s="1"/>
  <c r="DQ433" i="1"/>
  <c r="DS433" i="1" s="1"/>
  <c r="DQ432" i="1"/>
  <c r="DS432" i="1" s="1"/>
  <c r="DQ431" i="1"/>
  <c r="DS431" i="1" s="1"/>
  <c r="DQ430" i="1"/>
  <c r="DS430" i="1" s="1"/>
  <c r="DQ429" i="1"/>
  <c r="DS429" i="1" s="1"/>
  <c r="DQ428" i="1"/>
  <c r="DS428" i="1" s="1"/>
  <c r="DQ427" i="1"/>
  <c r="DS427" i="1" s="1"/>
  <c r="DQ426" i="1"/>
  <c r="DS426" i="1" s="1"/>
  <c r="DQ425" i="1"/>
  <c r="DS425" i="1" s="1"/>
  <c r="DQ424" i="1"/>
  <c r="DS424" i="1" s="1"/>
  <c r="DQ423" i="1"/>
  <c r="DS423" i="1" s="1"/>
  <c r="DQ422" i="1"/>
  <c r="DS422" i="1" s="1"/>
  <c r="DQ421" i="1"/>
  <c r="DS421" i="1" s="1"/>
  <c r="DQ420" i="1"/>
  <c r="DS420" i="1" s="1"/>
  <c r="DQ419" i="1"/>
  <c r="DS419" i="1" s="1"/>
  <c r="DQ418" i="1"/>
  <c r="DS418" i="1" s="1"/>
  <c r="DQ417" i="1"/>
  <c r="DS417" i="1" s="1"/>
  <c r="DQ416" i="1"/>
  <c r="DS416" i="1" s="1"/>
  <c r="DQ415" i="1"/>
  <c r="DS415" i="1" s="1"/>
  <c r="DQ414" i="1"/>
  <c r="DS414" i="1" s="1"/>
  <c r="DQ413" i="1"/>
  <c r="DS413" i="1" s="1"/>
  <c r="DQ412" i="1"/>
  <c r="DS412" i="1" s="1"/>
  <c r="DQ411" i="1"/>
  <c r="DS411" i="1" s="1"/>
  <c r="DQ410" i="1"/>
  <c r="DS410" i="1" s="1"/>
  <c r="DQ409" i="1"/>
  <c r="DS409" i="1" s="1"/>
  <c r="DQ408" i="1"/>
  <c r="DS408" i="1" s="1"/>
  <c r="DQ407" i="1"/>
  <c r="DS407" i="1" s="1"/>
  <c r="DQ406" i="1"/>
  <c r="DS406" i="1" s="1"/>
  <c r="DQ405" i="1"/>
  <c r="DS405" i="1" s="1"/>
  <c r="DQ404" i="1"/>
  <c r="DS404" i="1" s="1"/>
  <c r="DQ403" i="1"/>
  <c r="DS403" i="1" s="1"/>
  <c r="DQ392" i="1"/>
  <c r="DS392" i="1" s="1"/>
  <c r="DQ402" i="1"/>
  <c r="DS402" i="1" s="1"/>
  <c r="DQ401" i="1"/>
  <c r="DS401" i="1" s="1"/>
  <c r="DQ400" i="1"/>
  <c r="DS400" i="1" s="1"/>
  <c r="DQ399" i="1"/>
  <c r="DS399" i="1" s="1"/>
  <c r="DQ398" i="1"/>
  <c r="DS398" i="1" s="1"/>
  <c r="DQ397" i="1"/>
  <c r="DS397" i="1" s="1"/>
  <c r="DQ396" i="1"/>
  <c r="DS396" i="1" s="1"/>
  <c r="DQ395" i="1"/>
  <c r="DS395" i="1" s="1"/>
  <c r="DQ394" i="1"/>
  <c r="DS394" i="1" s="1"/>
  <c r="DQ393" i="1"/>
  <c r="DS393" i="1" s="1"/>
  <c r="DQ391" i="1"/>
  <c r="DS391" i="1" s="1"/>
  <c r="DQ390" i="1"/>
  <c r="DS390" i="1" s="1"/>
  <c r="DQ389" i="1"/>
  <c r="DS389" i="1" s="1"/>
  <c r="DQ388" i="1"/>
  <c r="DS388" i="1" s="1"/>
  <c r="DQ387" i="1"/>
  <c r="DS387" i="1" s="1"/>
  <c r="DQ386" i="1"/>
  <c r="DS386" i="1" s="1"/>
  <c r="DQ385" i="1"/>
  <c r="DS385" i="1" s="1"/>
  <c r="DQ384" i="1"/>
  <c r="DS384" i="1" s="1"/>
  <c r="DQ383" i="1"/>
  <c r="DS383" i="1" s="1"/>
  <c r="DQ382" i="1"/>
  <c r="DS382" i="1" s="1"/>
  <c r="DQ381" i="1"/>
  <c r="DS381" i="1" s="1"/>
  <c r="DQ380" i="1"/>
  <c r="DS380" i="1" s="1"/>
  <c r="DQ379" i="1"/>
  <c r="DS379" i="1" s="1"/>
  <c r="DQ378" i="1"/>
  <c r="DS378" i="1" s="1"/>
  <c r="DQ377" i="1"/>
  <c r="DS377" i="1" s="1"/>
  <c r="DQ376" i="1"/>
  <c r="DS376" i="1" s="1"/>
  <c r="DQ375" i="1"/>
  <c r="DS375" i="1" s="1"/>
  <c r="DQ374" i="1"/>
  <c r="DS374" i="1" s="1"/>
  <c r="DQ373" i="1"/>
  <c r="DS373" i="1" s="1"/>
  <c r="DQ372" i="1"/>
  <c r="DS372" i="1" s="1"/>
  <c r="DQ371" i="1"/>
  <c r="DS371" i="1" s="1"/>
  <c r="DQ370" i="1"/>
  <c r="DS370" i="1" s="1"/>
  <c r="DQ369" i="1"/>
  <c r="DS369" i="1" s="1"/>
  <c r="DQ368" i="1"/>
  <c r="DS368" i="1" s="1"/>
  <c r="DQ367" i="1"/>
  <c r="DS367" i="1" s="1"/>
  <c r="DQ366" i="1"/>
  <c r="DS366" i="1" s="1"/>
  <c r="DQ365" i="1"/>
  <c r="DS365" i="1" s="1"/>
  <c r="DQ364" i="1"/>
  <c r="DS364" i="1" s="1"/>
  <c r="DQ363" i="1"/>
  <c r="DS363" i="1" s="1"/>
  <c r="DQ362" i="1"/>
  <c r="DS362" i="1" s="1"/>
  <c r="DQ361" i="1"/>
  <c r="DS361" i="1" s="1"/>
  <c r="DQ360" i="1"/>
  <c r="DS360" i="1" s="1"/>
  <c r="DQ359" i="1"/>
  <c r="DS359" i="1" s="1"/>
  <c r="DQ358" i="1"/>
  <c r="DS358" i="1" s="1"/>
  <c r="DQ357" i="1"/>
  <c r="DS357" i="1" s="1"/>
  <c r="DQ356" i="1"/>
  <c r="DS356" i="1" s="1"/>
  <c r="DQ355" i="1"/>
  <c r="DS355" i="1" s="1"/>
  <c r="DQ354" i="1"/>
  <c r="DS354" i="1" s="1"/>
  <c r="DQ353" i="1"/>
  <c r="DS353" i="1" s="1"/>
  <c r="DQ352" i="1"/>
  <c r="DS352" i="1" s="1"/>
  <c r="DQ351" i="1"/>
  <c r="DS351" i="1" s="1"/>
  <c r="DQ350" i="1"/>
  <c r="DS350" i="1" s="1"/>
  <c r="DQ349" i="1"/>
  <c r="DS349" i="1" s="1"/>
  <c r="DQ348" i="1"/>
  <c r="DS348" i="1" s="1"/>
  <c r="DQ347" i="1"/>
  <c r="DS347" i="1" s="1"/>
  <c r="DQ346" i="1"/>
  <c r="DS346" i="1" s="1"/>
  <c r="DQ345" i="1"/>
  <c r="DS345" i="1" s="1"/>
  <c r="DQ344" i="1"/>
  <c r="DS344" i="1" s="1"/>
  <c r="DQ343" i="1"/>
  <c r="DS343" i="1" s="1"/>
  <c r="DQ342" i="1"/>
  <c r="DS342" i="1" s="1"/>
  <c r="DQ341" i="1"/>
  <c r="DS341" i="1" s="1"/>
  <c r="DQ340" i="1"/>
  <c r="DS340" i="1" s="1"/>
  <c r="DQ339" i="1"/>
  <c r="DS339" i="1" s="1"/>
  <c r="DQ338" i="1"/>
  <c r="DS338" i="1" s="1"/>
  <c r="DQ337" i="1"/>
  <c r="DS337" i="1" s="1"/>
  <c r="DQ336" i="1"/>
  <c r="DS336" i="1" s="1"/>
  <c r="DQ335" i="1"/>
  <c r="DS335" i="1" s="1"/>
  <c r="DQ334" i="1"/>
  <c r="DS334" i="1" s="1"/>
  <c r="DQ333" i="1"/>
  <c r="DS333" i="1" s="1"/>
  <c r="DQ332" i="1"/>
  <c r="DS332" i="1" s="1"/>
  <c r="DQ331" i="1"/>
  <c r="DS331" i="1" s="1"/>
  <c r="DQ330" i="1"/>
  <c r="DS330" i="1" s="1"/>
  <c r="DQ329" i="1"/>
  <c r="DS329" i="1" s="1"/>
  <c r="DQ328" i="1"/>
  <c r="DS328" i="1" s="1"/>
  <c r="DQ327" i="1"/>
  <c r="DS327" i="1" s="1"/>
  <c r="DQ326" i="1"/>
  <c r="DS326" i="1" s="1"/>
  <c r="DQ325" i="1"/>
  <c r="DS325" i="1" s="1"/>
  <c r="DQ324" i="1"/>
  <c r="DS324" i="1" s="1"/>
  <c r="DQ323" i="1"/>
  <c r="DS323" i="1" s="1"/>
  <c r="DQ322" i="1"/>
  <c r="DS322" i="1" s="1"/>
  <c r="DQ321" i="1"/>
  <c r="DS321" i="1" s="1"/>
  <c r="DQ320" i="1"/>
  <c r="DS320" i="1" s="1"/>
  <c r="DQ319" i="1"/>
  <c r="DS319" i="1" s="1"/>
  <c r="DQ318" i="1"/>
  <c r="DS318" i="1" s="1"/>
  <c r="DQ317" i="1"/>
  <c r="DS317" i="1" s="1"/>
  <c r="DQ316" i="1"/>
  <c r="DS316" i="1" s="1"/>
  <c r="DQ315" i="1"/>
  <c r="DS315" i="1" s="1"/>
  <c r="DQ314" i="1"/>
  <c r="DS314" i="1" s="1"/>
  <c r="DQ313" i="1"/>
  <c r="DS313" i="1" s="1"/>
  <c r="DQ312" i="1"/>
  <c r="DS312" i="1" s="1"/>
  <c r="DQ311" i="1"/>
  <c r="DS311" i="1" s="1"/>
  <c r="DQ310" i="1"/>
  <c r="DS310" i="1" s="1"/>
  <c r="DQ309" i="1"/>
  <c r="DS309" i="1" s="1"/>
  <c r="DQ308" i="1"/>
  <c r="DS308" i="1" s="1"/>
  <c r="DQ307" i="1"/>
  <c r="DS307" i="1" s="1"/>
  <c r="DQ306" i="1"/>
  <c r="DS306" i="1" s="1"/>
  <c r="DQ305" i="1"/>
  <c r="DS305" i="1" s="1"/>
  <c r="DQ304" i="1"/>
  <c r="DS304" i="1" s="1"/>
  <c r="DQ303" i="1"/>
  <c r="DS303" i="1" s="1"/>
  <c r="DQ302" i="1"/>
  <c r="DS302" i="1" s="1"/>
  <c r="DQ301" i="1"/>
  <c r="DS301" i="1" s="1"/>
  <c r="DQ300" i="1"/>
  <c r="DS300" i="1" s="1"/>
  <c r="DQ299" i="1"/>
  <c r="DS299" i="1" s="1"/>
  <c r="DQ298" i="1"/>
  <c r="DS298" i="1" s="1"/>
  <c r="DQ297" i="1"/>
  <c r="DS297" i="1" s="1"/>
  <c r="DQ296" i="1"/>
  <c r="DS296" i="1" s="1"/>
  <c r="DQ295" i="1"/>
  <c r="DS295" i="1" s="1"/>
  <c r="DQ294" i="1"/>
  <c r="DS294" i="1" s="1"/>
  <c r="DQ293" i="1"/>
  <c r="DS293" i="1" s="1"/>
  <c r="DQ292" i="1"/>
  <c r="DS292" i="1" s="1"/>
  <c r="DQ291" i="1"/>
  <c r="DS291" i="1" s="1"/>
  <c r="DQ290" i="1"/>
  <c r="DS290" i="1" s="1"/>
  <c r="DQ289" i="1"/>
  <c r="DS289" i="1" s="1"/>
  <c r="DQ288" i="1"/>
  <c r="DS288" i="1" s="1"/>
  <c r="DQ287" i="1"/>
  <c r="DS287" i="1" s="1"/>
  <c r="DQ286" i="1"/>
  <c r="DS286" i="1" s="1"/>
  <c r="DQ285" i="1"/>
  <c r="DS285" i="1" s="1"/>
  <c r="DQ284" i="1"/>
  <c r="DS284" i="1" s="1"/>
  <c r="DQ283" i="1"/>
  <c r="DS283" i="1" s="1"/>
  <c r="DQ282" i="1"/>
  <c r="DS282" i="1" s="1"/>
  <c r="DQ281" i="1"/>
  <c r="DS281" i="1" s="1"/>
  <c r="DQ280" i="1"/>
  <c r="DS280" i="1" s="1"/>
  <c r="DQ279" i="1"/>
  <c r="DS279" i="1" s="1"/>
  <c r="DQ278" i="1"/>
  <c r="DS278" i="1" s="1"/>
  <c r="DQ277" i="1"/>
  <c r="DS277" i="1" s="1"/>
  <c r="DQ276" i="1"/>
  <c r="DS276" i="1" s="1"/>
  <c r="DQ275" i="1"/>
  <c r="DS275" i="1" s="1"/>
  <c r="DQ274" i="1"/>
  <c r="DS274" i="1" s="1"/>
  <c r="DQ273" i="1"/>
  <c r="DS273" i="1" s="1"/>
  <c r="DQ272" i="1"/>
  <c r="DS272" i="1" s="1"/>
  <c r="DQ271" i="1"/>
  <c r="DS271" i="1" s="1"/>
  <c r="DQ270" i="1"/>
  <c r="DS270" i="1" s="1"/>
  <c r="DQ269" i="1"/>
  <c r="DS269" i="1" s="1"/>
  <c r="DQ268" i="1"/>
  <c r="DS268" i="1" s="1"/>
  <c r="DQ267" i="1"/>
  <c r="DS267" i="1" s="1"/>
  <c r="DQ266" i="1"/>
  <c r="DS266" i="1" s="1"/>
  <c r="DQ265" i="1"/>
  <c r="DS265" i="1" s="1"/>
  <c r="DQ264" i="1"/>
  <c r="DS264" i="1" s="1"/>
  <c r="DQ263" i="1"/>
  <c r="DS263" i="1" s="1"/>
  <c r="DQ262" i="1"/>
  <c r="DS262" i="1" s="1"/>
  <c r="DQ261" i="1"/>
  <c r="DS261" i="1" s="1"/>
  <c r="DQ260" i="1"/>
  <c r="DS260" i="1" s="1"/>
  <c r="DQ259" i="1"/>
  <c r="DS259" i="1" s="1"/>
  <c r="DQ258" i="1"/>
  <c r="DS258" i="1" s="1"/>
  <c r="DQ257" i="1"/>
  <c r="DS257" i="1" s="1"/>
  <c r="DQ256" i="1"/>
  <c r="DS256" i="1" s="1"/>
  <c r="DQ255" i="1"/>
  <c r="DS255" i="1" s="1"/>
  <c r="DQ254" i="1"/>
  <c r="DS254" i="1" s="1"/>
  <c r="DQ253" i="1"/>
  <c r="DS253" i="1" s="1"/>
  <c r="DQ252" i="1"/>
  <c r="DS252" i="1" s="1"/>
  <c r="DQ251" i="1"/>
  <c r="DS251" i="1" s="1"/>
  <c r="DQ250" i="1"/>
  <c r="DS250" i="1" s="1"/>
  <c r="DQ249" i="1"/>
  <c r="DS249" i="1" s="1"/>
  <c r="DQ248" i="1"/>
  <c r="DS248" i="1" s="1"/>
  <c r="DQ247" i="1"/>
  <c r="DS247" i="1" s="1"/>
  <c r="DQ246" i="1"/>
  <c r="DS246" i="1" s="1"/>
  <c r="DQ245" i="1"/>
  <c r="DS245" i="1" s="1"/>
  <c r="DQ244" i="1"/>
  <c r="DS244" i="1" s="1"/>
  <c r="DQ243" i="1"/>
  <c r="DS243" i="1" s="1"/>
  <c r="DQ242" i="1"/>
  <c r="DS242" i="1" s="1"/>
  <c r="DQ241" i="1"/>
  <c r="DS241" i="1" s="1"/>
  <c r="DQ240" i="1"/>
  <c r="DS240" i="1" s="1"/>
  <c r="DQ239" i="1"/>
  <c r="DS239" i="1" s="1"/>
  <c r="DQ238" i="1"/>
  <c r="DS238" i="1" s="1"/>
  <c r="DQ237" i="1"/>
  <c r="DS237" i="1" s="1"/>
  <c r="DQ236" i="1"/>
  <c r="DS236" i="1" s="1"/>
  <c r="DQ235" i="1"/>
  <c r="DS235" i="1" s="1"/>
  <c r="DQ234" i="1"/>
  <c r="DS234" i="1" s="1"/>
  <c r="DQ233" i="1"/>
  <c r="DS233" i="1" s="1"/>
  <c r="DQ232" i="1"/>
  <c r="DS232" i="1" s="1"/>
  <c r="DQ231" i="1"/>
  <c r="DS231" i="1" s="1"/>
  <c r="DQ230" i="1"/>
  <c r="DS230" i="1" s="1"/>
  <c r="DQ229" i="1"/>
  <c r="DS229" i="1" s="1"/>
  <c r="DQ228" i="1"/>
  <c r="DS228" i="1" s="1"/>
  <c r="DQ227" i="1"/>
  <c r="DS227" i="1" s="1"/>
  <c r="DQ226" i="1"/>
  <c r="DS226" i="1" s="1"/>
  <c r="DQ225" i="1"/>
  <c r="DS225" i="1" s="1"/>
  <c r="DQ224" i="1"/>
  <c r="DS224" i="1" s="1"/>
  <c r="DQ223" i="1"/>
  <c r="DS223" i="1" s="1"/>
  <c r="DQ222" i="1"/>
  <c r="DS222" i="1" s="1"/>
  <c r="DQ221" i="1"/>
  <c r="DS221" i="1" s="1"/>
  <c r="DQ220" i="1"/>
  <c r="DS220" i="1" s="1"/>
  <c r="DQ219" i="1"/>
  <c r="DS219" i="1" s="1"/>
  <c r="DQ218" i="1"/>
  <c r="DS218" i="1" s="1"/>
  <c r="DQ217" i="1"/>
  <c r="DS217" i="1" s="1"/>
  <c r="DQ216" i="1"/>
  <c r="DS216" i="1" s="1"/>
  <c r="DQ215" i="1"/>
  <c r="DS215" i="1" s="1"/>
  <c r="DQ214" i="1"/>
  <c r="DS214" i="1" s="1"/>
  <c r="DQ213" i="1"/>
  <c r="DS213" i="1" s="1"/>
  <c r="DQ212" i="1"/>
  <c r="DS212" i="1" s="1"/>
  <c r="DQ211" i="1"/>
  <c r="DS211" i="1" s="1"/>
  <c r="DQ210" i="1"/>
  <c r="DS210" i="1" s="1"/>
  <c r="DQ209" i="1"/>
  <c r="DS209" i="1" s="1"/>
  <c r="DQ208" i="1"/>
  <c r="DS208" i="1" s="1"/>
  <c r="DQ207" i="1"/>
  <c r="DS207" i="1" s="1"/>
  <c r="DQ206" i="1"/>
  <c r="DS206" i="1" s="1"/>
  <c r="DQ205" i="1"/>
  <c r="DS205" i="1" s="1"/>
  <c r="DQ204" i="1"/>
  <c r="DS204" i="1" s="1"/>
  <c r="DQ203" i="1"/>
  <c r="DS203" i="1" s="1"/>
  <c r="DQ202" i="1"/>
  <c r="DS202" i="1" s="1"/>
  <c r="DQ201" i="1"/>
  <c r="DS201" i="1" s="1"/>
  <c r="DQ200" i="1"/>
  <c r="DS200" i="1" s="1"/>
  <c r="DQ199" i="1"/>
  <c r="DS199" i="1" s="1"/>
  <c r="DQ198" i="1"/>
  <c r="DS198" i="1" s="1"/>
  <c r="DQ197" i="1"/>
  <c r="DS197" i="1" s="1"/>
  <c r="DQ196" i="1"/>
  <c r="DS196" i="1" s="1"/>
  <c r="DQ195" i="1"/>
  <c r="DS195" i="1" s="1"/>
  <c r="DQ194" i="1"/>
  <c r="DS194" i="1" s="1"/>
  <c r="DQ193" i="1"/>
  <c r="DS193" i="1" s="1"/>
  <c r="DQ192" i="1"/>
  <c r="DS192" i="1" s="1"/>
  <c r="DQ191" i="1"/>
  <c r="DS191" i="1" s="1"/>
  <c r="DQ190" i="1"/>
  <c r="DS190" i="1" s="1"/>
  <c r="DQ189" i="1"/>
  <c r="DS189" i="1" s="1"/>
  <c r="DQ188" i="1"/>
  <c r="DS188" i="1" s="1"/>
  <c r="DQ187" i="1"/>
  <c r="DS187" i="1" s="1"/>
  <c r="DQ186" i="1"/>
  <c r="DS186" i="1" s="1"/>
  <c r="DQ185" i="1"/>
  <c r="DS185" i="1" s="1"/>
  <c r="DQ184" i="1"/>
  <c r="DS184" i="1" s="1"/>
  <c r="DQ183" i="1"/>
  <c r="DS183" i="1" s="1"/>
  <c r="DQ182" i="1"/>
  <c r="DS182" i="1" s="1"/>
  <c r="DQ181" i="1"/>
  <c r="DS181" i="1" s="1"/>
  <c r="DQ180" i="1"/>
  <c r="DS180" i="1" s="1"/>
  <c r="DQ179" i="1"/>
  <c r="DS179" i="1" s="1"/>
  <c r="DQ178" i="1"/>
  <c r="DS178" i="1" s="1"/>
  <c r="DQ177" i="1"/>
  <c r="DS177" i="1" s="1"/>
  <c r="DQ176" i="1"/>
  <c r="DS176" i="1" s="1"/>
  <c r="DQ175" i="1"/>
  <c r="DS175" i="1" s="1"/>
  <c r="DQ174" i="1"/>
  <c r="DS174" i="1" s="1"/>
  <c r="DQ173" i="1"/>
  <c r="DS173" i="1" s="1"/>
  <c r="DQ172" i="1"/>
  <c r="DS172" i="1" s="1"/>
  <c r="DQ171" i="1"/>
  <c r="DS171" i="1" s="1"/>
  <c r="DQ170" i="1"/>
  <c r="DS170" i="1" s="1"/>
  <c r="DQ169" i="1"/>
  <c r="DS169" i="1" s="1"/>
  <c r="DQ168" i="1"/>
  <c r="DS168" i="1" s="1"/>
  <c r="DQ167" i="1"/>
  <c r="DS167" i="1" s="1"/>
  <c r="DQ166" i="1"/>
  <c r="DS166" i="1" s="1"/>
  <c r="DQ165" i="1"/>
  <c r="DS165" i="1" s="1"/>
  <c r="DQ164" i="1"/>
  <c r="DS164" i="1" s="1"/>
  <c r="DQ163" i="1"/>
  <c r="DS163" i="1" s="1"/>
  <c r="DQ162" i="1"/>
  <c r="DS162" i="1" s="1"/>
  <c r="DQ161" i="1"/>
  <c r="DS161" i="1" s="1"/>
  <c r="DQ160" i="1"/>
  <c r="DS160" i="1" s="1"/>
  <c r="DQ159" i="1"/>
  <c r="DS159" i="1" s="1"/>
  <c r="DQ158" i="1"/>
  <c r="DS158" i="1" s="1"/>
  <c r="DQ157" i="1"/>
  <c r="DS157" i="1" s="1"/>
  <c r="DQ156" i="1"/>
  <c r="DS156" i="1" s="1"/>
  <c r="DQ155" i="1"/>
  <c r="DS155" i="1" s="1"/>
  <c r="DQ154" i="1"/>
  <c r="DS154" i="1" s="1"/>
  <c r="DS153" i="1"/>
  <c r="DQ152" i="1"/>
  <c r="DS152" i="1" s="1"/>
  <c r="DQ151" i="1"/>
  <c r="DS151" i="1" s="1"/>
  <c r="DQ150" i="1"/>
  <c r="DS150" i="1" s="1"/>
  <c r="DQ149" i="1"/>
  <c r="DS149" i="1" s="1"/>
  <c r="DQ148" i="1"/>
  <c r="DS148" i="1" s="1"/>
  <c r="DQ147" i="1"/>
  <c r="DS147" i="1" s="1"/>
  <c r="DQ146" i="1"/>
  <c r="DS146" i="1" s="1"/>
  <c r="DQ145" i="1"/>
  <c r="DS145" i="1" s="1"/>
  <c r="DQ144" i="1"/>
  <c r="DS144" i="1" s="1"/>
  <c r="DQ143" i="1"/>
  <c r="DS143" i="1" s="1"/>
  <c r="DQ142" i="1"/>
  <c r="DS142" i="1" s="1"/>
  <c r="DQ141" i="1"/>
  <c r="DS141" i="1" s="1"/>
  <c r="DQ140" i="1"/>
  <c r="DS140" i="1" s="1"/>
  <c r="DQ139" i="1"/>
  <c r="DS139" i="1" s="1"/>
  <c r="DQ138" i="1"/>
  <c r="DS138" i="1" s="1"/>
  <c r="DQ137" i="1"/>
  <c r="DS137" i="1" s="1"/>
  <c r="DQ136" i="1"/>
  <c r="DS136" i="1" s="1"/>
  <c r="DQ135" i="1"/>
  <c r="DS135" i="1" s="1"/>
  <c r="DQ134" i="1"/>
  <c r="DS134" i="1" s="1"/>
  <c r="DQ133" i="1"/>
  <c r="DS133" i="1" s="1"/>
  <c r="DQ132" i="1"/>
  <c r="DS132" i="1" s="1"/>
  <c r="DQ131" i="1"/>
  <c r="DS131" i="1" s="1"/>
  <c r="DQ130" i="1"/>
  <c r="DS130" i="1" s="1"/>
  <c r="DQ129" i="1"/>
  <c r="DS129" i="1" s="1"/>
  <c r="DQ128" i="1"/>
  <c r="DS128" i="1" s="1"/>
  <c r="DQ127" i="1"/>
  <c r="DS127" i="1" s="1"/>
  <c r="DQ126" i="1"/>
  <c r="DS126" i="1" s="1"/>
  <c r="DQ125" i="1"/>
  <c r="DS125" i="1" s="1"/>
  <c r="DQ124" i="1"/>
  <c r="DS124" i="1" s="1"/>
  <c r="DQ123" i="1"/>
  <c r="DS123" i="1" s="1"/>
  <c r="DQ122" i="1"/>
  <c r="DS122" i="1" s="1"/>
  <c r="DQ121" i="1"/>
  <c r="DS121" i="1" s="1"/>
  <c r="DQ120" i="1"/>
  <c r="DS120" i="1" s="1"/>
  <c r="DQ119" i="1"/>
  <c r="DS119" i="1" s="1"/>
  <c r="DQ118" i="1"/>
  <c r="DS118" i="1" s="1"/>
  <c r="DQ117" i="1"/>
  <c r="DS117" i="1" s="1"/>
  <c r="DQ116" i="1"/>
  <c r="DS116" i="1" s="1"/>
  <c r="DQ115" i="1"/>
  <c r="DS115" i="1" s="1"/>
  <c r="DQ114" i="1"/>
  <c r="DS114" i="1" s="1"/>
  <c r="DQ113" i="1"/>
  <c r="DS113" i="1" s="1"/>
  <c r="DQ112" i="1"/>
  <c r="DS112" i="1" s="1"/>
  <c r="DQ111" i="1"/>
  <c r="DS111" i="1" s="1"/>
  <c r="DQ110" i="1"/>
  <c r="DS110" i="1" s="1"/>
  <c r="DQ109" i="1"/>
  <c r="DS109" i="1" s="1"/>
  <c r="DQ108" i="1"/>
  <c r="DS108" i="1" s="1"/>
  <c r="DQ107" i="1"/>
  <c r="DS107" i="1" s="1"/>
  <c r="DQ106" i="1"/>
  <c r="DS106" i="1" s="1"/>
  <c r="DQ105" i="1"/>
  <c r="DS105" i="1" s="1"/>
  <c r="DQ104" i="1"/>
  <c r="DS104" i="1" s="1"/>
  <c r="DQ103" i="1"/>
  <c r="DS103" i="1" s="1"/>
  <c r="DQ102" i="1"/>
  <c r="DS102" i="1" s="1"/>
  <c r="DQ101" i="1"/>
  <c r="DS101" i="1" s="1"/>
  <c r="DQ100" i="1"/>
  <c r="DS100" i="1" s="1"/>
  <c r="DQ99" i="1"/>
  <c r="DS99" i="1" s="1"/>
  <c r="DQ98" i="1"/>
  <c r="DS98" i="1" s="1"/>
  <c r="DQ97" i="1"/>
  <c r="DS97" i="1" s="1"/>
  <c r="DQ96" i="1"/>
  <c r="DS96" i="1" s="1"/>
  <c r="DQ95" i="1"/>
  <c r="DS95" i="1" s="1"/>
  <c r="DQ94" i="1"/>
  <c r="DS94" i="1" s="1"/>
  <c r="DQ93" i="1"/>
  <c r="DS93" i="1" s="1"/>
  <c r="DQ92" i="1"/>
  <c r="DS92" i="1" s="1"/>
  <c r="DQ91" i="1"/>
  <c r="DS91" i="1" s="1"/>
  <c r="DQ90" i="1"/>
  <c r="DS90" i="1" s="1"/>
  <c r="DQ89" i="1"/>
  <c r="DS89" i="1" s="1"/>
  <c r="DQ88" i="1"/>
  <c r="DS88" i="1" s="1"/>
  <c r="DQ87" i="1"/>
  <c r="DS87" i="1" s="1"/>
  <c r="DQ86" i="1"/>
  <c r="DS86" i="1" s="1"/>
  <c r="DQ85" i="1"/>
  <c r="DS85" i="1" s="1"/>
  <c r="DQ84" i="1"/>
  <c r="DS84" i="1" s="1"/>
  <c r="DQ83" i="1"/>
  <c r="DS83" i="1" s="1"/>
  <c r="DQ82" i="1"/>
  <c r="DS82" i="1" s="1"/>
  <c r="DQ81" i="1"/>
  <c r="DS81" i="1" s="1"/>
  <c r="DQ80" i="1"/>
  <c r="DS80" i="1" s="1"/>
  <c r="DQ79" i="1"/>
  <c r="DS79" i="1" s="1"/>
  <c r="DQ78" i="1"/>
  <c r="DS78" i="1" s="1"/>
  <c r="DQ77" i="1"/>
  <c r="DS77" i="1" s="1"/>
  <c r="DQ76" i="1"/>
  <c r="DS76" i="1" s="1"/>
  <c r="DQ75" i="1"/>
  <c r="DS75" i="1" s="1"/>
  <c r="DQ74" i="1"/>
  <c r="DS74" i="1" s="1"/>
  <c r="DQ73" i="1"/>
  <c r="DS73" i="1" s="1"/>
  <c r="DQ72" i="1"/>
  <c r="DS72" i="1" s="1"/>
  <c r="DQ71" i="1"/>
  <c r="DS71" i="1" s="1"/>
  <c r="DQ70" i="1"/>
  <c r="DS70" i="1" s="1"/>
  <c r="DQ69" i="1"/>
  <c r="DS69" i="1" s="1"/>
  <c r="DQ68" i="1"/>
  <c r="DS68" i="1" s="1"/>
  <c r="DQ67" i="1"/>
  <c r="DS67" i="1" s="1"/>
  <c r="DQ66" i="1"/>
  <c r="DS66" i="1" s="1"/>
  <c r="DQ65" i="1"/>
  <c r="DS65" i="1" s="1"/>
  <c r="DQ64" i="1"/>
  <c r="DS64" i="1" s="1"/>
  <c r="DQ63" i="1"/>
  <c r="DS63" i="1" s="1"/>
  <c r="DQ62" i="1"/>
  <c r="DS62" i="1" s="1"/>
  <c r="DQ61" i="1"/>
  <c r="DS61" i="1" s="1"/>
  <c r="DQ60" i="1"/>
  <c r="DS60" i="1" s="1"/>
  <c r="DQ59" i="1"/>
  <c r="DS59" i="1" s="1"/>
  <c r="DQ48" i="1"/>
  <c r="DS48" i="1" s="1"/>
  <c r="DQ47" i="1"/>
  <c r="DS47" i="1" s="1"/>
  <c r="DQ46" i="1"/>
  <c r="DS46" i="1" s="1"/>
  <c r="DQ45" i="1"/>
  <c r="DS45" i="1" s="1"/>
  <c r="DQ44" i="1"/>
  <c r="DS44" i="1" s="1"/>
  <c r="DQ43" i="1"/>
  <c r="DS43" i="1" s="1"/>
  <c r="DQ42" i="1"/>
  <c r="DS42" i="1" s="1"/>
  <c r="DQ41" i="1"/>
  <c r="DS41" i="1" s="1"/>
  <c r="DQ40" i="1"/>
  <c r="DS40" i="1" s="1"/>
  <c r="DQ39" i="1"/>
  <c r="DS39" i="1" s="1"/>
  <c r="DQ38" i="1"/>
  <c r="DS38" i="1" s="1"/>
  <c r="DQ37" i="1"/>
  <c r="DS37" i="1" s="1"/>
  <c r="DQ36" i="1"/>
  <c r="DS36" i="1" s="1"/>
  <c r="DQ35" i="1"/>
  <c r="DS35" i="1" s="1"/>
  <c r="DQ34" i="1"/>
  <c r="DS34" i="1" s="1"/>
  <c r="DQ33" i="1"/>
  <c r="DS33" i="1" s="1"/>
  <c r="DQ32" i="1"/>
  <c r="DS32" i="1" s="1"/>
  <c r="DQ58" i="1"/>
  <c r="DS58" i="1" s="1"/>
  <c r="DQ57" i="1"/>
  <c r="DS57" i="1" s="1"/>
  <c r="DQ56" i="1"/>
  <c r="DS56" i="1" s="1"/>
  <c r="DQ55" i="1"/>
  <c r="DS55" i="1" s="1"/>
  <c r="DQ54" i="1"/>
  <c r="DS54" i="1" s="1"/>
  <c r="DQ53" i="1"/>
  <c r="DS53" i="1" s="1"/>
  <c r="DQ52" i="1"/>
  <c r="DS52" i="1" s="1"/>
  <c r="DQ51" i="1"/>
  <c r="DS51" i="1" s="1"/>
  <c r="DQ50" i="1"/>
  <c r="DS50" i="1" s="1"/>
  <c r="DQ49" i="1"/>
  <c r="DS49" i="1" s="1"/>
  <c r="DQ31" i="1"/>
  <c r="DS31" i="1" s="1"/>
  <c r="DQ30" i="1"/>
  <c r="DS30" i="1" s="1"/>
  <c r="DQ29" i="1"/>
  <c r="DS29" i="1" s="1"/>
  <c r="DQ28" i="1"/>
  <c r="DS28" i="1" s="1"/>
  <c r="DQ27" i="1"/>
  <c r="DS27" i="1" s="1"/>
  <c r="DQ26" i="1"/>
  <c r="DS26" i="1" s="1"/>
  <c r="DQ25" i="1"/>
  <c r="DS25" i="1" s="1"/>
  <c r="DQ24" i="1"/>
  <c r="DS24" i="1" s="1"/>
  <c r="DQ23" i="1"/>
  <c r="DS23" i="1" s="1"/>
  <c r="DQ22" i="1"/>
  <c r="DS22" i="1" s="1"/>
  <c r="DQ21" i="1"/>
  <c r="DS21" i="1" s="1"/>
  <c r="DQ20" i="1"/>
  <c r="DS20" i="1" s="1"/>
  <c r="DQ19" i="1"/>
  <c r="DS19" i="1" s="1"/>
  <c r="DQ18" i="1"/>
  <c r="DS18" i="1" s="1"/>
  <c r="DQ17" i="1"/>
  <c r="DS17" i="1" s="1"/>
  <c r="DQ16" i="1"/>
  <c r="DS16" i="1" s="1"/>
  <c r="DQ15" i="1"/>
  <c r="DS15" i="1" s="1"/>
  <c r="DQ14" i="1"/>
  <c r="DS14" i="1" s="1"/>
  <c r="DQ13" i="1"/>
  <c r="DS13" i="1" s="1"/>
  <c r="DQ12" i="1"/>
  <c r="DS12" i="1" s="1"/>
  <c r="DQ11" i="1"/>
  <c r="DS11" i="1" s="1"/>
  <c r="DQ10" i="1"/>
  <c r="DS10" i="1" s="1"/>
  <c r="DQ9" i="1"/>
  <c r="DS9" i="1" s="1"/>
  <c r="DQ8" i="1"/>
  <c r="DS8" i="1" s="1"/>
  <c r="DQ7" i="1"/>
  <c r="DS7" i="1" s="1"/>
  <c r="DQ6" i="1"/>
  <c r="DS6" i="1" s="1"/>
  <c r="DQ5" i="1"/>
  <c r="DS5" i="1" s="1"/>
  <c r="DQ4" i="1"/>
  <c r="DS4" i="1" s="1"/>
  <c r="DQ3" i="1"/>
  <c r="DS3" i="1" s="1"/>
  <c r="DQ2" i="1"/>
  <c r="DS2" i="1" s="1"/>
  <c r="EC540" i="1" l="1"/>
  <c r="ED528" i="1"/>
  <c r="EE528" i="1" s="1"/>
  <c r="ED546" i="1"/>
  <c r="EE546" i="1" s="1"/>
  <c r="ED538" i="1"/>
  <c r="EE538" i="1" s="1"/>
  <c r="ED543" i="1"/>
  <c r="EE543" i="1" s="1"/>
  <c r="EC547" i="1"/>
  <c r="ED542" i="1"/>
  <c r="EE542" i="1" s="1"/>
  <c r="EC526" i="1"/>
  <c r="EC528" i="1"/>
  <c r="EC538" i="1"/>
  <c r="ED540" i="1"/>
  <c r="EE540" i="1" s="1"/>
  <c r="EC542" i="1"/>
  <c r="EC531" i="1"/>
  <c r="ED531" i="1"/>
  <c r="EE531" i="1" s="1"/>
  <c r="ED527" i="1"/>
  <c r="EE527" i="1" s="1"/>
  <c r="EC543" i="1"/>
  <c r="EC539" i="1"/>
  <c r="EC546" i="1"/>
  <c r="EC524" i="1"/>
  <c r="EC535" i="1"/>
  <c r="EC554" i="1"/>
  <c r="EC527" i="1"/>
  <c r="ED534" i="1"/>
  <c r="EE534" i="1" s="1"/>
  <c r="ED554" i="1"/>
  <c r="EE554" i="1" s="1"/>
  <c r="EC550" i="1"/>
  <c r="ED549" i="1"/>
  <c r="EE549" i="1" s="1"/>
  <c r="EE524" i="1"/>
  <c r="EC530" i="1"/>
  <c r="ED529" i="1"/>
  <c r="EE529" i="1" s="1"/>
  <c r="ED535" i="1"/>
  <c r="EE535" i="1" s="1"/>
  <c r="ED537" i="1"/>
  <c r="EE537" i="1" s="1"/>
  <c r="EC529" i="1"/>
  <c r="EC532" i="1"/>
  <c r="EC544" i="1"/>
  <c r="EC537" i="1"/>
  <c r="ED544" i="1"/>
  <c r="EE544" i="1" s="1"/>
  <c r="ED533" i="1"/>
  <c r="EE533" i="1" s="1"/>
  <c r="EC534" i="1"/>
  <c r="ED532" i="1"/>
  <c r="EE532" i="1" s="1"/>
  <c r="ED539" i="1"/>
  <c r="EE539" i="1" s="1"/>
  <c r="EC545" i="1"/>
  <c r="ED545" i="1"/>
  <c r="EE545" i="1" s="1"/>
  <c r="ED547" i="1"/>
  <c r="EE547" i="1" s="1"/>
  <c r="EC525" i="1"/>
  <c r="ED526" i="1"/>
  <c r="EE526" i="1" s="1"/>
  <c r="ED530" i="1"/>
  <c r="EE530" i="1" s="1"/>
  <c r="EC533" i="1"/>
  <c r="ED525" i="1"/>
  <c r="EE525" i="1" s="1"/>
  <c r="EC541" i="1"/>
  <c r="ED541" i="1"/>
  <c r="EE541" i="1" s="1"/>
  <c r="ED536" i="1"/>
  <c r="EE536" i="1" s="1"/>
  <c r="EC536" i="1"/>
  <c r="O230" i="1" a="1"/>
  <c r="O230" i="1" s="1"/>
  <c r="N230" i="1" a="1"/>
  <c r="N230" i="1" s="1"/>
  <c r="M230" i="1" a="1"/>
  <c r="M230" i="1" s="1"/>
  <c r="O433" i="1" a="1"/>
  <c r="O433" i="1" s="1"/>
  <c r="N433" i="1" a="1"/>
  <c r="N433" i="1" s="1"/>
  <c r="M433" i="1" a="1"/>
  <c r="M433" i="1" s="1"/>
  <c r="O432" i="1" a="1"/>
  <c r="O432" i="1" s="1"/>
  <c r="N432" i="1" a="1"/>
  <c r="N432" i="1" s="1"/>
  <c r="M432" i="1" a="1"/>
  <c r="M432" i="1" s="1"/>
  <c r="O429" i="1" a="1"/>
  <c r="O429" i="1" s="1"/>
  <c r="N429" i="1" a="1"/>
  <c r="N429" i="1" s="1"/>
  <c r="M429" i="1" a="1"/>
  <c r="M429" i="1" s="1"/>
  <c r="O428" i="1" a="1"/>
  <c r="O428" i="1" s="1"/>
  <c r="N428" i="1" a="1"/>
  <c r="N428" i="1" s="1"/>
  <c r="M428" i="1" a="1"/>
  <c r="M428" i="1" s="1"/>
  <c r="O425" i="1" a="1"/>
  <c r="O425" i="1" s="1"/>
  <c r="N425" i="1" a="1"/>
  <c r="N425" i="1" s="1"/>
  <c r="M425" i="1" a="1"/>
  <c r="M425" i="1" s="1"/>
  <c r="O251" i="1" a="1"/>
  <c r="O251" i="1" s="1"/>
  <c r="N251" i="1" a="1"/>
  <c r="N251" i="1" s="1"/>
  <c r="M251" i="1" a="1"/>
  <c r="M251" i="1" s="1"/>
  <c r="O245" i="1" a="1"/>
  <c r="O245" i="1" s="1"/>
  <c r="N245" i="1" a="1"/>
  <c r="N245" i="1" s="1"/>
  <c r="M245" i="1" a="1"/>
  <c r="M245" i="1" s="1"/>
  <c r="O244" i="1" a="1"/>
  <c r="O244" i="1" s="1"/>
  <c r="N244" i="1" a="1"/>
  <c r="N244" i="1" s="1"/>
  <c r="M244" i="1" a="1"/>
  <c r="M244" i="1" s="1"/>
  <c r="O240" i="1" a="1"/>
  <c r="O240" i="1" s="1"/>
  <c r="N240" i="1" a="1"/>
  <c r="N240" i="1" s="1"/>
  <c r="M240" i="1" a="1"/>
  <c r="M240" i="1" s="1"/>
  <c r="O290" i="1" a="1"/>
  <c r="O290" i="1" s="1"/>
  <c r="N290" i="1" a="1"/>
  <c r="N290" i="1" s="1"/>
  <c r="M290" i="1" a="1"/>
  <c r="M290" i="1" s="1"/>
  <c r="O289" i="1" a="1"/>
  <c r="O289" i="1" s="1"/>
  <c r="N289" i="1" a="1"/>
  <c r="N289" i="1" s="1"/>
  <c r="M289" i="1" a="1"/>
  <c r="M289" i="1" s="1"/>
  <c r="O287" i="1" a="1"/>
  <c r="O287" i="1" s="1"/>
  <c r="N287" i="1" a="1"/>
  <c r="N287" i="1" s="1"/>
  <c r="M287" i="1" a="1"/>
  <c r="M287" i="1" s="1"/>
  <c r="O286" i="1" a="1"/>
  <c r="O286" i="1" s="1"/>
  <c r="N286" i="1" a="1"/>
  <c r="N286" i="1" s="1"/>
  <c r="M286" i="1" a="1"/>
  <c r="M286" i="1" s="1"/>
  <c r="O284" i="1" a="1"/>
  <c r="O284" i="1" s="1"/>
  <c r="N284" i="1" a="1"/>
  <c r="N284" i="1" s="1"/>
  <c r="M284" i="1" a="1"/>
  <c r="M284" i="1" s="1"/>
  <c r="O283" i="1" a="1"/>
  <c r="O283" i="1" s="1"/>
  <c r="N283" i="1" a="1"/>
  <c r="N283" i="1" s="1"/>
  <c r="M283" i="1" a="1"/>
  <c r="M283" i="1" s="1"/>
  <c r="O282" i="1" a="1"/>
  <c r="O282" i="1" s="1"/>
  <c r="N282" i="1" a="1"/>
  <c r="N282" i="1" s="1"/>
  <c r="M282" i="1" a="1"/>
  <c r="M282" i="1" s="1"/>
  <c r="O281" i="1" a="1"/>
  <c r="O281" i="1" s="1"/>
  <c r="N281" i="1" a="1"/>
  <c r="N281" i="1" s="1"/>
  <c r="M281" i="1" a="1"/>
  <c r="M281" i="1" s="1"/>
  <c r="O280" i="1" a="1"/>
  <c r="O280" i="1" s="1"/>
  <c r="N280" i="1" a="1"/>
  <c r="N280" i="1" s="1"/>
  <c r="M280" i="1" a="1"/>
  <c r="M280" i="1" s="1"/>
  <c r="O279" i="1" a="1"/>
  <c r="O279" i="1" s="1"/>
  <c r="N279" i="1" a="1"/>
  <c r="N279" i="1" s="1"/>
  <c r="M279" i="1" a="1"/>
  <c r="M279" i="1" s="1"/>
  <c r="O278" i="1" a="1"/>
  <c r="O278" i="1" s="1"/>
  <c r="N278" i="1" a="1"/>
  <c r="N278" i="1" s="1"/>
  <c r="M278" i="1" a="1"/>
  <c r="M278" i="1" s="1"/>
  <c r="O277" i="1" a="1"/>
  <c r="O277" i="1" s="1"/>
  <c r="N277" i="1" a="1"/>
  <c r="N277" i="1" s="1"/>
  <c r="M277" i="1" a="1"/>
  <c r="M277" i="1" s="1"/>
  <c r="O276" i="1" a="1"/>
  <c r="O276" i="1" s="1"/>
  <c r="N276" i="1" a="1"/>
  <c r="N276" i="1" s="1"/>
  <c r="M276" i="1" a="1"/>
  <c r="M276" i="1" s="1"/>
  <c r="O275" i="1" a="1"/>
  <c r="O275" i="1" s="1"/>
  <c r="N275" i="1" a="1"/>
  <c r="N275" i="1" s="1"/>
  <c r="M275" i="1" a="1"/>
  <c r="M275" i="1" s="1"/>
  <c r="O274" i="1" a="1"/>
  <c r="O274" i="1" s="1"/>
  <c r="N274" i="1" a="1"/>
  <c r="N274" i="1" s="1"/>
  <c r="M274" i="1" a="1"/>
  <c r="M274" i="1" s="1"/>
  <c r="O273" i="1" a="1"/>
  <c r="O273" i="1" s="1"/>
  <c r="N273" i="1" a="1"/>
  <c r="N273" i="1" s="1"/>
  <c r="M273" i="1" a="1"/>
  <c r="M273" i="1" s="1"/>
  <c r="O272" i="1" a="1"/>
  <c r="O272" i="1" s="1"/>
  <c r="N272" i="1" a="1"/>
  <c r="N272" i="1" s="1"/>
  <c r="M272" i="1" a="1"/>
  <c r="M272" i="1" s="1"/>
  <c r="O328" i="1" a="1"/>
  <c r="O328" i="1" s="1"/>
  <c r="N328" i="1" a="1"/>
  <c r="N328" i="1" s="1"/>
  <c r="M328" i="1" a="1"/>
  <c r="M328" i="1" s="1"/>
  <c r="O327" i="1" a="1"/>
  <c r="O327" i="1" s="1"/>
  <c r="N327" i="1" a="1"/>
  <c r="N327" i="1" s="1"/>
  <c r="M327" i="1" a="1"/>
  <c r="M327" i="1" s="1"/>
  <c r="O326" i="1" a="1"/>
  <c r="O326" i="1" s="1"/>
  <c r="N326" i="1" a="1"/>
  <c r="N326" i="1" s="1"/>
  <c r="M326" i="1" a="1"/>
  <c r="M326" i="1" s="1"/>
  <c r="O325" i="1" a="1"/>
  <c r="O325" i="1" s="1"/>
  <c r="N325" i="1" a="1"/>
  <c r="N325" i="1" s="1"/>
  <c r="M325" i="1" a="1"/>
  <c r="M325" i="1" s="1"/>
  <c r="O324" i="1" a="1"/>
  <c r="O324" i="1" s="1"/>
  <c r="N324" i="1" a="1"/>
  <c r="N324" i="1" s="1"/>
  <c r="M324" i="1" a="1"/>
  <c r="M324" i="1" s="1"/>
  <c r="O323" i="1" a="1"/>
  <c r="O323" i="1" s="1"/>
  <c r="N323" i="1" a="1"/>
  <c r="N323" i="1" s="1"/>
  <c r="M323" i="1" a="1"/>
  <c r="M323" i="1" s="1"/>
  <c r="O322" i="1" a="1"/>
  <c r="O322" i="1" s="1"/>
  <c r="N322" i="1" a="1"/>
  <c r="N322" i="1" s="1"/>
  <c r="M322" i="1" a="1"/>
  <c r="M322" i="1" s="1"/>
  <c r="O321" i="1" a="1"/>
  <c r="O321" i="1" s="1"/>
  <c r="N321" i="1" a="1"/>
  <c r="N321" i="1" s="1"/>
  <c r="M321" i="1" a="1"/>
  <c r="M321" i="1" s="1"/>
  <c r="O320" i="1" a="1"/>
  <c r="O320" i="1" s="1"/>
  <c r="N320" i="1" a="1"/>
  <c r="N320" i="1" s="1"/>
  <c r="M320" i="1" a="1"/>
  <c r="M320" i="1" s="1"/>
  <c r="O319" i="1" a="1"/>
  <c r="O319" i="1" s="1"/>
  <c r="N319" i="1" a="1"/>
  <c r="N319" i="1" s="1"/>
  <c r="M319" i="1" a="1"/>
  <c r="M319" i="1" s="1"/>
  <c r="O318" i="1" a="1"/>
  <c r="O318" i="1" s="1"/>
  <c r="N318" i="1" a="1"/>
  <c r="N318" i="1" s="1"/>
  <c r="M318" i="1" a="1"/>
  <c r="M318" i="1" s="1"/>
  <c r="O317" i="1" a="1"/>
  <c r="O317" i="1" s="1"/>
  <c r="N317" i="1" a="1"/>
  <c r="N317" i="1" s="1"/>
  <c r="M317" i="1" a="1"/>
  <c r="M317" i="1" s="1"/>
  <c r="O316" i="1" a="1"/>
  <c r="O316" i="1" s="1"/>
  <c r="N316" i="1" a="1"/>
  <c r="N316" i="1" s="1"/>
  <c r="M316" i="1" a="1"/>
  <c r="M316" i="1" s="1"/>
  <c r="O315" i="1" a="1"/>
  <c r="O315" i="1" s="1"/>
  <c r="N315" i="1" a="1"/>
  <c r="N315" i="1" s="1"/>
  <c r="M315" i="1" a="1"/>
  <c r="M315" i="1" s="1"/>
  <c r="O314" i="1" a="1"/>
  <c r="O314" i="1" s="1"/>
  <c r="N314" i="1" a="1"/>
  <c r="N314" i="1" s="1"/>
  <c r="M314" i="1" a="1"/>
  <c r="M314" i="1" s="1"/>
  <c r="O313" i="1" a="1"/>
  <c r="O313" i="1" s="1"/>
  <c r="N313" i="1" a="1"/>
  <c r="N313" i="1" s="1"/>
  <c r="M313" i="1" a="1"/>
  <c r="M313" i="1" s="1"/>
  <c r="O312" i="1" a="1"/>
  <c r="O312" i="1" s="1"/>
  <c r="N312" i="1" a="1"/>
  <c r="N312" i="1" s="1"/>
  <c r="M312" i="1" a="1"/>
  <c r="M312" i="1" s="1"/>
  <c r="O311" i="1" a="1"/>
  <c r="O311" i="1" s="1"/>
  <c r="N311" i="1" a="1"/>
  <c r="N311" i="1" s="1"/>
  <c r="M311" i="1" a="1"/>
  <c r="M311" i="1" s="1"/>
  <c r="O310" i="1" a="1"/>
  <c r="O310" i="1" s="1"/>
  <c r="N310" i="1" a="1"/>
  <c r="N310" i="1" s="1"/>
  <c r="M310" i="1" a="1"/>
  <c r="M310" i="1" s="1"/>
  <c r="O309" i="1" a="1"/>
  <c r="O309" i="1" s="1"/>
  <c r="N309" i="1" a="1"/>
  <c r="N309" i="1" s="1"/>
  <c r="M309" i="1" a="1"/>
  <c r="M309" i="1" s="1"/>
  <c r="O308" i="1" a="1"/>
  <c r="O308" i="1" s="1"/>
  <c r="N308" i="1" a="1"/>
  <c r="N308" i="1" s="1"/>
  <c r="M308" i="1" a="1"/>
  <c r="M308" i="1" s="1"/>
  <c r="O307" i="1" a="1"/>
  <c r="O307" i="1" s="1"/>
  <c r="N307" i="1" a="1"/>
  <c r="N307" i="1" s="1"/>
  <c r="M307" i="1" a="1"/>
  <c r="M307" i="1" s="1"/>
  <c r="O306" i="1" a="1"/>
  <c r="O306" i="1" s="1"/>
  <c r="N306" i="1" a="1"/>
  <c r="N306" i="1" s="1"/>
  <c r="M306" i="1" a="1"/>
  <c r="M306" i="1" s="1"/>
  <c r="O305" i="1" a="1"/>
  <c r="O305" i="1" s="1"/>
  <c r="N305" i="1" a="1"/>
  <c r="N305" i="1" s="1"/>
  <c r="M305" i="1" a="1"/>
  <c r="M305" i="1" s="1"/>
  <c r="O364" i="1" a="1"/>
  <c r="O364" i="1" s="1"/>
  <c r="N364" i="1" a="1"/>
  <c r="N364" i="1" s="1"/>
  <c r="M364" i="1" a="1"/>
  <c r="M364" i="1" s="1"/>
  <c r="O363" i="1" a="1"/>
  <c r="O363" i="1" s="1"/>
  <c r="N363" i="1" a="1"/>
  <c r="N363" i="1" s="1"/>
  <c r="M363" i="1" a="1"/>
  <c r="M363" i="1" s="1"/>
  <c r="O362" i="1" a="1"/>
  <c r="O362" i="1" s="1"/>
  <c r="N362" i="1" a="1"/>
  <c r="N362" i="1" s="1"/>
  <c r="M362" i="1" a="1"/>
  <c r="M362" i="1" s="1"/>
  <c r="O361" i="1" a="1"/>
  <c r="O361" i="1" s="1"/>
  <c r="N361" i="1" a="1"/>
  <c r="N361" i="1" s="1"/>
  <c r="M361" i="1" a="1"/>
  <c r="M361" i="1" s="1"/>
  <c r="O360" i="1" a="1"/>
  <c r="O360" i="1" s="1"/>
  <c r="N360" i="1" a="1"/>
  <c r="N360" i="1" s="1"/>
  <c r="M360" i="1" a="1"/>
  <c r="M360" i="1" s="1"/>
  <c r="O359" i="1" a="1"/>
  <c r="O359" i="1" s="1"/>
  <c r="N359" i="1" a="1"/>
  <c r="N359" i="1" s="1"/>
  <c r="M359" i="1" a="1"/>
  <c r="M359" i="1" s="1"/>
  <c r="O358" i="1" a="1"/>
  <c r="O358" i="1" s="1"/>
  <c r="N358" i="1" a="1"/>
  <c r="N358" i="1" s="1"/>
  <c r="M358" i="1" a="1"/>
  <c r="M358" i="1" s="1"/>
  <c r="O357" i="1" a="1"/>
  <c r="O357" i="1" s="1"/>
  <c r="N357" i="1" a="1"/>
  <c r="N357" i="1" s="1"/>
  <c r="M357" i="1" a="1"/>
  <c r="M357" i="1" s="1"/>
  <c r="O356" i="1" a="1"/>
  <c r="O356" i="1" s="1"/>
  <c r="N356" i="1" a="1"/>
  <c r="N356" i="1" s="1"/>
  <c r="M356" i="1" a="1"/>
  <c r="M356" i="1" s="1"/>
  <c r="O355" i="1" a="1"/>
  <c r="O355" i="1" s="1"/>
  <c r="N355" i="1" a="1"/>
  <c r="N355" i="1" s="1"/>
  <c r="M355" i="1" a="1"/>
  <c r="M355" i="1" s="1"/>
  <c r="O354" i="1" a="1"/>
  <c r="O354" i="1" s="1"/>
  <c r="N354" i="1" a="1"/>
  <c r="N354" i="1" s="1"/>
  <c r="M354" i="1" a="1"/>
  <c r="M354" i="1" s="1"/>
  <c r="O353" i="1" a="1"/>
  <c r="O353" i="1" s="1"/>
  <c r="N353" i="1" a="1"/>
  <c r="N353" i="1" s="1"/>
  <c r="M353" i="1" a="1"/>
  <c r="M353" i="1" s="1"/>
  <c r="O352" i="1" a="1"/>
  <c r="O352" i="1" s="1"/>
  <c r="N352" i="1" a="1"/>
  <c r="N352" i="1" s="1"/>
  <c r="M352" i="1" a="1"/>
  <c r="M352" i="1" s="1"/>
  <c r="O351" i="1" a="1"/>
  <c r="O351" i="1" s="1"/>
  <c r="N351" i="1" a="1"/>
  <c r="N351" i="1" s="1"/>
  <c r="M351" i="1" a="1"/>
  <c r="M351" i="1" s="1"/>
  <c r="O367" i="1" a="1"/>
  <c r="O367" i="1" s="1"/>
  <c r="O366" i="1" a="1"/>
  <c r="O366" i="1" s="1"/>
  <c r="M390" i="1" a="1"/>
  <c r="M390" i="1" s="1"/>
  <c r="O403" i="1" a="1"/>
  <c r="O403" i="1" s="1"/>
  <c r="N403" i="1" a="1"/>
  <c r="N403" i="1" s="1"/>
  <c r="M403" i="1" a="1"/>
  <c r="M403" i="1" s="1"/>
  <c r="N390" i="1"/>
  <c r="EC555" i="1" l="1"/>
  <c r="ED561" i="1"/>
  <c r="EE561" i="1" s="1"/>
  <c r="ED562" i="1"/>
  <c r="EE562" i="1" s="1"/>
  <c r="ED555" i="1"/>
  <c r="EE555" i="1" s="1"/>
  <c r="EC551" i="1"/>
  <c r="EC559" i="1"/>
  <c r="ED556" i="1"/>
  <c r="EE556" i="1" s="1"/>
  <c r="EC562" i="1"/>
  <c r="EC552" i="1"/>
  <c r="ED548" i="1"/>
  <c r="EE548" i="1" s="1"/>
  <c r="EC560" i="1"/>
  <c r="EC558" i="1"/>
  <c r="EC553" i="1"/>
  <c r="EC548" i="1"/>
  <c r="ED563" i="1"/>
  <c r="EE563" i="1" s="1"/>
  <c r="ED559" i="1"/>
  <c r="EE559" i="1" s="1"/>
  <c r="EC561" i="1"/>
  <c r="EC557" i="1"/>
  <c r="ED550" i="1"/>
  <c r="EE550" i="1" s="1"/>
  <c r="ED551" i="1"/>
  <c r="EE551" i="1" s="1"/>
  <c r="EC556" i="1"/>
  <c r="ED558" i="1"/>
  <c r="EE558" i="1" s="1"/>
  <c r="ED552" i="1"/>
  <c r="EE552" i="1" s="1"/>
  <c r="EC563" i="1"/>
  <c r="ED560" i="1"/>
  <c r="EE560" i="1" s="1"/>
  <c r="ED557" i="1"/>
  <c r="EE557" i="1" s="1"/>
  <c r="ED553" i="1"/>
  <c r="EE553" i="1" s="1"/>
  <c r="EC549" i="1"/>
  <c r="O365" i="1"/>
  <c r="O380" i="1"/>
  <c r="O381" i="1"/>
  <c r="O382" i="1"/>
  <c r="O383" i="1"/>
  <c r="O384" i="1"/>
  <c r="O385" i="1"/>
  <c r="O386" i="1"/>
  <c r="O387" i="1"/>
  <c r="O388" i="1"/>
  <c r="O389" i="1"/>
  <c r="O390" i="1"/>
  <c r="O391" i="1"/>
  <c r="O392" i="1"/>
  <c r="O404" i="1"/>
  <c r="O405" i="1"/>
  <c r="O406" i="1"/>
  <c r="O407" i="1"/>
  <c r="O408" i="1"/>
  <c r="O409" i="1"/>
  <c r="O410" i="1"/>
  <c r="O411" i="1"/>
  <c r="O412" i="1"/>
  <c r="O413" i="1"/>
  <c r="O414" i="1"/>
  <c r="O415" i="1"/>
  <c r="O426" i="1"/>
  <c r="O427" i="1"/>
  <c r="O430" i="1"/>
  <c r="O431" i="1"/>
  <c r="O434" i="1"/>
  <c r="O435" i="1"/>
  <c r="O436" i="1"/>
  <c r="O379" i="1"/>
  <c r="N436" i="1"/>
  <c r="N366" i="1"/>
  <c r="N367" i="1"/>
  <c r="N379" i="1"/>
  <c r="N380" i="1"/>
  <c r="N381" i="1"/>
  <c r="N382" i="1"/>
  <c r="N383" i="1"/>
  <c r="N384" i="1"/>
  <c r="N385" i="1"/>
  <c r="N386" i="1"/>
  <c r="N387" i="1"/>
  <c r="N388" i="1"/>
  <c r="N389" i="1"/>
  <c r="N391" i="1"/>
  <c r="N392" i="1"/>
  <c r="N404" i="1"/>
  <c r="N405" i="1"/>
  <c r="N406" i="1"/>
  <c r="N407" i="1"/>
  <c r="N408" i="1"/>
  <c r="N409" i="1"/>
  <c r="N410" i="1"/>
  <c r="N411" i="1"/>
  <c r="N412" i="1"/>
  <c r="N413" i="1"/>
  <c r="N414" i="1"/>
  <c r="N415" i="1"/>
  <c r="N426" i="1"/>
  <c r="N427" i="1"/>
  <c r="N430" i="1"/>
  <c r="N431" i="1"/>
  <c r="N434" i="1"/>
  <c r="N435" i="1"/>
  <c r="N365" i="1"/>
  <c r="M366" i="1"/>
  <c r="M367" i="1"/>
  <c r="M379" i="1"/>
  <c r="M380" i="1"/>
  <c r="M381" i="1"/>
  <c r="M382" i="1"/>
  <c r="M383" i="1"/>
  <c r="M384" i="1"/>
  <c r="M385" i="1"/>
  <c r="M386" i="1"/>
  <c r="M387" i="1"/>
  <c r="M388" i="1"/>
  <c r="M389" i="1"/>
  <c r="M391" i="1"/>
  <c r="M392" i="1"/>
  <c r="M404" i="1"/>
  <c r="M405" i="1"/>
  <c r="M406" i="1"/>
  <c r="M407" i="1"/>
  <c r="M408" i="1"/>
  <c r="M409" i="1"/>
  <c r="M410" i="1"/>
  <c r="M411" i="1"/>
  <c r="M412" i="1"/>
  <c r="M413" i="1"/>
  <c r="M414" i="1"/>
  <c r="M415" i="1"/>
  <c r="M426" i="1"/>
  <c r="M427" i="1"/>
  <c r="M430" i="1"/>
  <c r="M431" i="1"/>
  <c r="M434" i="1"/>
  <c r="M435" i="1"/>
  <c r="M436" i="1"/>
  <c r="M365" i="1"/>
  <c r="DA500" i="1"/>
  <c r="DC500" i="1" s="1"/>
  <c r="DA501" i="1"/>
  <c r="DC501" i="1" s="1"/>
  <c r="DA502" i="1"/>
  <c r="DC502" i="1" s="1"/>
  <c r="DA503" i="1"/>
  <c r="DC503" i="1" s="1"/>
  <c r="DA504" i="1"/>
  <c r="DC504" i="1" s="1"/>
  <c r="DA505" i="1"/>
  <c r="DC505" i="1" s="1"/>
  <c r="DA506" i="1"/>
  <c r="DC506" i="1" s="1"/>
  <c r="DA507" i="1"/>
  <c r="DC507" i="1" s="1"/>
  <c r="DA508" i="1"/>
  <c r="DC508" i="1" s="1"/>
  <c r="DA509" i="1"/>
  <c r="DC509" i="1" s="1"/>
  <c r="DA510" i="1"/>
  <c r="DC510" i="1" s="1"/>
  <c r="DA511" i="1"/>
  <c r="DC511" i="1" s="1"/>
  <c r="AA512" i="1" l="1"/>
  <c r="AA513" i="1"/>
  <c r="AA514" i="1"/>
  <c r="AA515" i="1"/>
  <c r="AA516" i="1"/>
  <c r="AA517" i="1"/>
  <c r="AA518" i="1"/>
  <c r="AA519" i="1"/>
  <c r="AA520" i="1"/>
  <c r="AA521" i="1"/>
  <c r="AA522" i="1"/>
  <c r="AA523" i="1"/>
  <c r="AD500" i="1"/>
  <c r="AD501" i="1"/>
  <c r="AD502" i="1"/>
  <c r="AD503" i="1"/>
  <c r="AD504" i="1"/>
  <c r="AD505" i="1"/>
  <c r="AD506" i="1"/>
  <c r="AD507" i="1"/>
  <c r="AD508" i="1"/>
  <c r="AD509" i="1"/>
  <c r="AD510" i="1"/>
  <c r="AD511" i="1"/>
  <c r="AD512" i="1"/>
  <c r="AD513" i="1"/>
  <c r="AD514" i="1"/>
  <c r="AD515" i="1"/>
  <c r="AD516" i="1"/>
  <c r="AD517" i="1"/>
  <c r="AD518" i="1"/>
  <c r="AD519" i="1"/>
  <c r="AD520" i="1"/>
  <c r="AD521" i="1"/>
  <c r="AD522" i="1"/>
  <c r="AD523" i="1"/>
  <c r="AJ500" i="1"/>
  <c r="AJ501" i="1"/>
  <c r="AJ502" i="1"/>
  <c r="AJ503" i="1"/>
  <c r="AL503" i="1" s="1"/>
  <c r="AJ504" i="1"/>
  <c r="AL504" i="1" s="1"/>
  <c r="AJ505" i="1"/>
  <c r="AJ506" i="1"/>
  <c r="AJ507" i="1"/>
  <c r="AJ508" i="1"/>
  <c r="AJ509" i="1"/>
  <c r="AJ510" i="1"/>
  <c r="AL510" i="1" s="1"/>
  <c r="AJ511" i="1"/>
  <c r="AL511" i="1" s="1"/>
  <c r="AJ512" i="1"/>
  <c r="AL512" i="1" s="1"/>
  <c r="AJ513" i="1"/>
  <c r="AL513" i="1" s="1"/>
  <c r="AJ514" i="1"/>
  <c r="AJ515" i="1"/>
  <c r="AL515" i="1" s="1"/>
  <c r="AJ516" i="1"/>
  <c r="AL516" i="1" s="1"/>
  <c r="AJ517" i="1"/>
  <c r="AL517" i="1" s="1"/>
  <c r="AJ518" i="1"/>
  <c r="AL518" i="1" s="1"/>
  <c r="AJ519" i="1"/>
  <c r="AL519" i="1" s="1"/>
  <c r="AJ520" i="1"/>
  <c r="AL520" i="1" s="1"/>
  <c r="AJ521" i="1"/>
  <c r="AJ522" i="1"/>
  <c r="AL522" i="1" s="1"/>
  <c r="AJ523" i="1"/>
  <c r="BI500" i="1"/>
  <c r="BI501" i="1"/>
  <c r="BI502" i="1"/>
  <c r="BI503" i="1"/>
  <c r="BI504" i="1"/>
  <c r="BI505" i="1"/>
  <c r="BI506" i="1"/>
  <c r="BI507" i="1"/>
  <c r="BI508" i="1"/>
  <c r="BI509" i="1"/>
  <c r="BI510" i="1"/>
  <c r="BI511" i="1"/>
  <c r="BI512" i="1"/>
  <c r="BI513" i="1"/>
  <c r="BI514" i="1"/>
  <c r="BI515" i="1"/>
  <c r="BI516" i="1"/>
  <c r="BI517" i="1"/>
  <c r="BI518" i="1"/>
  <c r="BI519" i="1"/>
  <c r="BI520" i="1"/>
  <c r="BI521" i="1"/>
  <c r="BI522" i="1"/>
  <c r="BI523" i="1"/>
  <c r="BO500" i="1"/>
  <c r="BO501" i="1"/>
  <c r="BO502" i="1"/>
  <c r="BO503" i="1"/>
  <c r="BO504" i="1"/>
  <c r="BO505" i="1"/>
  <c r="BO506" i="1"/>
  <c r="BO507" i="1"/>
  <c r="BO508" i="1"/>
  <c r="BO509" i="1"/>
  <c r="BO510" i="1"/>
  <c r="BO511" i="1"/>
  <c r="BO512" i="1"/>
  <c r="BO513" i="1"/>
  <c r="BO514" i="1"/>
  <c r="BO515" i="1"/>
  <c r="BO516" i="1"/>
  <c r="BO517" i="1"/>
  <c r="BO518" i="1"/>
  <c r="BO519" i="1"/>
  <c r="BO520" i="1"/>
  <c r="BO521" i="1"/>
  <c r="BO522" i="1"/>
  <c r="BO523" i="1"/>
  <c r="BP500" i="1"/>
  <c r="BP501" i="1"/>
  <c r="BP502" i="1"/>
  <c r="BP503" i="1"/>
  <c r="BP504" i="1"/>
  <c r="BP505" i="1"/>
  <c r="BP506" i="1"/>
  <c r="BP507" i="1"/>
  <c r="BP508" i="1"/>
  <c r="BP509" i="1"/>
  <c r="BP510" i="1"/>
  <c r="BP511" i="1"/>
  <c r="BP512" i="1"/>
  <c r="BP513" i="1"/>
  <c r="BP514" i="1"/>
  <c r="BP515" i="1"/>
  <c r="BP516" i="1"/>
  <c r="BP517" i="1"/>
  <c r="BP518" i="1"/>
  <c r="BP519" i="1"/>
  <c r="BP520" i="1"/>
  <c r="BP521" i="1"/>
  <c r="BP522" i="1"/>
  <c r="BP523" i="1"/>
  <c r="BQ500" i="1"/>
  <c r="BQ501" i="1"/>
  <c r="BQ502" i="1"/>
  <c r="BQ503" i="1"/>
  <c r="BQ504" i="1"/>
  <c r="BQ505" i="1"/>
  <c r="BQ506" i="1"/>
  <c r="BQ507" i="1"/>
  <c r="BQ508" i="1"/>
  <c r="BQ509" i="1"/>
  <c r="BQ510" i="1"/>
  <c r="BQ511" i="1"/>
  <c r="BQ512" i="1"/>
  <c r="BQ513" i="1"/>
  <c r="BQ514" i="1"/>
  <c r="BQ515" i="1"/>
  <c r="BQ516" i="1"/>
  <c r="BQ517" i="1"/>
  <c r="BQ518" i="1"/>
  <c r="BQ519" i="1"/>
  <c r="BQ520" i="1"/>
  <c r="BQ521" i="1"/>
  <c r="BQ522" i="1"/>
  <c r="BQ523" i="1"/>
  <c r="BX500" i="1"/>
  <c r="BX501" i="1"/>
  <c r="BX502" i="1"/>
  <c r="BX503" i="1"/>
  <c r="BX504" i="1"/>
  <c r="BX505" i="1"/>
  <c r="BX506" i="1"/>
  <c r="BX507" i="1"/>
  <c r="BX508" i="1"/>
  <c r="BX509" i="1"/>
  <c r="BX510" i="1"/>
  <c r="BX511" i="1"/>
  <c r="BX512" i="1"/>
  <c r="BX513" i="1"/>
  <c r="BX514" i="1"/>
  <c r="BX515" i="1"/>
  <c r="BX516" i="1"/>
  <c r="BX517" i="1"/>
  <c r="BX518" i="1"/>
  <c r="BX519" i="1"/>
  <c r="BX520" i="1"/>
  <c r="BX521" i="1"/>
  <c r="BX522" i="1"/>
  <c r="BX523" i="1"/>
  <c r="BZ500" i="1"/>
  <c r="BZ501" i="1"/>
  <c r="BZ502" i="1"/>
  <c r="BZ503" i="1"/>
  <c r="BZ504" i="1"/>
  <c r="CA504" i="1" s="1"/>
  <c r="BZ505" i="1"/>
  <c r="BZ506" i="1"/>
  <c r="BZ507" i="1"/>
  <c r="CA507" i="1" s="1"/>
  <c r="BZ508" i="1"/>
  <c r="CA508" i="1" s="1"/>
  <c r="BZ509" i="1"/>
  <c r="CA509" i="1" s="1"/>
  <c r="BZ510" i="1"/>
  <c r="CA510" i="1" s="1"/>
  <c r="BZ511" i="1"/>
  <c r="CA511" i="1" s="1"/>
  <c r="BZ512" i="1"/>
  <c r="CA512" i="1" s="1"/>
  <c r="BZ513" i="1"/>
  <c r="BZ514" i="1"/>
  <c r="BZ515" i="1"/>
  <c r="CA515" i="1" s="1"/>
  <c r="BZ516" i="1"/>
  <c r="CA516" i="1" s="1"/>
  <c r="BZ517" i="1"/>
  <c r="CA517" i="1" s="1"/>
  <c r="BZ518" i="1"/>
  <c r="CA518" i="1" s="1"/>
  <c r="BZ519" i="1"/>
  <c r="CA519" i="1" s="1"/>
  <c r="BZ520" i="1"/>
  <c r="CA520" i="1" s="1"/>
  <c r="BZ521" i="1"/>
  <c r="CA521" i="1" s="1"/>
  <c r="BZ522" i="1"/>
  <c r="BZ523" i="1"/>
  <c r="CA523" i="1" s="1"/>
  <c r="CA500" i="1"/>
  <c r="CA501" i="1"/>
  <c r="CA502" i="1"/>
  <c r="CA503" i="1"/>
  <c r="CB500" i="1"/>
  <c r="CB501" i="1"/>
  <c r="CB502" i="1"/>
  <c r="CB503" i="1"/>
  <c r="CB504" i="1"/>
  <c r="CB505" i="1"/>
  <c r="CB506" i="1"/>
  <c r="CB507" i="1"/>
  <c r="CB508" i="1"/>
  <c r="CB509" i="1"/>
  <c r="CB510" i="1"/>
  <c r="CB511" i="1"/>
  <c r="CB512" i="1"/>
  <c r="CB513" i="1"/>
  <c r="CB514" i="1"/>
  <c r="CB515" i="1"/>
  <c r="CC515" i="1" s="1"/>
  <c r="CB516" i="1"/>
  <c r="CC516" i="1" s="1"/>
  <c r="CB517" i="1"/>
  <c r="CC517" i="1" s="1"/>
  <c r="CB518" i="1"/>
  <c r="CB519" i="1"/>
  <c r="CC519" i="1" s="1"/>
  <c r="CB520" i="1"/>
  <c r="CC520" i="1" s="1"/>
  <c r="CB521" i="1"/>
  <c r="CC521" i="1" s="1"/>
  <c r="CB522" i="1"/>
  <c r="CC522" i="1" s="1"/>
  <c r="CB523" i="1"/>
  <c r="CC523" i="1" s="1"/>
  <c r="CC500" i="1"/>
  <c r="CC501" i="1"/>
  <c r="CC502" i="1"/>
  <c r="CC503" i="1"/>
  <c r="CC504" i="1"/>
  <c r="CC505" i="1"/>
  <c r="CC506" i="1"/>
  <c r="CC507" i="1"/>
  <c r="CC508" i="1"/>
  <c r="CC509" i="1"/>
  <c r="CC510" i="1"/>
  <c r="CC511" i="1"/>
  <c r="CC512" i="1"/>
  <c r="CC513" i="1"/>
  <c r="CC514" i="1"/>
  <c r="CC518" i="1"/>
  <c r="CD500" i="1"/>
  <c r="CD501" i="1"/>
  <c r="CD502" i="1"/>
  <c r="CD503" i="1"/>
  <c r="CD504" i="1"/>
  <c r="CD505" i="1"/>
  <c r="CD506" i="1"/>
  <c r="CD507" i="1"/>
  <c r="CD508" i="1"/>
  <c r="CD509" i="1"/>
  <c r="CD510" i="1"/>
  <c r="CE510" i="1" s="1"/>
  <c r="CD511" i="1"/>
  <c r="CE511" i="1" s="1"/>
  <c r="CD512" i="1"/>
  <c r="CD513" i="1"/>
  <c r="CE513" i="1" s="1"/>
  <c r="CD514" i="1"/>
  <c r="CE514" i="1" s="1"/>
  <c r="CD515" i="1"/>
  <c r="CE515" i="1" s="1"/>
  <c r="CD516" i="1"/>
  <c r="CD517" i="1"/>
  <c r="CE517" i="1" s="1"/>
  <c r="CD518" i="1"/>
  <c r="CE518" i="1" s="1"/>
  <c r="CD519" i="1"/>
  <c r="CE519" i="1" s="1"/>
  <c r="CD520" i="1"/>
  <c r="CD521" i="1"/>
  <c r="CE521" i="1" s="1"/>
  <c r="CD522" i="1"/>
  <c r="CE522" i="1" s="1"/>
  <c r="CD523" i="1"/>
  <c r="CE523" i="1" s="1"/>
  <c r="CE500" i="1"/>
  <c r="CE501" i="1"/>
  <c r="CE502" i="1"/>
  <c r="CE503" i="1"/>
  <c r="CE504" i="1"/>
  <c r="CE505" i="1"/>
  <c r="CE506" i="1"/>
  <c r="CE507" i="1"/>
  <c r="CE508" i="1"/>
  <c r="CE509" i="1"/>
  <c r="CE512" i="1"/>
  <c r="CE516" i="1"/>
  <c r="CE520" i="1"/>
  <c r="CO500" i="1"/>
  <c r="CP500" i="1" s="1"/>
  <c r="CO501" i="1"/>
  <c r="CO502" i="1"/>
  <c r="CO503" i="1"/>
  <c r="CO504" i="1"/>
  <c r="CO505" i="1"/>
  <c r="CP505" i="1" s="1"/>
  <c r="CO506" i="1"/>
  <c r="CP506" i="1" s="1"/>
  <c r="CO507" i="1"/>
  <c r="CP507" i="1" s="1"/>
  <c r="CO508" i="1"/>
  <c r="CP508" i="1" s="1"/>
  <c r="CO509" i="1"/>
  <c r="CP509" i="1" s="1"/>
  <c r="CO510" i="1"/>
  <c r="CP510" i="1" s="1"/>
  <c r="CO511" i="1"/>
  <c r="CP511" i="1" s="1"/>
  <c r="CO512" i="1"/>
  <c r="CP512" i="1" s="1"/>
  <c r="CO513" i="1"/>
  <c r="CP513" i="1" s="1"/>
  <c r="CO514" i="1"/>
  <c r="CP514" i="1" s="1"/>
  <c r="CO515" i="1"/>
  <c r="CP515" i="1" s="1"/>
  <c r="CO516" i="1"/>
  <c r="CP516" i="1" s="1"/>
  <c r="CO517" i="1"/>
  <c r="CP517" i="1" s="1"/>
  <c r="CO518" i="1"/>
  <c r="CP518" i="1" s="1"/>
  <c r="CO519" i="1"/>
  <c r="CP519" i="1" s="1"/>
  <c r="CO520" i="1"/>
  <c r="CP520" i="1" s="1"/>
  <c r="CO521" i="1"/>
  <c r="CP521" i="1" s="1"/>
  <c r="CO522" i="1"/>
  <c r="CP522" i="1" s="1"/>
  <c r="CO523" i="1"/>
  <c r="CP523" i="1" s="1"/>
  <c r="CP501" i="1"/>
  <c r="CP502" i="1"/>
  <c r="CP503" i="1"/>
  <c r="CP504" i="1"/>
  <c r="CQ500" i="1"/>
  <c r="CR500" i="1" s="1"/>
  <c r="CQ501" i="1"/>
  <c r="CQ502" i="1"/>
  <c r="CR502" i="1" s="1"/>
  <c r="CQ503" i="1"/>
  <c r="CR503" i="1" s="1"/>
  <c r="CQ504" i="1"/>
  <c r="CQ505" i="1"/>
  <c r="CQ506" i="1"/>
  <c r="CQ507" i="1"/>
  <c r="CQ508" i="1"/>
  <c r="CR508" i="1" s="1"/>
  <c r="CQ509" i="1"/>
  <c r="CR509" i="1" s="1"/>
  <c r="CQ510" i="1"/>
  <c r="CR510" i="1" s="1"/>
  <c r="CQ511" i="1"/>
  <c r="CR511" i="1" s="1"/>
  <c r="CQ512" i="1"/>
  <c r="CQ513" i="1"/>
  <c r="CQ514" i="1"/>
  <c r="CR514" i="1" s="1"/>
  <c r="CQ515" i="1"/>
  <c r="CQ516" i="1"/>
  <c r="CQ517" i="1"/>
  <c r="CR517" i="1" s="1"/>
  <c r="CQ518" i="1"/>
  <c r="CR518" i="1" s="1"/>
  <c r="CQ519" i="1"/>
  <c r="CR519" i="1" s="1"/>
  <c r="CQ520" i="1"/>
  <c r="CQ521" i="1"/>
  <c r="CQ522" i="1"/>
  <c r="CQ523" i="1"/>
  <c r="CR523" i="1" s="1"/>
  <c r="CT500" i="1"/>
  <c r="CT501" i="1"/>
  <c r="CT502" i="1"/>
  <c r="CT503" i="1"/>
  <c r="CT504" i="1"/>
  <c r="CT505" i="1"/>
  <c r="CT506" i="1"/>
  <c r="CT507" i="1"/>
  <c r="CT508" i="1"/>
  <c r="CT509" i="1"/>
  <c r="CT510" i="1"/>
  <c r="CT511" i="1"/>
  <c r="CT512" i="1"/>
  <c r="CT513" i="1"/>
  <c r="CT514" i="1"/>
  <c r="CT515" i="1"/>
  <c r="CT516" i="1"/>
  <c r="CT517" i="1"/>
  <c r="CT518" i="1"/>
  <c r="CT519" i="1"/>
  <c r="CT520" i="1"/>
  <c r="CT521" i="1"/>
  <c r="CT522" i="1"/>
  <c r="CT523" i="1"/>
  <c r="DC512" i="1"/>
  <c r="DC513" i="1"/>
  <c r="DC514" i="1"/>
  <c r="DC515" i="1"/>
  <c r="DC516" i="1"/>
  <c r="DC517" i="1"/>
  <c r="DC518" i="1"/>
  <c r="DC519" i="1"/>
  <c r="DC520" i="1"/>
  <c r="DC521" i="1"/>
  <c r="DC522" i="1"/>
  <c r="DC523" i="1"/>
  <c r="DK501" i="1"/>
  <c r="DK509" i="1"/>
  <c r="DK517" i="1"/>
  <c r="DL502" i="1"/>
  <c r="DK502" i="1"/>
  <c r="DK503" i="1"/>
  <c r="DK510" i="1"/>
  <c r="DK511" i="1"/>
  <c r="DK518" i="1"/>
  <c r="DK519" i="1"/>
  <c r="DL503" i="1"/>
  <c r="DA147" i="1"/>
  <c r="DC147" i="1" s="1"/>
  <c r="DA3" i="1"/>
  <c r="DC3" i="1" s="1"/>
  <c r="DA4" i="1"/>
  <c r="DC4" i="1" s="1"/>
  <c r="DA5" i="1"/>
  <c r="DC5" i="1" s="1"/>
  <c r="DA6" i="1"/>
  <c r="DC6" i="1" s="1"/>
  <c r="DA7" i="1"/>
  <c r="DC7" i="1" s="1"/>
  <c r="DA8" i="1"/>
  <c r="DC8" i="1" s="1"/>
  <c r="DA9" i="1"/>
  <c r="DC9" i="1" s="1"/>
  <c r="DA10" i="1"/>
  <c r="DC10" i="1" s="1"/>
  <c r="DA11" i="1"/>
  <c r="DC11" i="1" s="1"/>
  <c r="DA12" i="1"/>
  <c r="DC12" i="1" s="1"/>
  <c r="DA13" i="1"/>
  <c r="DC13" i="1" s="1"/>
  <c r="DA14" i="1"/>
  <c r="DC14" i="1" s="1"/>
  <c r="DA15" i="1"/>
  <c r="DC15" i="1" s="1"/>
  <c r="DA16" i="1"/>
  <c r="DC16" i="1" s="1"/>
  <c r="DA17" i="1"/>
  <c r="DC17" i="1" s="1"/>
  <c r="DA18" i="1"/>
  <c r="DC18" i="1" s="1"/>
  <c r="DA19" i="1"/>
  <c r="DC19" i="1" s="1"/>
  <c r="DA20" i="1"/>
  <c r="DC20" i="1" s="1"/>
  <c r="DA21" i="1"/>
  <c r="DC21" i="1" s="1"/>
  <c r="DA22" i="1"/>
  <c r="DC22" i="1" s="1"/>
  <c r="DA23" i="1"/>
  <c r="DC23" i="1" s="1"/>
  <c r="DA24" i="1"/>
  <c r="DC24" i="1" s="1"/>
  <c r="DA25" i="1"/>
  <c r="DC25" i="1" s="1"/>
  <c r="DA26" i="1"/>
  <c r="DC26" i="1" s="1"/>
  <c r="DA27" i="1"/>
  <c r="DC27" i="1" s="1"/>
  <c r="DA28" i="1"/>
  <c r="DC28" i="1" s="1"/>
  <c r="DA29" i="1"/>
  <c r="DC29" i="1" s="1"/>
  <c r="DA30" i="1"/>
  <c r="DC30" i="1" s="1"/>
  <c r="DA31" i="1"/>
  <c r="DC31" i="1" s="1"/>
  <c r="DA49" i="1"/>
  <c r="DC49" i="1" s="1"/>
  <c r="DA50" i="1"/>
  <c r="DC50" i="1" s="1"/>
  <c r="DA51" i="1"/>
  <c r="DC51" i="1" s="1"/>
  <c r="DA52" i="1"/>
  <c r="DC52" i="1" s="1"/>
  <c r="DA53" i="1"/>
  <c r="DC53" i="1" s="1"/>
  <c r="DA54" i="1"/>
  <c r="DC54" i="1" s="1"/>
  <c r="DA55" i="1"/>
  <c r="DC55" i="1" s="1"/>
  <c r="DA56" i="1"/>
  <c r="DC56" i="1" s="1"/>
  <c r="DA57" i="1"/>
  <c r="DC57" i="1" s="1"/>
  <c r="DA58" i="1"/>
  <c r="DC58" i="1" s="1"/>
  <c r="DA32" i="1"/>
  <c r="DC32" i="1" s="1"/>
  <c r="DA33" i="1"/>
  <c r="DC33" i="1" s="1"/>
  <c r="DA34" i="1"/>
  <c r="DC34" i="1" s="1"/>
  <c r="DA35" i="1"/>
  <c r="DC35" i="1" s="1"/>
  <c r="DA36" i="1"/>
  <c r="DC36" i="1" s="1"/>
  <c r="DA37" i="1"/>
  <c r="DC37" i="1" s="1"/>
  <c r="DA38" i="1"/>
  <c r="DC38" i="1" s="1"/>
  <c r="DA39" i="1"/>
  <c r="DC39" i="1" s="1"/>
  <c r="DA40" i="1"/>
  <c r="DC40" i="1" s="1"/>
  <c r="DA41" i="1"/>
  <c r="DC41" i="1" s="1"/>
  <c r="DA42" i="1"/>
  <c r="DC42" i="1" s="1"/>
  <c r="DA43" i="1"/>
  <c r="DC43" i="1" s="1"/>
  <c r="DA44" i="1"/>
  <c r="DC44" i="1" s="1"/>
  <c r="DA45" i="1"/>
  <c r="DC45" i="1" s="1"/>
  <c r="DA46" i="1"/>
  <c r="DC46" i="1" s="1"/>
  <c r="DA47" i="1"/>
  <c r="DC47" i="1" s="1"/>
  <c r="DA48" i="1"/>
  <c r="DC48" i="1" s="1"/>
  <c r="DA59" i="1"/>
  <c r="DC59" i="1" s="1"/>
  <c r="DA60" i="1"/>
  <c r="DC60" i="1" s="1"/>
  <c r="DA61" i="1"/>
  <c r="DC61" i="1" s="1"/>
  <c r="DA62" i="1"/>
  <c r="DC62" i="1" s="1"/>
  <c r="DA63" i="1"/>
  <c r="DC63" i="1" s="1"/>
  <c r="DA64" i="1"/>
  <c r="DC64" i="1" s="1"/>
  <c r="DA65" i="1"/>
  <c r="DC65" i="1" s="1"/>
  <c r="DA66" i="1"/>
  <c r="DC66" i="1" s="1"/>
  <c r="DA67" i="1"/>
  <c r="DC67" i="1" s="1"/>
  <c r="DA68" i="1"/>
  <c r="DC68" i="1" s="1"/>
  <c r="DA69" i="1"/>
  <c r="DC69" i="1" s="1"/>
  <c r="DA70" i="1"/>
  <c r="DC70" i="1" s="1"/>
  <c r="DA71" i="1"/>
  <c r="DC71" i="1" s="1"/>
  <c r="DA72" i="1"/>
  <c r="DC72" i="1" s="1"/>
  <c r="DA73" i="1"/>
  <c r="DC73" i="1" s="1"/>
  <c r="DA74" i="1"/>
  <c r="DC74" i="1" s="1"/>
  <c r="DA75" i="1"/>
  <c r="DC75" i="1" s="1"/>
  <c r="DA76" i="1"/>
  <c r="DC76" i="1" s="1"/>
  <c r="DA77" i="1"/>
  <c r="DC77" i="1" s="1"/>
  <c r="DA78" i="1"/>
  <c r="DC78" i="1" s="1"/>
  <c r="DA79" i="1"/>
  <c r="DC79" i="1" s="1"/>
  <c r="DA80" i="1"/>
  <c r="DC80" i="1" s="1"/>
  <c r="DA81" i="1"/>
  <c r="DC81" i="1" s="1"/>
  <c r="DA82" i="1"/>
  <c r="DC82" i="1" s="1"/>
  <c r="DA83" i="1"/>
  <c r="DC83" i="1" s="1"/>
  <c r="DA84" i="1"/>
  <c r="DC84" i="1" s="1"/>
  <c r="DA85" i="1"/>
  <c r="DC85" i="1" s="1"/>
  <c r="DA86" i="1"/>
  <c r="DC86" i="1" s="1"/>
  <c r="DA87" i="1"/>
  <c r="DC87" i="1" s="1"/>
  <c r="DA88" i="1"/>
  <c r="DC88" i="1" s="1"/>
  <c r="DA89" i="1"/>
  <c r="DC89" i="1" s="1"/>
  <c r="DA90" i="1"/>
  <c r="DC90" i="1" s="1"/>
  <c r="DA91" i="1"/>
  <c r="DC91" i="1" s="1"/>
  <c r="DA92" i="1"/>
  <c r="DC92" i="1" s="1"/>
  <c r="DA93" i="1"/>
  <c r="DC93" i="1" s="1"/>
  <c r="DA94" i="1"/>
  <c r="DC94" i="1" s="1"/>
  <c r="DA95" i="1"/>
  <c r="DC95" i="1" s="1"/>
  <c r="DA96" i="1"/>
  <c r="DC96" i="1" s="1"/>
  <c r="DA97" i="1"/>
  <c r="DC97" i="1" s="1"/>
  <c r="DA98" i="1"/>
  <c r="DC98" i="1" s="1"/>
  <c r="DA99" i="1"/>
  <c r="DC99" i="1" s="1"/>
  <c r="DA100" i="1"/>
  <c r="DC100" i="1" s="1"/>
  <c r="DA101" i="1"/>
  <c r="DC101" i="1" s="1"/>
  <c r="DA102" i="1"/>
  <c r="DC102" i="1" s="1"/>
  <c r="DA103" i="1"/>
  <c r="DC103" i="1" s="1"/>
  <c r="DA104" i="1"/>
  <c r="DC104" i="1" s="1"/>
  <c r="DA105" i="1"/>
  <c r="DC105" i="1" s="1"/>
  <c r="DA106" i="1"/>
  <c r="DC106" i="1" s="1"/>
  <c r="DA107" i="1"/>
  <c r="DC107" i="1" s="1"/>
  <c r="DA108" i="1"/>
  <c r="DC108" i="1" s="1"/>
  <c r="DA109" i="1"/>
  <c r="DC109" i="1" s="1"/>
  <c r="DA110" i="1"/>
  <c r="DC110" i="1" s="1"/>
  <c r="DA111" i="1"/>
  <c r="DC111" i="1" s="1"/>
  <c r="DA112" i="1"/>
  <c r="DC112" i="1" s="1"/>
  <c r="DA113" i="1"/>
  <c r="DC113" i="1" s="1"/>
  <c r="DA114" i="1"/>
  <c r="DC114" i="1" s="1"/>
  <c r="DA115" i="1"/>
  <c r="DC115" i="1" s="1"/>
  <c r="DA116" i="1"/>
  <c r="DC116" i="1" s="1"/>
  <c r="DA117" i="1"/>
  <c r="DC117" i="1" s="1"/>
  <c r="DA118" i="1"/>
  <c r="DC118" i="1" s="1"/>
  <c r="DA119" i="1"/>
  <c r="DC119" i="1" s="1"/>
  <c r="DA120" i="1"/>
  <c r="DC120" i="1" s="1"/>
  <c r="DA121" i="1"/>
  <c r="DC121" i="1" s="1"/>
  <c r="DA122" i="1"/>
  <c r="DC122" i="1" s="1"/>
  <c r="DA123" i="1"/>
  <c r="DC123" i="1" s="1"/>
  <c r="DA124" i="1"/>
  <c r="DC124" i="1" s="1"/>
  <c r="DA125" i="1"/>
  <c r="DC125" i="1" s="1"/>
  <c r="DA126" i="1"/>
  <c r="DC126" i="1" s="1"/>
  <c r="DA127" i="1"/>
  <c r="DC127" i="1" s="1"/>
  <c r="DA128" i="1"/>
  <c r="DC128" i="1" s="1"/>
  <c r="DA129" i="1"/>
  <c r="DC129" i="1" s="1"/>
  <c r="DA130" i="1"/>
  <c r="DC130" i="1" s="1"/>
  <c r="DA131" i="1"/>
  <c r="DC131" i="1" s="1"/>
  <c r="DA132" i="1"/>
  <c r="DC132" i="1" s="1"/>
  <c r="DA133" i="1"/>
  <c r="DC133" i="1" s="1"/>
  <c r="DA134" i="1"/>
  <c r="DC134" i="1" s="1"/>
  <c r="DA135" i="1"/>
  <c r="DC135" i="1" s="1"/>
  <c r="DA136" i="1"/>
  <c r="DC136" i="1" s="1"/>
  <c r="DA137" i="1"/>
  <c r="DC137" i="1" s="1"/>
  <c r="DA138" i="1"/>
  <c r="DC138" i="1" s="1"/>
  <c r="DA139" i="1"/>
  <c r="DC139" i="1" s="1"/>
  <c r="DA140" i="1"/>
  <c r="DC140" i="1" s="1"/>
  <c r="DA141" i="1"/>
  <c r="DC141" i="1" s="1"/>
  <c r="DA142" i="1"/>
  <c r="DC142" i="1" s="1"/>
  <c r="DA143" i="1"/>
  <c r="DC143" i="1" s="1"/>
  <c r="DA144" i="1"/>
  <c r="DC144" i="1" s="1"/>
  <c r="DA145" i="1"/>
  <c r="DC145" i="1" s="1"/>
  <c r="DA146" i="1"/>
  <c r="DC146" i="1" s="1"/>
  <c r="DA148" i="1"/>
  <c r="DC148" i="1" s="1"/>
  <c r="DA149" i="1"/>
  <c r="DC149" i="1" s="1"/>
  <c r="DA150" i="1"/>
  <c r="DC150" i="1" s="1"/>
  <c r="DA151" i="1"/>
  <c r="DC151" i="1" s="1"/>
  <c r="DA152" i="1"/>
  <c r="DC152" i="1" s="1"/>
  <c r="DA153" i="1"/>
  <c r="DC153" i="1" s="1"/>
  <c r="DA154" i="1"/>
  <c r="DC154" i="1" s="1"/>
  <c r="DA155" i="1"/>
  <c r="DC155" i="1" s="1"/>
  <c r="DA156" i="1"/>
  <c r="DC156" i="1" s="1"/>
  <c r="DA157" i="1"/>
  <c r="DC157" i="1" s="1"/>
  <c r="DA158" i="1"/>
  <c r="DC158" i="1" s="1"/>
  <c r="DA159" i="1"/>
  <c r="DC159" i="1" s="1"/>
  <c r="DA160" i="1"/>
  <c r="DC160" i="1" s="1"/>
  <c r="DA161" i="1"/>
  <c r="DC161" i="1" s="1"/>
  <c r="DA162" i="1"/>
  <c r="DC162" i="1" s="1"/>
  <c r="DA163" i="1"/>
  <c r="DC163" i="1" s="1"/>
  <c r="DA170" i="1"/>
  <c r="DC170" i="1" s="1"/>
  <c r="DA171" i="1"/>
  <c r="DC171" i="1" s="1"/>
  <c r="DA172" i="1"/>
  <c r="DC172" i="1" s="1"/>
  <c r="DA173" i="1"/>
  <c r="DC173" i="1" s="1"/>
  <c r="DA174" i="1"/>
  <c r="DC174" i="1" s="1"/>
  <c r="DA175" i="1"/>
  <c r="DC175" i="1" s="1"/>
  <c r="DA176" i="1"/>
  <c r="DC176" i="1" s="1"/>
  <c r="DA177" i="1"/>
  <c r="DC177" i="1" s="1"/>
  <c r="DA178" i="1"/>
  <c r="DC178" i="1" s="1"/>
  <c r="DA179" i="1"/>
  <c r="DC179" i="1" s="1"/>
  <c r="DA180" i="1"/>
  <c r="DC180" i="1" s="1"/>
  <c r="DA181" i="1"/>
  <c r="DC181" i="1" s="1"/>
  <c r="DA182" i="1"/>
  <c r="DC182" i="1" s="1"/>
  <c r="DA183" i="1"/>
  <c r="DC183" i="1" s="1"/>
  <c r="DA184" i="1"/>
  <c r="DC184" i="1" s="1"/>
  <c r="DA185" i="1"/>
  <c r="DC185" i="1" s="1"/>
  <c r="DA186" i="1"/>
  <c r="DC186" i="1" s="1"/>
  <c r="DA187" i="1"/>
  <c r="DC187" i="1" s="1"/>
  <c r="DA188" i="1"/>
  <c r="DC188" i="1" s="1"/>
  <c r="DA189" i="1"/>
  <c r="DC189" i="1" s="1"/>
  <c r="DA190" i="1"/>
  <c r="DC190" i="1" s="1"/>
  <c r="DA191" i="1"/>
  <c r="DC191" i="1" s="1"/>
  <c r="DA192" i="1"/>
  <c r="DC192" i="1" s="1"/>
  <c r="DA193" i="1"/>
  <c r="DC193" i="1" s="1"/>
  <c r="DA194" i="1"/>
  <c r="DC194" i="1" s="1"/>
  <c r="DA195" i="1"/>
  <c r="DC195" i="1" s="1"/>
  <c r="DA196" i="1"/>
  <c r="DC196" i="1" s="1"/>
  <c r="DA197" i="1"/>
  <c r="DC197" i="1" s="1"/>
  <c r="DA198" i="1"/>
  <c r="DC198" i="1" s="1"/>
  <c r="DA199" i="1"/>
  <c r="DC199" i="1" s="1"/>
  <c r="DA200" i="1"/>
  <c r="DC200" i="1" s="1"/>
  <c r="DA201" i="1"/>
  <c r="DC201" i="1" s="1"/>
  <c r="DA202" i="1"/>
  <c r="DC202" i="1" s="1"/>
  <c r="DA203" i="1"/>
  <c r="DC203" i="1" s="1"/>
  <c r="DA204" i="1"/>
  <c r="DC204" i="1" s="1"/>
  <c r="DA205" i="1"/>
  <c r="DC205" i="1" s="1"/>
  <c r="DA206" i="1"/>
  <c r="DC206" i="1" s="1"/>
  <c r="DA207" i="1"/>
  <c r="DC207" i="1" s="1"/>
  <c r="DA208" i="1"/>
  <c r="DC208" i="1" s="1"/>
  <c r="DA209" i="1"/>
  <c r="DC209" i="1" s="1"/>
  <c r="DA210" i="1"/>
  <c r="DC210" i="1" s="1"/>
  <c r="DA211" i="1"/>
  <c r="DC211" i="1" s="1"/>
  <c r="DA212" i="1"/>
  <c r="DC212" i="1" s="1"/>
  <c r="DA213" i="1"/>
  <c r="DC213" i="1" s="1"/>
  <c r="DA214" i="1"/>
  <c r="DC214" i="1" s="1"/>
  <c r="DA215" i="1"/>
  <c r="DC215" i="1" s="1"/>
  <c r="DA216" i="1"/>
  <c r="DC216" i="1" s="1"/>
  <c r="DA217" i="1"/>
  <c r="DC217" i="1" s="1"/>
  <c r="DA218" i="1"/>
  <c r="DC218" i="1" s="1"/>
  <c r="DA219" i="1"/>
  <c r="DC219" i="1" s="1"/>
  <c r="DA220" i="1"/>
  <c r="DC220" i="1" s="1"/>
  <c r="DA221" i="1"/>
  <c r="DC221" i="1" s="1"/>
  <c r="DA222" i="1"/>
  <c r="DC222" i="1" s="1"/>
  <c r="DA223" i="1"/>
  <c r="DC223" i="1" s="1"/>
  <c r="DA224" i="1"/>
  <c r="DC224" i="1" s="1"/>
  <c r="DA225" i="1"/>
  <c r="DC225" i="1" s="1"/>
  <c r="DA226" i="1"/>
  <c r="DC226" i="1" s="1"/>
  <c r="DA227" i="1"/>
  <c r="DC227" i="1" s="1"/>
  <c r="DA228" i="1"/>
  <c r="DC228" i="1" s="1"/>
  <c r="DA234" i="1"/>
  <c r="DC234" i="1" s="1"/>
  <c r="DA235" i="1"/>
  <c r="DC235" i="1" s="1"/>
  <c r="DA236" i="1"/>
  <c r="DC236" i="1" s="1"/>
  <c r="DA237" i="1"/>
  <c r="DC237" i="1" s="1"/>
  <c r="DA238" i="1"/>
  <c r="DC238" i="1" s="1"/>
  <c r="DA239" i="1"/>
  <c r="DC239" i="1" s="1"/>
  <c r="DA240" i="1"/>
  <c r="DC240" i="1" s="1"/>
  <c r="DA241" i="1"/>
  <c r="DC241" i="1" s="1"/>
  <c r="DA242" i="1"/>
  <c r="DC242" i="1" s="1"/>
  <c r="DA243" i="1"/>
  <c r="DC243" i="1" s="1"/>
  <c r="DA244" i="1"/>
  <c r="DC244" i="1" s="1"/>
  <c r="DA245" i="1"/>
  <c r="DC245" i="1" s="1"/>
  <c r="DA246" i="1"/>
  <c r="DC246" i="1" s="1"/>
  <c r="DA247" i="1"/>
  <c r="DC247" i="1" s="1"/>
  <c r="DA248" i="1"/>
  <c r="DC248" i="1" s="1"/>
  <c r="DA249" i="1"/>
  <c r="DC249" i="1" s="1"/>
  <c r="DA250" i="1"/>
  <c r="DC250" i="1" s="1"/>
  <c r="DA251" i="1"/>
  <c r="DC251" i="1" s="1"/>
  <c r="DA252" i="1"/>
  <c r="DC252" i="1" s="1"/>
  <c r="DA253" i="1"/>
  <c r="DC253" i="1" s="1"/>
  <c r="DA254" i="1"/>
  <c r="DC254" i="1" s="1"/>
  <c r="DA255" i="1"/>
  <c r="DC255" i="1" s="1"/>
  <c r="DA256" i="1"/>
  <c r="DC256" i="1" s="1"/>
  <c r="DA257" i="1"/>
  <c r="DC257" i="1" s="1"/>
  <c r="DA258" i="1"/>
  <c r="DC258" i="1" s="1"/>
  <c r="DA259" i="1"/>
  <c r="DC259" i="1" s="1"/>
  <c r="DA260" i="1"/>
  <c r="DC260" i="1" s="1"/>
  <c r="DA261" i="1"/>
  <c r="DC261" i="1" s="1"/>
  <c r="DA262" i="1"/>
  <c r="DC262" i="1" s="1"/>
  <c r="DA263" i="1"/>
  <c r="DC263" i="1" s="1"/>
  <c r="DA264" i="1"/>
  <c r="DC264" i="1" s="1"/>
  <c r="DA265" i="1"/>
  <c r="DC265" i="1" s="1"/>
  <c r="DA266" i="1"/>
  <c r="DC266" i="1" s="1"/>
  <c r="DA267" i="1"/>
  <c r="DC267" i="1" s="1"/>
  <c r="DA268" i="1"/>
  <c r="DC268" i="1" s="1"/>
  <c r="DA269" i="1"/>
  <c r="DC269" i="1" s="1"/>
  <c r="DA270" i="1"/>
  <c r="DC270" i="1" s="1"/>
  <c r="DA271" i="1"/>
  <c r="DC271" i="1" s="1"/>
  <c r="DA272" i="1"/>
  <c r="DC272" i="1" s="1"/>
  <c r="DA273" i="1"/>
  <c r="DC273" i="1" s="1"/>
  <c r="DA274" i="1"/>
  <c r="DC274" i="1" s="1"/>
  <c r="DA275" i="1"/>
  <c r="DC275" i="1" s="1"/>
  <c r="DA276" i="1"/>
  <c r="DC276" i="1" s="1"/>
  <c r="DA277" i="1"/>
  <c r="DC277" i="1" s="1"/>
  <c r="DA278" i="1"/>
  <c r="DC278" i="1" s="1"/>
  <c r="DA279" i="1"/>
  <c r="DC279" i="1" s="1"/>
  <c r="DA280" i="1"/>
  <c r="DC280" i="1" s="1"/>
  <c r="DA281" i="1"/>
  <c r="DC281" i="1" s="1"/>
  <c r="DA282" i="1"/>
  <c r="DC282" i="1" s="1"/>
  <c r="DA283" i="1"/>
  <c r="DC283" i="1" s="1"/>
  <c r="DA284" i="1"/>
  <c r="DC284" i="1" s="1"/>
  <c r="DA285" i="1"/>
  <c r="DC285" i="1" s="1"/>
  <c r="DA286" i="1"/>
  <c r="DC286" i="1" s="1"/>
  <c r="DA287" i="1"/>
  <c r="DC287" i="1" s="1"/>
  <c r="DA288" i="1"/>
  <c r="DC288" i="1" s="1"/>
  <c r="DA289" i="1"/>
  <c r="DC289" i="1" s="1"/>
  <c r="DA290" i="1"/>
  <c r="DC290" i="1" s="1"/>
  <c r="DA291" i="1"/>
  <c r="DC291" i="1" s="1"/>
  <c r="DA292" i="1"/>
  <c r="DC292" i="1" s="1"/>
  <c r="DA293" i="1"/>
  <c r="DC293" i="1" s="1"/>
  <c r="DA294" i="1"/>
  <c r="DC294" i="1" s="1"/>
  <c r="DA295" i="1"/>
  <c r="DC295" i="1" s="1"/>
  <c r="DA296" i="1"/>
  <c r="DC296" i="1" s="1"/>
  <c r="DA297" i="1"/>
  <c r="DC297" i="1" s="1"/>
  <c r="DA298" i="1"/>
  <c r="DC298" i="1" s="1"/>
  <c r="DA299" i="1"/>
  <c r="DC299" i="1" s="1"/>
  <c r="DA300" i="1"/>
  <c r="DC300" i="1" s="1"/>
  <c r="DA301" i="1"/>
  <c r="DC301" i="1" s="1"/>
  <c r="DA302" i="1"/>
  <c r="DC302" i="1" s="1"/>
  <c r="DA303" i="1"/>
  <c r="DC303" i="1" s="1"/>
  <c r="DA304" i="1"/>
  <c r="DC304" i="1" s="1"/>
  <c r="DA305" i="1"/>
  <c r="DC305" i="1" s="1"/>
  <c r="DA306" i="1"/>
  <c r="DC306" i="1" s="1"/>
  <c r="DA307" i="1"/>
  <c r="DC307" i="1" s="1"/>
  <c r="DA308" i="1"/>
  <c r="DC308" i="1" s="1"/>
  <c r="DA309" i="1"/>
  <c r="DC309" i="1" s="1"/>
  <c r="DA310" i="1"/>
  <c r="DC310" i="1" s="1"/>
  <c r="DA311" i="1"/>
  <c r="DC311" i="1" s="1"/>
  <c r="DA312" i="1"/>
  <c r="DC312" i="1" s="1"/>
  <c r="DA313" i="1"/>
  <c r="DC313" i="1" s="1"/>
  <c r="DA314" i="1"/>
  <c r="DC314" i="1" s="1"/>
  <c r="DA315" i="1"/>
  <c r="DC315" i="1" s="1"/>
  <c r="DA316" i="1"/>
  <c r="DC316" i="1" s="1"/>
  <c r="DA317" i="1"/>
  <c r="DC317" i="1" s="1"/>
  <c r="DA318" i="1"/>
  <c r="DC318" i="1" s="1"/>
  <c r="DA319" i="1"/>
  <c r="DC319" i="1" s="1"/>
  <c r="DA320" i="1"/>
  <c r="DC320" i="1" s="1"/>
  <c r="DA321" i="1"/>
  <c r="DC321" i="1" s="1"/>
  <c r="DA322" i="1"/>
  <c r="DC322" i="1" s="1"/>
  <c r="DA323" i="1"/>
  <c r="DC323" i="1" s="1"/>
  <c r="DA324" i="1"/>
  <c r="DC324" i="1" s="1"/>
  <c r="DA325" i="1"/>
  <c r="DC325" i="1" s="1"/>
  <c r="DA326" i="1"/>
  <c r="DC326" i="1" s="1"/>
  <c r="DA327" i="1"/>
  <c r="DC327" i="1" s="1"/>
  <c r="DA328" i="1"/>
  <c r="DC328" i="1" s="1"/>
  <c r="DA329" i="1"/>
  <c r="DC329" i="1" s="1"/>
  <c r="DA330" i="1"/>
  <c r="DC330" i="1" s="1"/>
  <c r="DA331" i="1"/>
  <c r="DC331" i="1" s="1"/>
  <c r="DA332" i="1"/>
  <c r="DC332" i="1" s="1"/>
  <c r="DA333" i="1"/>
  <c r="DC333" i="1" s="1"/>
  <c r="DA334" i="1"/>
  <c r="DC334" i="1" s="1"/>
  <c r="DA335" i="1"/>
  <c r="DC335" i="1" s="1"/>
  <c r="DA336" i="1"/>
  <c r="DC336" i="1" s="1"/>
  <c r="DA337" i="1"/>
  <c r="DC337" i="1" s="1"/>
  <c r="DA338" i="1"/>
  <c r="DC338" i="1" s="1"/>
  <c r="DA339" i="1"/>
  <c r="DC339" i="1" s="1"/>
  <c r="DA340" i="1"/>
  <c r="DC340" i="1" s="1"/>
  <c r="DA341" i="1"/>
  <c r="DC341" i="1" s="1"/>
  <c r="DA342" i="1"/>
  <c r="DC342" i="1" s="1"/>
  <c r="DA343" i="1"/>
  <c r="DC343" i="1" s="1"/>
  <c r="DA344" i="1"/>
  <c r="DC344" i="1" s="1"/>
  <c r="DA351" i="1"/>
  <c r="DC351" i="1" s="1"/>
  <c r="DA352" i="1"/>
  <c r="DC352" i="1" s="1"/>
  <c r="DA353" i="1"/>
  <c r="DC353" i="1" s="1"/>
  <c r="DA354" i="1"/>
  <c r="DC354" i="1" s="1"/>
  <c r="DA355" i="1"/>
  <c r="DC355" i="1" s="1"/>
  <c r="DA356" i="1"/>
  <c r="DC356" i="1" s="1"/>
  <c r="DA357" i="1"/>
  <c r="DC357" i="1" s="1"/>
  <c r="DA358" i="1"/>
  <c r="DC358" i="1" s="1"/>
  <c r="DA359" i="1"/>
  <c r="DC359" i="1" s="1"/>
  <c r="DA360" i="1"/>
  <c r="DC360" i="1" s="1"/>
  <c r="DA361" i="1"/>
  <c r="DC361" i="1" s="1"/>
  <c r="DA362" i="1"/>
  <c r="DC362" i="1" s="1"/>
  <c r="DA363" i="1"/>
  <c r="DC363" i="1" s="1"/>
  <c r="DA364" i="1"/>
  <c r="DC364" i="1" s="1"/>
  <c r="DA365" i="1"/>
  <c r="DC365" i="1" s="1"/>
  <c r="DA366" i="1"/>
  <c r="DC366" i="1" s="1"/>
  <c r="DA367" i="1"/>
  <c r="DC367" i="1" s="1"/>
  <c r="DA368" i="1"/>
  <c r="DC368" i="1" s="1"/>
  <c r="DA369" i="1"/>
  <c r="DC369" i="1" s="1"/>
  <c r="DA370" i="1"/>
  <c r="DC370" i="1" s="1"/>
  <c r="DA371" i="1"/>
  <c r="DC371" i="1" s="1"/>
  <c r="DA372" i="1"/>
  <c r="DC372" i="1" s="1"/>
  <c r="DA373" i="1"/>
  <c r="DC373" i="1" s="1"/>
  <c r="DA374" i="1"/>
  <c r="DC374" i="1" s="1"/>
  <c r="DA375" i="1"/>
  <c r="DC375" i="1" s="1"/>
  <c r="DA376" i="1"/>
  <c r="DC376" i="1" s="1"/>
  <c r="DA377" i="1"/>
  <c r="DC377" i="1" s="1"/>
  <c r="DA378" i="1"/>
  <c r="DC378" i="1" s="1"/>
  <c r="DA379" i="1"/>
  <c r="DC379" i="1" s="1"/>
  <c r="DA380" i="1"/>
  <c r="DC380" i="1" s="1"/>
  <c r="DA381" i="1"/>
  <c r="DC381" i="1" s="1"/>
  <c r="DA382" i="1"/>
  <c r="DC382" i="1" s="1"/>
  <c r="DA383" i="1"/>
  <c r="DC383" i="1" s="1"/>
  <c r="DA384" i="1"/>
  <c r="DC384" i="1" s="1"/>
  <c r="DA385" i="1"/>
  <c r="DC385" i="1" s="1"/>
  <c r="DA386" i="1"/>
  <c r="DC386" i="1" s="1"/>
  <c r="DA387" i="1"/>
  <c r="DC387" i="1" s="1"/>
  <c r="DA388" i="1"/>
  <c r="DC388" i="1" s="1"/>
  <c r="DA389" i="1"/>
  <c r="DC389" i="1" s="1"/>
  <c r="DA390" i="1"/>
  <c r="DC390" i="1" s="1"/>
  <c r="DA391" i="1"/>
  <c r="DC391" i="1" s="1"/>
  <c r="DA393" i="1"/>
  <c r="DC393" i="1" s="1"/>
  <c r="DA394" i="1"/>
  <c r="DC394" i="1" s="1"/>
  <c r="DA395" i="1"/>
  <c r="DC395" i="1" s="1"/>
  <c r="DA396" i="1"/>
  <c r="DC396" i="1" s="1"/>
  <c r="DA397" i="1"/>
  <c r="DC397" i="1" s="1"/>
  <c r="DA398" i="1"/>
  <c r="DC398" i="1" s="1"/>
  <c r="DA399" i="1"/>
  <c r="DC399" i="1" s="1"/>
  <c r="DA400" i="1"/>
  <c r="DC400" i="1" s="1"/>
  <c r="DA401" i="1"/>
  <c r="DC401" i="1" s="1"/>
  <c r="DA402" i="1"/>
  <c r="DC402" i="1" s="1"/>
  <c r="DA392" i="1"/>
  <c r="DC392" i="1" s="1"/>
  <c r="DA403" i="1"/>
  <c r="DC403" i="1" s="1"/>
  <c r="DA404" i="1"/>
  <c r="DC404" i="1" s="1"/>
  <c r="DA405" i="1"/>
  <c r="DC405" i="1" s="1"/>
  <c r="DA406" i="1"/>
  <c r="DC406" i="1" s="1"/>
  <c r="DA407" i="1"/>
  <c r="DC407" i="1" s="1"/>
  <c r="DA408" i="1"/>
  <c r="DC408" i="1" s="1"/>
  <c r="DA409" i="1"/>
  <c r="DC409" i="1" s="1"/>
  <c r="DA410" i="1"/>
  <c r="DC410" i="1" s="1"/>
  <c r="DA411" i="1"/>
  <c r="DC411" i="1" s="1"/>
  <c r="DA412" i="1"/>
  <c r="DC412" i="1" s="1"/>
  <c r="DA413" i="1"/>
  <c r="DC413" i="1" s="1"/>
  <c r="DA414" i="1"/>
  <c r="DC414" i="1" s="1"/>
  <c r="DA415" i="1"/>
  <c r="DC415" i="1" s="1"/>
  <c r="DA416" i="1"/>
  <c r="DC416" i="1" s="1"/>
  <c r="DA417" i="1"/>
  <c r="DC417" i="1" s="1"/>
  <c r="DA418" i="1"/>
  <c r="DC418" i="1" s="1"/>
  <c r="DA419" i="1"/>
  <c r="DC419" i="1" s="1"/>
  <c r="DA420" i="1"/>
  <c r="DC420" i="1" s="1"/>
  <c r="DA421" i="1"/>
  <c r="DC421" i="1" s="1"/>
  <c r="DA422" i="1"/>
  <c r="DC422" i="1" s="1"/>
  <c r="DA423" i="1"/>
  <c r="DC423" i="1" s="1"/>
  <c r="DA424" i="1"/>
  <c r="DC424" i="1" s="1"/>
  <c r="DA425" i="1"/>
  <c r="DC425" i="1" s="1"/>
  <c r="DA426" i="1"/>
  <c r="DC426" i="1" s="1"/>
  <c r="DA427" i="1"/>
  <c r="DC427" i="1" s="1"/>
  <c r="DA428" i="1"/>
  <c r="DC428" i="1" s="1"/>
  <c r="DA429" i="1"/>
  <c r="DC429" i="1" s="1"/>
  <c r="DA430" i="1"/>
  <c r="DC430" i="1" s="1"/>
  <c r="DA431" i="1"/>
  <c r="DC431" i="1" s="1"/>
  <c r="DA432" i="1"/>
  <c r="DC432" i="1" s="1"/>
  <c r="DA433" i="1"/>
  <c r="DC433" i="1" s="1"/>
  <c r="DA434" i="1"/>
  <c r="DC434" i="1" s="1"/>
  <c r="DA435" i="1"/>
  <c r="DC435" i="1" s="1"/>
  <c r="DA436" i="1"/>
  <c r="DC436" i="1" s="1"/>
  <c r="DA437" i="1"/>
  <c r="DC437" i="1" s="1"/>
  <c r="DA438" i="1"/>
  <c r="DC438" i="1" s="1"/>
  <c r="DA439" i="1"/>
  <c r="DC439" i="1" s="1"/>
  <c r="DA440" i="1"/>
  <c r="DC440" i="1" s="1"/>
  <c r="DA441" i="1"/>
  <c r="DC441" i="1" s="1"/>
  <c r="DA442" i="1"/>
  <c r="DC442" i="1" s="1"/>
  <c r="DA443" i="1"/>
  <c r="DC443" i="1" s="1"/>
  <c r="DA444" i="1"/>
  <c r="DC444" i="1" s="1"/>
  <c r="DA445" i="1"/>
  <c r="DC445" i="1" s="1"/>
  <c r="DA446" i="1"/>
  <c r="DC446" i="1" s="1"/>
  <c r="DA447" i="1"/>
  <c r="DC447" i="1" s="1"/>
  <c r="DA448" i="1"/>
  <c r="DC448" i="1" s="1"/>
  <c r="DA449" i="1"/>
  <c r="DC449" i="1" s="1"/>
  <c r="DA450" i="1"/>
  <c r="DC450" i="1" s="1"/>
  <c r="DA451" i="1"/>
  <c r="DC451" i="1" s="1"/>
  <c r="DA452" i="1"/>
  <c r="DC452" i="1" s="1"/>
  <c r="DA453" i="1"/>
  <c r="DC453" i="1" s="1"/>
  <c r="DA454" i="1"/>
  <c r="DC454" i="1" s="1"/>
  <c r="DA455" i="1"/>
  <c r="DC455" i="1" s="1"/>
  <c r="DA456" i="1"/>
  <c r="DC456" i="1" s="1"/>
  <c r="DA457" i="1"/>
  <c r="DC457" i="1" s="1"/>
  <c r="DA458" i="1"/>
  <c r="DC458" i="1" s="1"/>
  <c r="DA459" i="1"/>
  <c r="DC459" i="1" s="1"/>
  <c r="DA460" i="1"/>
  <c r="DC460" i="1" s="1"/>
  <c r="DA461" i="1"/>
  <c r="DC461" i="1" s="1"/>
  <c r="DA462" i="1"/>
  <c r="DC462" i="1" s="1"/>
  <c r="DA463" i="1"/>
  <c r="DC463" i="1" s="1"/>
  <c r="DA464" i="1"/>
  <c r="DC464" i="1" s="1"/>
  <c r="DA465" i="1"/>
  <c r="DC465" i="1" s="1"/>
  <c r="DA466" i="1"/>
  <c r="DC466" i="1" s="1"/>
  <c r="DA467" i="1"/>
  <c r="DC467" i="1" s="1"/>
  <c r="DA468" i="1"/>
  <c r="DC468" i="1" s="1"/>
  <c r="DA469" i="1"/>
  <c r="DC469" i="1" s="1"/>
  <c r="DA470" i="1"/>
  <c r="DC470" i="1" s="1"/>
  <c r="DA471" i="1"/>
  <c r="DC471" i="1" s="1"/>
  <c r="DA472" i="1"/>
  <c r="DC472" i="1" s="1"/>
  <c r="DA473" i="1"/>
  <c r="DC473" i="1" s="1"/>
  <c r="DA474" i="1"/>
  <c r="DC474" i="1" s="1"/>
  <c r="DA475" i="1"/>
  <c r="DC475" i="1" s="1"/>
  <c r="DA476" i="1"/>
  <c r="DC476" i="1" s="1"/>
  <c r="DA477" i="1"/>
  <c r="DC477" i="1" s="1"/>
  <c r="DA478" i="1"/>
  <c r="DC478" i="1" s="1"/>
  <c r="DA479" i="1"/>
  <c r="DC479" i="1" s="1"/>
  <c r="DA480" i="1"/>
  <c r="DC480" i="1" s="1"/>
  <c r="DA481" i="1"/>
  <c r="DC481" i="1" s="1"/>
  <c r="DA482" i="1"/>
  <c r="DC482" i="1" s="1"/>
  <c r="DA483" i="1"/>
  <c r="DC483" i="1" s="1"/>
  <c r="DA484" i="1"/>
  <c r="DC484" i="1" s="1"/>
  <c r="DA485" i="1"/>
  <c r="DC485" i="1" s="1"/>
  <c r="DA486" i="1"/>
  <c r="DC486" i="1" s="1"/>
  <c r="DA487" i="1"/>
  <c r="DC487" i="1" s="1"/>
  <c r="DA488" i="1"/>
  <c r="DC488" i="1" s="1"/>
  <c r="DA489" i="1"/>
  <c r="DC489" i="1" s="1"/>
  <c r="DA490" i="1"/>
  <c r="DC490" i="1" s="1"/>
  <c r="DA491" i="1"/>
  <c r="DC491" i="1" s="1"/>
  <c r="DA492" i="1"/>
  <c r="DC492" i="1" s="1"/>
  <c r="DA493" i="1"/>
  <c r="DC493" i="1" s="1"/>
  <c r="DA494" i="1"/>
  <c r="DC494" i="1" s="1"/>
  <c r="DA495" i="1"/>
  <c r="DC495" i="1" s="1"/>
  <c r="DA496" i="1"/>
  <c r="DC496" i="1" s="1"/>
  <c r="DA497" i="1"/>
  <c r="DC497" i="1" s="1"/>
  <c r="DA498" i="1"/>
  <c r="DC498" i="1" s="1"/>
  <c r="DA499" i="1"/>
  <c r="DC499" i="1" s="1"/>
  <c r="DA164" i="1"/>
  <c r="DC164" i="1" s="1"/>
  <c r="DA165" i="1"/>
  <c r="DC165" i="1" s="1"/>
  <c r="DA166" i="1"/>
  <c r="DC166" i="1" s="1"/>
  <c r="DA167" i="1"/>
  <c r="DC167" i="1" s="1"/>
  <c r="DA168" i="1"/>
  <c r="DC168" i="1" s="1"/>
  <c r="DA169" i="1"/>
  <c r="DC169" i="1" s="1"/>
  <c r="DA345" i="1"/>
  <c r="DC345" i="1" s="1"/>
  <c r="DA346" i="1"/>
  <c r="DC346" i="1" s="1"/>
  <c r="DA347" i="1"/>
  <c r="DC347" i="1" s="1"/>
  <c r="DA348" i="1"/>
  <c r="DC348" i="1" s="1"/>
  <c r="DA349" i="1"/>
  <c r="DC349" i="1" s="1"/>
  <c r="DA350" i="1"/>
  <c r="DC350" i="1" s="1"/>
  <c r="DA229" i="1"/>
  <c r="DC229" i="1" s="1"/>
  <c r="DA230" i="1"/>
  <c r="DC230" i="1" s="1"/>
  <c r="DA231" i="1"/>
  <c r="DC231" i="1" s="1"/>
  <c r="DA232" i="1"/>
  <c r="DC232" i="1" s="1"/>
  <c r="DA233" i="1"/>
  <c r="DC233" i="1" s="1"/>
  <c r="DA2" i="1"/>
  <c r="DC2" i="1" s="1"/>
  <c r="DH425" i="1"/>
  <c r="DH433" i="1"/>
  <c r="DH454" i="1"/>
  <c r="DH455" i="1"/>
  <c r="DH456" i="1"/>
  <c r="DH457" i="1"/>
  <c r="DH458" i="1"/>
  <c r="DH459" i="1"/>
  <c r="DH460" i="1"/>
  <c r="DH461" i="1"/>
  <c r="DH462" i="1"/>
  <c r="DH463" i="1"/>
  <c r="DH464" i="1"/>
  <c r="DH465" i="1"/>
  <c r="DH466" i="1"/>
  <c r="DH467" i="1"/>
  <c r="DH468" i="1"/>
  <c r="DH469" i="1"/>
  <c r="DH470" i="1"/>
  <c r="DH471" i="1"/>
  <c r="DH472" i="1"/>
  <c r="DH473" i="1"/>
  <c r="DH474" i="1"/>
  <c r="DH475" i="1"/>
  <c r="DH476" i="1"/>
  <c r="DH477" i="1"/>
  <c r="DH478" i="1"/>
  <c r="DH479" i="1"/>
  <c r="DH480" i="1"/>
  <c r="DH481" i="1"/>
  <c r="DH482" i="1"/>
  <c r="DH483" i="1"/>
  <c r="DH484" i="1"/>
  <c r="DH486" i="1"/>
  <c r="DH487" i="1"/>
  <c r="DH488" i="1"/>
  <c r="DH489" i="1"/>
  <c r="DI13" i="1"/>
  <c r="DJ13" i="1" s="1"/>
  <c r="DI22" i="1"/>
  <c r="DJ22" i="1" s="1"/>
  <c r="DI31" i="1"/>
  <c r="DJ31" i="1" s="1"/>
  <c r="DI49" i="1"/>
  <c r="DJ49" i="1" s="1"/>
  <c r="DI56" i="1"/>
  <c r="DJ56" i="1" s="1"/>
  <c r="DI57" i="1"/>
  <c r="DJ57" i="1" s="1"/>
  <c r="DI38" i="1"/>
  <c r="DJ38" i="1" s="1"/>
  <c r="DI59" i="1"/>
  <c r="DJ59" i="1" s="1"/>
  <c r="DI64" i="1"/>
  <c r="DJ64" i="1" s="1"/>
  <c r="DI73" i="1"/>
  <c r="DJ73" i="1" s="1"/>
  <c r="DI74" i="1"/>
  <c r="DJ74" i="1" s="1"/>
  <c r="DI77" i="1"/>
  <c r="DJ77" i="1" s="1"/>
  <c r="DI78" i="1"/>
  <c r="DJ78" i="1" s="1"/>
  <c r="DI79" i="1"/>
  <c r="DJ79" i="1" s="1"/>
  <c r="DI81" i="1"/>
  <c r="DJ81" i="1" s="1"/>
  <c r="DI82" i="1"/>
  <c r="DJ82" i="1" s="1"/>
  <c r="DI96" i="1"/>
  <c r="DJ96" i="1" s="1"/>
  <c r="DI97" i="1"/>
  <c r="DJ97" i="1" s="1"/>
  <c r="DI105" i="1"/>
  <c r="DJ105" i="1" s="1"/>
  <c r="DI110" i="1"/>
  <c r="DJ110" i="1" s="1"/>
  <c r="DI111" i="1"/>
  <c r="DJ111" i="1" s="1"/>
  <c r="DI114" i="1"/>
  <c r="DJ114" i="1" s="1"/>
  <c r="DI119" i="1"/>
  <c r="DJ119" i="1" s="1"/>
  <c r="DI124" i="1"/>
  <c r="DJ124" i="1" s="1"/>
  <c r="DI128" i="1"/>
  <c r="DJ128" i="1" s="1"/>
  <c r="DI130" i="1"/>
  <c r="DJ130" i="1" s="1"/>
  <c r="DI135" i="1"/>
  <c r="DJ135" i="1" s="1"/>
  <c r="DI138" i="1"/>
  <c r="DJ138" i="1" s="1"/>
  <c r="DI142" i="1"/>
  <c r="DJ142" i="1" s="1"/>
  <c r="DI150" i="1"/>
  <c r="DJ150" i="1" s="1"/>
  <c r="DI157" i="1"/>
  <c r="DJ157" i="1" s="1"/>
  <c r="DI162" i="1"/>
  <c r="DJ162" i="1" s="1"/>
  <c r="DI163" i="1"/>
  <c r="DJ163" i="1" s="1"/>
  <c r="DI170" i="1"/>
  <c r="DI172" i="1"/>
  <c r="DJ172" i="1" s="1"/>
  <c r="DI175" i="1"/>
  <c r="DJ175" i="1" s="1"/>
  <c r="DI196" i="1"/>
  <c r="DJ196" i="1" s="1"/>
  <c r="DI199" i="1"/>
  <c r="DJ199" i="1" s="1"/>
  <c r="DI204" i="1"/>
  <c r="DJ204" i="1" s="1"/>
  <c r="DI209" i="1"/>
  <c r="DJ209" i="1" s="1"/>
  <c r="DI243" i="1"/>
  <c r="DJ243" i="1" s="1"/>
  <c r="DI244" i="1"/>
  <c r="DJ244" i="1" s="1"/>
  <c r="DI308" i="1"/>
  <c r="DJ308" i="1" s="1"/>
  <c r="DI359" i="1"/>
  <c r="DJ359" i="1" s="1"/>
  <c r="DI454" i="1"/>
  <c r="DI455" i="1"/>
  <c r="DI456" i="1"/>
  <c r="DI457" i="1"/>
  <c r="DI458" i="1"/>
  <c r="DI459" i="1"/>
  <c r="DI460" i="1"/>
  <c r="DI461" i="1"/>
  <c r="DI462" i="1"/>
  <c r="DI463" i="1"/>
  <c r="DI464" i="1"/>
  <c r="DK464" i="1" s="1"/>
  <c r="DI465" i="1"/>
  <c r="DI466" i="1"/>
  <c r="DI467" i="1"/>
  <c r="DK467" i="1" s="1"/>
  <c r="DI468" i="1"/>
  <c r="DI469" i="1"/>
  <c r="DI470" i="1"/>
  <c r="DI471" i="1"/>
  <c r="DI472" i="1"/>
  <c r="DK472" i="1" s="1"/>
  <c r="DI473" i="1"/>
  <c r="DI474" i="1"/>
  <c r="DI475" i="1"/>
  <c r="DK475" i="1" s="1"/>
  <c r="DI476" i="1"/>
  <c r="DJ476" i="1" s="1"/>
  <c r="DI477" i="1"/>
  <c r="DI478" i="1"/>
  <c r="DI479" i="1"/>
  <c r="DI480" i="1"/>
  <c r="DI481" i="1"/>
  <c r="DI482" i="1"/>
  <c r="DI483" i="1"/>
  <c r="DI484" i="1"/>
  <c r="DI485" i="1"/>
  <c r="DJ485" i="1" s="1"/>
  <c r="DI486" i="1"/>
  <c r="DK486" i="1" s="1"/>
  <c r="DI487" i="1"/>
  <c r="DK487" i="1" s="1"/>
  <c r="DI488" i="1"/>
  <c r="DJ488" i="1" s="1"/>
  <c r="DI489" i="1"/>
  <c r="DI490" i="1"/>
  <c r="DJ490" i="1" s="1"/>
  <c r="DI491" i="1"/>
  <c r="DJ491" i="1" s="1"/>
  <c r="DI492" i="1"/>
  <c r="DJ492" i="1" s="1"/>
  <c r="DI493" i="1"/>
  <c r="DJ493" i="1" s="1"/>
  <c r="DI494" i="1"/>
  <c r="DJ494" i="1" s="1"/>
  <c r="DI495" i="1"/>
  <c r="DJ495" i="1" s="1"/>
  <c r="DI496" i="1"/>
  <c r="DJ496" i="1" s="1"/>
  <c r="DI497" i="1"/>
  <c r="DJ497" i="1" s="1"/>
  <c r="DI498" i="1"/>
  <c r="DJ498" i="1" s="1"/>
  <c r="DI499" i="1"/>
  <c r="DJ499" i="1" s="1"/>
  <c r="DG490" i="1"/>
  <c r="DG13" i="1"/>
  <c r="DH13" i="1" s="1"/>
  <c r="DG22" i="1"/>
  <c r="DH22" i="1" s="1"/>
  <c r="DG31" i="1"/>
  <c r="DH31" i="1" s="1"/>
  <c r="DG49" i="1"/>
  <c r="DH49" i="1" s="1"/>
  <c r="DG56" i="1"/>
  <c r="DH56" i="1" s="1"/>
  <c r="DG57" i="1"/>
  <c r="DH57" i="1" s="1"/>
  <c r="DG38" i="1"/>
  <c r="DH38" i="1" s="1"/>
  <c r="DG59" i="1"/>
  <c r="DH59" i="1" s="1"/>
  <c r="DG64" i="1"/>
  <c r="DH64" i="1" s="1"/>
  <c r="DG73" i="1"/>
  <c r="DH73" i="1" s="1"/>
  <c r="DG74" i="1"/>
  <c r="DH74" i="1" s="1"/>
  <c r="DG77" i="1"/>
  <c r="DH77" i="1" s="1"/>
  <c r="DG78" i="1"/>
  <c r="DH78" i="1" s="1"/>
  <c r="DG79" i="1"/>
  <c r="DH79" i="1" s="1"/>
  <c r="DG81" i="1"/>
  <c r="DH81" i="1" s="1"/>
  <c r="DG82" i="1"/>
  <c r="DH82" i="1" s="1"/>
  <c r="DG96" i="1"/>
  <c r="DH96" i="1" s="1"/>
  <c r="DG97" i="1"/>
  <c r="DH97" i="1" s="1"/>
  <c r="DG105" i="1"/>
  <c r="DH105" i="1" s="1"/>
  <c r="DG110" i="1"/>
  <c r="DH110" i="1" s="1"/>
  <c r="DG111" i="1"/>
  <c r="DH111" i="1" s="1"/>
  <c r="DG114" i="1"/>
  <c r="DH114" i="1" s="1"/>
  <c r="DG119" i="1"/>
  <c r="DH119" i="1" s="1"/>
  <c r="DG124" i="1"/>
  <c r="DH124" i="1" s="1"/>
  <c r="DG128" i="1"/>
  <c r="DH128" i="1" s="1"/>
  <c r="DG130" i="1"/>
  <c r="DH130" i="1" s="1"/>
  <c r="DG135" i="1"/>
  <c r="DH135" i="1" s="1"/>
  <c r="DG138" i="1"/>
  <c r="DH138" i="1" s="1"/>
  <c r="DG142" i="1"/>
  <c r="DH142" i="1" s="1"/>
  <c r="DG150" i="1"/>
  <c r="DH150" i="1" s="1"/>
  <c r="DG157" i="1"/>
  <c r="DH157" i="1" s="1"/>
  <c r="DG162" i="1"/>
  <c r="DH162" i="1" s="1"/>
  <c r="DG163" i="1"/>
  <c r="DH163" i="1" s="1"/>
  <c r="DG170" i="1"/>
  <c r="DH170" i="1" s="1"/>
  <c r="DG172" i="1"/>
  <c r="DH172" i="1" s="1"/>
  <c r="DG175" i="1"/>
  <c r="DH175" i="1" s="1"/>
  <c r="DG196" i="1"/>
  <c r="DH196" i="1" s="1"/>
  <c r="DG199" i="1"/>
  <c r="DH199" i="1" s="1"/>
  <c r="DG204" i="1"/>
  <c r="DH204" i="1" s="1"/>
  <c r="DG209" i="1"/>
  <c r="DH209" i="1" s="1"/>
  <c r="DG243" i="1"/>
  <c r="DH243" i="1" s="1"/>
  <c r="DG244" i="1"/>
  <c r="DH244" i="1" s="1"/>
  <c r="DG308" i="1"/>
  <c r="DH308" i="1" s="1"/>
  <c r="DG359" i="1"/>
  <c r="DH359" i="1" s="1"/>
  <c r="DG485" i="1"/>
  <c r="DG491" i="1"/>
  <c r="DG492" i="1"/>
  <c r="DG493" i="1"/>
  <c r="DG494" i="1"/>
  <c r="DG495" i="1"/>
  <c r="DG496" i="1"/>
  <c r="DG497" i="1"/>
  <c r="DG498" i="1"/>
  <c r="DG499" i="1"/>
  <c r="DE13" i="1"/>
  <c r="DE22" i="1"/>
  <c r="DF22" i="1" s="1"/>
  <c r="DE31" i="1"/>
  <c r="DF31" i="1" s="1"/>
  <c r="DE49" i="1"/>
  <c r="DF49" i="1" s="1"/>
  <c r="DE56" i="1"/>
  <c r="DF56" i="1" s="1"/>
  <c r="DE57" i="1"/>
  <c r="DF57" i="1" s="1"/>
  <c r="DE38" i="1"/>
  <c r="DF38" i="1" s="1"/>
  <c r="DE59" i="1"/>
  <c r="DE64" i="1"/>
  <c r="DE73" i="1"/>
  <c r="DE74" i="1"/>
  <c r="DF74" i="1" s="1"/>
  <c r="DE77" i="1"/>
  <c r="DE78" i="1"/>
  <c r="DF78" i="1" s="1"/>
  <c r="DE79" i="1"/>
  <c r="DF79" i="1" s="1"/>
  <c r="DE81" i="1"/>
  <c r="DE82" i="1"/>
  <c r="DF82" i="1" s="1"/>
  <c r="DE96" i="1"/>
  <c r="DE97" i="1"/>
  <c r="DE105" i="1"/>
  <c r="DE110" i="1"/>
  <c r="DF110" i="1" s="1"/>
  <c r="DE111" i="1"/>
  <c r="DF111" i="1" s="1"/>
  <c r="DE114" i="1"/>
  <c r="DE119" i="1"/>
  <c r="DF119" i="1" s="1"/>
  <c r="DE124" i="1"/>
  <c r="DE128" i="1"/>
  <c r="DE130" i="1"/>
  <c r="DF130" i="1" s="1"/>
  <c r="DE135" i="1"/>
  <c r="DF135" i="1" s="1"/>
  <c r="DE138" i="1"/>
  <c r="DE142" i="1"/>
  <c r="DE150" i="1"/>
  <c r="DF150" i="1" s="1"/>
  <c r="DE157" i="1"/>
  <c r="DE162" i="1"/>
  <c r="DF162" i="1" s="1"/>
  <c r="DE163" i="1"/>
  <c r="DF163" i="1" s="1"/>
  <c r="DE170" i="1"/>
  <c r="DF170" i="1" s="1"/>
  <c r="DE172" i="1"/>
  <c r="DF172" i="1" s="1"/>
  <c r="DE175" i="1"/>
  <c r="DF175" i="1" s="1"/>
  <c r="DE196" i="1"/>
  <c r="DE199" i="1"/>
  <c r="DF199" i="1" s="1"/>
  <c r="DE204" i="1"/>
  <c r="DF204" i="1" s="1"/>
  <c r="DE209" i="1"/>
  <c r="DF209" i="1" s="1"/>
  <c r="DE243" i="1"/>
  <c r="DF243" i="1" s="1"/>
  <c r="DE244" i="1"/>
  <c r="DF244" i="1" s="1"/>
  <c r="DE308" i="1"/>
  <c r="DE359" i="1"/>
  <c r="DF426" i="1"/>
  <c r="DF427" i="1"/>
  <c r="DF428" i="1"/>
  <c r="DF429" i="1"/>
  <c r="DF434" i="1"/>
  <c r="DF435" i="1"/>
  <c r="DF436" i="1"/>
  <c r="DF442" i="1"/>
  <c r="DF443" i="1"/>
  <c r="DF450" i="1"/>
  <c r="DF451" i="1"/>
  <c r="DF458" i="1"/>
  <c r="DF459" i="1"/>
  <c r="DF461" i="1"/>
  <c r="DF466" i="1"/>
  <c r="DF467" i="1"/>
  <c r="DF468" i="1"/>
  <c r="DF474" i="1"/>
  <c r="DF475" i="1"/>
  <c r="DF482" i="1"/>
  <c r="DF490" i="1"/>
  <c r="DF491" i="1"/>
  <c r="DF496" i="1"/>
  <c r="DF498" i="1"/>
  <c r="DF499" i="1"/>
  <c r="DF425" i="1"/>
  <c r="DF430" i="1"/>
  <c r="DF431" i="1"/>
  <c r="DF432" i="1"/>
  <c r="DF433" i="1"/>
  <c r="DF437" i="1"/>
  <c r="DF438" i="1"/>
  <c r="DF439" i="1"/>
  <c r="DF440" i="1"/>
  <c r="DF441" i="1"/>
  <c r="DF444" i="1"/>
  <c r="DF445" i="1"/>
  <c r="DF448" i="1"/>
  <c r="DF449" i="1"/>
  <c r="DF453" i="1"/>
  <c r="DF454" i="1"/>
  <c r="DF455" i="1"/>
  <c r="DF456" i="1"/>
  <c r="DF457" i="1"/>
  <c r="DF462" i="1"/>
  <c r="DF463" i="1"/>
  <c r="DF464" i="1"/>
  <c r="DF465" i="1"/>
  <c r="DF469" i="1"/>
  <c r="DF470" i="1"/>
  <c r="DF471" i="1"/>
  <c r="DF472" i="1"/>
  <c r="DF473" i="1"/>
  <c r="DF476" i="1"/>
  <c r="DF477" i="1"/>
  <c r="DF478" i="1"/>
  <c r="DF479" i="1"/>
  <c r="DF480" i="1"/>
  <c r="DF481" i="1"/>
  <c r="DF484" i="1"/>
  <c r="DF485" i="1"/>
  <c r="DF486" i="1"/>
  <c r="DF487" i="1"/>
  <c r="DF488" i="1"/>
  <c r="DF489" i="1"/>
  <c r="DF492" i="1"/>
  <c r="DF493" i="1"/>
  <c r="DF494" i="1"/>
  <c r="DF495" i="1"/>
  <c r="DF497" i="1"/>
  <c r="DF164" i="1"/>
  <c r="DF165" i="1"/>
  <c r="DF166" i="1"/>
  <c r="CL5" i="1"/>
  <c r="DI425" i="1"/>
  <c r="CL149" i="1"/>
  <c r="BV149" i="1"/>
  <c r="Y53" i="4"/>
  <c r="AA490" i="1"/>
  <c r="AD490" i="1"/>
  <c r="AE490" i="1"/>
  <c r="AF490" i="1" s="1"/>
  <c r="AG490" i="1"/>
  <c r="AH490" i="1" s="1"/>
  <c r="AJ490" i="1"/>
  <c r="BG490" i="1"/>
  <c r="BI490" i="1" s="1"/>
  <c r="BO490" i="1"/>
  <c r="BQ490" i="1" s="1"/>
  <c r="BP490" i="1"/>
  <c r="BV490" i="1"/>
  <c r="BX490" i="1" s="1"/>
  <c r="BZ490" i="1"/>
  <c r="CA490" i="1" s="1"/>
  <c r="CB490" i="1"/>
  <c r="CC490" i="1" s="1"/>
  <c r="CD490" i="1"/>
  <c r="CE490" i="1" s="1"/>
  <c r="CL490" i="1"/>
  <c r="CN490" i="1" s="1"/>
  <c r="CO490" i="1"/>
  <c r="CP490" i="1" s="1"/>
  <c r="CQ490" i="1"/>
  <c r="CR490" i="1" s="1"/>
  <c r="CT490" i="1"/>
  <c r="AA493" i="1"/>
  <c r="AD493" i="1"/>
  <c r="AE493" i="1"/>
  <c r="AF493" i="1" s="1"/>
  <c r="AG493" i="1"/>
  <c r="AH493" i="1" s="1"/>
  <c r="AJ493" i="1"/>
  <c r="BG493" i="1"/>
  <c r="BI493" i="1" s="1"/>
  <c r="BO493" i="1"/>
  <c r="BQ493" i="1" s="1"/>
  <c r="BP493" i="1"/>
  <c r="BV493" i="1"/>
  <c r="BX493" i="1" s="1"/>
  <c r="BZ493" i="1"/>
  <c r="CA493" i="1" s="1"/>
  <c r="CB493" i="1"/>
  <c r="CC493" i="1" s="1"/>
  <c r="CD493" i="1"/>
  <c r="CE493" i="1" s="1"/>
  <c r="CL493" i="1"/>
  <c r="CN493" i="1" s="1"/>
  <c r="CO493" i="1"/>
  <c r="CQ493" i="1"/>
  <c r="CR493" i="1" s="1"/>
  <c r="CT493" i="1"/>
  <c r="AA494" i="1"/>
  <c r="AD494" i="1"/>
  <c r="AE494" i="1"/>
  <c r="AF494" i="1" s="1"/>
  <c r="AG494" i="1"/>
  <c r="AH494" i="1" s="1"/>
  <c r="AJ494" i="1"/>
  <c r="BG494" i="1"/>
  <c r="BI494" i="1" s="1"/>
  <c r="BO494" i="1"/>
  <c r="BQ494" i="1" s="1"/>
  <c r="BP494" i="1"/>
  <c r="BV494" i="1"/>
  <c r="BX494" i="1" s="1"/>
  <c r="BZ494" i="1"/>
  <c r="CA494" i="1" s="1"/>
  <c r="CB494" i="1"/>
  <c r="CC494" i="1" s="1"/>
  <c r="CD494" i="1"/>
  <c r="CE494" i="1" s="1"/>
  <c r="CL494" i="1"/>
  <c r="CN494" i="1" s="1"/>
  <c r="CO494" i="1"/>
  <c r="CQ494" i="1"/>
  <c r="CR494" i="1" s="1"/>
  <c r="CT494" i="1"/>
  <c r="AA495" i="1"/>
  <c r="AD495" i="1"/>
  <c r="AE495" i="1"/>
  <c r="AF495" i="1" s="1"/>
  <c r="AG495" i="1"/>
  <c r="AH495" i="1" s="1"/>
  <c r="AJ495" i="1"/>
  <c r="BG495" i="1"/>
  <c r="BI495" i="1" s="1"/>
  <c r="BO495" i="1"/>
  <c r="BQ495" i="1" s="1"/>
  <c r="BP495" i="1"/>
  <c r="BV495" i="1"/>
  <c r="BX495" i="1" s="1"/>
  <c r="BZ495" i="1"/>
  <c r="CA495" i="1" s="1"/>
  <c r="CB495" i="1"/>
  <c r="CC495" i="1" s="1"/>
  <c r="CD495" i="1"/>
  <c r="CE495" i="1" s="1"/>
  <c r="CL495" i="1"/>
  <c r="CN495" i="1" s="1"/>
  <c r="CO495" i="1"/>
  <c r="CP495" i="1" s="1"/>
  <c r="CQ495" i="1"/>
  <c r="CR495" i="1" s="1"/>
  <c r="CT495" i="1"/>
  <c r="AA496" i="1"/>
  <c r="AD496" i="1"/>
  <c r="AE496" i="1"/>
  <c r="AF496" i="1" s="1"/>
  <c r="AG496" i="1"/>
  <c r="AH496" i="1" s="1"/>
  <c r="AJ496" i="1"/>
  <c r="BG496" i="1"/>
  <c r="BI496" i="1" s="1"/>
  <c r="BO496" i="1"/>
  <c r="BQ496" i="1" s="1"/>
  <c r="BP496" i="1"/>
  <c r="BV496" i="1"/>
  <c r="BX496" i="1" s="1"/>
  <c r="BZ496" i="1"/>
  <c r="CB496" i="1"/>
  <c r="CC496" i="1" s="1"/>
  <c r="CD496" i="1"/>
  <c r="CE496" i="1" s="1"/>
  <c r="CL496" i="1"/>
  <c r="CN496" i="1" s="1"/>
  <c r="CO496" i="1"/>
  <c r="CP496" i="1" s="1"/>
  <c r="CQ496" i="1"/>
  <c r="CR496" i="1" s="1"/>
  <c r="CT496" i="1"/>
  <c r="AA497" i="1"/>
  <c r="AD497" i="1"/>
  <c r="AE497" i="1"/>
  <c r="AF497" i="1" s="1"/>
  <c r="AG497" i="1"/>
  <c r="AH497" i="1" s="1"/>
  <c r="AJ497" i="1"/>
  <c r="BG497" i="1"/>
  <c r="BI497" i="1" s="1"/>
  <c r="BO497" i="1"/>
  <c r="BQ497" i="1" s="1"/>
  <c r="BP497" i="1"/>
  <c r="BV497" i="1"/>
  <c r="BX497" i="1" s="1"/>
  <c r="BZ497" i="1"/>
  <c r="CA497" i="1" s="1"/>
  <c r="CB497" i="1"/>
  <c r="CC497" i="1" s="1"/>
  <c r="CD497" i="1"/>
  <c r="CE497" i="1" s="1"/>
  <c r="CL497" i="1"/>
  <c r="CN497" i="1" s="1"/>
  <c r="CO497" i="1"/>
  <c r="CP497" i="1" s="1"/>
  <c r="CQ497" i="1"/>
  <c r="CR497" i="1" s="1"/>
  <c r="CT497" i="1"/>
  <c r="AA498" i="1"/>
  <c r="AD498" i="1"/>
  <c r="AE498" i="1"/>
  <c r="AF498" i="1" s="1"/>
  <c r="AG498" i="1"/>
  <c r="AH498" i="1" s="1"/>
  <c r="AJ498" i="1"/>
  <c r="BG498" i="1"/>
  <c r="BI498" i="1" s="1"/>
  <c r="BO498" i="1"/>
  <c r="BQ498" i="1" s="1"/>
  <c r="BP498" i="1"/>
  <c r="BV498" i="1"/>
  <c r="BX498" i="1" s="1"/>
  <c r="BZ498" i="1"/>
  <c r="CA498" i="1" s="1"/>
  <c r="CB498" i="1"/>
  <c r="CC498" i="1" s="1"/>
  <c r="CD498" i="1"/>
  <c r="CE498" i="1" s="1"/>
  <c r="CL498" i="1"/>
  <c r="CN498" i="1" s="1"/>
  <c r="CO498" i="1"/>
  <c r="CP498" i="1" s="1"/>
  <c r="CQ498" i="1"/>
  <c r="CR498" i="1" s="1"/>
  <c r="CT498" i="1"/>
  <c r="AA499" i="1"/>
  <c r="AD499" i="1"/>
  <c r="AE499" i="1"/>
  <c r="AF499" i="1" s="1"/>
  <c r="AG499" i="1"/>
  <c r="AH499" i="1" s="1"/>
  <c r="AJ499" i="1"/>
  <c r="BG499" i="1"/>
  <c r="BI499" i="1" s="1"/>
  <c r="BO499" i="1"/>
  <c r="BQ499" i="1" s="1"/>
  <c r="BP499" i="1"/>
  <c r="BV499" i="1"/>
  <c r="BX499" i="1" s="1"/>
  <c r="BZ499" i="1"/>
  <c r="CA499" i="1" s="1"/>
  <c r="CB499" i="1"/>
  <c r="CC499" i="1" s="1"/>
  <c r="CD499" i="1"/>
  <c r="CE499" i="1" s="1"/>
  <c r="CL499" i="1"/>
  <c r="CN499" i="1" s="1"/>
  <c r="CO499" i="1"/>
  <c r="CP499" i="1" s="1"/>
  <c r="CQ499" i="1"/>
  <c r="CR499" i="1" s="1"/>
  <c r="CT499" i="1"/>
  <c r="AA491" i="1"/>
  <c r="AD491" i="1"/>
  <c r="AE491" i="1"/>
  <c r="AF491" i="1" s="1"/>
  <c r="AG491" i="1"/>
  <c r="AH491" i="1" s="1"/>
  <c r="AJ491" i="1"/>
  <c r="BG491" i="1"/>
  <c r="BI491" i="1" s="1"/>
  <c r="BO491" i="1"/>
  <c r="BQ491" i="1" s="1"/>
  <c r="BP491" i="1"/>
  <c r="BV491" i="1"/>
  <c r="BX491" i="1" s="1"/>
  <c r="BZ491" i="1"/>
  <c r="CA491" i="1" s="1"/>
  <c r="CB491" i="1"/>
  <c r="CC491" i="1" s="1"/>
  <c r="CD491" i="1"/>
  <c r="CE491" i="1" s="1"/>
  <c r="CL491" i="1"/>
  <c r="CN491" i="1" s="1"/>
  <c r="CO491" i="1"/>
  <c r="CQ491" i="1"/>
  <c r="CR491" i="1" s="1"/>
  <c r="CT491" i="1"/>
  <c r="AA492" i="1"/>
  <c r="AD492" i="1"/>
  <c r="AE492" i="1"/>
  <c r="AF492" i="1" s="1"/>
  <c r="AG492" i="1"/>
  <c r="AH492" i="1" s="1"/>
  <c r="AJ492" i="1"/>
  <c r="BG492" i="1"/>
  <c r="BI492" i="1" s="1"/>
  <c r="BO492" i="1"/>
  <c r="BQ492" i="1" s="1"/>
  <c r="BP492" i="1"/>
  <c r="BV492" i="1"/>
  <c r="BX492" i="1" s="1"/>
  <c r="BZ492" i="1"/>
  <c r="CA492" i="1" s="1"/>
  <c r="CB492" i="1"/>
  <c r="CC492" i="1" s="1"/>
  <c r="CD492" i="1"/>
  <c r="CE492" i="1" s="1"/>
  <c r="CL492" i="1"/>
  <c r="CN492" i="1" s="1"/>
  <c r="CO492" i="1"/>
  <c r="CQ492" i="1"/>
  <c r="CR492" i="1" s="1"/>
  <c r="CT492" i="1"/>
  <c r="CO239" i="1"/>
  <c r="AA454" i="1"/>
  <c r="AA455" i="1"/>
  <c r="AA456" i="1"/>
  <c r="AA457" i="1"/>
  <c r="AA458" i="1"/>
  <c r="AA459" i="1"/>
  <c r="AA460" i="1"/>
  <c r="AA461" i="1"/>
  <c r="AA462" i="1"/>
  <c r="AA463" i="1"/>
  <c r="AA464" i="1"/>
  <c r="AA465" i="1"/>
  <c r="AA466" i="1"/>
  <c r="AA467" i="1"/>
  <c r="AA468" i="1"/>
  <c r="AA469" i="1"/>
  <c r="AA470" i="1"/>
  <c r="AA471" i="1"/>
  <c r="AA472" i="1"/>
  <c r="AA473" i="1"/>
  <c r="AA474" i="1"/>
  <c r="AA475" i="1"/>
  <c r="AA476" i="1"/>
  <c r="AA477" i="1"/>
  <c r="AA478" i="1"/>
  <c r="AA479" i="1"/>
  <c r="AA480" i="1"/>
  <c r="AA481" i="1"/>
  <c r="AA482" i="1"/>
  <c r="AA483" i="1"/>
  <c r="AA484" i="1"/>
  <c r="AA485" i="1"/>
  <c r="AA486" i="1"/>
  <c r="AA487" i="1"/>
  <c r="AA488" i="1"/>
  <c r="AA489" i="1"/>
  <c r="AD454" i="1"/>
  <c r="AD455" i="1"/>
  <c r="AD456" i="1"/>
  <c r="AD457" i="1"/>
  <c r="AD458" i="1"/>
  <c r="AD459" i="1"/>
  <c r="AD460" i="1"/>
  <c r="AD461" i="1"/>
  <c r="AD462" i="1"/>
  <c r="AD463" i="1"/>
  <c r="AD464" i="1"/>
  <c r="AD465" i="1"/>
  <c r="AD466" i="1"/>
  <c r="AD467" i="1"/>
  <c r="AD468" i="1"/>
  <c r="AD469" i="1"/>
  <c r="AD470" i="1"/>
  <c r="AD471" i="1"/>
  <c r="AD472" i="1"/>
  <c r="AD473" i="1"/>
  <c r="AD474" i="1"/>
  <c r="AD475" i="1"/>
  <c r="AD476" i="1"/>
  <c r="AD477" i="1"/>
  <c r="AD478" i="1"/>
  <c r="AD479" i="1"/>
  <c r="AD480" i="1"/>
  <c r="AD481" i="1"/>
  <c r="AD482" i="1"/>
  <c r="AD483" i="1"/>
  <c r="AD484" i="1"/>
  <c r="AD485" i="1"/>
  <c r="AD486" i="1"/>
  <c r="AD487" i="1"/>
  <c r="AD488" i="1"/>
  <c r="AD489" i="1"/>
  <c r="AE454" i="1"/>
  <c r="AF454" i="1" s="1"/>
  <c r="AE455" i="1"/>
  <c r="AF455" i="1" s="1"/>
  <c r="AE456" i="1"/>
  <c r="AF456" i="1" s="1"/>
  <c r="AE457" i="1"/>
  <c r="AF457" i="1" s="1"/>
  <c r="AE458" i="1"/>
  <c r="AF458" i="1" s="1"/>
  <c r="AE459" i="1"/>
  <c r="AF459" i="1" s="1"/>
  <c r="AE460" i="1"/>
  <c r="AF460" i="1" s="1"/>
  <c r="AE461" i="1"/>
  <c r="AF461" i="1" s="1"/>
  <c r="AE462" i="1"/>
  <c r="AF462" i="1" s="1"/>
  <c r="AE463" i="1"/>
  <c r="AF463" i="1" s="1"/>
  <c r="AE464" i="1"/>
  <c r="AF464" i="1" s="1"/>
  <c r="AE465" i="1"/>
  <c r="AF465" i="1" s="1"/>
  <c r="AE466" i="1"/>
  <c r="AF466" i="1" s="1"/>
  <c r="AE467" i="1"/>
  <c r="AF467" i="1" s="1"/>
  <c r="AE468" i="1"/>
  <c r="AF468" i="1" s="1"/>
  <c r="AE469" i="1"/>
  <c r="AF469" i="1" s="1"/>
  <c r="AE470" i="1"/>
  <c r="AF470" i="1" s="1"/>
  <c r="AE471" i="1"/>
  <c r="AF471" i="1" s="1"/>
  <c r="AE472" i="1"/>
  <c r="AF472" i="1" s="1"/>
  <c r="AE473" i="1"/>
  <c r="AF473" i="1" s="1"/>
  <c r="AE474" i="1"/>
  <c r="AF474" i="1" s="1"/>
  <c r="AE475" i="1"/>
  <c r="AF475" i="1" s="1"/>
  <c r="AE476" i="1"/>
  <c r="AF476" i="1" s="1"/>
  <c r="AE477" i="1"/>
  <c r="AF477" i="1" s="1"/>
  <c r="AE478" i="1"/>
  <c r="AF478" i="1" s="1"/>
  <c r="AE479" i="1"/>
  <c r="AF479" i="1" s="1"/>
  <c r="AE480" i="1"/>
  <c r="AF480" i="1" s="1"/>
  <c r="AE481" i="1"/>
  <c r="AF481" i="1" s="1"/>
  <c r="AE482" i="1"/>
  <c r="AF482" i="1" s="1"/>
  <c r="AE483" i="1"/>
  <c r="AF483" i="1" s="1"/>
  <c r="AE484" i="1"/>
  <c r="AF484" i="1" s="1"/>
  <c r="AE485" i="1"/>
  <c r="AF485" i="1" s="1"/>
  <c r="AE486" i="1"/>
  <c r="AF486" i="1" s="1"/>
  <c r="AE487" i="1"/>
  <c r="AF487" i="1" s="1"/>
  <c r="AE488" i="1"/>
  <c r="AF488" i="1" s="1"/>
  <c r="AE489" i="1"/>
  <c r="AF489" i="1" s="1"/>
  <c r="AG454" i="1"/>
  <c r="AH454" i="1" s="1"/>
  <c r="AG455" i="1"/>
  <c r="AH455" i="1" s="1"/>
  <c r="AG456" i="1"/>
  <c r="AH456" i="1" s="1"/>
  <c r="AG457" i="1"/>
  <c r="AH457" i="1" s="1"/>
  <c r="AG458" i="1"/>
  <c r="AH458" i="1" s="1"/>
  <c r="AG459" i="1"/>
  <c r="AH459" i="1" s="1"/>
  <c r="AG460" i="1"/>
  <c r="AH460" i="1" s="1"/>
  <c r="AG461" i="1"/>
  <c r="AH461" i="1" s="1"/>
  <c r="AG462" i="1"/>
  <c r="AH462" i="1" s="1"/>
  <c r="AG463" i="1"/>
  <c r="AH463" i="1" s="1"/>
  <c r="AG464" i="1"/>
  <c r="AH464" i="1" s="1"/>
  <c r="AG465" i="1"/>
  <c r="AH465" i="1" s="1"/>
  <c r="AG466" i="1"/>
  <c r="AH466" i="1" s="1"/>
  <c r="AG467" i="1"/>
  <c r="AH467" i="1" s="1"/>
  <c r="AG468" i="1"/>
  <c r="AH468" i="1" s="1"/>
  <c r="AG469" i="1"/>
  <c r="AH469" i="1" s="1"/>
  <c r="AG470" i="1"/>
  <c r="AH470" i="1" s="1"/>
  <c r="AG471" i="1"/>
  <c r="AH471" i="1" s="1"/>
  <c r="AG472" i="1"/>
  <c r="AH472" i="1" s="1"/>
  <c r="AG473" i="1"/>
  <c r="AH473" i="1" s="1"/>
  <c r="AG474" i="1"/>
  <c r="AH474" i="1" s="1"/>
  <c r="AG475" i="1"/>
  <c r="AH475" i="1" s="1"/>
  <c r="AG476" i="1"/>
  <c r="AH476" i="1" s="1"/>
  <c r="AG477" i="1"/>
  <c r="AH477" i="1" s="1"/>
  <c r="AG478" i="1"/>
  <c r="AH478" i="1" s="1"/>
  <c r="AG479" i="1"/>
  <c r="AH479" i="1" s="1"/>
  <c r="AG480" i="1"/>
  <c r="AH480" i="1" s="1"/>
  <c r="AG481" i="1"/>
  <c r="AH481" i="1" s="1"/>
  <c r="AG482" i="1"/>
  <c r="AH482" i="1" s="1"/>
  <c r="AG483" i="1"/>
  <c r="AH483" i="1" s="1"/>
  <c r="AG484" i="1"/>
  <c r="AH484" i="1" s="1"/>
  <c r="AG485" i="1"/>
  <c r="AH485" i="1" s="1"/>
  <c r="AG486" i="1"/>
  <c r="AH486" i="1" s="1"/>
  <c r="AG487" i="1"/>
  <c r="AH487" i="1" s="1"/>
  <c r="AG488" i="1"/>
  <c r="AH488" i="1" s="1"/>
  <c r="AG489" i="1"/>
  <c r="AH489" i="1" s="1"/>
  <c r="AJ454" i="1"/>
  <c r="AJ455" i="1"/>
  <c r="AJ456" i="1"/>
  <c r="AJ457" i="1"/>
  <c r="AJ458" i="1"/>
  <c r="AJ459" i="1"/>
  <c r="AJ460" i="1"/>
  <c r="AJ461" i="1"/>
  <c r="AJ462" i="1"/>
  <c r="AJ463" i="1"/>
  <c r="AJ464" i="1"/>
  <c r="AJ465" i="1"/>
  <c r="AJ466" i="1"/>
  <c r="AJ467" i="1"/>
  <c r="AJ468" i="1"/>
  <c r="AJ469" i="1"/>
  <c r="AJ470" i="1"/>
  <c r="AJ471" i="1"/>
  <c r="AJ472" i="1"/>
  <c r="AJ473" i="1"/>
  <c r="AJ474" i="1"/>
  <c r="AJ475" i="1"/>
  <c r="AJ476" i="1"/>
  <c r="AJ477" i="1"/>
  <c r="AJ478" i="1"/>
  <c r="AJ479" i="1"/>
  <c r="AJ480" i="1"/>
  <c r="AJ481" i="1"/>
  <c r="AJ482" i="1"/>
  <c r="AJ483" i="1"/>
  <c r="AJ484" i="1"/>
  <c r="AJ485" i="1"/>
  <c r="AJ486" i="1"/>
  <c r="AJ487" i="1"/>
  <c r="AJ488" i="1"/>
  <c r="AJ489" i="1"/>
  <c r="BG454" i="1"/>
  <c r="BI454" i="1" s="1"/>
  <c r="BG455" i="1"/>
  <c r="BI455" i="1" s="1"/>
  <c r="BG456" i="1"/>
  <c r="BI456" i="1" s="1"/>
  <c r="BG457" i="1"/>
  <c r="BI457" i="1" s="1"/>
  <c r="BG458" i="1"/>
  <c r="BI458" i="1" s="1"/>
  <c r="BG459" i="1"/>
  <c r="BI459" i="1" s="1"/>
  <c r="BG460" i="1"/>
  <c r="BI460" i="1" s="1"/>
  <c r="BG461" i="1"/>
  <c r="BI461" i="1" s="1"/>
  <c r="BG462" i="1"/>
  <c r="BI462" i="1" s="1"/>
  <c r="BG463" i="1"/>
  <c r="BI463" i="1" s="1"/>
  <c r="BG464" i="1"/>
  <c r="BI464" i="1" s="1"/>
  <c r="BG465" i="1"/>
  <c r="BI465" i="1" s="1"/>
  <c r="BG466" i="1"/>
  <c r="BI466" i="1" s="1"/>
  <c r="BG467" i="1"/>
  <c r="BI467" i="1" s="1"/>
  <c r="BG468" i="1"/>
  <c r="BI468" i="1" s="1"/>
  <c r="BG469" i="1"/>
  <c r="BI469" i="1" s="1"/>
  <c r="BG470" i="1"/>
  <c r="BI470" i="1" s="1"/>
  <c r="BG471" i="1"/>
  <c r="BI471" i="1" s="1"/>
  <c r="BG472" i="1"/>
  <c r="BI472" i="1" s="1"/>
  <c r="BG473" i="1"/>
  <c r="BI473" i="1" s="1"/>
  <c r="BG474" i="1"/>
  <c r="BI474" i="1" s="1"/>
  <c r="BG475" i="1"/>
  <c r="BI475" i="1" s="1"/>
  <c r="BG476" i="1"/>
  <c r="BI476" i="1" s="1"/>
  <c r="BG477" i="1"/>
  <c r="BI477" i="1" s="1"/>
  <c r="BG478" i="1"/>
  <c r="BI478" i="1" s="1"/>
  <c r="BG479" i="1"/>
  <c r="BI479" i="1" s="1"/>
  <c r="BG480" i="1"/>
  <c r="BI480" i="1" s="1"/>
  <c r="BG481" i="1"/>
  <c r="BI481" i="1" s="1"/>
  <c r="BG482" i="1"/>
  <c r="BI482" i="1" s="1"/>
  <c r="BG483" i="1"/>
  <c r="BI483" i="1" s="1"/>
  <c r="BG484" i="1"/>
  <c r="BI484" i="1" s="1"/>
  <c r="BG485" i="1"/>
  <c r="BI485" i="1" s="1"/>
  <c r="BG486" i="1"/>
  <c r="BI486" i="1" s="1"/>
  <c r="BG487" i="1"/>
  <c r="BI487" i="1" s="1"/>
  <c r="BG488" i="1"/>
  <c r="BI488" i="1" s="1"/>
  <c r="BG489" i="1"/>
  <c r="BI489" i="1" s="1"/>
  <c r="BO454" i="1"/>
  <c r="BO455" i="1"/>
  <c r="BO456" i="1"/>
  <c r="BO457" i="1"/>
  <c r="BQ457" i="1" s="1"/>
  <c r="BO458" i="1"/>
  <c r="BQ458" i="1" s="1"/>
  <c r="BO459" i="1"/>
  <c r="BQ459" i="1" s="1"/>
  <c r="BO460" i="1"/>
  <c r="BQ460" i="1" s="1"/>
  <c r="BO461" i="1"/>
  <c r="BQ461" i="1" s="1"/>
  <c r="BO462" i="1"/>
  <c r="BQ462" i="1" s="1"/>
  <c r="BO463" i="1"/>
  <c r="BQ463" i="1" s="1"/>
  <c r="BO464" i="1"/>
  <c r="BQ464" i="1" s="1"/>
  <c r="BO465" i="1"/>
  <c r="BQ465" i="1" s="1"/>
  <c r="BO466" i="1"/>
  <c r="BQ466" i="1" s="1"/>
  <c r="BO467" i="1"/>
  <c r="BQ467" i="1" s="1"/>
  <c r="BO468" i="1"/>
  <c r="BQ468" i="1" s="1"/>
  <c r="BO469" i="1"/>
  <c r="BQ469" i="1" s="1"/>
  <c r="BO470" i="1"/>
  <c r="BQ470" i="1" s="1"/>
  <c r="BO471" i="1"/>
  <c r="BQ471" i="1" s="1"/>
  <c r="BO472" i="1"/>
  <c r="BQ472" i="1" s="1"/>
  <c r="BO473" i="1"/>
  <c r="BQ473" i="1" s="1"/>
  <c r="BO474" i="1"/>
  <c r="BQ474" i="1" s="1"/>
  <c r="BO475" i="1"/>
  <c r="BQ475" i="1" s="1"/>
  <c r="BO476" i="1"/>
  <c r="BQ476" i="1" s="1"/>
  <c r="BO477" i="1"/>
  <c r="BQ477" i="1" s="1"/>
  <c r="BO478" i="1"/>
  <c r="BQ478" i="1" s="1"/>
  <c r="BO479" i="1"/>
  <c r="BQ479" i="1" s="1"/>
  <c r="BO480" i="1"/>
  <c r="BQ480" i="1" s="1"/>
  <c r="BO481" i="1"/>
  <c r="BQ481" i="1" s="1"/>
  <c r="BO482" i="1"/>
  <c r="BQ482" i="1" s="1"/>
  <c r="BO483" i="1"/>
  <c r="BQ483" i="1" s="1"/>
  <c r="BO484" i="1"/>
  <c r="BQ484" i="1" s="1"/>
  <c r="BO485" i="1"/>
  <c r="BQ485" i="1" s="1"/>
  <c r="BO486" i="1"/>
  <c r="BQ486" i="1" s="1"/>
  <c r="BO487" i="1"/>
  <c r="BQ487" i="1" s="1"/>
  <c r="BO488" i="1"/>
  <c r="BQ488" i="1" s="1"/>
  <c r="BO489" i="1"/>
  <c r="BQ489" i="1" s="1"/>
  <c r="BP454" i="1"/>
  <c r="BP455" i="1"/>
  <c r="BP456" i="1"/>
  <c r="BP457" i="1"/>
  <c r="BP458" i="1"/>
  <c r="BP459" i="1"/>
  <c r="BP460" i="1"/>
  <c r="BP461" i="1"/>
  <c r="BP462" i="1"/>
  <c r="BP463" i="1"/>
  <c r="BP464" i="1"/>
  <c r="BP465" i="1"/>
  <c r="BP466" i="1"/>
  <c r="BP467" i="1"/>
  <c r="BP468" i="1"/>
  <c r="BP469" i="1"/>
  <c r="BP470" i="1"/>
  <c r="BP471" i="1"/>
  <c r="BP472" i="1"/>
  <c r="BP473" i="1"/>
  <c r="BP474" i="1"/>
  <c r="BP475" i="1"/>
  <c r="BP476" i="1"/>
  <c r="BP477" i="1"/>
  <c r="BP478" i="1"/>
  <c r="BP479" i="1"/>
  <c r="BP480" i="1"/>
  <c r="BP481" i="1"/>
  <c r="BP482" i="1"/>
  <c r="BP483" i="1"/>
  <c r="BP484" i="1"/>
  <c r="BP485" i="1"/>
  <c r="BP486" i="1"/>
  <c r="BP487" i="1"/>
  <c r="BP488" i="1"/>
  <c r="BP489" i="1"/>
  <c r="BQ454" i="1"/>
  <c r="BQ455" i="1"/>
  <c r="BQ456" i="1"/>
  <c r="BV454" i="1"/>
  <c r="BX454" i="1" s="1"/>
  <c r="BV455" i="1"/>
  <c r="BX455" i="1" s="1"/>
  <c r="BV456" i="1"/>
  <c r="BX456" i="1" s="1"/>
  <c r="BV457" i="1"/>
  <c r="BX457" i="1" s="1"/>
  <c r="BV458" i="1"/>
  <c r="BX458" i="1" s="1"/>
  <c r="BV459" i="1"/>
  <c r="BX459" i="1" s="1"/>
  <c r="BV460" i="1"/>
  <c r="BX460" i="1" s="1"/>
  <c r="BV461" i="1"/>
  <c r="BX461" i="1" s="1"/>
  <c r="BV462" i="1"/>
  <c r="BX462" i="1" s="1"/>
  <c r="BV463" i="1"/>
  <c r="BX463" i="1" s="1"/>
  <c r="BV464" i="1"/>
  <c r="BX464" i="1" s="1"/>
  <c r="BV465" i="1"/>
  <c r="BX465" i="1" s="1"/>
  <c r="BV466" i="1"/>
  <c r="BX466" i="1" s="1"/>
  <c r="BV467" i="1"/>
  <c r="BX467" i="1" s="1"/>
  <c r="BV468" i="1"/>
  <c r="BX468" i="1" s="1"/>
  <c r="BV469" i="1"/>
  <c r="BX469" i="1" s="1"/>
  <c r="BV470" i="1"/>
  <c r="BX470" i="1" s="1"/>
  <c r="BV471" i="1"/>
  <c r="BX471" i="1" s="1"/>
  <c r="BV472" i="1"/>
  <c r="BX472" i="1" s="1"/>
  <c r="BV473" i="1"/>
  <c r="BX473" i="1" s="1"/>
  <c r="BV474" i="1"/>
  <c r="BX474" i="1" s="1"/>
  <c r="BV475" i="1"/>
  <c r="BX475" i="1" s="1"/>
  <c r="BV476" i="1"/>
  <c r="BX476" i="1" s="1"/>
  <c r="BV477" i="1"/>
  <c r="BX477" i="1" s="1"/>
  <c r="BV478" i="1"/>
  <c r="BX478" i="1" s="1"/>
  <c r="BV479" i="1"/>
  <c r="BX479" i="1" s="1"/>
  <c r="BV480" i="1"/>
  <c r="BX480" i="1" s="1"/>
  <c r="BV481" i="1"/>
  <c r="BX481" i="1" s="1"/>
  <c r="BV482" i="1"/>
  <c r="BX482" i="1" s="1"/>
  <c r="BV483" i="1"/>
  <c r="BX483" i="1" s="1"/>
  <c r="BV484" i="1"/>
  <c r="BX484" i="1" s="1"/>
  <c r="BV485" i="1"/>
  <c r="BX485" i="1" s="1"/>
  <c r="BV486" i="1"/>
  <c r="BX486" i="1" s="1"/>
  <c r="BV487" i="1"/>
  <c r="BX487" i="1" s="1"/>
  <c r="BV488" i="1"/>
  <c r="BX488" i="1" s="1"/>
  <c r="BV489" i="1"/>
  <c r="BX489" i="1" s="1"/>
  <c r="BZ454" i="1"/>
  <c r="CA454" i="1" s="1"/>
  <c r="BZ455" i="1"/>
  <c r="CA455" i="1" s="1"/>
  <c r="BZ456" i="1"/>
  <c r="CA456" i="1" s="1"/>
  <c r="BZ457" i="1"/>
  <c r="CA457" i="1" s="1"/>
  <c r="BZ458" i="1"/>
  <c r="CA458" i="1" s="1"/>
  <c r="BZ459" i="1"/>
  <c r="CA459" i="1" s="1"/>
  <c r="BZ460" i="1"/>
  <c r="CA460" i="1" s="1"/>
  <c r="BZ461" i="1"/>
  <c r="CA461" i="1" s="1"/>
  <c r="BZ462" i="1"/>
  <c r="CA462" i="1" s="1"/>
  <c r="BZ463" i="1"/>
  <c r="CA463" i="1" s="1"/>
  <c r="BZ464" i="1"/>
  <c r="CA464" i="1" s="1"/>
  <c r="BZ465" i="1"/>
  <c r="CA465" i="1" s="1"/>
  <c r="BZ466" i="1"/>
  <c r="CA466" i="1" s="1"/>
  <c r="BZ467" i="1"/>
  <c r="CA467" i="1" s="1"/>
  <c r="BZ468" i="1"/>
  <c r="CA468" i="1" s="1"/>
  <c r="BZ469" i="1"/>
  <c r="BZ470" i="1"/>
  <c r="CA470" i="1" s="1"/>
  <c r="BZ471" i="1"/>
  <c r="CA471" i="1" s="1"/>
  <c r="BZ472" i="1"/>
  <c r="CA472" i="1" s="1"/>
  <c r="BZ473" i="1"/>
  <c r="CA473" i="1" s="1"/>
  <c r="BZ474" i="1"/>
  <c r="CA474" i="1" s="1"/>
  <c r="BZ475" i="1"/>
  <c r="CA475" i="1" s="1"/>
  <c r="BZ476" i="1"/>
  <c r="CA476" i="1" s="1"/>
  <c r="BZ477" i="1"/>
  <c r="CA477" i="1" s="1"/>
  <c r="BZ478" i="1"/>
  <c r="CA478" i="1" s="1"/>
  <c r="BZ479" i="1"/>
  <c r="CA479" i="1" s="1"/>
  <c r="BZ480" i="1"/>
  <c r="CA480" i="1" s="1"/>
  <c r="BZ481" i="1"/>
  <c r="CA481" i="1" s="1"/>
  <c r="BZ482" i="1"/>
  <c r="CA482" i="1" s="1"/>
  <c r="BZ483" i="1"/>
  <c r="CA483" i="1" s="1"/>
  <c r="BZ484" i="1"/>
  <c r="CA484" i="1" s="1"/>
  <c r="BZ485" i="1"/>
  <c r="CA485" i="1" s="1"/>
  <c r="BZ486" i="1"/>
  <c r="CA486" i="1" s="1"/>
  <c r="BZ487" i="1"/>
  <c r="CA487" i="1" s="1"/>
  <c r="BZ488" i="1"/>
  <c r="CA488" i="1" s="1"/>
  <c r="BZ489" i="1"/>
  <c r="CA489" i="1" s="1"/>
  <c r="CB454" i="1"/>
  <c r="CC454" i="1" s="1"/>
  <c r="CB455" i="1"/>
  <c r="CC455" i="1" s="1"/>
  <c r="CB456" i="1"/>
  <c r="CC456" i="1" s="1"/>
  <c r="CB457" i="1"/>
  <c r="CC457" i="1" s="1"/>
  <c r="CB458" i="1"/>
  <c r="CC458" i="1" s="1"/>
  <c r="CB459" i="1"/>
  <c r="CC459" i="1" s="1"/>
  <c r="CB460" i="1"/>
  <c r="CC460" i="1" s="1"/>
  <c r="CB461" i="1"/>
  <c r="CC461" i="1" s="1"/>
  <c r="CB462" i="1"/>
  <c r="CC462" i="1" s="1"/>
  <c r="CB463" i="1"/>
  <c r="CC463" i="1" s="1"/>
  <c r="CB464" i="1"/>
  <c r="CC464" i="1" s="1"/>
  <c r="CB465" i="1"/>
  <c r="CC465" i="1" s="1"/>
  <c r="CB466" i="1"/>
  <c r="CC466" i="1" s="1"/>
  <c r="CB467" i="1"/>
  <c r="CC467" i="1" s="1"/>
  <c r="CB468" i="1"/>
  <c r="CC468" i="1" s="1"/>
  <c r="CB469" i="1"/>
  <c r="CC469" i="1" s="1"/>
  <c r="CB470" i="1"/>
  <c r="CC470" i="1" s="1"/>
  <c r="CB471" i="1"/>
  <c r="CC471" i="1" s="1"/>
  <c r="CB472" i="1"/>
  <c r="CC472" i="1" s="1"/>
  <c r="CB473" i="1"/>
  <c r="CC473" i="1" s="1"/>
  <c r="CB474" i="1"/>
  <c r="CC474" i="1" s="1"/>
  <c r="CB475" i="1"/>
  <c r="CC475" i="1" s="1"/>
  <c r="CB476" i="1"/>
  <c r="CC476" i="1" s="1"/>
  <c r="CB477" i="1"/>
  <c r="CC477" i="1" s="1"/>
  <c r="CB478" i="1"/>
  <c r="CC478" i="1" s="1"/>
  <c r="CB479" i="1"/>
  <c r="CC479" i="1" s="1"/>
  <c r="CB480" i="1"/>
  <c r="CC480" i="1" s="1"/>
  <c r="CB481" i="1"/>
  <c r="CC481" i="1" s="1"/>
  <c r="CB482" i="1"/>
  <c r="CC482" i="1" s="1"/>
  <c r="CB483" i="1"/>
  <c r="CC483" i="1" s="1"/>
  <c r="CB484" i="1"/>
  <c r="CC484" i="1" s="1"/>
  <c r="CB485" i="1"/>
  <c r="CC485" i="1" s="1"/>
  <c r="CB486" i="1"/>
  <c r="CC486" i="1" s="1"/>
  <c r="CB487" i="1"/>
  <c r="CC487" i="1" s="1"/>
  <c r="CB488" i="1"/>
  <c r="CC488" i="1" s="1"/>
  <c r="CB489" i="1"/>
  <c r="CC489" i="1" s="1"/>
  <c r="CD454" i="1"/>
  <c r="CD455" i="1"/>
  <c r="CD456" i="1"/>
  <c r="CE456" i="1" s="1"/>
  <c r="CD457" i="1"/>
  <c r="CE457" i="1" s="1"/>
  <c r="CD458" i="1"/>
  <c r="CE458" i="1" s="1"/>
  <c r="CD459" i="1"/>
  <c r="CE459" i="1" s="1"/>
  <c r="CD460" i="1"/>
  <c r="CE460" i="1" s="1"/>
  <c r="CD461" i="1"/>
  <c r="CD462" i="1"/>
  <c r="CD463" i="1"/>
  <c r="CE463" i="1" s="1"/>
  <c r="CD464" i="1"/>
  <c r="CE464" i="1" s="1"/>
  <c r="CD465" i="1"/>
  <c r="CE465" i="1" s="1"/>
  <c r="CD466" i="1"/>
  <c r="CE466" i="1" s="1"/>
  <c r="CD467" i="1"/>
  <c r="CE467" i="1" s="1"/>
  <c r="CD468" i="1"/>
  <c r="CE468" i="1" s="1"/>
  <c r="CD469" i="1"/>
  <c r="CE469" i="1" s="1"/>
  <c r="CD470" i="1"/>
  <c r="CD471" i="1"/>
  <c r="CD472" i="1"/>
  <c r="CE472" i="1" s="1"/>
  <c r="CD473" i="1"/>
  <c r="CE473" i="1" s="1"/>
  <c r="CD474" i="1"/>
  <c r="CE474" i="1" s="1"/>
  <c r="CD475" i="1"/>
  <c r="CE475" i="1" s="1"/>
  <c r="CD476" i="1"/>
  <c r="CE476" i="1" s="1"/>
  <c r="CD477" i="1"/>
  <c r="CE477" i="1" s="1"/>
  <c r="CD478" i="1"/>
  <c r="CE478" i="1" s="1"/>
  <c r="CD479" i="1"/>
  <c r="CD480" i="1"/>
  <c r="CE480" i="1" s="1"/>
  <c r="CD481" i="1"/>
  <c r="CE481" i="1" s="1"/>
  <c r="CD482" i="1"/>
  <c r="CE482" i="1" s="1"/>
  <c r="CD483" i="1"/>
  <c r="CE483" i="1" s="1"/>
  <c r="CD484" i="1"/>
  <c r="CE484" i="1" s="1"/>
  <c r="CD485" i="1"/>
  <c r="CE485" i="1" s="1"/>
  <c r="CD486" i="1"/>
  <c r="CE486" i="1" s="1"/>
  <c r="CD487" i="1"/>
  <c r="CE487" i="1" s="1"/>
  <c r="CD488" i="1"/>
  <c r="CE488" i="1" s="1"/>
  <c r="CD489" i="1"/>
  <c r="CE489" i="1" s="1"/>
  <c r="CL454" i="1"/>
  <c r="CN454" i="1" s="1"/>
  <c r="CL455" i="1"/>
  <c r="CN455" i="1" s="1"/>
  <c r="CL456" i="1"/>
  <c r="CN456" i="1" s="1"/>
  <c r="CL457" i="1"/>
  <c r="CN457" i="1" s="1"/>
  <c r="CL458" i="1"/>
  <c r="CN458" i="1" s="1"/>
  <c r="CL459" i="1"/>
  <c r="CN459" i="1" s="1"/>
  <c r="CL460" i="1"/>
  <c r="CN460" i="1" s="1"/>
  <c r="CL461" i="1"/>
  <c r="CN461" i="1" s="1"/>
  <c r="CL462" i="1"/>
  <c r="CN462" i="1" s="1"/>
  <c r="CL463" i="1"/>
  <c r="CN463" i="1" s="1"/>
  <c r="CL464" i="1"/>
  <c r="CN464" i="1" s="1"/>
  <c r="CL465" i="1"/>
  <c r="CN465" i="1" s="1"/>
  <c r="CL466" i="1"/>
  <c r="CN466" i="1" s="1"/>
  <c r="CL467" i="1"/>
  <c r="CN467" i="1" s="1"/>
  <c r="CL468" i="1"/>
  <c r="CN468" i="1" s="1"/>
  <c r="CL469" i="1"/>
  <c r="CN469" i="1" s="1"/>
  <c r="CL470" i="1"/>
  <c r="CN470" i="1" s="1"/>
  <c r="CL471" i="1"/>
  <c r="CN471" i="1" s="1"/>
  <c r="CL472" i="1"/>
  <c r="CN472" i="1" s="1"/>
  <c r="CL473" i="1"/>
  <c r="CN473" i="1" s="1"/>
  <c r="CL474" i="1"/>
  <c r="CN474" i="1" s="1"/>
  <c r="CL475" i="1"/>
  <c r="CN475" i="1" s="1"/>
  <c r="CL476" i="1"/>
  <c r="CN476" i="1" s="1"/>
  <c r="CL477" i="1"/>
  <c r="CN477" i="1" s="1"/>
  <c r="CL478" i="1"/>
  <c r="CN478" i="1" s="1"/>
  <c r="CL479" i="1"/>
  <c r="CN479" i="1" s="1"/>
  <c r="CL480" i="1"/>
  <c r="CN480" i="1" s="1"/>
  <c r="CL481" i="1"/>
  <c r="CN481" i="1" s="1"/>
  <c r="CL482" i="1"/>
  <c r="CN482" i="1" s="1"/>
  <c r="CL483" i="1"/>
  <c r="CN483" i="1" s="1"/>
  <c r="CL484" i="1"/>
  <c r="CN484" i="1" s="1"/>
  <c r="CL485" i="1"/>
  <c r="CN485" i="1" s="1"/>
  <c r="CL486" i="1"/>
  <c r="CN486" i="1" s="1"/>
  <c r="CL487" i="1"/>
  <c r="CN487" i="1" s="1"/>
  <c r="CL488" i="1"/>
  <c r="CN488" i="1" s="1"/>
  <c r="CL489" i="1"/>
  <c r="CN489" i="1" s="1"/>
  <c r="CO454" i="1"/>
  <c r="CP454" i="1" s="1"/>
  <c r="CO455" i="1"/>
  <c r="CP455" i="1" s="1"/>
  <c r="CO456" i="1"/>
  <c r="CP456" i="1" s="1"/>
  <c r="CO457" i="1"/>
  <c r="CP457" i="1" s="1"/>
  <c r="CO458" i="1"/>
  <c r="CO459" i="1"/>
  <c r="CP459" i="1" s="1"/>
  <c r="CO460" i="1"/>
  <c r="CO461" i="1"/>
  <c r="CP461" i="1" s="1"/>
  <c r="CO462" i="1"/>
  <c r="CP462" i="1" s="1"/>
  <c r="CO463" i="1"/>
  <c r="CO464" i="1"/>
  <c r="CP464" i="1" s="1"/>
  <c r="CO465" i="1"/>
  <c r="CP465" i="1" s="1"/>
  <c r="CO466" i="1"/>
  <c r="CO467" i="1"/>
  <c r="CO468" i="1"/>
  <c r="CP468" i="1" s="1"/>
  <c r="CO469" i="1"/>
  <c r="CO470" i="1"/>
  <c r="CP470" i="1" s="1"/>
  <c r="CO471" i="1"/>
  <c r="CO472" i="1"/>
  <c r="CP472" i="1" s="1"/>
  <c r="CO473" i="1"/>
  <c r="CP473" i="1" s="1"/>
  <c r="CO474" i="1"/>
  <c r="CO475" i="1"/>
  <c r="CP475" i="1" s="1"/>
  <c r="CO476" i="1"/>
  <c r="CO477" i="1"/>
  <c r="CO478" i="1"/>
  <c r="CP478" i="1" s="1"/>
  <c r="CO479" i="1"/>
  <c r="CP479" i="1" s="1"/>
  <c r="CO480" i="1"/>
  <c r="CP480" i="1" s="1"/>
  <c r="CO481" i="1"/>
  <c r="CP481" i="1" s="1"/>
  <c r="CO482" i="1"/>
  <c r="CO483" i="1"/>
  <c r="CP483" i="1" s="1"/>
  <c r="CO484" i="1"/>
  <c r="CO485" i="1"/>
  <c r="CO486" i="1"/>
  <c r="CP486" i="1" s="1"/>
  <c r="CO487" i="1"/>
  <c r="CP487" i="1" s="1"/>
  <c r="CO488" i="1"/>
  <c r="CP488" i="1" s="1"/>
  <c r="CO489" i="1"/>
  <c r="CP489" i="1" s="1"/>
  <c r="CQ454" i="1"/>
  <c r="CQ455" i="1"/>
  <c r="CR455" i="1" s="1"/>
  <c r="CQ456" i="1"/>
  <c r="CR456" i="1" s="1"/>
  <c r="CQ457" i="1"/>
  <c r="CR457" i="1" s="1"/>
  <c r="CQ458" i="1"/>
  <c r="CR458" i="1" s="1"/>
  <c r="CQ459" i="1"/>
  <c r="CR459" i="1" s="1"/>
  <c r="CQ460" i="1"/>
  <c r="CR460" i="1" s="1"/>
  <c r="CQ461" i="1"/>
  <c r="CR461" i="1" s="1"/>
  <c r="CQ462" i="1"/>
  <c r="CR462" i="1" s="1"/>
  <c r="CQ463" i="1"/>
  <c r="CR463" i="1" s="1"/>
  <c r="CQ464" i="1"/>
  <c r="CR464" i="1" s="1"/>
  <c r="CQ465" i="1"/>
  <c r="CR465" i="1" s="1"/>
  <c r="CQ466" i="1"/>
  <c r="CR466" i="1" s="1"/>
  <c r="CQ467" i="1"/>
  <c r="CR467" i="1" s="1"/>
  <c r="CQ468" i="1"/>
  <c r="CR468" i="1" s="1"/>
  <c r="CQ469" i="1"/>
  <c r="CR469" i="1" s="1"/>
  <c r="CQ470" i="1"/>
  <c r="CR470" i="1" s="1"/>
  <c r="CQ471" i="1"/>
  <c r="CR471" i="1" s="1"/>
  <c r="CQ472" i="1"/>
  <c r="CR472" i="1" s="1"/>
  <c r="CQ473" i="1"/>
  <c r="CR473" i="1" s="1"/>
  <c r="CQ474" i="1"/>
  <c r="CR474" i="1" s="1"/>
  <c r="CQ475" i="1"/>
  <c r="CR475" i="1" s="1"/>
  <c r="CQ476" i="1"/>
  <c r="CR476" i="1" s="1"/>
  <c r="CQ477" i="1"/>
  <c r="CR477" i="1" s="1"/>
  <c r="CQ478" i="1"/>
  <c r="CR478" i="1" s="1"/>
  <c r="CQ479" i="1"/>
  <c r="CR479" i="1" s="1"/>
  <c r="CQ480" i="1"/>
  <c r="CR480" i="1" s="1"/>
  <c r="CQ481" i="1"/>
  <c r="CR481" i="1" s="1"/>
  <c r="CQ482" i="1"/>
  <c r="CR482" i="1" s="1"/>
  <c r="CQ483" i="1"/>
  <c r="CR483" i="1" s="1"/>
  <c r="CQ484" i="1"/>
  <c r="CR484" i="1" s="1"/>
  <c r="CQ485" i="1"/>
  <c r="CR485" i="1" s="1"/>
  <c r="CQ486" i="1"/>
  <c r="CQ487" i="1"/>
  <c r="CR487" i="1" s="1"/>
  <c r="CQ488" i="1"/>
  <c r="CR488" i="1" s="1"/>
  <c r="CQ489" i="1"/>
  <c r="CR489" i="1" s="1"/>
  <c r="CT454" i="1"/>
  <c r="CT455" i="1"/>
  <c r="CT456" i="1"/>
  <c r="CT457" i="1"/>
  <c r="CT458" i="1"/>
  <c r="CT459" i="1"/>
  <c r="CT460" i="1"/>
  <c r="CT461" i="1"/>
  <c r="CT462" i="1"/>
  <c r="CT463" i="1"/>
  <c r="CT464" i="1"/>
  <c r="CT465" i="1"/>
  <c r="CT466" i="1"/>
  <c r="CT467" i="1"/>
  <c r="CT468" i="1"/>
  <c r="CT469" i="1"/>
  <c r="CT470" i="1"/>
  <c r="CT471" i="1"/>
  <c r="CT472" i="1"/>
  <c r="CT473" i="1"/>
  <c r="CT474" i="1"/>
  <c r="CT475" i="1"/>
  <c r="CT476" i="1"/>
  <c r="CT477" i="1"/>
  <c r="CT478" i="1"/>
  <c r="CT479" i="1"/>
  <c r="CT480" i="1"/>
  <c r="CT481" i="1"/>
  <c r="CT482" i="1"/>
  <c r="CT483" i="1"/>
  <c r="CT484" i="1"/>
  <c r="CT485" i="1"/>
  <c r="CT486" i="1"/>
  <c r="CT487" i="1"/>
  <c r="CT488" i="1"/>
  <c r="CT489" i="1"/>
  <c r="E53" i="4"/>
  <c r="G53" i="4"/>
  <c r="I53" i="4"/>
  <c r="M53" i="4"/>
  <c r="R53" i="4"/>
  <c r="AF33" i="4"/>
  <c r="AF34" i="4"/>
  <c r="AF35" i="4"/>
  <c r="AF36" i="4"/>
  <c r="Z34" i="4"/>
  <c r="Z35" i="4"/>
  <c r="Z36" i="4"/>
  <c r="Z37" i="4"/>
  <c r="Z38" i="4"/>
  <c r="Z39" i="4"/>
  <c r="Z40" i="4"/>
  <c r="Z41" i="4"/>
  <c r="Z42" i="4"/>
  <c r="Z43" i="4"/>
  <c r="Z44" i="4"/>
  <c r="Z45" i="4"/>
  <c r="Z46" i="4"/>
  <c r="Z47" i="4"/>
  <c r="Z48" i="4"/>
  <c r="Z49" i="4"/>
  <c r="Z50" i="4"/>
  <c r="Z51" i="4"/>
  <c r="Z52" i="4"/>
  <c r="Z33" i="4"/>
  <c r="X33" i="4"/>
  <c r="X34" i="4"/>
  <c r="X35" i="4"/>
  <c r="X36" i="4"/>
  <c r="X37" i="4"/>
  <c r="X38" i="4"/>
  <c r="X39" i="4"/>
  <c r="X40" i="4"/>
  <c r="X41" i="4"/>
  <c r="X42" i="4"/>
  <c r="X43" i="4"/>
  <c r="X44" i="4"/>
  <c r="X45" i="4"/>
  <c r="X46" i="4"/>
  <c r="X47" i="4"/>
  <c r="X48" i="4"/>
  <c r="X49" i="4"/>
  <c r="X50" i="4"/>
  <c r="X51" i="4"/>
  <c r="X52" i="4"/>
  <c r="X27" i="4"/>
  <c r="S34" i="4"/>
  <c r="S35" i="4"/>
  <c r="S36" i="4"/>
  <c r="S37" i="4"/>
  <c r="S38" i="4"/>
  <c r="S39" i="4"/>
  <c r="S40" i="4"/>
  <c r="S33" i="4"/>
  <c r="R51" i="4"/>
  <c r="S51" i="4" s="1"/>
  <c r="R43" i="4"/>
  <c r="S43" i="4" s="1"/>
  <c r="E33" i="4"/>
  <c r="E34" i="4"/>
  <c r="E35" i="4"/>
  <c r="E36" i="4"/>
  <c r="E37" i="4"/>
  <c r="E38" i="4"/>
  <c r="E39" i="4"/>
  <c r="E40" i="4"/>
  <c r="E41" i="4"/>
  <c r="E42" i="4"/>
  <c r="E43" i="4"/>
  <c r="E44" i="4"/>
  <c r="E45" i="4"/>
  <c r="E46" i="4"/>
  <c r="E47" i="4"/>
  <c r="E48" i="4"/>
  <c r="E49" i="4"/>
  <c r="E50" i="4"/>
  <c r="E51" i="4"/>
  <c r="E52" i="4"/>
  <c r="G33" i="4"/>
  <c r="G34" i="4"/>
  <c r="G35" i="4"/>
  <c r="G36" i="4"/>
  <c r="G37" i="4"/>
  <c r="G38" i="4"/>
  <c r="G39" i="4"/>
  <c r="G40" i="4"/>
  <c r="G41" i="4"/>
  <c r="G42" i="4"/>
  <c r="G43" i="4"/>
  <c r="G44" i="4"/>
  <c r="G45" i="4"/>
  <c r="G46" i="4"/>
  <c r="G47" i="4"/>
  <c r="G48" i="4"/>
  <c r="G49" i="4"/>
  <c r="G50" i="4"/>
  <c r="G51" i="4"/>
  <c r="G52" i="4"/>
  <c r="I33" i="4"/>
  <c r="I34" i="4"/>
  <c r="I35" i="4"/>
  <c r="I36" i="4"/>
  <c r="I37" i="4"/>
  <c r="I38" i="4"/>
  <c r="I39" i="4"/>
  <c r="I40" i="4"/>
  <c r="I41" i="4"/>
  <c r="I42" i="4"/>
  <c r="I43" i="4"/>
  <c r="I44" i="4"/>
  <c r="I45" i="4"/>
  <c r="I46" i="4"/>
  <c r="I47" i="4"/>
  <c r="I48" i="4"/>
  <c r="I49" i="4"/>
  <c r="I50" i="4"/>
  <c r="I51" i="4"/>
  <c r="I52" i="4"/>
  <c r="M37" i="4"/>
  <c r="N37" i="4" s="1"/>
  <c r="M38" i="4"/>
  <c r="N38" i="4" s="1"/>
  <c r="M39" i="4"/>
  <c r="N39" i="4" s="1"/>
  <c r="M40" i="4"/>
  <c r="N40" i="4" s="1"/>
  <c r="M41" i="4"/>
  <c r="N41" i="4" s="1"/>
  <c r="M42" i="4"/>
  <c r="N42" i="4" s="1"/>
  <c r="M43" i="4"/>
  <c r="N43" i="4" s="1"/>
  <c r="M44" i="4"/>
  <c r="N44" i="4" s="1"/>
  <c r="M45" i="4"/>
  <c r="N45" i="4" s="1"/>
  <c r="M46" i="4"/>
  <c r="N46" i="4" s="1"/>
  <c r="M47" i="4"/>
  <c r="N47" i="4" s="1"/>
  <c r="M48" i="4"/>
  <c r="N48" i="4" s="1"/>
  <c r="M49" i="4"/>
  <c r="N49" i="4" s="1"/>
  <c r="M50" i="4"/>
  <c r="N50" i="4" s="1"/>
  <c r="M51" i="4"/>
  <c r="N51" i="4" s="1"/>
  <c r="M52" i="4"/>
  <c r="N52" i="4" s="1"/>
  <c r="N33" i="4"/>
  <c r="N34" i="4"/>
  <c r="N35" i="4"/>
  <c r="N36" i="4"/>
  <c r="DI433" i="1" l="1"/>
  <c r="Z53" i="4"/>
  <c r="DI28" i="1"/>
  <c r="DJ28" i="1" s="1"/>
  <c r="DE84" i="1"/>
  <c r="DF84" i="1" s="1"/>
  <c r="DE83" i="1"/>
  <c r="DG48" i="1"/>
  <c r="DH48" i="1" s="1"/>
  <c r="DE76" i="1"/>
  <c r="DF76" i="1" s="1"/>
  <c r="DE75" i="1"/>
  <c r="DF75" i="1" s="1"/>
  <c r="DI26" i="1"/>
  <c r="DJ26" i="1" s="1"/>
  <c r="DE388" i="1"/>
  <c r="DF388" i="1" s="1"/>
  <c r="DE5" i="1"/>
  <c r="DF5" i="1" s="1"/>
  <c r="DE4" i="1"/>
  <c r="CU503" i="1"/>
  <c r="CU520" i="1"/>
  <c r="CU512" i="1"/>
  <c r="CU504" i="1"/>
  <c r="CU502" i="1"/>
  <c r="CG502" i="1"/>
  <c r="CI502" i="1" s="1"/>
  <c r="CK502" i="1" s="1"/>
  <c r="CF518" i="1"/>
  <c r="CF510" i="1"/>
  <c r="CF502" i="1"/>
  <c r="CU516" i="1"/>
  <c r="CG503" i="1"/>
  <c r="CI503" i="1" s="1"/>
  <c r="CF519" i="1"/>
  <c r="CU519" i="1"/>
  <c r="CU511" i="1"/>
  <c r="DL57" i="1"/>
  <c r="CG519" i="1"/>
  <c r="CI519" i="1" s="1"/>
  <c r="CF511" i="1"/>
  <c r="CF503" i="1"/>
  <c r="DL56" i="1"/>
  <c r="CU510" i="1"/>
  <c r="CG511" i="1"/>
  <c r="CI511" i="1" s="1"/>
  <c r="CF522" i="1"/>
  <c r="CF514" i="1"/>
  <c r="CF506" i="1"/>
  <c r="CF520" i="1"/>
  <c r="CF512" i="1"/>
  <c r="CF504" i="1"/>
  <c r="CG501" i="1"/>
  <c r="CI501" i="1" s="1"/>
  <c r="CF517" i="1"/>
  <c r="CF509" i="1"/>
  <c r="CF501" i="1"/>
  <c r="CU518" i="1"/>
  <c r="CF515" i="1"/>
  <c r="CF507" i="1"/>
  <c r="DK196" i="1"/>
  <c r="DK142" i="1"/>
  <c r="DK78" i="1"/>
  <c r="CU515" i="1"/>
  <c r="CU507" i="1"/>
  <c r="CG517" i="1"/>
  <c r="CI517" i="1" s="1"/>
  <c r="DL111" i="1"/>
  <c r="DL78" i="1"/>
  <c r="CG509" i="1"/>
  <c r="CI509" i="1" s="1"/>
  <c r="CG521" i="1"/>
  <c r="CI521" i="1" s="1"/>
  <c r="CK521" i="1" s="1"/>
  <c r="CF513" i="1"/>
  <c r="CF505" i="1"/>
  <c r="DK96" i="1"/>
  <c r="DK64" i="1"/>
  <c r="DK522" i="1"/>
  <c r="DK506" i="1"/>
  <c r="DL513" i="1"/>
  <c r="DL505" i="1"/>
  <c r="CV511" i="1"/>
  <c r="CG507" i="1"/>
  <c r="CI507" i="1" s="1"/>
  <c r="CG520" i="1"/>
  <c r="CI520" i="1" s="1"/>
  <c r="CG512" i="1"/>
  <c r="CI512" i="1" s="1"/>
  <c r="DL509" i="1"/>
  <c r="DL504" i="1"/>
  <c r="DK520" i="1"/>
  <c r="DK512" i="1"/>
  <c r="DK504" i="1"/>
  <c r="CG515" i="1"/>
  <c r="CI515" i="1" s="1"/>
  <c r="DL110" i="1"/>
  <c r="CV517" i="1"/>
  <c r="CV509" i="1"/>
  <c r="CU501" i="1"/>
  <c r="CF516" i="1"/>
  <c r="CF508" i="1"/>
  <c r="CF500" i="1"/>
  <c r="CG523" i="1"/>
  <c r="CI523" i="1" s="1"/>
  <c r="DL506" i="1"/>
  <c r="DK170" i="1"/>
  <c r="CR501" i="1"/>
  <c r="CV501" i="1" s="1"/>
  <c r="CG518" i="1"/>
  <c r="CI518" i="1" s="1"/>
  <c r="CG510" i="1"/>
  <c r="CI510" i="1" s="1"/>
  <c r="CA514" i="1"/>
  <c r="CG514" i="1" s="1"/>
  <c r="CI514" i="1" s="1"/>
  <c r="CA506" i="1"/>
  <c r="CG506" i="1" s="1"/>
  <c r="CI506" i="1" s="1"/>
  <c r="DL519" i="1"/>
  <c r="DL511" i="1"/>
  <c r="CU509" i="1"/>
  <c r="CV523" i="1"/>
  <c r="CG500" i="1"/>
  <c r="CI500" i="1" s="1"/>
  <c r="CA522" i="1"/>
  <c r="CG522" i="1" s="1"/>
  <c r="CI522" i="1" s="1"/>
  <c r="CA513" i="1"/>
  <c r="CG513" i="1" s="1"/>
  <c r="CI513" i="1" s="1"/>
  <c r="CA505" i="1"/>
  <c r="CG505" i="1" s="1"/>
  <c r="CI505" i="1" s="1"/>
  <c r="CG504" i="1"/>
  <c r="CI504" i="1" s="1"/>
  <c r="DL119" i="1"/>
  <c r="DL38" i="1"/>
  <c r="DL518" i="1"/>
  <c r="DL510" i="1"/>
  <c r="CU522" i="1"/>
  <c r="CV514" i="1"/>
  <c r="CU506" i="1"/>
  <c r="CG516" i="1"/>
  <c r="CI516" i="1" s="1"/>
  <c r="CG508" i="1"/>
  <c r="CI508" i="1" s="1"/>
  <c r="CF523" i="1"/>
  <c r="CU521" i="1"/>
  <c r="CU513" i="1"/>
  <c r="CU505" i="1"/>
  <c r="DL476" i="1"/>
  <c r="CF521" i="1"/>
  <c r="DL49" i="1"/>
  <c r="DL500" i="1"/>
  <c r="DL516" i="1"/>
  <c r="DK508" i="1"/>
  <c r="DK500" i="1"/>
  <c r="DL508" i="1"/>
  <c r="DK507" i="1"/>
  <c r="DL515" i="1"/>
  <c r="DL514" i="1"/>
  <c r="DL523" i="1"/>
  <c r="DL501" i="1"/>
  <c r="DL507" i="1"/>
  <c r="DK523" i="1"/>
  <c r="DK515" i="1"/>
  <c r="DK516" i="1"/>
  <c r="DL522" i="1"/>
  <c r="DK514" i="1"/>
  <c r="DL517" i="1"/>
  <c r="DL520" i="1"/>
  <c r="DK521" i="1"/>
  <c r="DK513" i="1"/>
  <c r="DK505" i="1"/>
  <c r="DL521" i="1"/>
  <c r="DL512" i="1"/>
  <c r="CV508" i="1"/>
  <c r="CV500" i="1"/>
  <c r="CV503" i="1"/>
  <c r="CV519" i="1"/>
  <c r="CV518" i="1"/>
  <c r="CV510" i="1"/>
  <c r="CV502" i="1"/>
  <c r="CU517" i="1"/>
  <c r="CU523" i="1"/>
  <c r="CR522" i="1"/>
  <c r="CV522" i="1" s="1"/>
  <c r="CR506" i="1"/>
  <c r="CV506" i="1" s="1"/>
  <c r="CU514" i="1"/>
  <c r="CR521" i="1"/>
  <c r="CV521" i="1" s="1"/>
  <c r="CR513" i="1"/>
  <c r="CV513" i="1" s="1"/>
  <c r="CR505" i="1"/>
  <c r="CV505" i="1" s="1"/>
  <c r="CU508" i="1"/>
  <c r="CR515" i="1"/>
  <c r="CV515" i="1" s="1"/>
  <c r="CR507" i="1"/>
  <c r="CV507" i="1" s="1"/>
  <c r="CR520" i="1"/>
  <c r="CV520" i="1" s="1"/>
  <c r="CR512" i="1"/>
  <c r="CV512" i="1" s="1"/>
  <c r="CR504" i="1"/>
  <c r="CV504" i="1" s="1"/>
  <c r="CR516" i="1"/>
  <c r="CV516" i="1" s="1"/>
  <c r="CU500" i="1"/>
  <c r="AL523" i="1"/>
  <c r="AL521" i="1"/>
  <c r="AL514" i="1"/>
  <c r="AL502" i="1"/>
  <c r="AL500" i="1"/>
  <c r="AL501" i="1"/>
  <c r="AL505" i="1"/>
  <c r="AL509" i="1"/>
  <c r="AL507" i="1"/>
  <c r="AL508" i="1"/>
  <c r="AL506" i="1"/>
  <c r="DK172" i="1"/>
  <c r="DK135" i="1"/>
  <c r="DL74" i="1"/>
  <c r="DK31" i="1"/>
  <c r="DL488" i="1"/>
  <c r="DK22" i="1"/>
  <c r="DK490" i="1"/>
  <c r="DF196" i="1"/>
  <c r="DL196" i="1" s="1"/>
  <c r="DJ472" i="1"/>
  <c r="DL472" i="1" s="1"/>
  <c r="DF96" i="1"/>
  <c r="DL96" i="1" s="1"/>
  <c r="DL31" i="1"/>
  <c r="DK204" i="1"/>
  <c r="DK119" i="1"/>
  <c r="DJ467" i="1"/>
  <c r="DL467" i="1" s="1"/>
  <c r="DL22" i="1"/>
  <c r="DK150" i="1"/>
  <c r="DK57" i="1"/>
  <c r="DJ464" i="1"/>
  <c r="DL464" i="1" s="1"/>
  <c r="DF142" i="1"/>
  <c r="DL142" i="1" s="1"/>
  <c r="DF64" i="1"/>
  <c r="DL64" i="1" s="1"/>
  <c r="DK110" i="1"/>
  <c r="DK77" i="1"/>
  <c r="DK49" i="1"/>
  <c r="DI182" i="1"/>
  <c r="DJ182" i="1" s="1"/>
  <c r="DG182" i="1"/>
  <c r="DH182" i="1" s="1"/>
  <c r="DE182" i="1"/>
  <c r="DG100" i="1"/>
  <c r="DH100" i="1" s="1"/>
  <c r="DI100" i="1"/>
  <c r="DJ100" i="1" s="1"/>
  <c r="DE100" i="1"/>
  <c r="DI232" i="1"/>
  <c r="DJ232" i="1" s="1"/>
  <c r="DE232" i="1"/>
  <c r="DG232" i="1"/>
  <c r="DH232" i="1" s="1"/>
  <c r="DI346" i="1"/>
  <c r="DJ346" i="1" s="1"/>
  <c r="DE346" i="1"/>
  <c r="DG346" i="1"/>
  <c r="DH346" i="1" s="1"/>
  <c r="DG453" i="1"/>
  <c r="DI453" i="1"/>
  <c r="DJ453" i="1" s="1"/>
  <c r="DI445" i="1"/>
  <c r="DJ445" i="1" s="1"/>
  <c r="DG445" i="1"/>
  <c r="DG437" i="1"/>
  <c r="DI437" i="1"/>
  <c r="DJ437" i="1" s="1"/>
  <c r="DI429" i="1"/>
  <c r="DJ429" i="1" s="1"/>
  <c r="DG429" i="1"/>
  <c r="DI421" i="1"/>
  <c r="DJ421" i="1" s="1"/>
  <c r="DG421" i="1"/>
  <c r="DH421" i="1" s="1"/>
  <c r="DE421" i="1"/>
  <c r="DI413" i="1"/>
  <c r="DJ413" i="1" s="1"/>
  <c r="DE413" i="1"/>
  <c r="DG413" i="1"/>
  <c r="DH413" i="1" s="1"/>
  <c r="DE405" i="1"/>
  <c r="DG405" i="1"/>
  <c r="DH405" i="1" s="1"/>
  <c r="DI405" i="1"/>
  <c r="DJ405" i="1" s="1"/>
  <c r="DI398" i="1"/>
  <c r="DJ398" i="1" s="1"/>
  <c r="DG398" i="1"/>
  <c r="DH398" i="1" s="1"/>
  <c r="DE398" i="1"/>
  <c r="DI389" i="1"/>
  <c r="DJ389" i="1" s="1"/>
  <c r="DE389" i="1"/>
  <c r="DG389" i="1"/>
  <c r="DH389" i="1" s="1"/>
  <c r="DI381" i="1"/>
  <c r="DJ381" i="1" s="1"/>
  <c r="DE381" i="1"/>
  <c r="DG381" i="1"/>
  <c r="DH381" i="1" s="1"/>
  <c r="DG373" i="1"/>
  <c r="DH373" i="1" s="1"/>
  <c r="DE373" i="1"/>
  <c r="DI373" i="1"/>
  <c r="DJ373" i="1" s="1"/>
  <c r="DI365" i="1"/>
  <c r="DJ365" i="1" s="1"/>
  <c r="DE365" i="1"/>
  <c r="DG365" i="1"/>
  <c r="DH365" i="1" s="1"/>
  <c r="DI356" i="1"/>
  <c r="DJ356" i="1" s="1"/>
  <c r="DG356" i="1"/>
  <c r="DH356" i="1" s="1"/>
  <c r="DE356" i="1"/>
  <c r="DI342" i="1"/>
  <c r="DJ342" i="1" s="1"/>
  <c r="DG342" i="1"/>
  <c r="DH342" i="1" s="1"/>
  <c r="DE342" i="1"/>
  <c r="DI334" i="1"/>
  <c r="DJ334" i="1" s="1"/>
  <c r="DG334" i="1"/>
  <c r="DH334" i="1" s="1"/>
  <c r="DE334" i="1"/>
  <c r="DI326" i="1"/>
  <c r="DJ326" i="1" s="1"/>
  <c r="DG326" i="1"/>
  <c r="DH326" i="1" s="1"/>
  <c r="DE326" i="1"/>
  <c r="DI318" i="1"/>
  <c r="DJ318" i="1" s="1"/>
  <c r="DG318" i="1"/>
  <c r="DH318" i="1" s="1"/>
  <c r="DE318" i="1"/>
  <c r="DI310" i="1"/>
  <c r="DJ310" i="1" s="1"/>
  <c r="DG310" i="1"/>
  <c r="DH310" i="1" s="1"/>
  <c r="DE310" i="1"/>
  <c r="DG301" i="1"/>
  <c r="DH301" i="1" s="1"/>
  <c r="DI301" i="1"/>
  <c r="DJ301" i="1" s="1"/>
  <c r="DE301" i="1"/>
  <c r="DI293" i="1"/>
  <c r="DJ293" i="1" s="1"/>
  <c r="DE293" i="1"/>
  <c r="DG293" i="1"/>
  <c r="DH293" i="1" s="1"/>
  <c r="DE285" i="1"/>
  <c r="DI285" i="1"/>
  <c r="DJ285" i="1" s="1"/>
  <c r="DG285" i="1"/>
  <c r="DH285" i="1" s="1"/>
  <c r="DI277" i="1"/>
  <c r="DJ277" i="1" s="1"/>
  <c r="DG277" i="1"/>
  <c r="DH277" i="1" s="1"/>
  <c r="DE277" i="1"/>
  <c r="DI269" i="1"/>
  <c r="DJ269" i="1" s="1"/>
  <c r="DG269" i="1"/>
  <c r="DH269" i="1" s="1"/>
  <c r="DE269" i="1"/>
  <c r="DI261" i="1"/>
  <c r="DJ261" i="1" s="1"/>
  <c r="DE261" i="1"/>
  <c r="DG261" i="1"/>
  <c r="DH261" i="1" s="1"/>
  <c r="DI253" i="1"/>
  <c r="DJ253" i="1" s="1"/>
  <c r="DE253" i="1"/>
  <c r="DG253" i="1"/>
  <c r="DH253" i="1" s="1"/>
  <c r="DI245" i="1"/>
  <c r="DJ245" i="1" s="1"/>
  <c r="DG245" i="1"/>
  <c r="DH245" i="1" s="1"/>
  <c r="DE245" i="1"/>
  <c r="DI235" i="1"/>
  <c r="DJ235" i="1" s="1"/>
  <c r="DG235" i="1"/>
  <c r="DH235" i="1" s="1"/>
  <c r="DE235" i="1"/>
  <c r="DI222" i="1"/>
  <c r="DJ222" i="1" s="1"/>
  <c r="DG222" i="1"/>
  <c r="DH222" i="1" s="1"/>
  <c r="DE222" i="1"/>
  <c r="DI214" i="1"/>
  <c r="DJ214" i="1" s="1"/>
  <c r="DE214" i="1"/>
  <c r="DG214" i="1"/>
  <c r="DH214" i="1" s="1"/>
  <c r="DI205" i="1"/>
  <c r="DJ205" i="1" s="1"/>
  <c r="DE205" i="1"/>
  <c r="DG205" i="1"/>
  <c r="DH205" i="1" s="1"/>
  <c r="DG194" i="1"/>
  <c r="DH194" i="1" s="1"/>
  <c r="DE194" i="1"/>
  <c r="DI194" i="1"/>
  <c r="DJ194" i="1" s="1"/>
  <c r="DG186" i="1"/>
  <c r="DH186" i="1" s="1"/>
  <c r="DI186" i="1"/>
  <c r="DJ186" i="1" s="1"/>
  <c r="DE186" i="1"/>
  <c r="DI229" i="1"/>
  <c r="DJ229" i="1" s="1"/>
  <c r="DG229" i="1"/>
  <c r="DH229" i="1" s="1"/>
  <c r="DE229" i="1"/>
  <c r="DI168" i="1"/>
  <c r="DJ168" i="1" s="1"/>
  <c r="DE168" i="1"/>
  <c r="DG168" i="1"/>
  <c r="DH168" i="1" s="1"/>
  <c r="DI450" i="1"/>
  <c r="DJ450" i="1" s="1"/>
  <c r="DG450" i="1"/>
  <c r="DI442" i="1"/>
  <c r="DJ442" i="1" s="1"/>
  <c r="DG442" i="1"/>
  <c r="DI434" i="1"/>
  <c r="DJ434" i="1" s="1"/>
  <c r="DG434" i="1"/>
  <c r="DI426" i="1"/>
  <c r="DJ426" i="1" s="1"/>
  <c r="DG426" i="1"/>
  <c r="DI418" i="1"/>
  <c r="DJ418" i="1" s="1"/>
  <c r="DG418" i="1"/>
  <c r="DH418" i="1" s="1"/>
  <c r="DE418" i="1"/>
  <c r="DI410" i="1"/>
  <c r="DJ410" i="1" s="1"/>
  <c r="DG410" i="1"/>
  <c r="DH410" i="1" s="1"/>
  <c r="DE410" i="1"/>
  <c r="DI392" i="1"/>
  <c r="DG392" i="1"/>
  <c r="DH392" i="1" s="1"/>
  <c r="DE392" i="1"/>
  <c r="DI395" i="1"/>
  <c r="DJ395" i="1" s="1"/>
  <c r="DG395" i="1"/>
  <c r="DH395" i="1" s="1"/>
  <c r="DE395" i="1"/>
  <c r="DI386" i="1"/>
  <c r="DJ386" i="1" s="1"/>
  <c r="DG386" i="1"/>
  <c r="DH386" i="1" s="1"/>
  <c r="DE386" i="1"/>
  <c r="DI378" i="1"/>
  <c r="DJ378" i="1" s="1"/>
  <c r="DG378" i="1"/>
  <c r="DH378" i="1" s="1"/>
  <c r="DE378" i="1"/>
  <c r="DI370" i="1"/>
  <c r="DJ370" i="1" s="1"/>
  <c r="DG370" i="1"/>
  <c r="DH370" i="1" s="1"/>
  <c r="DE370" i="1"/>
  <c r="DI362" i="1"/>
  <c r="DJ362" i="1" s="1"/>
  <c r="DG362" i="1"/>
  <c r="DH362" i="1" s="1"/>
  <c r="DE362" i="1"/>
  <c r="DI353" i="1"/>
  <c r="DJ353" i="1" s="1"/>
  <c r="DG353" i="1"/>
  <c r="DH353" i="1" s="1"/>
  <c r="DE353" i="1"/>
  <c r="DI339" i="1"/>
  <c r="DJ339" i="1" s="1"/>
  <c r="DG339" i="1"/>
  <c r="DH339" i="1" s="1"/>
  <c r="DE339" i="1"/>
  <c r="DI331" i="1"/>
  <c r="DJ331" i="1" s="1"/>
  <c r="DG331" i="1"/>
  <c r="DH331" i="1" s="1"/>
  <c r="DE331" i="1"/>
  <c r="DI323" i="1"/>
  <c r="DJ323" i="1" s="1"/>
  <c r="DG323" i="1"/>
  <c r="DH323" i="1" s="1"/>
  <c r="DE323" i="1"/>
  <c r="DI315" i="1"/>
  <c r="DJ315" i="1" s="1"/>
  <c r="DG315" i="1"/>
  <c r="DH315" i="1" s="1"/>
  <c r="DE315" i="1"/>
  <c r="DI306" i="1"/>
  <c r="DJ306" i="1" s="1"/>
  <c r="DG306" i="1"/>
  <c r="DH306" i="1" s="1"/>
  <c r="DE306" i="1"/>
  <c r="DI298" i="1"/>
  <c r="DJ298" i="1" s="1"/>
  <c r="DG298" i="1"/>
  <c r="DH298" i="1" s="1"/>
  <c r="DE298" i="1"/>
  <c r="DE290" i="1"/>
  <c r="DF290" i="1" s="1"/>
  <c r="DG290" i="1"/>
  <c r="DH290" i="1" s="1"/>
  <c r="DI290" i="1"/>
  <c r="DJ290" i="1" s="1"/>
  <c r="DE282" i="1"/>
  <c r="DI282" i="1"/>
  <c r="DJ282" i="1" s="1"/>
  <c r="DG282" i="1"/>
  <c r="DH282" i="1" s="1"/>
  <c r="DE274" i="1"/>
  <c r="DI274" i="1"/>
  <c r="DJ274" i="1" s="1"/>
  <c r="DG274" i="1"/>
  <c r="DH274" i="1" s="1"/>
  <c r="DI266" i="1"/>
  <c r="DJ266" i="1" s="1"/>
  <c r="DG266" i="1"/>
  <c r="DH266" i="1" s="1"/>
  <c r="DE266" i="1"/>
  <c r="DI258" i="1"/>
  <c r="DJ258" i="1" s="1"/>
  <c r="DE258" i="1"/>
  <c r="DG258" i="1"/>
  <c r="DH258" i="1" s="1"/>
  <c r="DI250" i="1"/>
  <c r="DJ250" i="1" s="1"/>
  <c r="DE250" i="1"/>
  <c r="DG250" i="1"/>
  <c r="DH250" i="1" s="1"/>
  <c r="DE240" i="1"/>
  <c r="DI240" i="1"/>
  <c r="DJ240" i="1" s="1"/>
  <c r="DG240" i="1"/>
  <c r="DH240" i="1" s="1"/>
  <c r="DI227" i="1"/>
  <c r="DJ227" i="1" s="1"/>
  <c r="DG227" i="1"/>
  <c r="DH227" i="1" s="1"/>
  <c r="DE227" i="1"/>
  <c r="DI219" i="1"/>
  <c r="DJ219" i="1" s="1"/>
  <c r="DG219" i="1"/>
  <c r="DH219" i="1" s="1"/>
  <c r="DE219" i="1"/>
  <c r="DG211" i="1"/>
  <c r="DH211" i="1" s="1"/>
  <c r="DE211" i="1"/>
  <c r="DI211" i="1"/>
  <c r="DJ211" i="1" s="1"/>
  <c r="DI201" i="1"/>
  <c r="DJ201" i="1" s="1"/>
  <c r="DG201" i="1"/>
  <c r="DH201" i="1" s="1"/>
  <c r="DE201" i="1"/>
  <c r="DI191" i="1"/>
  <c r="DJ191" i="1" s="1"/>
  <c r="DG191" i="1"/>
  <c r="DH191" i="1" s="1"/>
  <c r="DE191" i="1"/>
  <c r="DI183" i="1"/>
  <c r="DJ183" i="1" s="1"/>
  <c r="DE183" i="1"/>
  <c r="DG183" i="1"/>
  <c r="DH183" i="1" s="1"/>
  <c r="DI174" i="1"/>
  <c r="DJ174" i="1" s="1"/>
  <c r="DG174" i="1"/>
  <c r="DH174" i="1" s="1"/>
  <c r="DE174" i="1"/>
  <c r="DI155" i="1"/>
  <c r="DJ155" i="1" s="1"/>
  <c r="DG155" i="1"/>
  <c r="DH155" i="1" s="1"/>
  <c r="DE155" i="1"/>
  <c r="DG350" i="1"/>
  <c r="DH350" i="1" s="1"/>
  <c r="DI350" i="1"/>
  <c r="DJ350" i="1" s="1"/>
  <c r="DE350" i="1"/>
  <c r="DE167" i="1"/>
  <c r="DG167" i="1"/>
  <c r="DH167" i="1" s="1"/>
  <c r="DI167" i="1"/>
  <c r="DJ167" i="1" s="1"/>
  <c r="DI449" i="1"/>
  <c r="DJ449" i="1" s="1"/>
  <c r="DG449" i="1"/>
  <c r="DI441" i="1"/>
  <c r="DJ441" i="1" s="1"/>
  <c r="DG441" i="1"/>
  <c r="DK433" i="1"/>
  <c r="DJ433" i="1"/>
  <c r="DL433" i="1" s="1"/>
  <c r="DK425" i="1"/>
  <c r="DJ425" i="1"/>
  <c r="DL425" i="1" s="1"/>
  <c r="DI417" i="1"/>
  <c r="DJ417" i="1" s="1"/>
  <c r="DG417" i="1"/>
  <c r="DH417" i="1" s="1"/>
  <c r="DE417" i="1"/>
  <c r="DI409" i="1"/>
  <c r="DJ409" i="1" s="1"/>
  <c r="DG409" i="1"/>
  <c r="DH409" i="1" s="1"/>
  <c r="DE409" i="1"/>
  <c r="DI402" i="1"/>
  <c r="DJ402" i="1" s="1"/>
  <c r="DG402" i="1"/>
  <c r="DH402" i="1" s="1"/>
  <c r="DE402" i="1"/>
  <c r="DI394" i="1"/>
  <c r="DJ394" i="1" s="1"/>
  <c r="DG394" i="1"/>
  <c r="DH394" i="1" s="1"/>
  <c r="DE394" i="1"/>
  <c r="DI385" i="1"/>
  <c r="DJ385" i="1" s="1"/>
  <c r="DG385" i="1"/>
  <c r="DH385" i="1" s="1"/>
  <c r="DE385" i="1"/>
  <c r="DI377" i="1"/>
  <c r="DJ377" i="1" s="1"/>
  <c r="DG377" i="1"/>
  <c r="DH377" i="1" s="1"/>
  <c r="DE377" i="1"/>
  <c r="DI369" i="1"/>
  <c r="DJ369" i="1" s="1"/>
  <c r="DG369" i="1"/>
  <c r="DH369" i="1" s="1"/>
  <c r="DE369" i="1"/>
  <c r="DI361" i="1"/>
  <c r="DJ361" i="1" s="1"/>
  <c r="DG361" i="1"/>
  <c r="DH361" i="1" s="1"/>
  <c r="DE361" i="1"/>
  <c r="DI352" i="1"/>
  <c r="DJ352" i="1" s="1"/>
  <c r="DG352" i="1"/>
  <c r="DH352" i="1" s="1"/>
  <c r="DE352" i="1"/>
  <c r="DI338" i="1"/>
  <c r="DJ338" i="1" s="1"/>
  <c r="DG338" i="1"/>
  <c r="DH338" i="1" s="1"/>
  <c r="DE338" i="1"/>
  <c r="DI330" i="1"/>
  <c r="DJ330" i="1" s="1"/>
  <c r="DG330" i="1"/>
  <c r="DH330" i="1" s="1"/>
  <c r="DE330" i="1"/>
  <c r="DI322" i="1"/>
  <c r="DJ322" i="1" s="1"/>
  <c r="DG322" i="1"/>
  <c r="DH322" i="1" s="1"/>
  <c r="DE322" i="1"/>
  <c r="DI314" i="1"/>
  <c r="DJ314" i="1" s="1"/>
  <c r="DG314" i="1"/>
  <c r="DH314" i="1" s="1"/>
  <c r="DE314" i="1"/>
  <c r="DI305" i="1"/>
  <c r="DJ305" i="1" s="1"/>
  <c r="DE305" i="1"/>
  <c r="DG305" i="1"/>
  <c r="DH305" i="1" s="1"/>
  <c r="DI297" i="1"/>
  <c r="DJ297" i="1" s="1"/>
  <c r="DG297" i="1"/>
  <c r="DH297" i="1" s="1"/>
  <c r="DE297" i="1"/>
  <c r="DG289" i="1"/>
  <c r="DH289" i="1" s="1"/>
  <c r="DI289" i="1"/>
  <c r="DJ289" i="1" s="1"/>
  <c r="DE289" i="1"/>
  <c r="DG281" i="1"/>
  <c r="DH281" i="1" s="1"/>
  <c r="DI281" i="1"/>
  <c r="DJ281" i="1" s="1"/>
  <c r="DE281" i="1"/>
  <c r="DG273" i="1"/>
  <c r="DH273" i="1" s="1"/>
  <c r="DE273" i="1"/>
  <c r="DI273" i="1"/>
  <c r="DJ273" i="1" s="1"/>
  <c r="DG265" i="1"/>
  <c r="DH265" i="1" s="1"/>
  <c r="DE265" i="1"/>
  <c r="DI265" i="1"/>
  <c r="DJ265" i="1" s="1"/>
  <c r="DG257" i="1"/>
  <c r="DH257" i="1" s="1"/>
  <c r="DE257" i="1"/>
  <c r="DI257" i="1"/>
  <c r="DJ257" i="1" s="1"/>
  <c r="DI249" i="1"/>
  <c r="DJ249" i="1" s="1"/>
  <c r="DG249" i="1"/>
  <c r="DH249" i="1" s="1"/>
  <c r="DE249" i="1"/>
  <c r="DG239" i="1"/>
  <c r="DH239" i="1" s="1"/>
  <c r="DI239" i="1"/>
  <c r="DJ239" i="1" s="1"/>
  <c r="DE239" i="1"/>
  <c r="DI226" i="1"/>
  <c r="DJ226" i="1" s="1"/>
  <c r="DG226" i="1"/>
  <c r="DH226" i="1" s="1"/>
  <c r="DE226" i="1"/>
  <c r="DG218" i="1"/>
  <c r="DH218" i="1" s="1"/>
  <c r="DI218" i="1"/>
  <c r="DJ218" i="1" s="1"/>
  <c r="DE218" i="1"/>
  <c r="DG210" i="1"/>
  <c r="DH210" i="1" s="1"/>
  <c r="DI210" i="1"/>
  <c r="DJ210" i="1" s="1"/>
  <c r="DE210" i="1"/>
  <c r="DI200" i="1"/>
  <c r="DJ200" i="1" s="1"/>
  <c r="DG200" i="1"/>
  <c r="DH200" i="1" s="1"/>
  <c r="DE200" i="1"/>
  <c r="DF200" i="1" s="1"/>
  <c r="DI190" i="1"/>
  <c r="DJ190" i="1" s="1"/>
  <c r="DG190" i="1"/>
  <c r="DH190" i="1" s="1"/>
  <c r="DE190" i="1"/>
  <c r="DI173" i="1"/>
  <c r="DJ173" i="1" s="1"/>
  <c r="DE173" i="1"/>
  <c r="DG173" i="1"/>
  <c r="DH173" i="1" s="1"/>
  <c r="DI3" i="1"/>
  <c r="DJ3" i="1" s="1"/>
  <c r="DG3" i="1"/>
  <c r="DH3" i="1" s="1"/>
  <c r="DE3" i="1"/>
  <c r="DG349" i="1"/>
  <c r="DH349" i="1" s="1"/>
  <c r="DI349" i="1"/>
  <c r="DJ349" i="1" s="1"/>
  <c r="DE349" i="1"/>
  <c r="DG166" i="1"/>
  <c r="DI166" i="1"/>
  <c r="DJ166" i="1" s="1"/>
  <c r="DI448" i="1"/>
  <c r="DJ448" i="1" s="1"/>
  <c r="DG448" i="1"/>
  <c r="DI440" i="1"/>
  <c r="DJ440" i="1" s="1"/>
  <c r="DG440" i="1"/>
  <c r="DI432" i="1"/>
  <c r="DJ432" i="1" s="1"/>
  <c r="DG432" i="1"/>
  <c r="DI424" i="1"/>
  <c r="DJ424" i="1" s="1"/>
  <c r="DG424" i="1"/>
  <c r="DH424" i="1" s="1"/>
  <c r="DE424" i="1"/>
  <c r="DI416" i="1"/>
  <c r="DJ416" i="1" s="1"/>
  <c r="DG416" i="1"/>
  <c r="DH416" i="1" s="1"/>
  <c r="DE416" i="1"/>
  <c r="DI408" i="1"/>
  <c r="DJ408" i="1" s="1"/>
  <c r="DG408" i="1"/>
  <c r="DH408" i="1" s="1"/>
  <c r="DE408" i="1"/>
  <c r="DI401" i="1"/>
  <c r="DJ401" i="1" s="1"/>
  <c r="DG401" i="1"/>
  <c r="DH401" i="1" s="1"/>
  <c r="DE401" i="1"/>
  <c r="DI393" i="1"/>
  <c r="DJ393" i="1" s="1"/>
  <c r="DG393" i="1"/>
  <c r="DH393" i="1" s="1"/>
  <c r="DE393" i="1"/>
  <c r="DI384" i="1"/>
  <c r="DJ384" i="1" s="1"/>
  <c r="DG384" i="1"/>
  <c r="DH384" i="1" s="1"/>
  <c r="DE384" i="1"/>
  <c r="DI376" i="1"/>
  <c r="DJ376" i="1" s="1"/>
  <c r="DG376" i="1"/>
  <c r="DH376" i="1" s="1"/>
  <c r="DE376" i="1"/>
  <c r="DI368" i="1"/>
  <c r="DJ368" i="1" s="1"/>
  <c r="DG368" i="1"/>
  <c r="DH368" i="1" s="1"/>
  <c r="DE368" i="1"/>
  <c r="DI360" i="1"/>
  <c r="DJ360" i="1" s="1"/>
  <c r="DG360" i="1"/>
  <c r="DH360" i="1" s="1"/>
  <c r="DE360" i="1"/>
  <c r="DE351" i="1"/>
  <c r="DI351" i="1"/>
  <c r="DJ351" i="1" s="1"/>
  <c r="DG351" i="1"/>
  <c r="DH351" i="1" s="1"/>
  <c r="DE337" i="1"/>
  <c r="DI337" i="1"/>
  <c r="DJ337" i="1" s="1"/>
  <c r="DG337" i="1"/>
  <c r="DH337" i="1" s="1"/>
  <c r="DE329" i="1"/>
  <c r="DI329" i="1"/>
  <c r="DJ329" i="1" s="1"/>
  <c r="DG329" i="1"/>
  <c r="DH329" i="1" s="1"/>
  <c r="DE321" i="1"/>
  <c r="DI321" i="1"/>
  <c r="DJ321" i="1" s="1"/>
  <c r="DG321" i="1"/>
  <c r="DH321" i="1" s="1"/>
  <c r="DI313" i="1"/>
  <c r="DJ313" i="1" s="1"/>
  <c r="DE313" i="1"/>
  <c r="DG313" i="1"/>
  <c r="DH313" i="1" s="1"/>
  <c r="DI304" i="1"/>
  <c r="DJ304" i="1" s="1"/>
  <c r="DG304" i="1"/>
  <c r="DH304" i="1" s="1"/>
  <c r="DE304" i="1"/>
  <c r="DI296" i="1"/>
  <c r="DJ296" i="1" s="1"/>
  <c r="DG296" i="1"/>
  <c r="DH296" i="1" s="1"/>
  <c r="DE296" i="1"/>
  <c r="DI288" i="1"/>
  <c r="DJ288" i="1" s="1"/>
  <c r="DG288" i="1"/>
  <c r="DH288" i="1" s="1"/>
  <c r="DE288" i="1"/>
  <c r="DI280" i="1"/>
  <c r="DJ280" i="1" s="1"/>
  <c r="DG280" i="1"/>
  <c r="DH280" i="1" s="1"/>
  <c r="DE280" i="1"/>
  <c r="DI272" i="1"/>
  <c r="DJ272" i="1" s="1"/>
  <c r="DE272" i="1"/>
  <c r="DG272" i="1"/>
  <c r="DH272" i="1" s="1"/>
  <c r="DG264" i="1"/>
  <c r="DH264" i="1" s="1"/>
  <c r="DI264" i="1"/>
  <c r="DJ264" i="1" s="1"/>
  <c r="DE264" i="1"/>
  <c r="DG256" i="1"/>
  <c r="DH256" i="1" s="1"/>
  <c r="DI256" i="1"/>
  <c r="DJ256" i="1" s="1"/>
  <c r="DE256" i="1"/>
  <c r="DI248" i="1"/>
  <c r="DJ248" i="1" s="1"/>
  <c r="DG248" i="1"/>
  <c r="DH248" i="1" s="1"/>
  <c r="DE248" i="1"/>
  <c r="DI238" i="1"/>
  <c r="DJ238" i="1" s="1"/>
  <c r="DG238" i="1"/>
  <c r="DH238" i="1" s="1"/>
  <c r="DE238" i="1"/>
  <c r="DF238" i="1" s="1"/>
  <c r="DI225" i="1"/>
  <c r="DJ225" i="1" s="1"/>
  <c r="DG225" i="1"/>
  <c r="DH225" i="1" s="1"/>
  <c r="DE225" i="1"/>
  <c r="DI217" i="1"/>
  <c r="DJ217" i="1" s="1"/>
  <c r="DG217" i="1"/>
  <c r="DH217" i="1" s="1"/>
  <c r="DE217" i="1"/>
  <c r="DI208" i="1"/>
  <c r="DJ208" i="1" s="1"/>
  <c r="DG208" i="1"/>
  <c r="DH208" i="1" s="1"/>
  <c r="DE208" i="1"/>
  <c r="DI198" i="1"/>
  <c r="DJ198" i="1" s="1"/>
  <c r="DG198" i="1"/>
  <c r="DH198" i="1" s="1"/>
  <c r="DE198" i="1"/>
  <c r="DG189" i="1"/>
  <c r="DH189" i="1" s="1"/>
  <c r="DE189" i="1"/>
  <c r="DI189" i="1"/>
  <c r="DJ189" i="1" s="1"/>
  <c r="DI2" i="1"/>
  <c r="DJ2" i="1" s="1"/>
  <c r="DE2" i="1"/>
  <c r="DG2" i="1"/>
  <c r="DH2" i="1" s="1"/>
  <c r="DI348" i="1"/>
  <c r="DJ348" i="1" s="1"/>
  <c r="DG348" i="1"/>
  <c r="DH348" i="1" s="1"/>
  <c r="DE348" i="1"/>
  <c r="DG165" i="1"/>
  <c r="DI165" i="1"/>
  <c r="DJ165" i="1" s="1"/>
  <c r="DI447" i="1"/>
  <c r="DJ447" i="1" s="1"/>
  <c r="DE447" i="1"/>
  <c r="DG447" i="1"/>
  <c r="DH447" i="1" s="1"/>
  <c r="DG439" i="1"/>
  <c r="DI439" i="1"/>
  <c r="DJ439" i="1" s="1"/>
  <c r="DI431" i="1"/>
  <c r="DJ431" i="1" s="1"/>
  <c r="DG431" i="1"/>
  <c r="DE423" i="1"/>
  <c r="DI423" i="1"/>
  <c r="DJ423" i="1" s="1"/>
  <c r="DG423" i="1"/>
  <c r="DH423" i="1" s="1"/>
  <c r="DE415" i="1"/>
  <c r="DI415" i="1"/>
  <c r="DJ415" i="1" s="1"/>
  <c r="DG415" i="1"/>
  <c r="DH415" i="1" s="1"/>
  <c r="DE407" i="1"/>
  <c r="DI407" i="1"/>
  <c r="DJ407" i="1" s="1"/>
  <c r="DG407" i="1"/>
  <c r="DH407" i="1" s="1"/>
  <c r="DE400" i="1"/>
  <c r="DI400" i="1"/>
  <c r="DJ400" i="1" s="1"/>
  <c r="DG400" i="1"/>
  <c r="DH400" i="1" s="1"/>
  <c r="DE391" i="1"/>
  <c r="DG391" i="1"/>
  <c r="DH391" i="1" s="1"/>
  <c r="DI391" i="1"/>
  <c r="DJ391" i="1" s="1"/>
  <c r="DE383" i="1"/>
  <c r="DI383" i="1"/>
  <c r="DJ383" i="1" s="1"/>
  <c r="DG383" i="1"/>
  <c r="DH383" i="1" s="1"/>
  <c r="DE375" i="1"/>
  <c r="DI375" i="1"/>
  <c r="DJ375" i="1" s="1"/>
  <c r="DG375" i="1"/>
  <c r="DH375" i="1" s="1"/>
  <c r="DE367" i="1"/>
  <c r="DI367" i="1"/>
  <c r="DJ367" i="1" s="1"/>
  <c r="DG367" i="1"/>
  <c r="DH367" i="1" s="1"/>
  <c r="DG358" i="1"/>
  <c r="DH358" i="1" s="1"/>
  <c r="DE358" i="1"/>
  <c r="DI358" i="1"/>
  <c r="DJ358" i="1" s="1"/>
  <c r="DI344" i="1"/>
  <c r="DJ344" i="1" s="1"/>
  <c r="DG344" i="1"/>
  <c r="DH344" i="1" s="1"/>
  <c r="DE344" i="1"/>
  <c r="DI336" i="1"/>
  <c r="DJ336" i="1" s="1"/>
  <c r="DE336" i="1"/>
  <c r="DG336" i="1"/>
  <c r="DH336" i="1" s="1"/>
  <c r="DI328" i="1"/>
  <c r="DJ328" i="1" s="1"/>
  <c r="DG328" i="1"/>
  <c r="DH328" i="1" s="1"/>
  <c r="DE328" i="1"/>
  <c r="DE320" i="1"/>
  <c r="DI320" i="1"/>
  <c r="DJ320" i="1" s="1"/>
  <c r="DG320" i="1"/>
  <c r="DH320" i="1" s="1"/>
  <c r="DI312" i="1"/>
  <c r="DJ312" i="1" s="1"/>
  <c r="DG312" i="1"/>
  <c r="DH312" i="1" s="1"/>
  <c r="DE312" i="1"/>
  <c r="DE303" i="1"/>
  <c r="DI303" i="1"/>
  <c r="DJ303" i="1" s="1"/>
  <c r="DG303" i="1"/>
  <c r="DH303" i="1" s="1"/>
  <c r="DI295" i="1"/>
  <c r="DJ295" i="1" s="1"/>
  <c r="DG295" i="1"/>
  <c r="DH295" i="1" s="1"/>
  <c r="DE295" i="1"/>
  <c r="DG287" i="1"/>
  <c r="DH287" i="1" s="1"/>
  <c r="DI287" i="1"/>
  <c r="DJ287" i="1" s="1"/>
  <c r="DE287" i="1"/>
  <c r="DG279" i="1"/>
  <c r="DH279" i="1" s="1"/>
  <c r="DI279" i="1"/>
  <c r="DJ279" i="1" s="1"/>
  <c r="DE279" i="1"/>
  <c r="DG271" i="1"/>
  <c r="DH271" i="1" s="1"/>
  <c r="DI271" i="1"/>
  <c r="DJ271" i="1" s="1"/>
  <c r="DE271" i="1"/>
  <c r="DG263" i="1"/>
  <c r="DH263" i="1" s="1"/>
  <c r="DI263" i="1"/>
  <c r="DJ263" i="1" s="1"/>
  <c r="DE263" i="1"/>
  <c r="DG255" i="1"/>
  <c r="DH255" i="1" s="1"/>
  <c r="DI255" i="1"/>
  <c r="DJ255" i="1" s="1"/>
  <c r="DE255" i="1"/>
  <c r="DG247" i="1"/>
  <c r="DH247" i="1" s="1"/>
  <c r="DI247" i="1"/>
  <c r="DJ247" i="1" s="1"/>
  <c r="DE247" i="1"/>
  <c r="DI237" i="1"/>
  <c r="DJ237" i="1" s="1"/>
  <c r="DG237" i="1"/>
  <c r="DH237" i="1" s="1"/>
  <c r="DE237" i="1"/>
  <c r="DI224" i="1"/>
  <c r="DJ224" i="1" s="1"/>
  <c r="DE224" i="1"/>
  <c r="DG224" i="1"/>
  <c r="DH224" i="1" s="1"/>
  <c r="DI216" i="1"/>
  <c r="DJ216" i="1" s="1"/>
  <c r="DE216" i="1"/>
  <c r="DG216" i="1"/>
  <c r="DH216" i="1" s="1"/>
  <c r="DI207" i="1"/>
  <c r="DJ207" i="1" s="1"/>
  <c r="DG207" i="1"/>
  <c r="DH207" i="1" s="1"/>
  <c r="DE207" i="1"/>
  <c r="DI197" i="1"/>
  <c r="DJ197" i="1" s="1"/>
  <c r="DE197" i="1"/>
  <c r="DG197" i="1"/>
  <c r="DH197" i="1" s="1"/>
  <c r="DG188" i="1"/>
  <c r="DH188" i="1" s="1"/>
  <c r="DI188" i="1"/>
  <c r="DJ188" i="1" s="1"/>
  <c r="DE188" i="1"/>
  <c r="DG180" i="1"/>
  <c r="DH180" i="1" s="1"/>
  <c r="DE180" i="1"/>
  <c r="DI180" i="1"/>
  <c r="DJ180" i="1" s="1"/>
  <c r="DI161" i="1"/>
  <c r="DJ161" i="1" s="1"/>
  <c r="DE161" i="1"/>
  <c r="DG161" i="1"/>
  <c r="DH161" i="1" s="1"/>
  <c r="DI152" i="1"/>
  <c r="DJ152" i="1" s="1"/>
  <c r="DG152" i="1"/>
  <c r="DH152" i="1" s="1"/>
  <c r="DE152" i="1"/>
  <c r="DI143" i="1"/>
  <c r="DJ143" i="1" s="1"/>
  <c r="DE143" i="1"/>
  <c r="DG143" i="1"/>
  <c r="DH143" i="1" s="1"/>
  <c r="DG132" i="1"/>
  <c r="DH132" i="1" s="1"/>
  <c r="DI132" i="1"/>
  <c r="DJ132" i="1" s="1"/>
  <c r="DE132" i="1"/>
  <c r="DI121" i="1"/>
  <c r="DJ121" i="1" s="1"/>
  <c r="DE121" i="1"/>
  <c r="DG121" i="1"/>
  <c r="DH121" i="1" s="1"/>
  <c r="DI109" i="1"/>
  <c r="DJ109" i="1" s="1"/>
  <c r="DG109" i="1"/>
  <c r="DH109" i="1" s="1"/>
  <c r="DE109" i="1"/>
  <c r="DE233" i="1"/>
  <c r="DI233" i="1"/>
  <c r="DJ233" i="1" s="1"/>
  <c r="DG233" i="1"/>
  <c r="DH233" i="1" s="1"/>
  <c r="DE347" i="1"/>
  <c r="DI347" i="1"/>
  <c r="DJ347" i="1" s="1"/>
  <c r="DG347" i="1"/>
  <c r="DH347" i="1" s="1"/>
  <c r="DI164" i="1"/>
  <c r="DJ164" i="1" s="1"/>
  <c r="DG164" i="1"/>
  <c r="DI446" i="1"/>
  <c r="DJ446" i="1" s="1"/>
  <c r="DG446" i="1"/>
  <c r="DH446" i="1" s="1"/>
  <c r="DE446" i="1"/>
  <c r="DG438" i="1"/>
  <c r="DI438" i="1"/>
  <c r="DJ438" i="1" s="1"/>
  <c r="DI430" i="1"/>
  <c r="DJ430" i="1" s="1"/>
  <c r="DG430" i="1"/>
  <c r="DI422" i="1"/>
  <c r="DJ422" i="1" s="1"/>
  <c r="DG422" i="1"/>
  <c r="DH422" i="1" s="1"/>
  <c r="DE422" i="1"/>
  <c r="DI414" i="1"/>
  <c r="DJ414" i="1" s="1"/>
  <c r="DG414" i="1"/>
  <c r="DH414" i="1" s="1"/>
  <c r="DE414" i="1"/>
  <c r="DE406" i="1"/>
  <c r="DG406" i="1"/>
  <c r="DH406" i="1" s="1"/>
  <c r="DI406" i="1"/>
  <c r="DJ406" i="1" s="1"/>
  <c r="DI399" i="1"/>
  <c r="DJ399" i="1" s="1"/>
  <c r="DG399" i="1"/>
  <c r="DH399" i="1" s="1"/>
  <c r="DE399" i="1"/>
  <c r="DI390" i="1"/>
  <c r="DJ390" i="1" s="1"/>
  <c r="DG390" i="1"/>
  <c r="DH390" i="1" s="1"/>
  <c r="DE390" i="1"/>
  <c r="DI382" i="1"/>
  <c r="DJ382" i="1" s="1"/>
  <c r="DE382" i="1"/>
  <c r="DG382" i="1"/>
  <c r="DH382" i="1" s="1"/>
  <c r="DI374" i="1"/>
  <c r="DJ374" i="1" s="1"/>
  <c r="DG374" i="1"/>
  <c r="DH374" i="1" s="1"/>
  <c r="DE374" i="1"/>
  <c r="DI366" i="1"/>
  <c r="DJ366" i="1" s="1"/>
  <c r="DG366" i="1"/>
  <c r="DH366" i="1" s="1"/>
  <c r="DE366" i="1"/>
  <c r="DG357" i="1"/>
  <c r="DH357" i="1" s="1"/>
  <c r="DI357" i="1"/>
  <c r="DJ357" i="1" s="1"/>
  <c r="DE357" i="1"/>
  <c r="DI343" i="1"/>
  <c r="DJ343" i="1" s="1"/>
  <c r="DG343" i="1"/>
  <c r="DH343" i="1" s="1"/>
  <c r="DE343" i="1"/>
  <c r="DI335" i="1"/>
  <c r="DJ335" i="1" s="1"/>
  <c r="DE335" i="1"/>
  <c r="DG335" i="1"/>
  <c r="DH335" i="1" s="1"/>
  <c r="DI327" i="1"/>
  <c r="DJ327" i="1" s="1"/>
  <c r="DG327" i="1"/>
  <c r="DH327" i="1" s="1"/>
  <c r="DE327" i="1"/>
  <c r="DE319" i="1"/>
  <c r="DI319" i="1"/>
  <c r="DJ319" i="1" s="1"/>
  <c r="DG319" i="1"/>
  <c r="DH319" i="1" s="1"/>
  <c r="DI311" i="1"/>
  <c r="DJ311" i="1" s="1"/>
  <c r="DG311" i="1"/>
  <c r="DH311" i="1" s="1"/>
  <c r="DE311" i="1"/>
  <c r="DG302" i="1"/>
  <c r="DH302" i="1" s="1"/>
  <c r="DI302" i="1"/>
  <c r="DJ302" i="1" s="1"/>
  <c r="DE302" i="1"/>
  <c r="DI294" i="1"/>
  <c r="DJ294" i="1" s="1"/>
  <c r="DE294" i="1"/>
  <c r="DG294" i="1"/>
  <c r="DH294" i="1" s="1"/>
  <c r="DI286" i="1"/>
  <c r="DJ286" i="1" s="1"/>
  <c r="DG286" i="1"/>
  <c r="DH286" i="1" s="1"/>
  <c r="DE286" i="1"/>
  <c r="DI278" i="1"/>
  <c r="DJ278" i="1" s="1"/>
  <c r="DG278" i="1"/>
  <c r="DH278" i="1" s="1"/>
  <c r="DE278" i="1"/>
  <c r="DI270" i="1"/>
  <c r="DJ270" i="1" s="1"/>
  <c r="DG270" i="1"/>
  <c r="DH270" i="1" s="1"/>
  <c r="DE270" i="1"/>
  <c r="DI262" i="1"/>
  <c r="DJ262" i="1" s="1"/>
  <c r="DE262" i="1"/>
  <c r="DG262" i="1"/>
  <c r="DH262" i="1" s="1"/>
  <c r="DI254" i="1"/>
  <c r="DJ254" i="1" s="1"/>
  <c r="DG254" i="1"/>
  <c r="DH254" i="1" s="1"/>
  <c r="DE254" i="1"/>
  <c r="DI246" i="1"/>
  <c r="DJ246" i="1" s="1"/>
  <c r="DG246" i="1"/>
  <c r="DH246" i="1" s="1"/>
  <c r="DE246" i="1"/>
  <c r="DI236" i="1"/>
  <c r="DJ236" i="1" s="1"/>
  <c r="DG236" i="1"/>
  <c r="DH236" i="1" s="1"/>
  <c r="DE236" i="1"/>
  <c r="DF236" i="1" s="1"/>
  <c r="DI223" i="1"/>
  <c r="DJ223" i="1" s="1"/>
  <c r="DE223" i="1"/>
  <c r="DG223" i="1"/>
  <c r="DH223" i="1" s="1"/>
  <c r="DI215" i="1"/>
  <c r="DJ215" i="1" s="1"/>
  <c r="DE215" i="1"/>
  <c r="DG215" i="1"/>
  <c r="DH215" i="1" s="1"/>
  <c r="DI206" i="1"/>
  <c r="DJ206" i="1" s="1"/>
  <c r="DE206" i="1"/>
  <c r="DG206" i="1"/>
  <c r="DH206" i="1" s="1"/>
  <c r="DI195" i="1"/>
  <c r="DJ195" i="1" s="1"/>
  <c r="DE195" i="1"/>
  <c r="DG195" i="1"/>
  <c r="DH195" i="1" s="1"/>
  <c r="DI187" i="1"/>
  <c r="DJ187" i="1" s="1"/>
  <c r="DE187" i="1"/>
  <c r="DG187" i="1"/>
  <c r="DH187" i="1" s="1"/>
  <c r="DG179" i="1"/>
  <c r="DH179" i="1" s="1"/>
  <c r="DI179" i="1"/>
  <c r="DJ179" i="1" s="1"/>
  <c r="DE179" i="1"/>
  <c r="DI160" i="1"/>
  <c r="DJ160" i="1" s="1"/>
  <c r="DG160" i="1"/>
  <c r="DH160" i="1" s="1"/>
  <c r="DE160" i="1"/>
  <c r="DE151" i="1"/>
  <c r="DI151" i="1"/>
  <c r="DJ151" i="1" s="1"/>
  <c r="DG151" i="1"/>
  <c r="DH151" i="1" s="1"/>
  <c r="DI141" i="1"/>
  <c r="DJ141" i="1" s="1"/>
  <c r="DG141" i="1"/>
  <c r="DH141" i="1" s="1"/>
  <c r="DE141" i="1"/>
  <c r="DI131" i="1"/>
  <c r="DJ131" i="1" s="1"/>
  <c r="DE131" i="1"/>
  <c r="DG131" i="1"/>
  <c r="DH131" i="1" s="1"/>
  <c r="DI120" i="1"/>
  <c r="DJ120" i="1" s="1"/>
  <c r="DG120" i="1"/>
  <c r="DH120" i="1" s="1"/>
  <c r="DE120" i="1"/>
  <c r="DG108" i="1"/>
  <c r="DH108" i="1" s="1"/>
  <c r="DI108" i="1"/>
  <c r="DJ108" i="1" s="1"/>
  <c r="DE108" i="1"/>
  <c r="DI149" i="1"/>
  <c r="DJ149" i="1" s="1"/>
  <c r="DG149" i="1"/>
  <c r="DH149" i="1" s="1"/>
  <c r="DE149" i="1"/>
  <c r="DI118" i="1"/>
  <c r="DJ118" i="1" s="1"/>
  <c r="DG118" i="1"/>
  <c r="DH118" i="1" s="1"/>
  <c r="DE118" i="1"/>
  <c r="DI88" i="1"/>
  <c r="DJ88" i="1" s="1"/>
  <c r="DG88" i="1"/>
  <c r="DH88" i="1" s="1"/>
  <c r="DE88" i="1"/>
  <c r="DI129" i="1"/>
  <c r="DJ129" i="1" s="1"/>
  <c r="DE129" i="1"/>
  <c r="DG129" i="1"/>
  <c r="DH129" i="1" s="1"/>
  <c r="DI98" i="1"/>
  <c r="DJ98" i="1" s="1"/>
  <c r="DG98" i="1"/>
  <c r="DH98" i="1" s="1"/>
  <c r="DE98" i="1"/>
  <c r="DG178" i="1"/>
  <c r="DH178" i="1" s="1"/>
  <c r="DI178" i="1"/>
  <c r="DJ178" i="1" s="1"/>
  <c r="DE178" i="1"/>
  <c r="DI159" i="1"/>
  <c r="DJ159" i="1" s="1"/>
  <c r="DE159" i="1"/>
  <c r="DG159" i="1"/>
  <c r="DH159" i="1" s="1"/>
  <c r="DG140" i="1"/>
  <c r="DH140" i="1" s="1"/>
  <c r="DI140" i="1"/>
  <c r="DJ140" i="1" s="1"/>
  <c r="DE140" i="1"/>
  <c r="DI107" i="1"/>
  <c r="DJ107" i="1" s="1"/>
  <c r="DG107" i="1"/>
  <c r="DH107" i="1" s="1"/>
  <c r="DE107" i="1"/>
  <c r="DI146" i="1"/>
  <c r="DJ146" i="1" s="1"/>
  <c r="DG146" i="1"/>
  <c r="DH146" i="1" s="1"/>
  <c r="DE146" i="1"/>
  <c r="DI136" i="1"/>
  <c r="DJ136" i="1" s="1"/>
  <c r="DG136" i="1"/>
  <c r="DH136" i="1" s="1"/>
  <c r="DE136" i="1"/>
  <c r="DG125" i="1"/>
  <c r="DH125" i="1" s="1"/>
  <c r="DE125" i="1"/>
  <c r="DI125" i="1"/>
  <c r="DJ125" i="1" s="1"/>
  <c r="DI145" i="1"/>
  <c r="DJ145" i="1" s="1"/>
  <c r="DG145" i="1"/>
  <c r="DH145" i="1" s="1"/>
  <c r="DE145" i="1"/>
  <c r="DG134" i="1"/>
  <c r="DH134" i="1" s="1"/>
  <c r="DI134" i="1"/>
  <c r="DJ134" i="1" s="1"/>
  <c r="DE134" i="1"/>
  <c r="DI123" i="1"/>
  <c r="DJ123" i="1" s="1"/>
  <c r="DG123" i="1"/>
  <c r="DH123" i="1" s="1"/>
  <c r="DE123" i="1"/>
  <c r="DI113" i="1"/>
  <c r="DJ113" i="1" s="1"/>
  <c r="DE113" i="1"/>
  <c r="DG113" i="1"/>
  <c r="DH113" i="1" s="1"/>
  <c r="DG102" i="1"/>
  <c r="DH102" i="1" s="1"/>
  <c r="DE102" i="1"/>
  <c r="DI102" i="1"/>
  <c r="DJ102" i="1" s="1"/>
  <c r="DI154" i="1"/>
  <c r="DJ154" i="1" s="1"/>
  <c r="DG154" i="1"/>
  <c r="DH154" i="1" s="1"/>
  <c r="DE154" i="1"/>
  <c r="DI181" i="1"/>
  <c r="DJ181" i="1" s="1"/>
  <c r="DE181" i="1"/>
  <c r="DG181" i="1"/>
  <c r="DH181" i="1" s="1"/>
  <c r="DI171" i="1"/>
  <c r="DJ171" i="1" s="1"/>
  <c r="DG171" i="1"/>
  <c r="DH171" i="1" s="1"/>
  <c r="DE171" i="1"/>
  <c r="DI153" i="1"/>
  <c r="DJ153" i="1" s="1"/>
  <c r="DG153" i="1"/>
  <c r="DH153" i="1" s="1"/>
  <c r="DE153" i="1"/>
  <c r="DI144" i="1"/>
  <c r="DJ144" i="1" s="1"/>
  <c r="DG144" i="1"/>
  <c r="DH144" i="1" s="1"/>
  <c r="DE144" i="1"/>
  <c r="DI133" i="1"/>
  <c r="DJ133" i="1" s="1"/>
  <c r="DG133" i="1"/>
  <c r="DH133" i="1" s="1"/>
  <c r="DE133" i="1"/>
  <c r="DI122" i="1"/>
  <c r="DJ122" i="1" s="1"/>
  <c r="DE122" i="1"/>
  <c r="DF122" i="1" s="1"/>
  <c r="DG122" i="1"/>
  <c r="DH122" i="1" s="1"/>
  <c r="DI112" i="1"/>
  <c r="DJ112" i="1" s="1"/>
  <c r="DE112" i="1"/>
  <c r="DG112" i="1"/>
  <c r="DH112" i="1" s="1"/>
  <c r="DF83" i="1"/>
  <c r="DG148" i="1"/>
  <c r="DH148" i="1" s="1"/>
  <c r="DI148" i="1"/>
  <c r="DJ148" i="1" s="1"/>
  <c r="DE148" i="1"/>
  <c r="DI139" i="1"/>
  <c r="DJ139" i="1" s="1"/>
  <c r="DG139" i="1"/>
  <c r="DH139" i="1" s="1"/>
  <c r="DE139" i="1"/>
  <c r="DI127" i="1"/>
  <c r="DJ127" i="1" s="1"/>
  <c r="DE127" i="1"/>
  <c r="DG127" i="1"/>
  <c r="DH127" i="1" s="1"/>
  <c r="DI117" i="1"/>
  <c r="DJ117" i="1" s="1"/>
  <c r="DG117" i="1"/>
  <c r="DH117" i="1" s="1"/>
  <c r="DE117" i="1"/>
  <c r="DI106" i="1"/>
  <c r="DJ106" i="1" s="1"/>
  <c r="DG106" i="1"/>
  <c r="DH106" i="1" s="1"/>
  <c r="DE106" i="1"/>
  <c r="DI95" i="1"/>
  <c r="DJ95" i="1" s="1"/>
  <c r="DG95" i="1"/>
  <c r="DH95" i="1" s="1"/>
  <c r="DE95" i="1"/>
  <c r="DI87" i="1"/>
  <c r="DJ87" i="1" s="1"/>
  <c r="DE87" i="1"/>
  <c r="DG87" i="1"/>
  <c r="DH87" i="1" s="1"/>
  <c r="DI72" i="1"/>
  <c r="DJ72" i="1" s="1"/>
  <c r="DG72" i="1"/>
  <c r="DH72" i="1" s="1"/>
  <c r="DE72" i="1"/>
  <c r="DI63" i="1"/>
  <c r="DJ63" i="1" s="1"/>
  <c r="DG63" i="1"/>
  <c r="DH63" i="1" s="1"/>
  <c r="DE63" i="1"/>
  <c r="DI44" i="1"/>
  <c r="DJ44" i="1" s="1"/>
  <c r="DG44" i="1"/>
  <c r="DH44" i="1" s="1"/>
  <c r="DE44" i="1"/>
  <c r="DI35" i="1"/>
  <c r="DJ35" i="1" s="1"/>
  <c r="DG35" i="1"/>
  <c r="DH35" i="1" s="1"/>
  <c r="DI52" i="1"/>
  <c r="DJ52" i="1" s="1"/>
  <c r="DE52" i="1"/>
  <c r="DI25" i="1"/>
  <c r="DJ25" i="1" s="1"/>
  <c r="DE25" i="1"/>
  <c r="DG25" i="1"/>
  <c r="DH25" i="1" s="1"/>
  <c r="DI16" i="1"/>
  <c r="DJ16" i="1" s="1"/>
  <c r="DG16" i="1"/>
  <c r="DH16" i="1" s="1"/>
  <c r="DE16" i="1"/>
  <c r="DE35" i="1"/>
  <c r="DK13" i="1"/>
  <c r="DF13" i="1"/>
  <c r="DL13" i="1" s="1"/>
  <c r="DI231" i="1"/>
  <c r="DJ231" i="1" s="1"/>
  <c r="DG231" i="1"/>
  <c r="DH231" i="1" s="1"/>
  <c r="DE231" i="1"/>
  <c r="DI345" i="1"/>
  <c r="DJ345" i="1" s="1"/>
  <c r="DE345" i="1"/>
  <c r="DG345" i="1"/>
  <c r="DH345" i="1" s="1"/>
  <c r="DG452" i="1"/>
  <c r="DH452" i="1" s="1"/>
  <c r="DI452" i="1"/>
  <c r="DJ452" i="1" s="1"/>
  <c r="DI444" i="1"/>
  <c r="DJ444" i="1" s="1"/>
  <c r="DG444" i="1"/>
  <c r="DG436" i="1"/>
  <c r="DI436" i="1"/>
  <c r="DJ436" i="1" s="1"/>
  <c r="DI428" i="1"/>
  <c r="DJ428" i="1" s="1"/>
  <c r="DG428" i="1"/>
  <c r="DI420" i="1"/>
  <c r="DJ420" i="1" s="1"/>
  <c r="DG420" i="1"/>
  <c r="DH420" i="1" s="1"/>
  <c r="DI412" i="1"/>
  <c r="DJ412" i="1" s="1"/>
  <c r="DG412" i="1"/>
  <c r="DH412" i="1" s="1"/>
  <c r="DE412" i="1"/>
  <c r="DI404" i="1"/>
  <c r="DJ404" i="1" s="1"/>
  <c r="DG404" i="1"/>
  <c r="DH404" i="1" s="1"/>
  <c r="DE404" i="1"/>
  <c r="DI397" i="1"/>
  <c r="DJ397" i="1" s="1"/>
  <c r="DG397" i="1"/>
  <c r="DH397" i="1" s="1"/>
  <c r="DE397" i="1"/>
  <c r="DI388" i="1"/>
  <c r="DJ388" i="1" s="1"/>
  <c r="DG388" i="1"/>
  <c r="DH388" i="1" s="1"/>
  <c r="DI380" i="1"/>
  <c r="DJ380" i="1" s="1"/>
  <c r="DG380" i="1"/>
  <c r="DH380" i="1" s="1"/>
  <c r="DE380" i="1"/>
  <c r="DI372" i="1"/>
  <c r="DJ372" i="1" s="1"/>
  <c r="DG372" i="1"/>
  <c r="DH372" i="1" s="1"/>
  <c r="DE372" i="1"/>
  <c r="DI364" i="1"/>
  <c r="DJ364" i="1" s="1"/>
  <c r="DG364" i="1"/>
  <c r="DH364" i="1" s="1"/>
  <c r="DE364" i="1"/>
  <c r="DI355" i="1"/>
  <c r="DJ355" i="1" s="1"/>
  <c r="DG355" i="1"/>
  <c r="DH355" i="1" s="1"/>
  <c r="DE355" i="1"/>
  <c r="DI341" i="1"/>
  <c r="DJ341" i="1" s="1"/>
  <c r="DG341" i="1"/>
  <c r="DH341" i="1" s="1"/>
  <c r="DE341" i="1"/>
  <c r="DI333" i="1"/>
  <c r="DJ333" i="1" s="1"/>
  <c r="DG333" i="1"/>
  <c r="DH333" i="1" s="1"/>
  <c r="DE333" i="1"/>
  <c r="DI325" i="1"/>
  <c r="DJ325" i="1" s="1"/>
  <c r="DG325" i="1"/>
  <c r="DH325" i="1" s="1"/>
  <c r="DE325" i="1"/>
  <c r="DI317" i="1"/>
  <c r="DJ317" i="1" s="1"/>
  <c r="DG317" i="1"/>
  <c r="DH317" i="1" s="1"/>
  <c r="DE317" i="1"/>
  <c r="DI309" i="1"/>
  <c r="DJ309" i="1" s="1"/>
  <c r="DG309" i="1"/>
  <c r="DH309" i="1" s="1"/>
  <c r="DE309" i="1"/>
  <c r="DG300" i="1"/>
  <c r="DH300" i="1" s="1"/>
  <c r="DI300" i="1"/>
  <c r="DJ300" i="1" s="1"/>
  <c r="DE300" i="1"/>
  <c r="DI292" i="1"/>
  <c r="DJ292" i="1" s="1"/>
  <c r="DE292" i="1"/>
  <c r="DG292" i="1"/>
  <c r="DH292" i="1" s="1"/>
  <c r="DE284" i="1"/>
  <c r="DI284" i="1"/>
  <c r="DJ284" i="1" s="1"/>
  <c r="DG284" i="1"/>
  <c r="DH284" i="1" s="1"/>
  <c r="DG276" i="1"/>
  <c r="DH276" i="1" s="1"/>
  <c r="DI276" i="1"/>
  <c r="DJ276" i="1" s="1"/>
  <c r="DE276" i="1"/>
  <c r="DI268" i="1"/>
  <c r="DJ268" i="1" s="1"/>
  <c r="DG268" i="1"/>
  <c r="DH268" i="1" s="1"/>
  <c r="DE268" i="1"/>
  <c r="DI260" i="1"/>
  <c r="DJ260" i="1" s="1"/>
  <c r="DE260" i="1"/>
  <c r="DG260" i="1"/>
  <c r="DH260" i="1" s="1"/>
  <c r="DI252" i="1"/>
  <c r="DJ252" i="1" s="1"/>
  <c r="DE252" i="1"/>
  <c r="DG252" i="1"/>
  <c r="DH252" i="1" s="1"/>
  <c r="DI242" i="1"/>
  <c r="DJ242" i="1" s="1"/>
  <c r="DE242" i="1"/>
  <c r="DI234" i="1"/>
  <c r="DJ234" i="1" s="1"/>
  <c r="DG234" i="1"/>
  <c r="DH234" i="1" s="1"/>
  <c r="DE234" i="1"/>
  <c r="DI221" i="1"/>
  <c r="DJ221" i="1" s="1"/>
  <c r="DE221" i="1"/>
  <c r="DG221" i="1"/>
  <c r="DH221" i="1" s="1"/>
  <c r="DE213" i="1"/>
  <c r="DG213" i="1"/>
  <c r="DH213" i="1" s="1"/>
  <c r="DI213" i="1"/>
  <c r="DJ213" i="1" s="1"/>
  <c r="DI203" i="1"/>
  <c r="DJ203" i="1" s="1"/>
  <c r="DG203" i="1"/>
  <c r="DH203" i="1" s="1"/>
  <c r="DE203" i="1"/>
  <c r="DI193" i="1"/>
  <c r="DJ193" i="1" s="1"/>
  <c r="DG193" i="1"/>
  <c r="DH193" i="1" s="1"/>
  <c r="DE193" i="1"/>
  <c r="DI185" i="1"/>
  <c r="DJ185" i="1" s="1"/>
  <c r="DE185" i="1"/>
  <c r="DG185" i="1"/>
  <c r="DH185" i="1" s="1"/>
  <c r="DI177" i="1"/>
  <c r="DJ177" i="1" s="1"/>
  <c r="DG177" i="1"/>
  <c r="DH177" i="1" s="1"/>
  <c r="DE177" i="1"/>
  <c r="DF177" i="1" s="1"/>
  <c r="DG158" i="1"/>
  <c r="DH158" i="1" s="1"/>
  <c r="DI158" i="1"/>
  <c r="DJ158" i="1" s="1"/>
  <c r="DE158" i="1"/>
  <c r="DG230" i="1"/>
  <c r="DH230" i="1" s="1"/>
  <c r="DI230" i="1"/>
  <c r="DJ230" i="1" s="1"/>
  <c r="DE230" i="1"/>
  <c r="DI169" i="1"/>
  <c r="DJ169" i="1" s="1"/>
  <c r="DE169" i="1"/>
  <c r="DG169" i="1"/>
  <c r="DH169" i="1" s="1"/>
  <c r="DI451" i="1"/>
  <c r="DJ451" i="1" s="1"/>
  <c r="DG451" i="1"/>
  <c r="DI443" i="1"/>
  <c r="DJ443" i="1" s="1"/>
  <c r="DG443" i="1"/>
  <c r="DI435" i="1"/>
  <c r="DJ435" i="1" s="1"/>
  <c r="DG435" i="1"/>
  <c r="DI427" i="1"/>
  <c r="DJ427" i="1" s="1"/>
  <c r="DG427" i="1"/>
  <c r="DI419" i="1"/>
  <c r="DJ419" i="1" s="1"/>
  <c r="DG419" i="1"/>
  <c r="DH419" i="1" s="1"/>
  <c r="DE419" i="1"/>
  <c r="DI411" i="1"/>
  <c r="DJ411" i="1" s="1"/>
  <c r="DG411" i="1"/>
  <c r="DH411" i="1" s="1"/>
  <c r="DE411" i="1"/>
  <c r="DI403" i="1"/>
  <c r="DJ403" i="1" s="1"/>
  <c r="DG403" i="1"/>
  <c r="DH403" i="1" s="1"/>
  <c r="DE403" i="1"/>
  <c r="DI396" i="1"/>
  <c r="DJ396" i="1" s="1"/>
  <c r="DG396" i="1"/>
  <c r="DH396" i="1" s="1"/>
  <c r="DE396" i="1"/>
  <c r="DI387" i="1"/>
  <c r="DJ387" i="1" s="1"/>
  <c r="DG387" i="1"/>
  <c r="DH387" i="1" s="1"/>
  <c r="DE387" i="1"/>
  <c r="DI379" i="1"/>
  <c r="DJ379" i="1" s="1"/>
  <c r="DG379" i="1"/>
  <c r="DH379" i="1" s="1"/>
  <c r="DE379" i="1"/>
  <c r="DI371" i="1"/>
  <c r="DJ371" i="1" s="1"/>
  <c r="DG371" i="1"/>
  <c r="DH371" i="1" s="1"/>
  <c r="DE371" i="1"/>
  <c r="DI363" i="1"/>
  <c r="DJ363" i="1" s="1"/>
  <c r="DG363" i="1"/>
  <c r="DE363" i="1"/>
  <c r="DF363" i="1" s="1"/>
  <c r="DI354" i="1"/>
  <c r="DJ354" i="1" s="1"/>
  <c r="DG354" i="1"/>
  <c r="DH354" i="1" s="1"/>
  <c r="DE354" i="1"/>
  <c r="DI340" i="1"/>
  <c r="DJ340" i="1" s="1"/>
  <c r="DG340" i="1"/>
  <c r="DH340" i="1" s="1"/>
  <c r="DI332" i="1"/>
  <c r="DJ332" i="1" s="1"/>
  <c r="DG332" i="1"/>
  <c r="DH332" i="1" s="1"/>
  <c r="DE332" i="1"/>
  <c r="DI324" i="1"/>
  <c r="DJ324" i="1" s="1"/>
  <c r="DG324" i="1"/>
  <c r="DH324" i="1" s="1"/>
  <c r="DE324" i="1"/>
  <c r="DI316" i="1"/>
  <c r="DJ316" i="1" s="1"/>
  <c r="DG316" i="1"/>
  <c r="DH316" i="1" s="1"/>
  <c r="DE316" i="1"/>
  <c r="DI307" i="1"/>
  <c r="DJ307" i="1" s="1"/>
  <c r="DG307" i="1"/>
  <c r="DH307" i="1" s="1"/>
  <c r="DE307" i="1"/>
  <c r="DI299" i="1"/>
  <c r="DJ299" i="1" s="1"/>
  <c r="DG299" i="1"/>
  <c r="DH299" i="1" s="1"/>
  <c r="DI291" i="1"/>
  <c r="DJ291" i="1" s="1"/>
  <c r="DG291" i="1"/>
  <c r="DH291" i="1" s="1"/>
  <c r="DE291" i="1"/>
  <c r="DI283" i="1"/>
  <c r="DJ283" i="1" s="1"/>
  <c r="DG283" i="1"/>
  <c r="DH283" i="1" s="1"/>
  <c r="DI275" i="1"/>
  <c r="DJ275" i="1" s="1"/>
  <c r="DG275" i="1"/>
  <c r="DH275" i="1" s="1"/>
  <c r="DE275" i="1"/>
  <c r="DI267" i="1"/>
  <c r="DJ267" i="1" s="1"/>
  <c r="DG267" i="1"/>
  <c r="DH267" i="1" s="1"/>
  <c r="DI259" i="1"/>
  <c r="DJ259" i="1" s="1"/>
  <c r="DG259" i="1"/>
  <c r="DH259" i="1" s="1"/>
  <c r="DE259" i="1"/>
  <c r="DI251" i="1"/>
  <c r="DJ251" i="1" s="1"/>
  <c r="DG251" i="1"/>
  <c r="DH251" i="1" s="1"/>
  <c r="DI241" i="1"/>
  <c r="DJ241" i="1" s="1"/>
  <c r="DG241" i="1"/>
  <c r="DH241" i="1" s="1"/>
  <c r="DE241" i="1"/>
  <c r="DI228" i="1"/>
  <c r="DJ228" i="1" s="1"/>
  <c r="DG228" i="1"/>
  <c r="DH228" i="1" s="1"/>
  <c r="DE228" i="1"/>
  <c r="DG220" i="1"/>
  <c r="DH220" i="1" s="1"/>
  <c r="DI220" i="1"/>
  <c r="DJ220" i="1" s="1"/>
  <c r="DE220" i="1"/>
  <c r="DG212" i="1"/>
  <c r="DH212" i="1" s="1"/>
  <c r="DE212" i="1"/>
  <c r="DI212" i="1"/>
  <c r="DJ212" i="1" s="1"/>
  <c r="DG202" i="1"/>
  <c r="DH202" i="1" s="1"/>
  <c r="DI202" i="1"/>
  <c r="DJ202" i="1" s="1"/>
  <c r="DG192" i="1"/>
  <c r="DH192" i="1" s="1"/>
  <c r="DE192" i="1"/>
  <c r="DI192" i="1"/>
  <c r="DJ192" i="1" s="1"/>
  <c r="DI184" i="1"/>
  <c r="DJ184" i="1" s="1"/>
  <c r="DE184" i="1"/>
  <c r="DG184" i="1"/>
  <c r="DH184" i="1" s="1"/>
  <c r="DI176" i="1"/>
  <c r="DJ176" i="1" s="1"/>
  <c r="DE176" i="1"/>
  <c r="DG176" i="1"/>
  <c r="DH176" i="1" s="1"/>
  <c r="DG156" i="1"/>
  <c r="DH156" i="1" s="1"/>
  <c r="DI156" i="1"/>
  <c r="DJ156" i="1" s="1"/>
  <c r="DI147" i="1"/>
  <c r="DJ147" i="1" s="1"/>
  <c r="DG147" i="1"/>
  <c r="DH147" i="1" s="1"/>
  <c r="DE147" i="1"/>
  <c r="DF147" i="1" s="1"/>
  <c r="DI137" i="1"/>
  <c r="DJ137" i="1" s="1"/>
  <c r="DG137" i="1"/>
  <c r="DH137" i="1" s="1"/>
  <c r="DE137" i="1"/>
  <c r="DG126" i="1"/>
  <c r="DH126" i="1" s="1"/>
  <c r="DI126" i="1"/>
  <c r="DJ126" i="1" s="1"/>
  <c r="DE126" i="1"/>
  <c r="DG116" i="1"/>
  <c r="DH116" i="1" s="1"/>
  <c r="DI116" i="1"/>
  <c r="DJ116" i="1" s="1"/>
  <c r="DE116" i="1"/>
  <c r="DI104" i="1"/>
  <c r="DJ104" i="1" s="1"/>
  <c r="DG104" i="1"/>
  <c r="DH104" i="1" s="1"/>
  <c r="DE104" i="1"/>
  <c r="DG94" i="1"/>
  <c r="DH94" i="1" s="1"/>
  <c r="DE94" i="1"/>
  <c r="DI94" i="1"/>
  <c r="DJ94" i="1" s="1"/>
  <c r="DI86" i="1"/>
  <c r="DJ86" i="1" s="1"/>
  <c r="DG86" i="1"/>
  <c r="DH86" i="1" s="1"/>
  <c r="DE86" i="1"/>
  <c r="DG71" i="1"/>
  <c r="DH71" i="1" s="1"/>
  <c r="DI71" i="1"/>
  <c r="DJ71" i="1" s="1"/>
  <c r="DE71" i="1"/>
  <c r="DI62" i="1"/>
  <c r="DJ62" i="1" s="1"/>
  <c r="DG62" i="1"/>
  <c r="DH62" i="1" s="1"/>
  <c r="DE62" i="1"/>
  <c r="DI43" i="1"/>
  <c r="DJ43" i="1" s="1"/>
  <c r="DG43" i="1"/>
  <c r="DH43" i="1" s="1"/>
  <c r="DE43" i="1"/>
  <c r="DG34" i="1"/>
  <c r="DH34" i="1" s="1"/>
  <c r="DI34" i="1"/>
  <c r="DJ34" i="1" s="1"/>
  <c r="DI51" i="1"/>
  <c r="DJ51" i="1" s="1"/>
  <c r="DE51" i="1"/>
  <c r="DI24" i="1"/>
  <c r="DJ24" i="1" s="1"/>
  <c r="DE24" i="1"/>
  <c r="DG24" i="1"/>
  <c r="DH24" i="1" s="1"/>
  <c r="DG15" i="1"/>
  <c r="DH15" i="1" s="1"/>
  <c r="DE15" i="1"/>
  <c r="DI15" i="1"/>
  <c r="DJ15" i="1" s="1"/>
  <c r="DE340" i="1"/>
  <c r="DE283" i="1"/>
  <c r="DE34" i="1"/>
  <c r="DL243" i="1"/>
  <c r="DI115" i="1"/>
  <c r="DJ115" i="1" s="1"/>
  <c r="DG115" i="1"/>
  <c r="DH115" i="1" s="1"/>
  <c r="DE115" i="1"/>
  <c r="DE103" i="1"/>
  <c r="DG103" i="1"/>
  <c r="DH103" i="1" s="1"/>
  <c r="DI103" i="1"/>
  <c r="DJ103" i="1" s="1"/>
  <c r="DI93" i="1"/>
  <c r="DJ93" i="1" s="1"/>
  <c r="DE93" i="1"/>
  <c r="DG93" i="1"/>
  <c r="DH93" i="1" s="1"/>
  <c r="DI85" i="1"/>
  <c r="DJ85" i="1" s="1"/>
  <c r="DG85" i="1"/>
  <c r="DH85" i="1" s="1"/>
  <c r="DE85" i="1"/>
  <c r="DG70" i="1"/>
  <c r="DH70" i="1" s="1"/>
  <c r="DE70" i="1"/>
  <c r="DF70" i="1" s="1"/>
  <c r="DI70" i="1"/>
  <c r="DJ70" i="1" s="1"/>
  <c r="DG61" i="1"/>
  <c r="DH61" i="1" s="1"/>
  <c r="DI61" i="1"/>
  <c r="DJ61" i="1" s="1"/>
  <c r="DI42" i="1"/>
  <c r="DJ42" i="1" s="1"/>
  <c r="DG42" i="1"/>
  <c r="DH42" i="1" s="1"/>
  <c r="DE42" i="1"/>
  <c r="DI33" i="1"/>
  <c r="DJ33" i="1" s="1"/>
  <c r="DG33" i="1"/>
  <c r="DH33" i="1" s="1"/>
  <c r="DE33" i="1"/>
  <c r="DI50" i="1"/>
  <c r="DJ50" i="1" s="1"/>
  <c r="DE50" i="1"/>
  <c r="DG50" i="1"/>
  <c r="DH50" i="1" s="1"/>
  <c r="DG23" i="1"/>
  <c r="DH23" i="1" s="1"/>
  <c r="DI23" i="1"/>
  <c r="DJ23" i="1" s="1"/>
  <c r="DE23" i="1"/>
  <c r="DG14" i="1"/>
  <c r="DH14" i="1" s="1"/>
  <c r="DE14" i="1"/>
  <c r="DI14" i="1"/>
  <c r="DJ14" i="1" s="1"/>
  <c r="DE420" i="1"/>
  <c r="DG242" i="1"/>
  <c r="DH242" i="1" s="1"/>
  <c r="DG92" i="1"/>
  <c r="DH92" i="1" s="1"/>
  <c r="DI92" i="1"/>
  <c r="DJ92" i="1" s="1"/>
  <c r="DE92" i="1"/>
  <c r="DI84" i="1"/>
  <c r="DJ84" i="1" s="1"/>
  <c r="DG84" i="1"/>
  <c r="DH84" i="1" s="1"/>
  <c r="DG69" i="1"/>
  <c r="DH69" i="1" s="1"/>
  <c r="DE69" i="1"/>
  <c r="DI69" i="1"/>
  <c r="DJ69" i="1" s="1"/>
  <c r="DG60" i="1"/>
  <c r="DH60" i="1" s="1"/>
  <c r="DI60" i="1"/>
  <c r="DJ60" i="1" s="1"/>
  <c r="DE60" i="1"/>
  <c r="DI41" i="1"/>
  <c r="DJ41" i="1" s="1"/>
  <c r="DG41" i="1"/>
  <c r="DH41" i="1" s="1"/>
  <c r="DE41" i="1"/>
  <c r="DI32" i="1"/>
  <c r="DJ32" i="1" s="1"/>
  <c r="DG32" i="1"/>
  <c r="DH32" i="1" s="1"/>
  <c r="DE32" i="1"/>
  <c r="DI30" i="1"/>
  <c r="DJ30" i="1" s="1"/>
  <c r="DG30" i="1"/>
  <c r="DH30" i="1" s="1"/>
  <c r="DE30" i="1"/>
  <c r="DI21" i="1"/>
  <c r="DJ21" i="1" s="1"/>
  <c r="DG21" i="1"/>
  <c r="DH21" i="1" s="1"/>
  <c r="DE21" i="1"/>
  <c r="DG12" i="1"/>
  <c r="DH12" i="1" s="1"/>
  <c r="DI12" i="1"/>
  <c r="DJ12" i="1" s="1"/>
  <c r="DE12" i="1"/>
  <c r="DE267" i="1"/>
  <c r="DF157" i="1"/>
  <c r="DL157" i="1" s="1"/>
  <c r="DK157" i="1"/>
  <c r="DE101" i="1"/>
  <c r="DI101" i="1"/>
  <c r="DJ101" i="1" s="1"/>
  <c r="DG101" i="1"/>
  <c r="DH101" i="1" s="1"/>
  <c r="DI91" i="1"/>
  <c r="DJ91" i="1" s="1"/>
  <c r="DE91" i="1"/>
  <c r="DG91" i="1"/>
  <c r="DH91" i="1" s="1"/>
  <c r="DI83" i="1"/>
  <c r="DJ83" i="1" s="1"/>
  <c r="DG83" i="1"/>
  <c r="DH83" i="1" s="1"/>
  <c r="DG68" i="1"/>
  <c r="DH68" i="1" s="1"/>
  <c r="DI68" i="1"/>
  <c r="DJ68" i="1" s="1"/>
  <c r="DE68" i="1"/>
  <c r="DI48" i="1"/>
  <c r="DJ48" i="1" s="1"/>
  <c r="DE48" i="1"/>
  <c r="DI40" i="1"/>
  <c r="DJ40" i="1" s="1"/>
  <c r="DG40" i="1"/>
  <c r="DH40" i="1" s="1"/>
  <c r="DE40" i="1"/>
  <c r="DI58" i="1"/>
  <c r="DJ58" i="1" s="1"/>
  <c r="DG58" i="1"/>
  <c r="DH58" i="1" s="1"/>
  <c r="DE58" i="1"/>
  <c r="DI29" i="1"/>
  <c r="DJ29" i="1" s="1"/>
  <c r="DG29" i="1"/>
  <c r="DH29" i="1" s="1"/>
  <c r="DE29" i="1"/>
  <c r="DG20" i="1"/>
  <c r="DH20" i="1" s="1"/>
  <c r="DI20" i="1"/>
  <c r="DJ20" i="1" s="1"/>
  <c r="DE20" i="1"/>
  <c r="DI11" i="1"/>
  <c r="DJ11" i="1" s="1"/>
  <c r="DE11" i="1"/>
  <c r="DF4" i="1"/>
  <c r="DE156" i="1"/>
  <c r="DG11" i="1"/>
  <c r="DH11" i="1" s="1"/>
  <c r="DI90" i="1"/>
  <c r="DJ90" i="1" s="1"/>
  <c r="DE90" i="1"/>
  <c r="DG90" i="1"/>
  <c r="DH90" i="1" s="1"/>
  <c r="DI80" i="1"/>
  <c r="DJ80" i="1" s="1"/>
  <c r="DE80" i="1"/>
  <c r="DG80" i="1"/>
  <c r="DH80" i="1" s="1"/>
  <c r="DI67" i="1"/>
  <c r="DJ67" i="1" s="1"/>
  <c r="DG67" i="1"/>
  <c r="DH67" i="1" s="1"/>
  <c r="DE67" i="1"/>
  <c r="DI47" i="1"/>
  <c r="DJ47" i="1" s="1"/>
  <c r="DE47" i="1"/>
  <c r="DG47" i="1"/>
  <c r="DH47" i="1" s="1"/>
  <c r="DI39" i="1"/>
  <c r="DJ39" i="1" s="1"/>
  <c r="DG39" i="1"/>
  <c r="DH39" i="1" s="1"/>
  <c r="DE39" i="1"/>
  <c r="DG55" i="1"/>
  <c r="DH55" i="1" s="1"/>
  <c r="DE55" i="1"/>
  <c r="DI55" i="1"/>
  <c r="DJ55" i="1" s="1"/>
  <c r="DG28" i="1"/>
  <c r="DH28" i="1" s="1"/>
  <c r="DE28" i="1"/>
  <c r="DI19" i="1"/>
  <c r="DJ19" i="1" s="1"/>
  <c r="DG19" i="1"/>
  <c r="DH19" i="1" s="1"/>
  <c r="DI10" i="1"/>
  <c r="DJ10" i="1" s="1"/>
  <c r="DE10" i="1"/>
  <c r="DG10" i="1"/>
  <c r="DH10" i="1" s="1"/>
  <c r="DE452" i="1"/>
  <c r="DE251" i="1"/>
  <c r="DE61" i="1"/>
  <c r="DI99" i="1"/>
  <c r="DJ99" i="1" s="1"/>
  <c r="DG99" i="1"/>
  <c r="DH99" i="1" s="1"/>
  <c r="DI89" i="1"/>
  <c r="DJ89" i="1" s="1"/>
  <c r="DE89" i="1"/>
  <c r="DF89" i="1" s="1"/>
  <c r="DG89" i="1"/>
  <c r="DH89" i="1" s="1"/>
  <c r="DG76" i="1"/>
  <c r="DH76" i="1" s="1"/>
  <c r="DI76" i="1"/>
  <c r="DJ76" i="1" s="1"/>
  <c r="DI66" i="1"/>
  <c r="DJ66" i="1" s="1"/>
  <c r="DG66" i="1"/>
  <c r="DH66" i="1" s="1"/>
  <c r="DE66" i="1"/>
  <c r="DI46" i="1"/>
  <c r="DJ46" i="1" s="1"/>
  <c r="DE46" i="1"/>
  <c r="DG46" i="1"/>
  <c r="DH46" i="1" s="1"/>
  <c r="DG37" i="1"/>
  <c r="DH37" i="1" s="1"/>
  <c r="DE37" i="1"/>
  <c r="DI37" i="1"/>
  <c r="DJ37" i="1" s="1"/>
  <c r="DG54" i="1"/>
  <c r="DH54" i="1" s="1"/>
  <c r="DI54" i="1"/>
  <c r="DJ54" i="1" s="1"/>
  <c r="DE54" i="1"/>
  <c r="DI27" i="1"/>
  <c r="DJ27" i="1" s="1"/>
  <c r="DG27" i="1"/>
  <c r="DH27" i="1" s="1"/>
  <c r="DE27" i="1"/>
  <c r="DI18" i="1"/>
  <c r="DJ18" i="1" s="1"/>
  <c r="DG18" i="1"/>
  <c r="DH18" i="1" s="1"/>
  <c r="DE18" i="1"/>
  <c r="DI9" i="1"/>
  <c r="DJ9" i="1" s="1"/>
  <c r="DE9" i="1"/>
  <c r="DG9" i="1"/>
  <c r="DH9" i="1" s="1"/>
  <c r="DE99" i="1"/>
  <c r="DG52" i="1"/>
  <c r="DH52" i="1" s="1"/>
  <c r="DK477" i="1"/>
  <c r="DJ477" i="1"/>
  <c r="DL477" i="1" s="1"/>
  <c r="DJ469" i="1"/>
  <c r="DL469" i="1" s="1"/>
  <c r="DK469" i="1"/>
  <c r="DJ461" i="1"/>
  <c r="DL461" i="1" s="1"/>
  <c r="DK461" i="1"/>
  <c r="DI75" i="1"/>
  <c r="DJ75" i="1" s="1"/>
  <c r="DG75" i="1"/>
  <c r="DH75" i="1" s="1"/>
  <c r="DI65" i="1"/>
  <c r="DJ65" i="1" s="1"/>
  <c r="DG65" i="1"/>
  <c r="DH65" i="1" s="1"/>
  <c r="DE65" i="1"/>
  <c r="DI45" i="1"/>
  <c r="DJ45" i="1" s="1"/>
  <c r="DG45" i="1"/>
  <c r="DH45" i="1" s="1"/>
  <c r="DE45" i="1"/>
  <c r="DG36" i="1"/>
  <c r="DH36" i="1" s="1"/>
  <c r="DI36" i="1"/>
  <c r="DJ36" i="1" s="1"/>
  <c r="DE36" i="1"/>
  <c r="DG53" i="1"/>
  <c r="DH53" i="1" s="1"/>
  <c r="DI53" i="1"/>
  <c r="DJ53" i="1" s="1"/>
  <c r="DE53" i="1"/>
  <c r="DG26" i="1"/>
  <c r="DH26" i="1" s="1"/>
  <c r="DE26" i="1"/>
  <c r="DI17" i="1"/>
  <c r="DJ17" i="1" s="1"/>
  <c r="DG17" i="1"/>
  <c r="DH17" i="1" s="1"/>
  <c r="DE17" i="1"/>
  <c r="DE299" i="1"/>
  <c r="DE202" i="1"/>
  <c r="DE19" i="1"/>
  <c r="DG51" i="1"/>
  <c r="DH51" i="1" s="1"/>
  <c r="DH499" i="1"/>
  <c r="DL499" i="1" s="1"/>
  <c r="DK499" i="1"/>
  <c r="DK491" i="1"/>
  <c r="DH491" i="1"/>
  <c r="DL491" i="1" s="1"/>
  <c r="DJ478" i="1"/>
  <c r="DL478" i="1" s="1"/>
  <c r="DK478" i="1"/>
  <c r="DJ470" i="1"/>
  <c r="DL470" i="1" s="1"/>
  <c r="DK470" i="1"/>
  <c r="DJ462" i="1"/>
  <c r="DL462" i="1" s="1"/>
  <c r="DK462" i="1"/>
  <c r="DK454" i="1"/>
  <c r="DJ454" i="1"/>
  <c r="DL454" i="1" s="1"/>
  <c r="DI8" i="1"/>
  <c r="DJ8" i="1" s="1"/>
  <c r="DE8" i="1"/>
  <c r="DG8" i="1"/>
  <c r="DH8" i="1" s="1"/>
  <c r="DI7" i="1"/>
  <c r="DJ7" i="1" s="1"/>
  <c r="DG7" i="1"/>
  <c r="DH7" i="1" s="1"/>
  <c r="DE7" i="1"/>
  <c r="DF59" i="1"/>
  <c r="DL59" i="1" s="1"/>
  <c r="DK59" i="1"/>
  <c r="DJ487" i="1"/>
  <c r="DL487" i="1" s="1"/>
  <c r="DI6" i="1"/>
  <c r="DJ6" i="1" s="1"/>
  <c r="DG6" i="1"/>
  <c r="DH6" i="1" s="1"/>
  <c r="DE6" i="1"/>
  <c r="DK128" i="1"/>
  <c r="DF128" i="1"/>
  <c r="DL128" i="1" s="1"/>
  <c r="DJ486" i="1"/>
  <c r="DL486" i="1" s="1"/>
  <c r="DI5" i="1"/>
  <c r="DJ5" i="1" s="1"/>
  <c r="DG5" i="1"/>
  <c r="DH5" i="1" s="1"/>
  <c r="DF77" i="1"/>
  <c r="DL77" i="1" s="1"/>
  <c r="DK243" i="1"/>
  <c r="DK493" i="1"/>
  <c r="DH493" i="1"/>
  <c r="DL493" i="1" s="1"/>
  <c r="DG4" i="1"/>
  <c r="DH4" i="1" s="1"/>
  <c r="DI4" i="1"/>
  <c r="DJ4" i="1" s="1"/>
  <c r="DK124" i="1"/>
  <c r="DF124" i="1"/>
  <c r="DL124" i="1" s="1"/>
  <c r="DK492" i="1"/>
  <c r="DH492" i="1"/>
  <c r="DL492" i="1" s="1"/>
  <c r="DK479" i="1"/>
  <c r="DJ479" i="1"/>
  <c r="DL479" i="1" s="1"/>
  <c r="DJ471" i="1"/>
  <c r="DL471" i="1" s="1"/>
  <c r="DK471" i="1"/>
  <c r="DK463" i="1"/>
  <c r="DJ463" i="1"/>
  <c r="DL463" i="1" s="1"/>
  <c r="DK455" i="1"/>
  <c r="DJ455" i="1"/>
  <c r="DL455" i="1" s="1"/>
  <c r="DL79" i="1"/>
  <c r="DF138" i="1"/>
  <c r="DL138" i="1" s="1"/>
  <c r="DK138" i="1"/>
  <c r="DL130" i="1"/>
  <c r="DF114" i="1"/>
  <c r="DL114" i="1" s="1"/>
  <c r="DK114" i="1"/>
  <c r="DK498" i="1"/>
  <c r="DH498" i="1"/>
  <c r="DL498" i="1" s="1"/>
  <c r="DK485" i="1"/>
  <c r="DH485" i="1"/>
  <c r="DL485" i="1" s="1"/>
  <c r="DK484" i="1"/>
  <c r="DJ484" i="1"/>
  <c r="DL484" i="1" s="1"/>
  <c r="DJ468" i="1"/>
  <c r="DL468" i="1" s="1"/>
  <c r="DK468" i="1"/>
  <c r="DJ460" i="1"/>
  <c r="DK460" i="1"/>
  <c r="DL162" i="1"/>
  <c r="DK130" i="1"/>
  <c r="DF308" i="1"/>
  <c r="DL308" i="1" s="1"/>
  <c r="DK308" i="1"/>
  <c r="DL199" i="1"/>
  <c r="DF105" i="1"/>
  <c r="DL105" i="1" s="1"/>
  <c r="DK105" i="1"/>
  <c r="DF97" i="1"/>
  <c r="DL97" i="1" s="1"/>
  <c r="DK97" i="1"/>
  <c r="DF81" i="1"/>
  <c r="DL81" i="1" s="1"/>
  <c r="DK81" i="1"/>
  <c r="DF73" i="1"/>
  <c r="DL73" i="1" s="1"/>
  <c r="DK73" i="1"/>
  <c r="DK497" i="1"/>
  <c r="DH497" i="1"/>
  <c r="DL497" i="1" s="1"/>
  <c r="DK476" i="1"/>
  <c r="DK38" i="1"/>
  <c r="DK496" i="1"/>
  <c r="DH496" i="1"/>
  <c r="DL496" i="1" s="1"/>
  <c r="DH490" i="1"/>
  <c r="DL490" i="1" s="1"/>
  <c r="DK111" i="1"/>
  <c r="DK79" i="1"/>
  <c r="DK56" i="1"/>
  <c r="DK495" i="1"/>
  <c r="DH495" i="1"/>
  <c r="DL495" i="1" s="1"/>
  <c r="DK489" i="1"/>
  <c r="DJ489" i="1"/>
  <c r="DL489" i="1" s="1"/>
  <c r="DK481" i="1"/>
  <c r="DJ481" i="1"/>
  <c r="DL481" i="1" s="1"/>
  <c r="DK473" i="1"/>
  <c r="DJ473" i="1"/>
  <c r="DL473" i="1" s="1"/>
  <c r="DK465" i="1"/>
  <c r="DJ465" i="1"/>
  <c r="DL465" i="1" s="1"/>
  <c r="DL135" i="1"/>
  <c r="DK359" i="1"/>
  <c r="DH494" i="1"/>
  <c r="DL494" i="1" s="1"/>
  <c r="DK494" i="1"/>
  <c r="DL244" i="1"/>
  <c r="DK483" i="1"/>
  <c r="DJ483" i="1"/>
  <c r="DJ459" i="1"/>
  <c r="DL459" i="1" s="1"/>
  <c r="DK459" i="1"/>
  <c r="DK482" i="1"/>
  <c r="DJ482" i="1"/>
  <c r="DL482" i="1" s="1"/>
  <c r="DK474" i="1"/>
  <c r="DJ474" i="1"/>
  <c r="DL474" i="1" s="1"/>
  <c r="DJ466" i="1"/>
  <c r="DL466" i="1" s="1"/>
  <c r="DK466" i="1"/>
  <c r="DJ458" i="1"/>
  <c r="DL458" i="1" s="1"/>
  <c r="DK458" i="1"/>
  <c r="DK488" i="1"/>
  <c r="DK457" i="1"/>
  <c r="DJ457" i="1"/>
  <c r="DL457" i="1" s="1"/>
  <c r="DK480" i="1"/>
  <c r="DJ480" i="1"/>
  <c r="DL480" i="1" s="1"/>
  <c r="DK456" i="1"/>
  <c r="DJ456" i="1"/>
  <c r="DL456" i="1" s="1"/>
  <c r="DJ475" i="1"/>
  <c r="DL475" i="1" s="1"/>
  <c r="DL175" i="1"/>
  <c r="DK175" i="1"/>
  <c r="DL172" i="1"/>
  <c r="DL163" i="1"/>
  <c r="DK163" i="1"/>
  <c r="DJ170" i="1"/>
  <c r="DL170" i="1" s="1"/>
  <c r="DK162" i="1"/>
  <c r="DL204" i="1"/>
  <c r="DL209" i="1"/>
  <c r="DK209" i="1"/>
  <c r="DK244" i="1"/>
  <c r="DL150" i="1"/>
  <c r="DF359" i="1"/>
  <c r="DL359" i="1" s="1"/>
  <c r="DK199" i="1"/>
  <c r="DL82" i="1"/>
  <c r="DK82" i="1"/>
  <c r="DK74" i="1"/>
  <c r="DF460" i="1"/>
  <c r="DF483" i="1"/>
  <c r="CU491" i="1"/>
  <c r="CP491" i="1"/>
  <c r="CV491" i="1" s="1"/>
  <c r="CV499" i="1"/>
  <c r="CU495" i="1"/>
  <c r="AL498" i="1"/>
  <c r="AL497" i="1"/>
  <c r="CU494" i="1"/>
  <c r="CU492" i="1"/>
  <c r="CU493" i="1"/>
  <c r="CG499" i="1"/>
  <c r="AL499" i="1"/>
  <c r="CF498" i="1"/>
  <c r="CG497" i="1"/>
  <c r="CU496" i="1"/>
  <c r="CU490" i="1"/>
  <c r="CF492" i="1"/>
  <c r="CU498" i="1"/>
  <c r="CG498" i="1"/>
  <c r="CV496" i="1"/>
  <c r="CU486" i="1"/>
  <c r="CU454" i="1"/>
  <c r="CP494" i="1"/>
  <c r="CV494" i="1" s="1"/>
  <c r="CG494" i="1"/>
  <c r="AL493" i="1"/>
  <c r="CF491" i="1"/>
  <c r="CV497" i="1"/>
  <c r="CG495" i="1"/>
  <c r="AL494" i="1"/>
  <c r="CV495" i="1"/>
  <c r="CF493" i="1"/>
  <c r="AL496" i="1"/>
  <c r="CF494" i="1"/>
  <c r="AL492" i="1"/>
  <c r="CF496" i="1"/>
  <c r="CV490" i="1"/>
  <c r="CG493" i="1"/>
  <c r="CG491" i="1"/>
  <c r="AL491" i="1"/>
  <c r="CV498" i="1"/>
  <c r="AL495" i="1"/>
  <c r="AL490" i="1"/>
  <c r="CG492" i="1"/>
  <c r="CG490" i="1"/>
  <c r="CF495" i="1"/>
  <c r="CP492" i="1"/>
  <c r="CV492" i="1" s="1"/>
  <c r="CU497" i="1"/>
  <c r="CP493" i="1"/>
  <c r="CV493" i="1" s="1"/>
  <c r="CF490" i="1"/>
  <c r="CF497" i="1"/>
  <c r="CA496" i="1"/>
  <c r="CG496" i="1" s="1"/>
  <c r="CU499" i="1"/>
  <c r="CF499" i="1"/>
  <c r="CF468" i="1"/>
  <c r="CF460" i="1"/>
  <c r="CF477" i="1"/>
  <c r="CF476" i="1"/>
  <c r="CU485" i="1"/>
  <c r="CU477" i="1"/>
  <c r="CU469" i="1"/>
  <c r="CU476" i="1"/>
  <c r="CU460" i="1"/>
  <c r="CF461" i="1"/>
  <c r="CU484" i="1"/>
  <c r="CP460" i="1"/>
  <c r="CV460" i="1" s="1"/>
  <c r="CG468" i="1"/>
  <c r="AL473" i="1"/>
  <c r="CE461" i="1"/>
  <c r="CG461" i="1" s="1"/>
  <c r="AL471" i="1"/>
  <c r="CU470" i="1"/>
  <c r="CF469" i="1"/>
  <c r="CG487" i="1"/>
  <c r="AL485" i="1"/>
  <c r="AL477" i="1"/>
  <c r="AL469" i="1"/>
  <c r="AL461" i="1"/>
  <c r="CP485" i="1"/>
  <c r="CV485" i="1" s="1"/>
  <c r="CV468" i="1"/>
  <c r="AL487" i="1"/>
  <c r="CR454" i="1"/>
  <c r="CV454" i="1" s="1"/>
  <c r="CP484" i="1"/>
  <c r="CV484" i="1" s="1"/>
  <c r="CF484" i="1"/>
  <c r="CG460" i="1"/>
  <c r="CU487" i="1"/>
  <c r="CU479" i="1"/>
  <c r="CU471" i="1"/>
  <c r="CU463" i="1"/>
  <c r="CU455" i="1"/>
  <c r="CU468" i="1"/>
  <c r="AL488" i="1"/>
  <c r="AL456" i="1"/>
  <c r="CG485" i="1"/>
  <c r="CU462" i="1"/>
  <c r="CR486" i="1"/>
  <c r="CV486" i="1" s="1"/>
  <c r="CV455" i="1"/>
  <c r="CV483" i="1"/>
  <c r="CV475" i="1"/>
  <c r="CU467" i="1"/>
  <c r="CV459" i="1"/>
  <c r="AL483" i="1"/>
  <c r="AL475" i="1"/>
  <c r="AL467" i="1"/>
  <c r="AL459" i="1"/>
  <c r="CP476" i="1"/>
  <c r="CV476" i="1" s="1"/>
  <c r="CF485" i="1"/>
  <c r="CF487" i="1"/>
  <c r="CF479" i="1"/>
  <c r="CF471" i="1"/>
  <c r="CF455" i="1"/>
  <c r="CG476" i="1"/>
  <c r="CA469" i="1"/>
  <c r="CG469" i="1" s="1"/>
  <c r="AL474" i="1"/>
  <c r="CP471" i="1"/>
  <c r="CV471" i="1" s="1"/>
  <c r="CF486" i="1"/>
  <c r="CF478" i="1"/>
  <c r="CF470" i="1"/>
  <c r="CF462" i="1"/>
  <c r="CF454" i="1"/>
  <c r="CG478" i="1"/>
  <c r="CG484" i="1"/>
  <c r="CG477" i="1"/>
  <c r="AL466" i="1"/>
  <c r="AL464" i="1"/>
  <c r="CU478" i="1"/>
  <c r="CV487" i="1"/>
  <c r="CP469" i="1"/>
  <c r="CV469" i="1" s="1"/>
  <c r="CG483" i="1"/>
  <c r="AL465" i="1"/>
  <c r="AL463" i="1"/>
  <c r="CV479" i="1"/>
  <c r="CE462" i="1"/>
  <c r="CG462" i="1" s="1"/>
  <c r="CF483" i="1"/>
  <c r="CG467" i="1"/>
  <c r="AL489" i="1"/>
  <c r="AL457" i="1"/>
  <c r="CV461" i="1"/>
  <c r="CG482" i="1"/>
  <c r="CG474" i="1"/>
  <c r="CG466" i="1"/>
  <c r="CG458" i="1"/>
  <c r="AL472" i="1"/>
  <c r="AL480" i="1"/>
  <c r="CG475" i="1"/>
  <c r="CG459" i="1"/>
  <c r="AL481" i="1"/>
  <c r="AL479" i="1"/>
  <c r="CG463" i="1"/>
  <c r="AL455" i="1"/>
  <c r="CP467" i="1"/>
  <c r="CV467" i="1" s="1"/>
  <c r="CF475" i="1"/>
  <c r="CF467" i="1"/>
  <c r="CF459" i="1"/>
  <c r="CE471" i="1"/>
  <c r="CG471" i="1" s="1"/>
  <c r="CU475" i="1"/>
  <c r="CU459" i="1"/>
  <c r="CP477" i="1"/>
  <c r="CV477" i="1" s="1"/>
  <c r="CP463" i="1"/>
  <c r="CV463" i="1" s="1"/>
  <c r="CV488" i="1"/>
  <c r="CV480" i="1"/>
  <c r="CV472" i="1"/>
  <c r="CV464" i="1"/>
  <c r="CV456" i="1"/>
  <c r="CF482" i="1"/>
  <c r="CF474" i="1"/>
  <c r="CF466" i="1"/>
  <c r="CF458" i="1"/>
  <c r="CE470" i="1"/>
  <c r="CG470" i="1" s="1"/>
  <c r="CG486" i="1"/>
  <c r="AL460" i="1"/>
  <c r="CU483" i="1"/>
  <c r="CF489" i="1"/>
  <c r="CF481" i="1"/>
  <c r="CF473" i="1"/>
  <c r="CF465" i="1"/>
  <c r="CF457" i="1"/>
  <c r="CE455" i="1"/>
  <c r="CG455" i="1" s="1"/>
  <c r="CU461" i="1"/>
  <c r="CF488" i="1"/>
  <c r="CF480" i="1"/>
  <c r="CF472" i="1"/>
  <c r="CF464" i="1"/>
  <c r="CF456" i="1"/>
  <c r="CE479" i="1"/>
  <c r="CG479" i="1" s="1"/>
  <c r="CE454" i="1"/>
  <c r="CG454" i="1" s="1"/>
  <c r="AL458" i="1"/>
  <c r="CF463" i="1"/>
  <c r="AL482" i="1"/>
  <c r="CV462" i="1"/>
  <c r="CG489" i="1"/>
  <c r="CG481" i="1"/>
  <c r="CG473" i="1"/>
  <c r="CG465" i="1"/>
  <c r="CG457" i="1"/>
  <c r="AL484" i="1"/>
  <c r="AL476" i="1"/>
  <c r="AL468" i="1"/>
  <c r="CG488" i="1"/>
  <c r="CG480" i="1"/>
  <c r="CG472" i="1"/>
  <c r="CG464" i="1"/>
  <c r="CG456" i="1"/>
  <c r="CV470" i="1"/>
  <c r="CP482" i="1"/>
  <c r="CV482" i="1" s="1"/>
  <c r="CU482" i="1"/>
  <c r="CP474" i="1"/>
  <c r="CV474" i="1" s="1"/>
  <c r="CU474" i="1"/>
  <c r="CP466" i="1"/>
  <c r="CV466" i="1" s="1"/>
  <c r="CU466" i="1"/>
  <c r="CP458" i="1"/>
  <c r="CV458" i="1" s="1"/>
  <c r="CU458" i="1"/>
  <c r="CV478" i="1"/>
  <c r="CV489" i="1"/>
  <c r="CV481" i="1"/>
  <c r="CV473" i="1"/>
  <c r="CV465" i="1"/>
  <c r="CV457" i="1"/>
  <c r="AL486" i="1"/>
  <c r="AL478" i="1"/>
  <c r="AL470" i="1"/>
  <c r="AL462" i="1"/>
  <c r="AL454" i="1"/>
  <c r="CU489" i="1"/>
  <c r="CU481" i="1"/>
  <c r="CU473" i="1"/>
  <c r="CU465" i="1"/>
  <c r="CU457" i="1"/>
  <c r="CU488" i="1"/>
  <c r="CU480" i="1"/>
  <c r="CU472" i="1"/>
  <c r="CU464" i="1"/>
  <c r="CU456" i="1"/>
  <c r="AF39" i="4"/>
  <c r="AE33" i="4"/>
  <c r="N53" i="4"/>
  <c r="AF40" i="4"/>
  <c r="AF38" i="4"/>
  <c r="AF37" i="4"/>
  <c r="AE39" i="4"/>
  <c r="AE43" i="4"/>
  <c r="AF51" i="4"/>
  <c r="AF43" i="4"/>
  <c r="AE40" i="4"/>
  <c r="AE34" i="4"/>
  <c r="AE38" i="4"/>
  <c r="AE37" i="4"/>
  <c r="AE36" i="4"/>
  <c r="AE51" i="4"/>
  <c r="AE35" i="4"/>
  <c r="R45" i="4"/>
  <c r="S45" i="4" s="1"/>
  <c r="AE45" i="4" s="1"/>
  <c r="R48" i="4"/>
  <c r="S48" i="4" s="1"/>
  <c r="AE48" i="4" s="1"/>
  <c r="R42" i="4"/>
  <c r="S42" i="4" s="1"/>
  <c r="AE42" i="4" s="1"/>
  <c r="R50" i="4"/>
  <c r="S50" i="4" s="1"/>
  <c r="AE50" i="4" s="1"/>
  <c r="R41" i="4"/>
  <c r="S41" i="4" s="1"/>
  <c r="AE41" i="4" s="1"/>
  <c r="R47" i="4"/>
  <c r="S47" i="4" s="1"/>
  <c r="AE47" i="4" s="1"/>
  <c r="R46" i="4"/>
  <c r="S46" i="4" s="1"/>
  <c r="AE46" i="4" s="1"/>
  <c r="R44" i="4"/>
  <c r="S44" i="4" s="1"/>
  <c r="AE44" i="4" s="1"/>
  <c r="R49" i="4"/>
  <c r="S49" i="4" s="1"/>
  <c r="AE49" i="4" s="1"/>
  <c r="EC490" i="1" l="1"/>
  <c r="EC494" i="1"/>
  <c r="DJ392" i="1"/>
  <c r="EC476" i="1"/>
  <c r="EC454" i="1"/>
  <c r="EC491" i="1"/>
  <c r="EC462" i="1"/>
  <c r="EC484" i="1"/>
  <c r="EC511" i="1"/>
  <c r="EC466" i="1"/>
  <c r="EC499" i="1"/>
  <c r="EC495" i="1"/>
  <c r="EC487" i="1"/>
  <c r="EC497" i="1"/>
  <c r="EC455" i="1"/>
  <c r="ED479" i="1"/>
  <c r="EE479" i="1" s="1"/>
  <c r="EC486" i="1"/>
  <c r="ED490" i="1"/>
  <c r="EE490" i="1" s="1"/>
  <c r="EC502" i="1"/>
  <c r="EC492" i="1"/>
  <c r="EC469" i="1"/>
  <c r="EC456" i="1"/>
  <c r="ED498" i="1"/>
  <c r="ED472" i="1"/>
  <c r="EE472" i="1" s="1"/>
  <c r="ED494" i="1"/>
  <c r="EE494" i="1" s="1"/>
  <c r="ED478" i="1"/>
  <c r="EE478" i="1" s="1"/>
  <c r="EC488" i="1"/>
  <c r="ED466" i="1"/>
  <c r="EE466" i="1" s="1"/>
  <c r="EC465" i="1"/>
  <c r="EC475" i="1"/>
  <c r="ED489" i="1"/>
  <c r="ED467" i="1"/>
  <c r="EE467" i="1" s="1"/>
  <c r="EC468" i="1"/>
  <c r="EC500" i="1"/>
  <c r="EC513" i="1"/>
  <c r="ED454" i="1"/>
  <c r="EE454" i="1" s="1"/>
  <c r="ED484" i="1"/>
  <c r="EE484" i="1" s="1"/>
  <c r="EC463" i="1"/>
  <c r="ED477" i="1"/>
  <c r="ED492" i="1"/>
  <c r="EE492" i="1" s="1"/>
  <c r="EC515" i="1"/>
  <c r="EC520" i="1"/>
  <c r="EC521" i="1"/>
  <c r="EC517" i="1"/>
  <c r="ED500" i="1"/>
  <c r="EE500" i="1" s="1"/>
  <c r="ED516" i="1"/>
  <c r="EE516" i="1" s="1"/>
  <c r="ED509" i="1"/>
  <c r="EE509" i="1" s="1"/>
  <c r="ED502" i="1"/>
  <c r="ED518" i="1"/>
  <c r="EE518" i="1" s="1"/>
  <c r="ED511" i="1"/>
  <c r="EE511" i="1" s="1"/>
  <c r="EC485" i="1"/>
  <c r="ED485" i="1"/>
  <c r="EE485" i="1" s="1"/>
  <c r="ED495" i="1"/>
  <c r="EE495" i="1" s="1"/>
  <c r="ED493" i="1"/>
  <c r="EE493" i="1" s="1"/>
  <c r="EC523" i="1"/>
  <c r="EC508" i="1"/>
  <c r="EC506" i="1"/>
  <c r="EC519" i="1"/>
  <c r="EC510" i="1"/>
  <c r="ED504" i="1"/>
  <c r="EE504" i="1" s="1"/>
  <c r="ED520" i="1"/>
  <c r="EE520" i="1" s="1"/>
  <c r="ED513" i="1"/>
  <c r="EE513" i="1" s="1"/>
  <c r="ED506" i="1"/>
  <c r="EE506" i="1" s="1"/>
  <c r="ED522" i="1"/>
  <c r="EE522" i="1" s="1"/>
  <c r="ED515" i="1"/>
  <c r="EE515" i="1" s="1"/>
  <c r="EC458" i="1"/>
  <c r="ED486" i="1"/>
  <c r="EE486" i="1" s="1"/>
  <c r="EC464" i="1"/>
  <c r="EC473" i="1"/>
  <c r="ED481" i="1"/>
  <c r="EE481" i="1" s="1"/>
  <c r="ED475" i="1"/>
  <c r="EC498" i="1"/>
  <c r="ED462" i="1"/>
  <c r="EE462" i="1" s="1"/>
  <c r="ED468" i="1"/>
  <c r="EE468" i="1" s="1"/>
  <c r="EC472" i="1"/>
  <c r="EC481" i="1"/>
  <c r="EC474" i="1"/>
  <c r="EC459" i="1"/>
  <c r="ED455" i="1"/>
  <c r="EC483" i="1"/>
  <c r="ED465" i="1"/>
  <c r="EE465" i="1" s="1"/>
  <c r="EC470" i="1"/>
  <c r="ED474" i="1"/>
  <c r="EE474" i="1" s="1"/>
  <c r="EC471" i="1"/>
  <c r="ED461" i="1"/>
  <c r="EE461" i="1" s="1"/>
  <c r="EC477" i="1"/>
  <c r="ED496" i="1"/>
  <c r="ED499" i="1"/>
  <c r="EC516" i="1"/>
  <c r="EC501" i="1"/>
  <c r="EC504" i="1"/>
  <c r="EC514" i="1"/>
  <c r="EC518" i="1"/>
  <c r="ED508" i="1"/>
  <c r="EE508" i="1" s="1"/>
  <c r="ED501" i="1"/>
  <c r="EE501" i="1" s="1"/>
  <c r="ED517" i="1"/>
  <c r="EE517" i="1" s="1"/>
  <c r="ED510" i="1"/>
  <c r="EE510" i="1" s="1"/>
  <c r="ED503" i="1"/>
  <c r="EE503" i="1" s="1"/>
  <c r="ED519" i="1"/>
  <c r="EE519" i="1" s="1"/>
  <c r="ED480" i="1"/>
  <c r="EE480" i="1" s="1"/>
  <c r="ED488" i="1"/>
  <c r="EE488" i="1" s="1"/>
  <c r="ED458" i="1"/>
  <c r="EE458" i="1" s="1"/>
  <c r="ED463" i="1"/>
  <c r="ED471" i="1"/>
  <c r="EE471" i="1" s="1"/>
  <c r="ED470" i="1"/>
  <c r="EE470" i="1" s="1"/>
  <c r="ED476" i="1"/>
  <c r="EE476" i="1" s="1"/>
  <c r="ED482" i="1"/>
  <c r="EE482" i="1" s="1"/>
  <c r="EC480" i="1"/>
  <c r="EC457" i="1"/>
  <c r="EC489" i="1"/>
  <c r="EC482" i="1"/>
  <c r="EC467" i="1"/>
  <c r="ED457" i="1"/>
  <c r="EE457" i="1" s="1"/>
  <c r="ED464" i="1"/>
  <c r="EE464" i="1" s="1"/>
  <c r="EC478" i="1"/>
  <c r="EC479" i="1"/>
  <c r="ED459" i="1"/>
  <c r="EE459" i="1" s="1"/>
  <c r="ED456" i="1"/>
  <c r="EE456" i="1" s="1"/>
  <c r="ED487" i="1"/>
  <c r="ED469" i="1"/>
  <c r="EE469" i="1" s="1"/>
  <c r="ED473" i="1"/>
  <c r="EE473" i="1" s="1"/>
  <c r="EC461" i="1"/>
  <c r="EC460" i="1"/>
  <c r="ED491" i="1"/>
  <c r="EE491" i="1" s="1"/>
  <c r="EC496" i="1"/>
  <c r="EC493" i="1"/>
  <c r="ED497" i="1"/>
  <c r="EC505" i="1"/>
  <c r="EC507" i="1"/>
  <c r="EC509" i="1"/>
  <c r="EC512" i="1"/>
  <c r="EC522" i="1"/>
  <c r="EC503" i="1"/>
  <c r="ED512" i="1"/>
  <c r="EE512" i="1" s="1"/>
  <c r="ED505" i="1"/>
  <c r="EE505" i="1" s="1"/>
  <c r="ED521" i="1"/>
  <c r="EE521" i="1" s="1"/>
  <c r="ED514" i="1"/>
  <c r="EE514" i="1" s="1"/>
  <c r="ED507" i="1"/>
  <c r="EE507" i="1" s="1"/>
  <c r="ED523" i="1"/>
  <c r="EE523" i="1" s="1"/>
  <c r="DK238" i="1"/>
  <c r="CK510" i="1"/>
  <c r="CL510" i="1" s="1"/>
  <c r="CN510" i="1" s="1"/>
  <c r="CK518" i="1"/>
  <c r="CL518" i="1" s="1"/>
  <c r="CN518" i="1" s="1"/>
  <c r="CK504" i="1"/>
  <c r="CL504" i="1" s="1"/>
  <c r="CN504" i="1" s="1"/>
  <c r="CK505" i="1"/>
  <c r="CL505" i="1" s="1"/>
  <c r="CN505" i="1" s="1"/>
  <c r="CK522" i="1"/>
  <c r="CL522" i="1" s="1"/>
  <c r="CN522" i="1" s="1"/>
  <c r="CK514" i="1"/>
  <c r="CL514" i="1" s="1"/>
  <c r="CN514" i="1" s="1"/>
  <c r="CK500" i="1"/>
  <c r="CL500" i="1" s="1"/>
  <c r="CN500" i="1" s="1"/>
  <c r="CK523" i="1"/>
  <c r="CL523" i="1" s="1"/>
  <c r="CN523" i="1" s="1"/>
  <c r="CK508" i="1"/>
  <c r="CL508" i="1" s="1"/>
  <c r="CN508" i="1" s="1"/>
  <c r="CK519" i="1"/>
  <c r="CL519" i="1" s="1"/>
  <c r="CN519" i="1" s="1"/>
  <c r="CK520" i="1"/>
  <c r="CL520" i="1" s="1"/>
  <c r="CN520" i="1" s="1"/>
  <c r="CK507" i="1"/>
  <c r="CL507" i="1" s="1"/>
  <c r="CN507" i="1" s="1"/>
  <c r="CK516" i="1"/>
  <c r="CL516" i="1" s="1"/>
  <c r="CN516" i="1" s="1"/>
  <c r="CK501" i="1"/>
  <c r="CL501" i="1" s="1"/>
  <c r="CN501" i="1" s="1"/>
  <c r="CK515" i="1"/>
  <c r="CL515" i="1" s="1"/>
  <c r="CN515" i="1" s="1"/>
  <c r="CK506" i="1"/>
  <c r="CL506" i="1" s="1"/>
  <c r="CN506" i="1" s="1"/>
  <c r="CK509" i="1"/>
  <c r="CL509" i="1" s="1"/>
  <c r="CN509" i="1" s="1"/>
  <c r="CK513" i="1"/>
  <c r="CL513" i="1" s="1"/>
  <c r="CN513" i="1" s="1"/>
  <c r="DL70" i="1"/>
  <c r="CK517" i="1"/>
  <c r="CL517" i="1" s="1"/>
  <c r="CN517" i="1" s="1"/>
  <c r="CK512" i="1"/>
  <c r="CL512" i="1" s="1"/>
  <c r="CN512" i="1" s="1"/>
  <c r="CL521" i="1"/>
  <c r="CN521" i="1" s="1"/>
  <c r="CK511" i="1"/>
  <c r="CL511" i="1" s="1"/>
  <c r="CN511" i="1" s="1"/>
  <c r="CL502" i="1"/>
  <c r="CN502" i="1" s="1"/>
  <c r="CK503" i="1"/>
  <c r="CL503" i="1" s="1"/>
  <c r="CN503" i="1" s="1"/>
  <c r="EE502" i="1"/>
  <c r="DK363" i="1"/>
  <c r="DL483" i="1"/>
  <c r="DL147" i="1"/>
  <c r="DL460" i="1"/>
  <c r="DL89" i="1"/>
  <c r="DK89" i="1"/>
  <c r="DL290" i="1"/>
  <c r="DL200" i="1"/>
  <c r="DK236" i="1"/>
  <c r="DL177" i="1"/>
  <c r="DL5" i="1"/>
  <c r="DK20" i="1"/>
  <c r="DF20" i="1"/>
  <c r="DL20" i="1" s="1"/>
  <c r="DF387" i="1"/>
  <c r="DL387" i="1" s="1"/>
  <c r="DK387" i="1"/>
  <c r="DF276" i="1"/>
  <c r="DL276" i="1" s="1"/>
  <c r="DK276" i="1"/>
  <c r="DK296" i="1"/>
  <c r="DF296" i="1"/>
  <c r="DL296" i="1" s="1"/>
  <c r="DK369" i="1"/>
  <c r="DF369" i="1"/>
  <c r="DL369" i="1" s="1"/>
  <c r="DK219" i="1"/>
  <c r="DF219" i="1"/>
  <c r="DL219" i="1" s="1"/>
  <c r="DF362" i="1"/>
  <c r="DL362" i="1" s="1"/>
  <c r="DK362" i="1"/>
  <c r="DK426" i="1"/>
  <c r="DH426" i="1"/>
  <c r="DL426" i="1" s="1"/>
  <c r="DK186" i="1"/>
  <c r="DF186" i="1"/>
  <c r="DL186" i="1" s="1"/>
  <c r="DF398" i="1"/>
  <c r="DL398" i="1" s="1"/>
  <c r="DK398" i="1"/>
  <c r="DF65" i="1"/>
  <c r="DL65" i="1" s="1"/>
  <c r="DK65" i="1"/>
  <c r="DF67" i="1"/>
  <c r="DL67" i="1" s="1"/>
  <c r="DK67" i="1"/>
  <c r="DF40" i="1"/>
  <c r="DL40" i="1" s="1"/>
  <c r="DK40" i="1"/>
  <c r="DF115" i="1"/>
  <c r="DL115" i="1" s="1"/>
  <c r="DK115" i="1"/>
  <c r="DF316" i="1"/>
  <c r="DL316" i="1" s="1"/>
  <c r="DK316" i="1"/>
  <c r="DF411" i="1"/>
  <c r="DL411" i="1" s="1"/>
  <c r="DK411" i="1"/>
  <c r="DF397" i="1"/>
  <c r="DL397" i="1" s="1"/>
  <c r="DK397" i="1"/>
  <c r="DK95" i="1"/>
  <c r="DF95" i="1"/>
  <c r="DL95" i="1" s="1"/>
  <c r="DL122" i="1"/>
  <c r="DK102" i="1"/>
  <c r="DF102" i="1"/>
  <c r="DL102" i="1" s="1"/>
  <c r="DK406" i="1"/>
  <c r="DF406" i="1"/>
  <c r="DL406" i="1" s="1"/>
  <c r="DK320" i="1"/>
  <c r="DF320" i="1"/>
  <c r="DL320" i="1" s="1"/>
  <c r="DK391" i="1"/>
  <c r="DF391" i="1"/>
  <c r="DL391" i="1" s="1"/>
  <c r="DK337" i="1"/>
  <c r="DF337" i="1"/>
  <c r="DL337" i="1" s="1"/>
  <c r="DK393" i="1"/>
  <c r="DF393" i="1"/>
  <c r="DL393" i="1" s="1"/>
  <c r="DK394" i="1"/>
  <c r="DF394" i="1"/>
  <c r="DL394" i="1" s="1"/>
  <c r="DK441" i="1"/>
  <c r="DH441" i="1"/>
  <c r="DL441" i="1" s="1"/>
  <c r="DK174" i="1"/>
  <c r="DF174" i="1"/>
  <c r="DL174" i="1" s="1"/>
  <c r="DK315" i="1"/>
  <c r="DF315" i="1"/>
  <c r="DL315" i="1" s="1"/>
  <c r="DF386" i="1"/>
  <c r="DL386" i="1" s="1"/>
  <c r="DK386" i="1"/>
  <c r="DK168" i="1"/>
  <c r="DF168" i="1"/>
  <c r="DL168" i="1" s="1"/>
  <c r="DF261" i="1"/>
  <c r="DL261" i="1" s="1"/>
  <c r="DK261" i="1"/>
  <c r="DK147" i="1"/>
  <c r="DF66" i="1"/>
  <c r="DL66" i="1" s="1"/>
  <c r="DK66" i="1"/>
  <c r="DF10" i="1"/>
  <c r="DL10" i="1" s="1"/>
  <c r="DK10" i="1"/>
  <c r="DK21" i="1"/>
  <c r="DF21" i="1"/>
  <c r="DL21" i="1" s="1"/>
  <c r="DK69" i="1"/>
  <c r="DF69" i="1"/>
  <c r="DL69" i="1" s="1"/>
  <c r="DF420" i="1"/>
  <c r="DL420" i="1" s="1"/>
  <c r="DK420" i="1"/>
  <c r="DF51" i="1"/>
  <c r="DL51" i="1" s="1"/>
  <c r="DK51" i="1"/>
  <c r="DF184" i="1"/>
  <c r="DL184" i="1" s="1"/>
  <c r="DK184" i="1"/>
  <c r="DK212" i="1"/>
  <c r="DF212" i="1"/>
  <c r="DL212" i="1" s="1"/>
  <c r="DK241" i="1"/>
  <c r="DF241" i="1"/>
  <c r="DL241" i="1" s="1"/>
  <c r="DF371" i="1"/>
  <c r="DL371" i="1" s="1"/>
  <c r="DK371" i="1"/>
  <c r="DK230" i="1"/>
  <c r="DF230" i="1"/>
  <c r="DL230" i="1" s="1"/>
  <c r="DK234" i="1"/>
  <c r="DF234" i="1"/>
  <c r="DL234" i="1" s="1"/>
  <c r="DF325" i="1"/>
  <c r="DL325" i="1" s="1"/>
  <c r="DK325" i="1"/>
  <c r="DK136" i="1"/>
  <c r="DF136" i="1"/>
  <c r="DL136" i="1" s="1"/>
  <c r="DK159" i="1"/>
  <c r="DF159" i="1"/>
  <c r="DL159" i="1" s="1"/>
  <c r="DL75" i="1"/>
  <c r="DK149" i="1"/>
  <c r="DF149" i="1"/>
  <c r="DL149" i="1" s="1"/>
  <c r="DK120" i="1"/>
  <c r="DF120" i="1"/>
  <c r="DL120" i="1" s="1"/>
  <c r="DK278" i="1"/>
  <c r="DF278" i="1"/>
  <c r="DL278" i="1" s="1"/>
  <c r="DK343" i="1"/>
  <c r="DF343" i="1"/>
  <c r="DL343" i="1" s="1"/>
  <c r="DK414" i="1"/>
  <c r="DF414" i="1"/>
  <c r="DL414" i="1" s="1"/>
  <c r="DK188" i="1"/>
  <c r="DF188" i="1"/>
  <c r="DL188" i="1" s="1"/>
  <c r="DF263" i="1"/>
  <c r="DL263" i="1" s="1"/>
  <c r="DK263" i="1"/>
  <c r="DK328" i="1"/>
  <c r="DF328" i="1"/>
  <c r="DL328" i="1" s="1"/>
  <c r="DK415" i="1"/>
  <c r="DF415" i="1"/>
  <c r="DL415" i="1" s="1"/>
  <c r="DF208" i="1"/>
  <c r="DL208" i="1" s="1"/>
  <c r="DK208" i="1"/>
  <c r="DK280" i="1"/>
  <c r="DF280" i="1"/>
  <c r="DL280" i="1" s="1"/>
  <c r="DK416" i="1"/>
  <c r="DF416" i="1"/>
  <c r="DL416" i="1" s="1"/>
  <c r="DK440" i="1"/>
  <c r="DH440" i="1"/>
  <c r="DL440" i="1" s="1"/>
  <c r="DK173" i="1"/>
  <c r="DF173" i="1"/>
  <c r="DL173" i="1" s="1"/>
  <c r="DK210" i="1"/>
  <c r="DF210" i="1"/>
  <c r="DL210" i="1" s="1"/>
  <c r="DK257" i="1"/>
  <c r="DF257" i="1"/>
  <c r="DL257" i="1" s="1"/>
  <c r="DK281" i="1"/>
  <c r="DF281" i="1"/>
  <c r="DL281" i="1" s="1"/>
  <c r="DK352" i="1"/>
  <c r="DF352" i="1"/>
  <c r="DL352" i="1" s="1"/>
  <c r="DK417" i="1"/>
  <c r="DF417" i="1"/>
  <c r="DL417" i="1" s="1"/>
  <c r="DF201" i="1"/>
  <c r="DL201" i="1" s="1"/>
  <c r="DK201" i="1"/>
  <c r="DK250" i="1"/>
  <c r="DF250" i="1"/>
  <c r="DL250" i="1" s="1"/>
  <c r="DK339" i="1"/>
  <c r="DF339" i="1"/>
  <c r="DL339" i="1" s="1"/>
  <c r="DF410" i="1"/>
  <c r="DL410" i="1" s="1"/>
  <c r="DK410" i="1"/>
  <c r="DK434" i="1"/>
  <c r="DH434" i="1"/>
  <c r="DL434" i="1" s="1"/>
  <c r="DK214" i="1"/>
  <c r="DF214" i="1"/>
  <c r="DL214" i="1" s="1"/>
  <c r="DF245" i="1"/>
  <c r="DL245" i="1" s="1"/>
  <c r="DK245" i="1"/>
  <c r="DK310" i="1"/>
  <c r="DF310" i="1"/>
  <c r="DL310" i="1" s="1"/>
  <c r="DK100" i="1"/>
  <c r="DF100" i="1"/>
  <c r="DL100" i="1" s="1"/>
  <c r="DF90" i="1"/>
  <c r="DL90" i="1" s="1"/>
  <c r="DK90" i="1"/>
  <c r="DF32" i="1"/>
  <c r="DL32" i="1" s="1"/>
  <c r="DK32" i="1"/>
  <c r="DK42" i="1"/>
  <c r="DF42" i="1"/>
  <c r="DL42" i="1" s="1"/>
  <c r="DK24" i="1"/>
  <c r="DF24" i="1"/>
  <c r="DL24" i="1" s="1"/>
  <c r="DK181" i="1"/>
  <c r="DF181" i="1"/>
  <c r="DL181" i="1" s="1"/>
  <c r="DK195" i="1"/>
  <c r="DF195" i="1"/>
  <c r="DL195" i="1" s="1"/>
  <c r="DK366" i="1"/>
  <c r="DF366" i="1"/>
  <c r="DL366" i="1" s="1"/>
  <c r="DK367" i="1"/>
  <c r="DF367" i="1"/>
  <c r="DL367" i="1" s="1"/>
  <c r="DK272" i="1"/>
  <c r="DF272" i="1"/>
  <c r="DL272" i="1" s="1"/>
  <c r="DK368" i="1"/>
  <c r="DF368" i="1"/>
  <c r="DL368" i="1" s="1"/>
  <c r="DK350" i="1"/>
  <c r="DF350" i="1"/>
  <c r="DL350" i="1" s="1"/>
  <c r="DF326" i="1"/>
  <c r="DL326" i="1" s="1"/>
  <c r="DK326" i="1"/>
  <c r="DK445" i="1"/>
  <c r="DH445" i="1"/>
  <c r="DL445" i="1" s="1"/>
  <c r="DK122" i="1"/>
  <c r="DK54" i="1"/>
  <c r="DF54" i="1"/>
  <c r="DL54" i="1" s="1"/>
  <c r="DK62" i="1"/>
  <c r="DF62" i="1"/>
  <c r="DL62" i="1" s="1"/>
  <c r="DK291" i="1"/>
  <c r="DF291" i="1"/>
  <c r="DL291" i="1" s="1"/>
  <c r="DK435" i="1"/>
  <c r="DH435" i="1"/>
  <c r="DL435" i="1" s="1"/>
  <c r="DK203" i="1"/>
  <c r="DF203" i="1"/>
  <c r="DL203" i="1" s="1"/>
  <c r="DF372" i="1"/>
  <c r="DL372" i="1" s="1"/>
  <c r="DK372" i="1"/>
  <c r="DF52" i="1"/>
  <c r="DL52" i="1" s="1"/>
  <c r="DK52" i="1"/>
  <c r="DF153" i="1"/>
  <c r="DL153" i="1" s="1"/>
  <c r="DK153" i="1"/>
  <c r="DK134" i="1"/>
  <c r="DF134" i="1"/>
  <c r="DL134" i="1" s="1"/>
  <c r="DF223" i="1"/>
  <c r="DL223" i="1" s="1"/>
  <c r="DK223" i="1"/>
  <c r="DF254" i="1"/>
  <c r="DL254" i="1" s="1"/>
  <c r="DK254" i="1"/>
  <c r="DF294" i="1"/>
  <c r="DL294" i="1" s="1"/>
  <c r="DK294" i="1"/>
  <c r="DF121" i="1"/>
  <c r="DL121" i="1" s="1"/>
  <c r="DK121" i="1"/>
  <c r="DK439" i="1"/>
  <c r="DH439" i="1"/>
  <c r="DL439" i="1" s="1"/>
  <c r="DK256" i="1"/>
  <c r="DF256" i="1"/>
  <c r="DL256" i="1" s="1"/>
  <c r="DK322" i="1"/>
  <c r="DF322" i="1"/>
  <c r="DL322" i="1" s="1"/>
  <c r="DF356" i="1"/>
  <c r="DL356" i="1" s="1"/>
  <c r="DK356" i="1"/>
  <c r="DH363" i="1"/>
  <c r="DL363" i="1" s="1"/>
  <c r="DK7" i="1"/>
  <c r="DF7" i="1"/>
  <c r="DL7" i="1" s="1"/>
  <c r="DF19" i="1"/>
  <c r="DL19" i="1" s="1"/>
  <c r="DK19" i="1"/>
  <c r="DF17" i="1"/>
  <c r="DL17" i="1" s="1"/>
  <c r="DK17" i="1"/>
  <c r="DK36" i="1"/>
  <c r="DF36" i="1"/>
  <c r="DL36" i="1" s="1"/>
  <c r="DF18" i="1"/>
  <c r="DL18" i="1" s="1"/>
  <c r="DK18" i="1"/>
  <c r="DF39" i="1"/>
  <c r="DL39" i="1" s="1"/>
  <c r="DK39" i="1"/>
  <c r="DK156" i="1"/>
  <c r="DF156" i="1"/>
  <c r="DL156" i="1" s="1"/>
  <c r="DK29" i="1"/>
  <c r="DF29" i="1"/>
  <c r="DL29" i="1" s="1"/>
  <c r="DK267" i="1"/>
  <c r="DF267" i="1"/>
  <c r="DL267" i="1" s="1"/>
  <c r="DF41" i="1"/>
  <c r="DL41" i="1" s="1"/>
  <c r="DK41" i="1"/>
  <c r="DK5" i="1"/>
  <c r="DF50" i="1"/>
  <c r="DL50" i="1" s="1"/>
  <c r="DK50" i="1"/>
  <c r="DK94" i="1"/>
  <c r="DF94" i="1"/>
  <c r="DL94" i="1" s="1"/>
  <c r="DK126" i="1"/>
  <c r="DF126" i="1"/>
  <c r="DL126" i="1" s="1"/>
  <c r="DF396" i="1"/>
  <c r="DL396" i="1" s="1"/>
  <c r="DK396" i="1"/>
  <c r="DH443" i="1"/>
  <c r="DL443" i="1" s="1"/>
  <c r="DK443" i="1"/>
  <c r="DF260" i="1"/>
  <c r="DL260" i="1" s="1"/>
  <c r="DK260" i="1"/>
  <c r="DF355" i="1"/>
  <c r="DL355" i="1" s="1"/>
  <c r="DK355" i="1"/>
  <c r="DK16" i="1"/>
  <c r="DF16" i="1"/>
  <c r="DL16" i="1" s="1"/>
  <c r="DK72" i="1"/>
  <c r="DF72" i="1"/>
  <c r="DL72" i="1" s="1"/>
  <c r="DK127" i="1"/>
  <c r="DF127" i="1"/>
  <c r="DL127" i="1" s="1"/>
  <c r="DK83" i="1"/>
  <c r="DK133" i="1"/>
  <c r="DF133" i="1"/>
  <c r="DL133" i="1" s="1"/>
  <c r="DF154" i="1"/>
  <c r="DL154" i="1" s="1"/>
  <c r="DK154" i="1"/>
  <c r="DK107" i="1"/>
  <c r="DF107" i="1"/>
  <c r="DL107" i="1" s="1"/>
  <c r="DK75" i="1"/>
  <c r="DK206" i="1"/>
  <c r="DF206" i="1"/>
  <c r="DL206" i="1" s="1"/>
  <c r="DL236" i="1"/>
  <c r="DF302" i="1"/>
  <c r="DL302" i="1" s="1"/>
  <c r="DK302" i="1"/>
  <c r="DK319" i="1"/>
  <c r="DF319" i="1"/>
  <c r="DL319" i="1" s="1"/>
  <c r="DK374" i="1"/>
  <c r="DF374" i="1"/>
  <c r="DL374" i="1" s="1"/>
  <c r="DK438" i="1"/>
  <c r="DH438" i="1"/>
  <c r="DL438" i="1" s="1"/>
  <c r="DK347" i="1"/>
  <c r="DF347" i="1"/>
  <c r="DL347" i="1" s="1"/>
  <c r="DK132" i="1"/>
  <c r="DF132" i="1"/>
  <c r="DL132" i="1" s="1"/>
  <c r="DK287" i="1"/>
  <c r="DF287" i="1"/>
  <c r="DL287" i="1" s="1"/>
  <c r="DK303" i="1"/>
  <c r="DF303" i="1"/>
  <c r="DL303" i="1" s="1"/>
  <c r="DK375" i="1"/>
  <c r="DF375" i="1"/>
  <c r="DL375" i="1" s="1"/>
  <c r="DK447" i="1"/>
  <c r="DF447" i="1"/>
  <c r="DL447" i="1" s="1"/>
  <c r="DF2" i="1"/>
  <c r="DL2" i="1" s="1"/>
  <c r="DK2" i="1"/>
  <c r="DK304" i="1"/>
  <c r="DF304" i="1"/>
  <c r="DL304" i="1" s="1"/>
  <c r="DK321" i="1"/>
  <c r="DF321" i="1"/>
  <c r="DL321" i="1" s="1"/>
  <c r="DK376" i="1"/>
  <c r="DF376" i="1"/>
  <c r="DL376" i="1" s="1"/>
  <c r="DF3" i="1"/>
  <c r="DL3" i="1" s="1"/>
  <c r="DK3" i="1"/>
  <c r="DK239" i="1"/>
  <c r="DF239" i="1"/>
  <c r="DL239" i="1" s="1"/>
  <c r="DK377" i="1"/>
  <c r="DF377" i="1"/>
  <c r="DL377" i="1" s="1"/>
  <c r="DK449" i="1"/>
  <c r="DH449" i="1"/>
  <c r="DL449" i="1" s="1"/>
  <c r="DK227" i="1"/>
  <c r="DF227" i="1"/>
  <c r="DL227" i="1" s="1"/>
  <c r="DK298" i="1"/>
  <c r="DF298" i="1"/>
  <c r="DL298" i="1" s="1"/>
  <c r="DF370" i="1"/>
  <c r="DL370" i="1" s="1"/>
  <c r="DK370" i="1"/>
  <c r="DK229" i="1"/>
  <c r="DF229" i="1"/>
  <c r="DL229" i="1" s="1"/>
  <c r="DF269" i="1"/>
  <c r="DL269" i="1" s="1"/>
  <c r="DK269" i="1"/>
  <c r="DF285" i="1"/>
  <c r="DL285" i="1" s="1"/>
  <c r="DK285" i="1"/>
  <c r="DF334" i="1"/>
  <c r="DL334" i="1" s="1"/>
  <c r="DK334" i="1"/>
  <c r="DK381" i="1"/>
  <c r="DF381" i="1"/>
  <c r="DL381" i="1" s="1"/>
  <c r="DK453" i="1"/>
  <c r="DH453" i="1"/>
  <c r="DL453" i="1" s="1"/>
  <c r="DK101" i="1"/>
  <c r="DF101" i="1"/>
  <c r="DL101" i="1" s="1"/>
  <c r="DK103" i="1"/>
  <c r="DF103" i="1"/>
  <c r="DL103" i="1" s="1"/>
  <c r="DF141" i="1"/>
  <c r="DL141" i="1" s="1"/>
  <c r="DK141" i="1"/>
  <c r="DF300" i="1"/>
  <c r="DL300" i="1" s="1"/>
  <c r="DK300" i="1"/>
  <c r="DK179" i="1"/>
  <c r="DF179" i="1"/>
  <c r="DL179" i="1" s="1"/>
  <c r="DK390" i="1"/>
  <c r="DF390" i="1"/>
  <c r="DL390" i="1" s="1"/>
  <c r="DK152" i="1"/>
  <c r="DF152" i="1"/>
  <c r="DL152" i="1" s="1"/>
  <c r="DF237" i="1"/>
  <c r="DL237" i="1" s="1"/>
  <c r="DK237" i="1"/>
  <c r="DF421" i="1"/>
  <c r="DL421" i="1" s="1"/>
  <c r="DK421" i="1"/>
  <c r="DK177" i="1"/>
  <c r="DK202" i="1"/>
  <c r="DF202" i="1"/>
  <c r="DL202" i="1" s="1"/>
  <c r="DK61" i="1"/>
  <c r="DF61" i="1"/>
  <c r="DL61" i="1" s="1"/>
  <c r="DF48" i="1"/>
  <c r="DL48" i="1" s="1"/>
  <c r="DK48" i="1"/>
  <c r="DF91" i="1"/>
  <c r="DL91" i="1" s="1"/>
  <c r="DK91" i="1"/>
  <c r="DK93" i="1"/>
  <c r="DF93" i="1"/>
  <c r="DL93" i="1" s="1"/>
  <c r="DK71" i="1"/>
  <c r="DF71" i="1"/>
  <c r="DL71" i="1" s="1"/>
  <c r="DK220" i="1"/>
  <c r="DF220" i="1"/>
  <c r="DL220" i="1" s="1"/>
  <c r="DK275" i="1"/>
  <c r="DF275" i="1"/>
  <c r="DL275" i="1" s="1"/>
  <c r="DF324" i="1"/>
  <c r="DL324" i="1" s="1"/>
  <c r="DK324" i="1"/>
  <c r="DF354" i="1"/>
  <c r="DL354" i="1" s="1"/>
  <c r="DK354" i="1"/>
  <c r="DF419" i="1"/>
  <c r="DL419" i="1" s="1"/>
  <c r="DK419" i="1"/>
  <c r="DF185" i="1"/>
  <c r="DL185" i="1" s="1"/>
  <c r="DK185" i="1"/>
  <c r="DF309" i="1"/>
  <c r="DL309" i="1" s="1"/>
  <c r="DK309" i="1"/>
  <c r="DK380" i="1"/>
  <c r="DF380" i="1"/>
  <c r="DL380" i="1" s="1"/>
  <c r="DF404" i="1"/>
  <c r="DL404" i="1" s="1"/>
  <c r="DK404" i="1"/>
  <c r="DK428" i="1"/>
  <c r="DH428" i="1"/>
  <c r="DL428" i="1" s="1"/>
  <c r="DF106" i="1"/>
  <c r="DL106" i="1" s="1"/>
  <c r="DK106" i="1"/>
  <c r="DL83" i="1"/>
  <c r="DK171" i="1"/>
  <c r="DF171" i="1"/>
  <c r="DL171" i="1" s="1"/>
  <c r="DF113" i="1"/>
  <c r="DL113" i="1" s="1"/>
  <c r="DK113" i="1"/>
  <c r="DF145" i="1"/>
  <c r="DL145" i="1" s="1"/>
  <c r="DK145" i="1"/>
  <c r="DK178" i="1"/>
  <c r="DF178" i="1"/>
  <c r="DL178" i="1" s="1"/>
  <c r="DF98" i="1"/>
  <c r="DL98" i="1" s="1"/>
  <c r="DK98" i="1"/>
  <c r="DK88" i="1"/>
  <c r="DF88" i="1"/>
  <c r="DL88" i="1" s="1"/>
  <c r="DF327" i="1"/>
  <c r="DL327" i="1" s="1"/>
  <c r="DK327" i="1"/>
  <c r="DK399" i="1"/>
  <c r="DF399" i="1"/>
  <c r="DL399" i="1" s="1"/>
  <c r="DK446" i="1"/>
  <c r="DF446" i="1"/>
  <c r="DL446" i="1" s="1"/>
  <c r="DF216" i="1"/>
  <c r="DL216" i="1" s="1"/>
  <c r="DK216" i="1"/>
  <c r="DK247" i="1"/>
  <c r="DF247" i="1"/>
  <c r="DL247" i="1" s="1"/>
  <c r="DK312" i="1"/>
  <c r="DF312" i="1"/>
  <c r="DL312" i="1" s="1"/>
  <c r="DK358" i="1"/>
  <c r="DF358" i="1"/>
  <c r="DL358" i="1" s="1"/>
  <c r="DK400" i="1"/>
  <c r="DF400" i="1"/>
  <c r="DL400" i="1" s="1"/>
  <c r="DL238" i="1"/>
  <c r="DK264" i="1"/>
  <c r="DF264" i="1"/>
  <c r="DL264" i="1" s="1"/>
  <c r="DK351" i="1"/>
  <c r="DF351" i="1"/>
  <c r="DL351" i="1" s="1"/>
  <c r="DK401" i="1"/>
  <c r="DF401" i="1"/>
  <c r="DL401" i="1" s="1"/>
  <c r="DK448" i="1"/>
  <c r="DH448" i="1"/>
  <c r="DL448" i="1" s="1"/>
  <c r="DK190" i="1"/>
  <c r="DF190" i="1"/>
  <c r="DL190" i="1" s="1"/>
  <c r="DK305" i="1"/>
  <c r="DF305" i="1"/>
  <c r="DL305" i="1" s="1"/>
  <c r="DK330" i="1"/>
  <c r="DF330" i="1"/>
  <c r="DL330" i="1" s="1"/>
  <c r="DK402" i="1"/>
  <c r="DF402" i="1"/>
  <c r="DL402" i="1" s="1"/>
  <c r="DK274" i="1"/>
  <c r="DF274" i="1"/>
  <c r="DL274" i="1" s="1"/>
  <c r="DK323" i="1"/>
  <c r="DF323" i="1"/>
  <c r="DL323" i="1" s="1"/>
  <c r="DF395" i="1"/>
  <c r="DL395" i="1" s="1"/>
  <c r="DK395" i="1"/>
  <c r="DK442" i="1"/>
  <c r="DH442" i="1"/>
  <c r="DL442" i="1" s="1"/>
  <c r="DK194" i="1"/>
  <c r="DF194" i="1"/>
  <c r="DL194" i="1" s="1"/>
  <c r="DK222" i="1"/>
  <c r="DF222" i="1"/>
  <c r="DL222" i="1" s="1"/>
  <c r="DK429" i="1"/>
  <c r="DH429" i="1"/>
  <c r="DL429" i="1" s="1"/>
  <c r="DK46" i="1"/>
  <c r="DF46" i="1"/>
  <c r="DL46" i="1" s="1"/>
  <c r="DK85" i="1"/>
  <c r="DF85" i="1"/>
  <c r="DL85" i="1" s="1"/>
  <c r="DF169" i="1"/>
  <c r="DL169" i="1" s="1"/>
  <c r="DK169" i="1"/>
  <c r="DH444" i="1"/>
  <c r="DL444" i="1" s="1"/>
  <c r="DK444" i="1"/>
  <c r="DK148" i="1"/>
  <c r="DF148" i="1"/>
  <c r="DL148" i="1" s="1"/>
  <c r="DL388" i="1"/>
  <c r="DF207" i="1"/>
  <c r="DL207" i="1" s="1"/>
  <c r="DK207" i="1"/>
  <c r="DK349" i="1"/>
  <c r="DF349" i="1"/>
  <c r="DL349" i="1" s="1"/>
  <c r="DK373" i="1"/>
  <c r="DF373" i="1"/>
  <c r="DL373" i="1" s="1"/>
  <c r="DF9" i="1"/>
  <c r="DL9" i="1" s="1"/>
  <c r="DK9" i="1"/>
  <c r="DK6" i="1"/>
  <c r="DF6" i="1"/>
  <c r="DL6" i="1" s="1"/>
  <c r="DF99" i="1"/>
  <c r="DL99" i="1" s="1"/>
  <c r="DK99" i="1"/>
  <c r="DK37" i="1"/>
  <c r="DF37" i="1"/>
  <c r="DL37" i="1" s="1"/>
  <c r="DK251" i="1"/>
  <c r="DF251" i="1"/>
  <c r="DL251" i="1" s="1"/>
  <c r="DK80" i="1"/>
  <c r="DF80" i="1"/>
  <c r="DL80" i="1" s="1"/>
  <c r="DL4" i="1"/>
  <c r="DK30" i="1"/>
  <c r="DF30" i="1"/>
  <c r="DL30" i="1" s="1"/>
  <c r="DK14" i="1"/>
  <c r="DF14" i="1"/>
  <c r="DL14" i="1" s="1"/>
  <c r="DK33" i="1"/>
  <c r="DF33" i="1"/>
  <c r="DL33" i="1" s="1"/>
  <c r="DK34" i="1"/>
  <c r="DF34" i="1"/>
  <c r="DL34" i="1" s="1"/>
  <c r="DK15" i="1"/>
  <c r="DF15" i="1"/>
  <c r="DL15" i="1" s="1"/>
  <c r="DK104" i="1"/>
  <c r="DF104" i="1"/>
  <c r="DL104" i="1" s="1"/>
  <c r="DF192" i="1"/>
  <c r="DL192" i="1" s="1"/>
  <c r="DK192" i="1"/>
  <c r="DF379" i="1"/>
  <c r="DL379" i="1" s="1"/>
  <c r="DK379" i="1"/>
  <c r="DK451" i="1"/>
  <c r="DH451" i="1"/>
  <c r="DL451" i="1" s="1"/>
  <c r="DK158" i="1"/>
  <c r="DF158" i="1"/>
  <c r="DL158" i="1" s="1"/>
  <c r="DK242" i="1"/>
  <c r="DF242" i="1"/>
  <c r="DL242" i="1" s="1"/>
  <c r="DF268" i="1"/>
  <c r="DL268" i="1" s="1"/>
  <c r="DK268" i="1"/>
  <c r="DF284" i="1"/>
  <c r="DL284" i="1" s="1"/>
  <c r="DK284" i="1"/>
  <c r="DF333" i="1"/>
  <c r="DL333" i="1" s="1"/>
  <c r="DK333" i="1"/>
  <c r="DF345" i="1"/>
  <c r="DL345" i="1" s="1"/>
  <c r="DK345" i="1"/>
  <c r="DK35" i="1"/>
  <c r="DF35" i="1"/>
  <c r="DL35" i="1" s="1"/>
  <c r="DK44" i="1"/>
  <c r="DF44" i="1"/>
  <c r="DL44" i="1" s="1"/>
  <c r="DK139" i="1"/>
  <c r="DF139" i="1"/>
  <c r="DL139" i="1" s="1"/>
  <c r="DF146" i="1"/>
  <c r="DL146" i="1" s="1"/>
  <c r="DK146" i="1"/>
  <c r="DL76" i="1"/>
  <c r="DK151" i="1"/>
  <c r="DF151" i="1"/>
  <c r="DL151" i="1" s="1"/>
  <c r="DK187" i="1"/>
  <c r="DF187" i="1"/>
  <c r="DL187" i="1" s="1"/>
  <c r="DF262" i="1"/>
  <c r="DL262" i="1" s="1"/>
  <c r="DK262" i="1"/>
  <c r="DF286" i="1"/>
  <c r="DL286" i="1" s="1"/>
  <c r="DK286" i="1"/>
  <c r="DK357" i="1"/>
  <c r="DF357" i="1"/>
  <c r="DL357" i="1" s="1"/>
  <c r="DK422" i="1"/>
  <c r="DF422" i="1"/>
  <c r="DL422" i="1" s="1"/>
  <c r="DK109" i="1"/>
  <c r="DF109" i="1"/>
  <c r="DL109" i="1" s="1"/>
  <c r="DF161" i="1"/>
  <c r="DL161" i="1" s="1"/>
  <c r="DK161" i="1"/>
  <c r="DK271" i="1"/>
  <c r="DF271" i="1"/>
  <c r="DL271" i="1" s="1"/>
  <c r="DK423" i="1"/>
  <c r="DF423" i="1"/>
  <c r="DL423" i="1" s="1"/>
  <c r="DK189" i="1"/>
  <c r="DF189" i="1"/>
  <c r="DL189" i="1" s="1"/>
  <c r="DF217" i="1"/>
  <c r="DL217" i="1" s="1"/>
  <c r="DK217" i="1"/>
  <c r="DK288" i="1"/>
  <c r="DF288" i="1"/>
  <c r="DL288" i="1" s="1"/>
  <c r="DK360" i="1"/>
  <c r="DF360" i="1"/>
  <c r="DL360" i="1" s="1"/>
  <c r="DK424" i="1"/>
  <c r="DF424" i="1"/>
  <c r="DL424" i="1" s="1"/>
  <c r="DK218" i="1"/>
  <c r="DF218" i="1"/>
  <c r="DL218" i="1" s="1"/>
  <c r="DK265" i="1"/>
  <c r="DF265" i="1"/>
  <c r="DL265" i="1" s="1"/>
  <c r="DK289" i="1"/>
  <c r="DF289" i="1"/>
  <c r="DL289" i="1" s="1"/>
  <c r="DK361" i="1"/>
  <c r="DF361" i="1"/>
  <c r="DL361" i="1" s="1"/>
  <c r="DF183" i="1"/>
  <c r="DL183" i="1" s="1"/>
  <c r="DK183" i="1"/>
  <c r="DK258" i="1"/>
  <c r="DF258" i="1"/>
  <c r="DL258" i="1" s="1"/>
  <c r="DK353" i="1"/>
  <c r="DF353" i="1"/>
  <c r="DL353" i="1" s="1"/>
  <c r="DF418" i="1"/>
  <c r="DL418" i="1" s="1"/>
  <c r="DK418" i="1"/>
  <c r="DF293" i="1"/>
  <c r="DL293" i="1" s="1"/>
  <c r="DK293" i="1"/>
  <c r="DF318" i="1"/>
  <c r="DL318" i="1" s="1"/>
  <c r="DK318" i="1"/>
  <c r="DF365" i="1"/>
  <c r="DL365" i="1" s="1"/>
  <c r="DK365" i="1"/>
  <c r="DK405" i="1"/>
  <c r="DF405" i="1"/>
  <c r="DL405" i="1" s="1"/>
  <c r="DK346" i="1"/>
  <c r="DF346" i="1"/>
  <c r="DL346" i="1" s="1"/>
  <c r="DK182" i="1"/>
  <c r="DF182" i="1"/>
  <c r="DL182" i="1" s="1"/>
  <c r="DK53" i="1"/>
  <c r="DF53" i="1"/>
  <c r="DL53" i="1" s="1"/>
  <c r="DK180" i="1"/>
  <c r="DF180" i="1"/>
  <c r="DL180" i="1" s="1"/>
  <c r="DK279" i="1"/>
  <c r="DF279" i="1"/>
  <c r="DL279" i="1" s="1"/>
  <c r="DK344" i="1"/>
  <c r="DF344" i="1"/>
  <c r="DL344" i="1" s="1"/>
  <c r="DF225" i="1"/>
  <c r="DL225" i="1" s="1"/>
  <c r="DK225" i="1"/>
  <c r="DH432" i="1"/>
  <c r="DL432" i="1" s="1"/>
  <c r="DK432" i="1"/>
  <c r="DF226" i="1"/>
  <c r="DL226" i="1" s="1"/>
  <c r="DK226" i="1"/>
  <c r="DK297" i="1"/>
  <c r="DF297" i="1"/>
  <c r="DL297" i="1" s="1"/>
  <c r="DK240" i="1"/>
  <c r="DF240" i="1"/>
  <c r="DL240" i="1" s="1"/>
  <c r="DK55" i="1"/>
  <c r="DF55" i="1"/>
  <c r="DL55" i="1" s="1"/>
  <c r="DK200" i="1"/>
  <c r="DK299" i="1"/>
  <c r="DF299" i="1"/>
  <c r="DL299" i="1" s="1"/>
  <c r="DF26" i="1"/>
  <c r="DL26" i="1" s="1"/>
  <c r="DK26" i="1"/>
  <c r="DF452" i="1"/>
  <c r="DL452" i="1" s="1"/>
  <c r="DK452" i="1"/>
  <c r="DK11" i="1"/>
  <c r="DF11" i="1"/>
  <c r="DL11" i="1" s="1"/>
  <c r="DK68" i="1"/>
  <c r="DF68" i="1"/>
  <c r="DL68" i="1" s="1"/>
  <c r="DK92" i="1"/>
  <c r="DF92" i="1"/>
  <c r="DL92" i="1" s="1"/>
  <c r="DK70" i="1"/>
  <c r="DK283" i="1"/>
  <c r="DF283" i="1"/>
  <c r="DL283" i="1" s="1"/>
  <c r="DK43" i="1"/>
  <c r="DF43" i="1"/>
  <c r="DL43" i="1" s="1"/>
  <c r="DF137" i="1"/>
  <c r="DL137" i="1" s="1"/>
  <c r="DK137" i="1"/>
  <c r="DK307" i="1"/>
  <c r="DF307" i="1"/>
  <c r="DL307" i="1" s="1"/>
  <c r="DF403" i="1"/>
  <c r="DL403" i="1" s="1"/>
  <c r="DK403" i="1"/>
  <c r="DF193" i="1"/>
  <c r="DL193" i="1" s="1"/>
  <c r="DK193" i="1"/>
  <c r="DK213" i="1"/>
  <c r="DF213" i="1"/>
  <c r="DL213" i="1" s="1"/>
  <c r="DF364" i="1"/>
  <c r="DL364" i="1" s="1"/>
  <c r="DK364" i="1"/>
  <c r="DK112" i="1"/>
  <c r="DF112" i="1"/>
  <c r="DL112" i="1" s="1"/>
  <c r="DK144" i="1"/>
  <c r="DF144" i="1"/>
  <c r="DL144" i="1" s="1"/>
  <c r="DL84" i="1"/>
  <c r="DF123" i="1"/>
  <c r="DL123" i="1" s="1"/>
  <c r="DK123" i="1"/>
  <c r="DK140" i="1"/>
  <c r="DF140" i="1"/>
  <c r="DL140" i="1" s="1"/>
  <c r="DK76" i="1"/>
  <c r="DF131" i="1"/>
  <c r="DL131" i="1" s="1"/>
  <c r="DK131" i="1"/>
  <c r="DK160" i="1"/>
  <c r="DF160" i="1"/>
  <c r="DL160" i="1" s="1"/>
  <c r="DF215" i="1"/>
  <c r="DL215" i="1" s="1"/>
  <c r="DK215" i="1"/>
  <c r="DK246" i="1"/>
  <c r="DF246" i="1"/>
  <c r="DL246" i="1" s="1"/>
  <c r="DK311" i="1"/>
  <c r="DF311" i="1"/>
  <c r="DL311" i="1" s="1"/>
  <c r="DK233" i="1"/>
  <c r="DF233" i="1"/>
  <c r="DL233" i="1" s="1"/>
  <c r="DK197" i="1"/>
  <c r="DF197" i="1"/>
  <c r="DL197" i="1" s="1"/>
  <c r="DF295" i="1"/>
  <c r="DL295" i="1" s="1"/>
  <c r="DK295" i="1"/>
  <c r="DK336" i="1"/>
  <c r="DF336" i="1"/>
  <c r="DL336" i="1" s="1"/>
  <c r="DK383" i="1"/>
  <c r="DF383" i="1"/>
  <c r="DL383" i="1" s="1"/>
  <c r="DH431" i="1"/>
  <c r="DL431" i="1" s="1"/>
  <c r="DK431" i="1"/>
  <c r="DK165" i="1"/>
  <c r="DH165" i="1"/>
  <c r="DL165" i="1" s="1"/>
  <c r="DK248" i="1"/>
  <c r="DF248" i="1"/>
  <c r="DL248" i="1" s="1"/>
  <c r="DK329" i="1"/>
  <c r="DF329" i="1"/>
  <c r="DL329" i="1" s="1"/>
  <c r="DK384" i="1"/>
  <c r="DF384" i="1"/>
  <c r="DL384" i="1" s="1"/>
  <c r="DK249" i="1"/>
  <c r="DF249" i="1"/>
  <c r="DL249" i="1" s="1"/>
  <c r="DK314" i="1"/>
  <c r="DF314" i="1"/>
  <c r="DL314" i="1" s="1"/>
  <c r="DK385" i="1"/>
  <c r="DF385" i="1"/>
  <c r="DL385" i="1" s="1"/>
  <c r="DF155" i="1"/>
  <c r="DL155" i="1" s="1"/>
  <c r="DK155" i="1"/>
  <c r="DK211" i="1"/>
  <c r="DF211" i="1"/>
  <c r="DL211" i="1" s="1"/>
  <c r="DF306" i="1"/>
  <c r="DL306" i="1" s="1"/>
  <c r="DK306" i="1"/>
  <c r="DF378" i="1"/>
  <c r="DL378" i="1" s="1"/>
  <c r="DK378" i="1"/>
  <c r="DH450" i="1"/>
  <c r="DL450" i="1" s="1"/>
  <c r="DK450" i="1"/>
  <c r="DF253" i="1"/>
  <c r="DL253" i="1" s="1"/>
  <c r="DK253" i="1"/>
  <c r="DF277" i="1"/>
  <c r="DL277" i="1" s="1"/>
  <c r="DK277" i="1"/>
  <c r="DK342" i="1"/>
  <c r="DF342" i="1"/>
  <c r="DL342" i="1" s="1"/>
  <c r="DK389" i="1"/>
  <c r="DF389" i="1"/>
  <c r="DL389" i="1" s="1"/>
  <c r="DK116" i="1"/>
  <c r="DF116" i="1"/>
  <c r="DL116" i="1" s="1"/>
  <c r="DK221" i="1"/>
  <c r="DF221" i="1"/>
  <c r="DL221" i="1" s="1"/>
  <c r="DF252" i="1"/>
  <c r="DL252" i="1" s="1"/>
  <c r="DK252" i="1"/>
  <c r="DF341" i="1"/>
  <c r="DL341" i="1" s="1"/>
  <c r="DK341" i="1"/>
  <c r="DK63" i="1"/>
  <c r="DF63" i="1"/>
  <c r="DL63" i="1" s="1"/>
  <c r="DK125" i="1"/>
  <c r="DF125" i="1"/>
  <c r="DL125" i="1" s="1"/>
  <c r="DF129" i="1"/>
  <c r="DL129" i="1" s="1"/>
  <c r="DK129" i="1"/>
  <c r="DK335" i="1"/>
  <c r="DF335" i="1"/>
  <c r="DL335" i="1" s="1"/>
  <c r="DH430" i="1"/>
  <c r="DL430" i="1" s="1"/>
  <c r="DK430" i="1"/>
  <c r="DK273" i="1"/>
  <c r="DF273" i="1"/>
  <c r="DL273" i="1" s="1"/>
  <c r="DF232" i="1"/>
  <c r="DL232" i="1" s="1"/>
  <c r="DK232" i="1"/>
  <c r="DK290" i="1"/>
  <c r="DK45" i="1"/>
  <c r="DF45" i="1"/>
  <c r="DL45" i="1" s="1"/>
  <c r="DF27" i="1"/>
  <c r="DL27" i="1" s="1"/>
  <c r="DK27" i="1"/>
  <c r="DK28" i="1"/>
  <c r="DF28" i="1"/>
  <c r="DL28" i="1" s="1"/>
  <c r="DF58" i="1"/>
  <c r="DL58" i="1" s="1"/>
  <c r="DK58" i="1"/>
  <c r="DK4" i="1"/>
  <c r="DK60" i="1"/>
  <c r="DF60" i="1"/>
  <c r="DL60" i="1" s="1"/>
  <c r="DK8" i="1"/>
  <c r="DF8" i="1"/>
  <c r="DL8" i="1" s="1"/>
  <c r="DF47" i="1"/>
  <c r="DL47" i="1" s="1"/>
  <c r="DK47" i="1"/>
  <c r="DK12" i="1"/>
  <c r="DF12" i="1"/>
  <c r="DL12" i="1" s="1"/>
  <c r="DK23" i="1"/>
  <c r="DF23" i="1"/>
  <c r="DL23" i="1" s="1"/>
  <c r="DF340" i="1"/>
  <c r="DL340" i="1" s="1"/>
  <c r="DK340" i="1"/>
  <c r="DK86" i="1"/>
  <c r="DF86" i="1"/>
  <c r="DL86" i="1" s="1"/>
  <c r="DF176" i="1"/>
  <c r="DL176" i="1" s="1"/>
  <c r="DK176" i="1"/>
  <c r="DK228" i="1"/>
  <c r="DF228" i="1"/>
  <c r="DL228" i="1" s="1"/>
  <c r="DK259" i="1"/>
  <c r="DF259" i="1"/>
  <c r="DL259" i="1" s="1"/>
  <c r="DF332" i="1"/>
  <c r="DL332" i="1" s="1"/>
  <c r="DK332" i="1"/>
  <c r="DK427" i="1"/>
  <c r="DH427" i="1"/>
  <c r="DL427" i="1" s="1"/>
  <c r="DF292" i="1"/>
  <c r="DL292" i="1" s="1"/>
  <c r="DK292" i="1"/>
  <c r="DF317" i="1"/>
  <c r="DL317" i="1" s="1"/>
  <c r="DK317" i="1"/>
  <c r="DK412" i="1"/>
  <c r="DF412" i="1"/>
  <c r="DL412" i="1" s="1"/>
  <c r="DK436" i="1"/>
  <c r="DH436" i="1"/>
  <c r="DL436" i="1" s="1"/>
  <c r="DF231" i="1"/>
  <c r="DL231" i="1" s="1"/>
  <c r="DK231" i="1"/>
  <c r="DF25" i="1"/>
  <c r="DL25" i="1" s="1"/>
  <c r="DK25" i="1"/>
  <c r="DK87" i="1"/>
  <c r="DF87" i="1"/>
  <c r="DL87" i="1" s="1"/>
  <c r="DK117" i="1"/>
  <c r="DF117" i="1"/>
  <c r="DL117" i="1" s="1"/>
  <c r="DK84" i="1"/>
  <c r="DK388" i="1"/>
  <c r="DK118" i="1"/>
  <c r="DF118" i="1"/>
  <c r="DL118" i="1" s="1"/>
  <c r="DK108" i="1"/>
  <c r="DF108" i="1"/>
  <c r="DL108" i="1" s="1"/>
  <c r="DF270" i="1"/>
  <c r="DL270" i="1" s="1"/>
  <c r="DK270" i="1"/>
  <c r="DK382" i="1"/>
  <c r="DF382" i="1"/>
  <c r="DL382" i="1" s="1"/>
  <c r="DK164" i="1"/>
  <c r="DH164" i="1"/>
  <c r="DL164" i="1" s="1"/>
  <c r="DK143" i="1"/>
  <c r="DF143" i="1"/>
  <c r="DL143" i="1" s="1"/>
  <c r="DF224" i="1"/>
  <c r="DL224" i="1" s="1"/>
  <c r="DK224" i="1"/>
  <c r="DK255" i="1"/>
  <c r="DF255" i="1"/>
  <c r="DL255" i="1" s="1"/>
  <c r="DK407" i="1"/>
  <c r="DF407" i="1"/>
  <c r="DL407" i="1" s="1"/>
  <c r="DK348" i="1"/>
  <c r="DF348" i="1"/>
  <c r="DL348" i="1" s="1"/>
  <c r="DK198" i="1"/>
  <c r="DF198" i="1"/>
  <c r="DL198" i="1" s="1"/>
  <c r="DK313" i="1"/>
  <c r="DF313" i="1"/>
  <c r="DL313" i="1" s="1"/>
  <c r="DK408" i="1"/>
  <c r="DF408" i="1"/>
  <c r="DL408" i="1" s="1"/>
  <c r="DK166" i="1"/>
  <c r="DH166" i="1"/>
  <c r="DL166" i="1" s="1"/>
  <c r="DK338" i="1"/>
  <c r="DF338" i="1"/>
  <c r="DL338" i="1" s="1"/>
  <c r="DK409" i="1"/>
  <c r="DF409" i="1"/>
  <c r="DL409" i="1" s="1"/>
  <c r="DF167" i="1"/>
  <c r="DL167" i="1" s="1"/>
  <c r="DK167" i="1"/>
  <c r="DF191" i="1"/>
  <c r="DL191" i="1" s="1"/>
  <c r="DK191" i="1"/>
  <c r="DK266" i="1"/>
  <c r="DF266" i="1"/>
  <c r="DL266" i="1" s="1"/>
  <c r="DK282" i="1"/>
  <c r="DF282" i="1"/>
  <c r="DL282" i="1" s="1"/>
  <c r="DK331" i="1"/>
  <c r="DF331" i="1"/>
  <c r="DL331" i="1" s="1"/>
  <c r="DF392" i="1"/>
  <c r="DL392" i="1" s="1"/>
  <c r="DK392" i="1"/>
  <c r="DK205" i="1"/>
  <c r="DF205" i="1"/>
  <c r="DL205" i="1" s="1"/>
  <c r="DK235" i="1"/>
  <c r="DF235" i="1"/>
  <c r="DL235" i="1" s="1"/>
  <c r="DF301" i="1"/>
  <c r="DL301" i="1" s="1"/>
  <c r="DK301" i="1"/>
  <c r="DK413" i="1"/>
  <c r="DF413" i="1"/>
  <c r="DL413" i="1" s="1"/>
  <c r="DK437" i="1"/>
  <c r="DH437" i="1"/>
  <c r="DL437" i="1" s="1"/>
  <c r="EE497" i="1"/>
  <c r="EE489" i="1"/>
  <c r="EE477" i="1"/>
  <c r="EE463" i="1"/>
  <c r="EE487" i="1"/>
  <c r="EE498" i="1"/>
  <c r="EE496" i="1"/>
  <c r="EE475" i="1"/>
  <c r="EE455" i="1"/>
  <c r="EE499" i="1"/>
  <c r="AF45" i="4"/>
  <c r="AF44" i="4"/>
  <c r="AF49" i="4"/>
  <c r="AF42" i="4"/>
  <c r="AF46" i="4"/>
  <c r="AF50" i="4"/>
  <c r="AF47" i="4"/>
  <c r="AF48" i="4"/>
  <c r="AF41" i="4"/>
  <c r="R52" i="4"/>
  <c r="CL48" i="1"/>
  <c r="ED483" i="1" l="1"/>
  <c r="EE483" i="1" s="1"/>
  <c r="ED460" i="1"/>
  <c r="EE460" i="1" s="1"/>
  <c r="S52" i="4"/>
  <c r="AE52" i="4" s="1"/>
  <c r="AF52" i="4"/>
  <c r="CL141" i="1"/>
  <c r="CN141" i="1" s="1"/>
  <c r="CL133" i="1"/>
  <c r="CL195" i="1"/>
  <c r="CL386" i="1" l="1"/>
  <c r="CL241" i="1" l="1"/>
  <c r="CU403" i="1"/>
  <c r="CU404" i="1"/>
  <c r="CU405" i="1"/>
  <c r="CU406" i="1"/>
  <c r="CU407" i="1"/>
  <c r="CU408" i="1"/>
  <c r="CU409" i="1"/>
  <c r="CU410" i="1"/>
  <c r="CU411" i="1"/>
  <c r="CU412" i="1"/>
  <c r="CU413" i="1"/>
  <c r="CU414" i="1"/>
  <c r="CU415" i="1"/>
  <c r="CU417" i="1"/>
  <c r="CU420" i="1"/>
  <c r="CU423" i="1"/>
  <c r="CU425" i="1"/>
  <c r="CU426" i="1"/>
  <c r="CU427" i="1"/>
  <c r="CU428" i="1"/>
  <c r="CU429" i="1"/>
  <c r="CU430" i="1"/>
  <c r="CU431" i="1"/>
  <c r="CU432" i="1"/>
  <c r="CU433" i="1"/>
  <c r="CU434" i="1"/>
  <c r="CU435" i="1"/>
  <c r="CU436" i="1"/>
  <c r="CU437" i="1"/>
  <c r="CU438" i="1"/>
  <c r="CU439" i="1"/>
  <c r="CU440" i="1"/>
  <c r="CU441" i="1"/>
  <c r="CU442" i="1"/>
  <c r="CU443" i="1"/>
  <c r="CU444" i="1"/>
  <c r="CU445" i="1"/>
  <c r="CU446" i="1"/>
  <c r="CU447" i="1"/>
  <c r="CU448" i="1"/>
  <c r="CU449" i="1"/>
  <c r="CU450" i="1"/>
  <c r="CU451" i="1"/>
  <c r="CU452" i="1"/>
  <c r="CU453" i="1"/>
  <c r="CL379" i="1"/>
  <c r="CN379" i="1" s="1"/>
  <c r="CL391" i="1"/>
  <c r="CN391" i="1" s="1"/>
  <c r="CL392" i="1"/>
  <c r="CN392" i="1" s="1"/>
  <c r="CL380" i="1"/>
  <c r="CN380" i="1" s="1"/>
  <c r="CL381" i="1"/>
  <c r="CN381" i="1" s="1"/>
  <c r="CL382" i="1"/>
  <c r="CN382" i="1" s="1"/>
  <c r="CL383" i="1"/>
  <c r="CN383" i="1" s="1"/>
  <c r="CL384" i="1"/>
  <c r="CN384" i="1" s="1"/>
  <c r="CL385" i="1"/>
  <c r="CN385" i="1" s="1"/>
  <c r="CN386" i="1"/>
  <c r="CL387" i="1"/>
  <c r="CN387" i="1" s="1"/>
  <c r="CL388" i="1"/>
  <c r="CN388" i="1" s="1"/>
  <c r="CT403" i="1" l="1"/>
  <c r="CT404" i="1"/>
  <c r="CT405" i="1"/>
  <c r="CT406" i="1"/>
  <c r="CT407" i="1"/>
  <c r="CT408" i="1"/>
  <c r="CT409" i="1"/>
  <c r="CT410" i="1"/>
  <c r="CT411" i="1"/>
  <c r="CT412" i="1"/>
  <c r="CT413" i="1"/>
  <c r="CT414" i="1"/>
  <c r="CT415" i="1"/>
  <c r="CT417" i="1"/>
  <c r="CT420" i="1"/>
  <c r="CT423" i="1"/>
  <c r="CT425" i="1"/>
  <c r="CT426" i="1"/>
  <c r="CT427" i="1"/>
  <c r="CT428" i="1"/>
  <c r="CT429" i="1"/>
  <c r="CT430" i="1"/>
  <c r="CT431" i="1"/>
  <c r="CT432" i="1"/>
  <c r="CT433" i="1"/>
  <c r="CT434" i="1"/>
  <c r="CT435" i="1"/>
  <c r="CT436" i="1"/>
  <c r="CT437" i="1"/>
  <c r="CT438" i="1"/>
  <c r="CT439" i="1"/>
  <c r="CT440" i="1"/>
  <c r="CT441" i="1"/>
  <c r="CT442" i="1"/>
  <c r="CT443" i="1"/>
  <c r="CT444" i="1"/>
  <c r="CT445" i="1"/>
  <c r="CT446" i="1"/>
  <c r="CT447" i="1"/>
  <c r="CT448" i="1"/>
  <c r="CT449" i="1"/>
  <c r="CT450" i="1"/>
  <c r="CT451" i="1"/>
  <c r="CT452" i="1"/>
  <c r="CT453" i="1"/>
  <c r="CS424" i="1"/>
  <c r="CS422" i="1"/>
  <c r="CS421" i="1"/>
  <c r="CS419" i="1"/>
  <c r="CS418" i="1"/>
  <c r="CS416" i="1"/>
  <c r="CS3" i="1"/>
  <c r="CT3" i="1" s="1"/>
  <c r="CS4" i="1"/>
  <c r="CT4" i="1" s="1"/>
  <c r="CS5" i="1"/>
  <c r="CT5" i="1" s="1"/>
  <c r="CS6" i="1"/>
  <c r="CT6" i="1" s="1"/>
  <c r="CS7" i="1"/>
  <c r="CT7" i="1" s="1"/>
  <c r="CS8" i="1"/>
  <c r="CT8" i="1" s="1"/>
  <c r="CS9" i="1"/>
  <c r="CT9" i="1" s="1"/>
  <c r="CS10" i="1"/>
  <c r="CT10" i="1" s="1"/>
  <c r="CS11" i="1"/>
  <c r="CT11" i="1" s="1"/>
  <c r="CS12" i="1"/>
  <c r="CT12" i="1" s="1"/>
  <c r="CS13" i="1"/>
  <c r="CT13" i="1" s="1"/>
  <c r="CS14" i="1"/>
  <c r="CT14" i="1" s="1"/>
  <c r="CS15" i="1"/>
  <c r="CT15" i="1" s="1"/>
  <c r="CS16" i="1"/>
  <c r="CT16" i="1" s="1"/>
  <c r="CS17" i="1"/>
  <c r="CT17" i="1" s="1"/>
  <c r="CS18" i="1"/>
  <c r="CT18" i="1" s="1"/>
  <c r="CS19" i="1"/>
  <c r="CT19" i="1" s="1"/>
  <c r="CS20" i="1"/>
  <c r="CT20" i="1" s="1"/>
  <c r="CS21" i="1"/>
  <c r="CT21" i="1" s="1"/>
  <c r="CS22" i="1"/>
  <c r="CT22" i="1" s="1"/>
  <c r="CS23" i="1"/>
  <c r="CT23" i="1" s="1"/>
  <c r="CS24" i="1"/>
  <c r="CT24" i="1" s="1"/>
  <c r="CS25" i="1"/>
  <c r="CT25" i="1" s="1"/>
  <c r="CS26" i="1"/>
  <c r="CT26" i="1" s="1"/>
  <c r="CS27" i="1"/>
  <c r="CT27" i="1" s="1"/>
  <c r="CS28" i="1"/>
  <c r="CT28" i="1" s="1"/>
  <c r="CS29" i="1"/>
  <c r="CT29" i="1" s="1"/>
  <c r="CS30" i="1"/>
  <c r="CT30" i="1" s="1"/>
  <c r="CS31" i="1"/>
  <c r="CT31" i="1" s="1"/>
  <c r="CS49" i="1"/>
  <c r="CT49" i="1" s="1"/>
  <c r="CS50" i="1"/>
  <c r="CT50" i="1" s="1"/>
  <c r="CS51" i="1"/>
  <c r="CT51" i="1" s="1"/>
  <c r="CS52" i="1"/>
  <c r="CT52" i="1" s="1"/>
  <c r="CS53" i="1"/>
  <c r="CT53" i="1" s="1"/>
  <c r="CS54" i="1"/>
  <c r="CT54" i="1" s="1"/>
  <c r="CS55" i="1"/>
  <c r="CT55" i="1" s="1"/>
  <c r="CS56" i="1"/>
  <c r="CT56" i="1" s="1"/>
  <c r="CS57" i="1"/>
  <c r="CT57" i="1" s="1"/>
  <c r="CS58" i="1"/>
  <c r="CT58" i="1" s="1"/>
  <c r="CS32" i="1"/>
  <c r="CT32" i="1" s="1"/>
  <c r="CS33" i="1"/>
  <c r="CT33" i="1" s="1"/>
  <c r="CS34" i="1"/>
  <c r="CT34" i="1" s="1"/>
  <c r="CS35" i="1"/>
  <c r="CT35" i="1" s="1"/>
  <c r="CS36" i="1"/>
  <c r="CT36" i="1" s="1"/>
  <c r="CS37" i="1"/>
  <c r="CT37" i="1" s="1"/>
  <c r="CS38" i="1"/>
  <c r="CT38" i="1" s="1"/>
  <c r="CS39" i="1"/>
  <c r="CT39" i="1" s="1"/>
  <c r="CS40" i="1"/>
  <c r="CT40" i="1" s="1"/>
  <c r="CS41" i="1"/>
  <c r="CT41" i="1" s="1"/>
  <c r="CS42" i="1"/>
  <c r="CT42" i="1" s="1"/>
  <c r="CS43" i="1"/>
  <c r="CT43" i="1" s="1"/>
  <c r="CS44" i="1"/>
  <c r="CT44" i="1" s="1"/>
  <c r="CS45" i="1"/>
  <c r="CT45" i="1" s="1"/>
  <c r="CS46" i="1"/>
  <c r="CT46" i="1" s="1"/>
  <c r="CS47" i="1"/>
  <c r="CT47" i="1" s="1"/>
  <c r="CS48" i="1"/>
  <c r="CT48" i="1" s="1"/>
  <c r="CS59" i="1"/>
  <c r="CT59" i="1" s="1"/>
  <c r="CS60" i="1"/>
  <c r="CT60" i="1" s="1"/>
  <c r="CS61" i="1"/>
  <c r="CT61" i="1" s="1"/>
  <c r="CS62" i="1"/>
  <c r="CT62" i="1" s="1"/>
  <c r="CS63" i="1"/>
  <c r="CT63" i="1" s="1"/>
  <c r="CS64" i="1"/>
  <c r="CT64" i="1" s="1"/>
  <c r="CS65" i="1"/>
  <c r="CT65" i="1" s="1"/>
  <c r="CS66" i="1"/>
  <c r="CT66" i="1" s="1"/>
  <c r="CS67" i="1"/>
  <c r="CT67" i="1" s="1"/>
  <c r="CS69" i="1"/>
  <c r="CT69" i="1" s="1"/>
  <c r="CS70" i="1"/>
  <c r="CT70" i="1" s="1"/>
  <c r="CS71" i="1"/>
  <c r="CT71" i="1" s="1"/>
  <c r="CS72" i="1"/>
  <c r="CT72" i="1" s="1"/>
  <c r="CS73" i="1"/>
  <c r="CT73" i="1" s="1"/>
  <c r="CS75" i="1"/>
  <c r="CT75" i="1" s="1"/>
  <c r="CS76" i="1"/>
  <c r="CT76" i="1" s="1"/>
  <c r="CS77" i="1"/>
  <c r="CT77" i="1" s="1"/>
  <c r="CS98" i="1"/>
  <c r="CT98" i="1" s="1"/>
  <c r="CS99" i="1"/>
  <c r="CT99" i="1" s="1"/>
  <c r="CS78" i="1"/>
  <c r="CT78" i="1" s="1"/>
  <c r="CS79" i="1"/>
  <c r="CT79" i="1" s="1"/>
  <c r="CS80" i="1"/>
  <c r="CT80" i="1" s="1"/>
  <c r="CS81" i="1"/>
  <c r="CT81" i="1" s="1"/>
  <c r="CS83" i="1"/>
  <c r="CT83" i="1" s="1"/>
  <c r="CS84" i="1"/>
  <c r="CT84" i="1" s="1"/>
  <c r="CS85" i="1"/>
  <c r="CT85" i="1" s="1"/>
  <c r="CS86" i="1"/>
  <c r="CT86" i="1" s="1"/>
  <c r="CS87" i="1"/>
  <c r="CT87" i="1" s="1"/>
  <c r="CS88" i="1"/>
  <c r="CT88" i="1" s="1"/>
  <c r="CS89" i="1"/>
  <c r="CS90" i="1"/>
  <c r="CT90" i="1" s="1"/>
  <c r="CS91" i="1"/>
  <c r="CT91" i="1" s="1"/>
  <c r="CS92" i="1"/>
  <c r="CT92" i="1" s="1"/>
  <c r="CS93" i="1"/>
  <c r="CT93" i="1" s="1"/>
  <c r="CS94" i="1"/>
  <c r="CT94" i="1" s="1"/>
  <c r="CS95" i="1"/>
  <c r="CT95" i="1" s="1"/>
  <c r="CS96" i="1"/>
  <c r="CT96" i="1" s="1"/>
  <c r="CS97" i="1"/>
  <c r="CT97" i="1" s="1"/>
  <c r="CS100" i="1"/>
  <c r="CT100" i="1" s="1"/>
  <c r="CS101" i="1"/>
  <c r="CT101" i="1" s="1"/>
  <c r="CS110" i="1"/>
  <c r="CT110" i="1" s="1"/>
  <c r="CS111" i="1"/>
  <c r="CT111" i="1" s="1"/>
  <c r="CS102" i="1"/>
  <c r="CT102" i="1" s="1"/>
  <c r="CS103" i="1"/>
  <c r="CT103" i="1" s="1"/>
  <c r="CS104" i="1"/>
  <c r="CT104" i="1" s="1"/>
  <c r="CS105" i="1"/>
  <c r="CT105" i="1" s="1"/>
  <c r="CS106" i="1"/>
  <c r="CT106" i="1" s="1"/>
  <c r="CS107" i="1"/>
  <c r="CT107" i="1" s="1"/>
  <c r="CS108" i="1"/>
  <c r="CT108" i="1" s="1"/>
  <c r="CS109" i="1"/>
  <c r="CT109" i="1" s="1"/>
  <c r="CS164" i="1"/>
  <c r="CT164" i="1" s="1"/>
  <c r="CS165" i="1"/>
  <c r="CT165" i="1" s="1"/>
  <c r="CS166" i="1"/>
  <c r="CT166" i="1" s="1"/>
  <c r="CS167" i="1"/>
  <c r="CT167" i="1" s="1"/>
  <c r="CS168" i="1"/>
  <c r="CT168" i="1" s="1"/>
  <c r="CS169" i="1"/>
  <c r="CT169" i="1" s="1"/>
  <c r="CS112" i="1"/>
  <c r="CT112" i="1" s="1"/>
  <c r="CS113" i="1"/>
  <c r="CT113" i="1" s="1"/>
  <c r="CS114" i="1"/>
  <c r="CT114" i="1" s="1"/>
  <c r="CS115" i="1"/>
  <c r="CT115" i="1" s="1"/>
  <c r="CS116" i="1"/>
  <c r="CT116" i="1" s="1"/>
  <c r="CS117" i="1"/>
  <c r="CT117" i="1" s="1"/>
  <c r="CS118" i="1"/>
  <c r="CT118" i="1" s="1"/>
  <c r="CS119" i="1"/>
  <c r="CT119" i="1" s="1"/>
  <c r="CS120" i="1"/>
  <c r="CT120" i="1" s="1"/>
  <c r="CS121" i="1"/>
  <c r="CT121" i="1" s="1"/>
  <c r="CS122" i="1"/>
  <c r="CT122" i="1" s="1"/>
  <c r="CS123" i="1"/>
  <c r="CT123" i="1" s="1"/>
  <c r="CS124" i="1"/>
  <c r="CT124" i="1" s="1"/>
  <c r="CS125" i="1"/>
  <c r="CT125" i="1" s="1"/>
  <c r="CS126" i="1"/>
  <c r="CT126" i="1" s="1"/>
  <c r="CS127" i="1"/>
  <c r="CT127" i="1" s="1"/>
  <c r="CS128" i="1"/>
  <c r="CT128" i="1" s="1"/>
  <c r="CS129" i="1"/>
  <c r="CT129" i="1" s="1"/>
  <c r="CS130" i="1"/>
  <c r="CT130" i="1" s="1"/>
  <c r="CS131" i="1"/>
  <c r="CT131" i="1" s="1"/>
  <c r="CS132" i="1"/>
  <c r="CT132" i="1" s="1"/>
  <c r="CS133" i="1"/>
  <c r="CT133" i="1" s="1"/>
  <c r="CS134" i="1"/>
  <c r="CT134" i="1" s="1"/>
  <c r="CS135" i="1"/>
  <c r="CT135" i="1" s="1"/>
  <c r="CS136" i="1"/>
  <c r="CT136" i="1" s="1"/>
  <c r="CS137" i="1"/>
  <c r="CT137" i="1" s="1"/>
  <c r="CS138" i="1"/>
  <c r="CT138" i="1" s="1"/>
  <c r="CS139" i="1"/>
  <c r="CT139" i="1" s="1"/>
  <c r="CS140" i="1"/>
  <c r="CT140" i="1" s="1"/>
  <c r="CS141" i="1"/>
  <c r="CT141" i="1" s="1"/>
  <c r="CS142" i="1"/>
  <c r="CT142" i="1" s="1"/>
  <c r="CS143" i="1"/>
  <c r="CT143" i="1" s="1"/>
  <c r="CS144" i="1"/>
  <c r="CT144" i="1" s="1"/>
  <c r="CS145" i="1"/>
  <c r="CT145" i="1" s="1"/>
  <c r="CS146" i="1"/>
  <c r="CT146" i="1" s="1"/>
  <c r="CS147" i="1"/>
  <c r="CT147" i="1" s="1"/>
  <c r="CS148" i="1"/>
  <c r="CT148" i="1" s="1"/>
  <c r="CS149" i="1"/>
  <c r="CT149" i="1" s="1"/>
  <c r="CS162" i="1"/>
  <c r="CT162" i="1" s="1"/>
  <c r="CS163" i="1"/>
  <c r="CT163" i="1" s="1"/>
  <c r="CS150" i="1"/>
  <c r="CT150" i="1" s="1"/>
  <c r="CS151" i="1"/>
  <c r="CT151" i="1" s="1"/>
  <c r="CS152" i="1"/>
  <c r="CT152" i="1" s="1"/>
  <c r="CS153" i="1"/>
  <c r="CT153" i="1" s="1"/>
  <c r="CS154" i="1"/>
  <c r="CT154" i="1" s="1"/>
  <c r="CS155" i="1"/>
  <c r="CT155" i="1" s="1"/>
  <c r="CS156" i="1"/>
  <c r="CT156" i="1" s="1"/>
  <c r="CS157" i="1"/>
  <c r="CT157" i="1" s="1"/>
  <c r="CS158" i="1"/>
  <c r="CT158" i="1" s="1"/>
  <c r="CS159" i="1"/>
  <c r="CT159" i="1" s="1"/>
  <c r="CS160" i="1"/>
  <c r="CT160" i="1" s="1"/>
  <c r="CS161" i="1"/>
  <c r="CT161" i="1" s="1"/>
  <c r="CS170" i="1"/>
  <c r="CT170" i="1" s="1"/>
  <c r="CS171" i="1"/>
  <c r="CT171" i="1" s="1"/>
  <c r="CS172" i="1"/>
  <c r="CT172" i="1" s="1"/>
  <c r="CS173" i="1"/>
  <c r="CT173" i="1" s="1"/>
  <c r="CS174" i="1"/>
  <c r="CT174" i="1" s="1"/>
  <c r="CS175" i="1"/>
  <c r="CT175" i="1" s="1"/>
  <c r="CS176" i="1"/>
  <c r="CT176" i="1" s="1"/>
  <c r="CS177" i="1"/>
  <c r="CT177" i="1" s="1"/>
  <c r="CS178" i="1"/>
  <c r="CT178" i="1" s="1"/>
  <c r="CS180" i="1"/>
  <c r="CT180" i="1" s="1"/>
  <c r="CS181" i="1"/>
  <c r="CT181" i="1" s="1"/>
  <c r="CS182" i="1"/>
  <c r="CT182" i="1" s="1"/>
  <c r="CS183" i="1"/>
  <c r="CT183" i="1" s="1"/>
  <c r="CS184" i="1"/>
  <c r="CT184" i="1" s="1"/>
  <c r="CS185" i="1"/>
  <c r="CT185" i="1" s="1"/>
  <c r="CS186" i="1"/>
  <c r="CT186" i="1" s="1"/>
  <c r="CS187" i="1"/>
  <c r="CT187" i="1" s="1"/>
  <c r="CS188" i="1"/>
  <c r="CT188" i="1" s="1"/>
  <c r="CS189" i="1"/>
  <c r="CT189" i="1" s="1"/>
  <c r="CS190" i="1"/>
  <c r="CT190" i="1" s="1"/>
  <c r="CS191" i="1"/>
  <c r="CT191" i="1" s="1"/>
  <c r="CS192" i="1"/>
  <c r="CT192" i="1" s="1"/>
  <c r="CS193" i="1"/>
  <c r="CT193" i="1" s="1"/>
  <c r="CS194" i="1"/>
  <c r="CT194" i="1" s="1"/>
  <c r="CS195" i="1"/>
  <c r="CT195" i="1" s="1"/>
  <c r="CS196" i="1"/>
  <c r="CT196" i="1" s="1"/>
  <c r="CS197" i="1"/>
  <c r="CT197" i="1" s="1"/>
  <c r="CS198" i="1"/>
  <c r="CT198" i="1" s="1"/>
  <c r="CS199" i="1"/>
  <c r="CT199" i="1" s="1"/>
  <c r="CS200" i="1"/>
  <c r="CT200" i="1" s="1"/>
  <c r="CS201" i="1"/>
  <c r="CT201" i="1" s="1"/>
  <c r="CS202" i="1"/>
  <c r="CT202" i="1" s="1"/>
  <c r="CS203" i="1"/>
  <c r="CT203" i="1" s="1"/>
  <c r="CS204" i="1"/>
  <c r="CT204" i="1" s="1"/>
  <c r="CS205" i="1"/>
  <c r="CT205" i="1" s="1"/>
  <c r="CS206" i="1"/>
  <c r="CT206" i="1" s="1"/>
  <c r="CS207" i="1"/>
  <c r="CT207" i="1" s="1"/>
  <c r="CS208" i="1"/>
  <c r="CT208" i="1" s="1"/>
  <c r="CS209" i="1"/>
  <c r="CT209" i="1" s="1"/>
  <c r="CS210" i="1"/>
  <c r="CT210" i="1" s="1"/>
  <c r="CS211" i="1"/>
  <c r="CT211" i="1" s="1"/>
  <c r="CS212" i="1"/>
  <c r="CT212" i="1" s="1"/>
  <c r="CS213" i="1"/>
  <c r="CT213" i="1" s="1"/>
  <c r="CS214" i="1"/>
  <c r="CT214" i="1" s="1"/>
  <c r="CS215" i="1"/>
  <c r="CT215" i="1" s="1"/>
  <c r="CS216" i="1"/>
  <c r="CT216" i="1" s="1"/>
  <c r="CS217" i="1"/>
  <c r="CT217" i="1" s="1"/>
  <c r="CS218" i="1"/>
  <c r="CT218" i="1" s="1"/>
  <c r="CS219" i="1"/>
  <c r="CT219" i="1" s="1"/>
  <c r="CS220" i="1"/>
  <c r="CT220" i="1" s="1"/>
  <c r="CS221" i="1"/>
  <c r="CT221" i="1" s="1"/>
  <c r="CS222" i="1"/>
  <c r="CT222" i="1" s="1"/>
  <c r="CS223" i="1"/>
  <c r="CT223" i="1" s="1"/>
  <c r="CS224" i="1"/>
  <c r="CT224" i="1" s="1"/>
  <c r="CS225" i="1"/>
  <c r="CT225" i="1" s="1"/>
  <c r="CS226" i="1"/>
  <c r="CT226" i="1" s="1"/>
  <c r="CS227" i="1"/>
  <c r="CT227" i="1" s="1"/>
  <c r="CS228" i="1"/>
  <c r="CT228" i="1" s="1"/>
  <c r="CS229" i="1"/>
  <c r="CT229" i="1" s="1"/>
  <c r="CS230" i="1"/>
  <c r="CT230" i="1" s="1"/>
  <c r="CS231" i="1"/>
  <c r="CT231" i="1" s="1"/>
  <c r="CS232" i="1"/>
  <c r="CT232" i="1" s="1"/>
  <c r="CS233" i="1"/>
  <c r="CT233" i="1" s="1"/>
  <c r="CS234" i="1"/>
  <c r="CT234" i="1" s="1"/>
  <c r="CS235" i="1"/>
  <c r="CT235" i="1" s="1"/>
  <c r="CS236" i="1"/>
  <c r="CT236" i="1" s="1"/>
  <c r="CS237" i="1"/>
  <c r="CT237" i="1" s="1"/>
  <c r="CS238" i="1"/>
  <c r="CT238" i="1" s="1"/>
  <c r="CS239" i="1"/>
  <c r="CT239" i="1" s="1"/>
  <c r="CS240" i="1"/>
  <c r="CT240" i="1" s="1"/>
  <c r="CS241" i="1"/>
  <c r="CT241" i="1" s="1"/>
  <c r="CS242" i="1"/>
  <c r="CT242" i="1" s="1"/>
  <c r="CS243" i="1"/>
  <c r="CT243" i="1" s="1"/>
  <c r="CS244" i="1"/>
  <c r="CT244" i="1" s="1"/>
  <c r="CS245" i="1"/>
  <c r="CT245" i="1" s="1"/>
  <c r="CS246" i="1"/>
  <c r="CT246" i="1" s="1"/>
  <c r="CS247" i="1"/>
  <c r="CT247" i="1" s="1"/>
  <c r="CS248" i="1"/>
  <c r="CT248" i="1" s="1"/>
  <c r="CS249" i="1"/>
  <c r="CT249" i="1" s="1"/>
  <c r="CS250" i="1"/>
  <c r="CT250" i="1" s="1"/>
  <c r="CS251" i="1"/>
  <c r="CT251" i="1" s="1"/>
  <c r="CS252" i="1"/>
  <c r="CT252" i="1" s="1"/>
  <c r="CS253" i="1"/>
  <c r="CT253" i="1" s="1"/>
  <c r="CS254" i="1"/>
  <c r="CT254" i="1" s="1"/>
  <c r="CS255" i="1"/>
  <c r="CT255" i="1" s="1"/>
  <c r="CS256" i="1"/>
  <c r="CT256" i="1" s="1"/>
  <c r="CS257" i="1"/>
  <c r="CT257" i="1" s="1"/>
  <c r="CS258" i="1"/>
  <c r="CT258" i="1" s="1"/>
  <c r="CS259" i="1"/>
  <c r="CT259" i="1" s="1"/>
  <c r="CS260" i="1"/>
  <c r="CT260" i="1" s="1"/>
  <c r="CS261" i="1"/>
  <c r="CT261" i="1" s="1"/>
  <c r="CS262" i="1"/>
  <c r="CT262" i="1" s="1"/>
  <c r="CS263" i="1"/>
  <c r="CT263" i="1" s="1"/>
  <c r="CS264" i="1"/>
  <c r="CT264" i="1" s="1"/>
  <c r="CS265" i="1"/>
  <c r="CT265" i="1" s="1"/>
  <c r="CS266" i="1"/>
  <c r="CT266" i="1" s="1"/>
  <c r="CS267" i="1"/>
  <c r="CT267" i="1" s="1"/>
  <c r="CS268" i="1"/>
  <c r="CT268" i="1" s="1"/>
  <c r="CS269" i="1"/>
  <c r="CT269" i="1" s="1"/>
  <c r="CS270" i="1"/>
  <c r="CT270" i="1" s="1"/>
  <c r="CS271" i="1"/>
  <c r="CT271" i="1" s="1"/>
  <c r="CS345" i="1"/>
  <c r="CT345" i="1" s="1"/>
  <c r="CS346" i="1"/>
  <c r="CT346" i="1" s="1"/>
  <c r="CS347" i="1"/>
  <c r="CT347" i="1" s="1"/>
  <c r="CS348" i="1"/>
  <c r="CT348" i="1" s="1"/>
  <c r="CS349" i="1"/>
  <c r="CT349" i="1" s="1"/>
  <c r="CS350" i="1"/>
  <c r="CT350" i="1" s="1"/>
  <c r="CS272" i="1"/>
  <c r="CT272" i="1" s="1"/>
  <c r="CS273" i="1"/>
  <c r="CT273" i="1" s="1"/>
  <c r="CS274" i="1"/>
  <c r="CT274" i="1" s="1"/>
  <c r="CS275" i="1"/>
  <c r="CT275" i="1" s="1"/>
  <c r="CS276" i="1"/>
  <c r="CT276" i="1" s="1"/>
  <c r="CS277" i="1"/>
  <c r="CT277" i="1" s="1"/>
  <c r="CS278" i="1"/>
  <c r="CT278" i="1" s="1"/>
  <c r="CS279" i="1"/>
  <c r="CT279" i="1" s="1"/>
  <c r="CS280" i="1"/>
  <c r="CT280" i="1" s="1"/>
  <c r="CS281" i="1"/>
  <c r="CT281" i="1" s="1"/>
  <c r="CS282" i="1"/>
  <c r="CT282" i="1" s="1"/>
  <c r="CS283" i="1"/>
  <c r="CT283" i="1" s="1"/>
  <c r="CS284" i="1"/>
  <c r="CT284" i="1" s="1"/>
  <c r="CS285" i="1"/>
  <c r="CT285" i="1" s="1"/>
  <c r="CS286" i="1"/>
  <c r="CT286" i="1" s="1"/>
  <c r="CS287" i="1"/>
  <c r="CT287" i="1" s="1"/>
  <c r="CS288" i="1"/>
  <c r="CT288" i="1" s="1"/>
  <c r="CS289" i="1"/>
  <c r="CT289" i="1" s="1"/>
  <c r="CS290" i="1"/>
  <c r="CT290" i="1" s="1"/>
  <c r="CS291" i="1"/>
  <c r="CT291" i="1" s="1"/>
  <c r="CS292" i="1"/>
  <c r="CT292" i="1" s="1"/>
  <c r="CS293" i="1"/>
  <c r="CT293" i="1" s="1"/>
  <c r="CS294" i="1"/>
  <c r="CT294" i="1" s="1"/>
  <c r="CS295" i="1"/>
  <c r="CT295" i="1" s="1"/>
  <c r="CS296" i="1"/>
  <c r="CT296" i="1" s="1"/>
  <c r="CS297" i="1"/>
  <c r="CT297" i="1" s="1"/>
  <c r="CS298" i="1"/>
  <c r="CT298" i="1" s="1"/>
  <c r="CS299" i="1"/>
  <c r="CT299" i="1" s="1"/>
  <c r="CS300" i="1"/>
  <c r="CT300" i="1" s="1"/>
  <c r="CS301" i="1"/>
  <c r="CT301" i="1" s="1"/>
  <c r="CS302" i="1"/>
  <c r="CT302" i="1" s="1"/>
  <c r="CS303" i="1"/>
  <c r="CT303" i="1" s="1"/>
  <c r="CS304" i="1"/>
  <c r="CT304" i="1" s="1"/>
  <c r="CS305" i="1"/>
  <c r="CT305" i="1" s="1"/>
  <c r="CS306" i="1"/>
  <c r="CT306" i="1" s="1"/>
  <c r="CS307" i="1"/>
  <c r="CT307" i="1" s="1"/>
  <c r="CS308" i="1"/>
  <c r="CT308" i="1" s="1"/>
  <c r="CS309" i="1"/>
  <c r="CT309" i="1" s="1"/>
  <c r="CS310" i="1"/>
  <c r="CT310" i="1" s="1"/>
  <c r="CS311" i="1"/>
  <c r="CT311" i="1" s="1"/>
  <c r="CS312" i="1"/>
  <c r="CT312" i="1" s="1"/>
  <c r="CS313" i="1"/>
  <c r="CT313" i="1" s="1"/>
  <c r="CS314" i="1"/>
  <c r="CT314" i="1" s="1"/>
  <c r="CS315" i="1"/>
  <c r="CT315" i="1" s="1"/>
  <c r="CS316" i="1"/>
  <c r="CT316" i="1" s="1"/>
  <c r="CS317" i="1"/>
  <c r="CT317" i="1" s="1"/>
  <c r="CS318" i="1"/>
  <c r="CT318" i="1" s="1"/>
  <c r="CS319" i="1"/>
  <c r="CT319" i="1" s="1"/>
  <c r="CS320" i="1"/>
  <c r="CT320" i="1" s="1"/>
  <c r="CS321" i="1"/>
  <c r="CT321" i="1" s="1"/>
  <c r="CS322" i="1"/>
  <c r="CT322" i="1" s="1"/>
  <c r="CS323" i="1"/>
  <c r="CT323" i="1" s="1"/>
  <c r="CS324" i="1"/>
  <c r="CT324" i="1" s="1"/>
  <c r="CS325" i="1"/>
  <c r="CT325" i="1" s="1"/>
  <c r="CS326" i="1"/>
  <c r="CT326" i="1" s="1"/>
  <c r="CS327" i="1"/>
  <c r="CT327" i="1" s="1"/>
  <c r="CS328" i="1"/>
  <c r="CT328" i="1" s="1"/>
  <c r="CS329" i="1"/>
  <c r="CT329" i="1" s="1"/>
  <c r="CS330" i="1"/>
  <c r="CT330" i="1" s="1"/>
  <c r="CS331" i="1"/>
  <c r="CT331" i="1" s="1"/>
  <c r="CS332" i="1"/>
  <c r="CT332" i="1" s="1"/>
  <c r="CS333" i="1"/>
  <c r="CT333" i="1" s="1"/>
  <c r="CS334" i="1"/>
  <c r="CT334" i="1" s="1"/>
  <c r="CS335" i="1"/>
  <c r="CT335" i="1" s="1"/>
  <c r="CS336" i="1"/>
  <c r="CT336" i="1" s="1"/>
  <c r="CS337" i="1"/>
  <c r="CT337" i="1" s="1"/>
  <c r="CS338" i="1"/>
  <c r="CT338" i="1" s="1"/>
  <c r="CS339" i="1"/>
  <c r="CT339" i="1" s="1"/>
  <c r="CS340" i="1"/>
  <c r="CT340" i="1" s="1"/>
  <c r="CS341" i="1"/>
  <c r="CT341" i="1" s="1"/>
  <c r="CS342" i="1"/>
  <c r="CT342" i="1" s="1"/>
  <c r="CS343" i="1"/>
  <c r="CT343" i="1" s="1"/>
  <c r="CS344" i="1"/>
  <c r="CT344" i="1" s="1"/>
  <c r="CS351" i="1"/>
  <c r="CT351" i="1" s="1"/>
  <c r="CS352" i="1"/>
  <c r="CT352" i="1" s="1"/>
  <c r="CS353" i="1"/>
  <c r="CT353" i="1" s="1"/>
  <c r="CS354" i="1"/>
  <c r="CT354" i="1" s="1"/>
  <c r="CS355" i="1"/>
  <c r="CT355" i="1" s="1"/>
  <c r="CS356" i="1"/>
  <c r="CT356" i="1" s="1"/>
  <c r="CS357" i="1"/>
  <c r="CT357" i="1" s="1"/>
  <c r="CS358" i="1"/>
  <c r="CT358" i="1" s="1"/>
  <c r="CS359" i="1"/>
  <c r="CT359" i="1" s="1"/>
  <c r="CS360" i="1"/>
  <c r="CT360" i="1" s="1"/>
  <c r="CS361" i="1"/>
  <c r="CT361" i="1" s="1"/>
  <c r="CS362" i="1"/>
  <c r="CT362" i="1" s="1"/>
  <c r="CS363" i="1"/>
  <c r="CT363" i="1" s="1"/>
  <c r="CS364" i="1"/>
  <c r="CT364" i="1" s="1"/>
  <c r="CS365" i="1"/>
  <c r="CT365" i="1" s="1"/>
  <c r="CS366" i="1"/>
  <c r="CT366" i="1" s="1"/>
  <c r="CS367" i="1"/>
  <c r="CT367" i="1" s="1"/>
  <c r="CS368" i="1"/>
  <c r="CT368" i="1" s="1"/>
  <c r="CS369" i="1"/>
  <c r="CT369" i="1" s="1"/>
  <c r="CS370" i="1"/>
  <c r="CT370" i="1" s="1"/>
  <c r="CS371" i="1"/>
  <c r="CT371" i="1" s="1"/>
  <c r="CS372" i="1"/>
  <c r="CT372" i="1" s="1"/>
  <c r="CS373" i="1"/>
  <c r="CT373" i="1" s="1"/>
  <c r="CS374" i="1"/>
  <c r="CT374" i="1" s="1"/>
  <c r="CS375" i="1"/>
  <c r="CT375" i="1" s="1"/>
  <c r="CS376" i="1"/>
  <c r="CT376" i="1" s="1"/>
  <c r="CS377" i="1"/>
  <c r="CT377" i="1" s="1"/>
  <c r="CS378" i="1"/>
  <c r="CT378" i="1" s="1"/>
  <c r="CS379" i="1"/>
  <c r="CS391" i="1"/>
  <c r="CS392" i="1"/>
  <c r="CS380" i="1"/>
  <c r="CS381" i="1"/>
  <c r="CS382" i="1"/>
  <c r="CS383" i="1"/>
  <c r="CS384" i="1"/>
  <c r="CS385" i="1"/>
  <c r="CS386" i="1"/>
  <c r="CS387" i="1"/>
  <c r="CS388" i="1"/>
  <c r="CS389" i="1"/>
  <c r="CS390" i="1"/>
  <c r="CS393" i="1"/>
  <c r="CS394" i="1"/>
  <c r="CU394" i="1" s="1"/>
  <c r="CS395" i="1"/>
  <c r="CS396" i="1"/>
  <c r="CS397" i="1"/>
  <c r="CS398" i="1"/>
  <c r="CS399" i="1"/>
  <c r="CS400" i="1"/>
  <c r="CS401" i="1"/>
  <c r="CS402" i="1"/>
  <c r="CS2" i="1"/>
  <c r="CR379" i="1"/>
  <c r="CR391" i="1"/>
  <c r="CR392" i="1"/>
  <c r="CR380" i="1"/>
  <c r="CR381" i="1"/>
  <c r="CR382" i="1"/>
  <c r="CR383" i="1"/>
  <c r="CR384" i="1"/>
  <c r="CR385" i="1"/>
  <c r="CR386" i="1"/>
  <c r="CR387" i="1"/>
  <c r="CR388" i="1"/>
  <c r="CR389" i="1"/>
  <c r="CR390" i="1"/>
  <c r="CR393" i="1"/>
  <c r="CR394" i="1"/>
  <c r="CR395" i="1"/>
  <c r="CR396" i="1"/>
  <c r="CR397" i="1"/>
  <c r="CR398" i="1"/>
  <c r="CR399" i="1"/>
  <c r="CR400" i="1"/>
  <c r="CR401" i="1"/>
  <c r="CR402" i="1"/>
  <c r="CR403" i="1"/>
  <c r="CR404" i="1"/>
  <c r="CR405" i="1"/>
  <c r="CR406" i="1"/>
  <c r="CR407" i="1"/>
  <c r="CR408" i="1"/>
  <c r="CR409" i="1"/>
  <c r="CR410" i="1"/>
  <c r="CR411" i="1"/>
  <c r="CR412" i="1"/>
  <c r="CR413" i="1"/>
  <c r="CR414" i="1"/>
  <c r="CR415" i="1"/>
  <c r="CR416" i="1"/>
  <c r="CR417" i="1"/>
  <c r="CR418" i="1"/>
  <c r="CR419" i="1"/>
  <c r="CR420" i="1"/>
  <c r="CR421" i="1"/>
  <c r="CR422" i="1"/>
  <c r="CR423" i="1"/>
  <c r="CR424" i="1"/>
  <c r="CR425" i="1"/>
  <c r="CR426" i="1"/>
  <c r="CR427" i="1"/>
  <c r="CR428" i="1"/>
  <c r="CR429" i="1"/>
  <c r="CR430" i="1"/>
  <c r="CR431" i="1"/>
  <c r="CR432" i="1"/>
  <c r="CR433" i="1"/>
  <c r="CR434" i="1"/>
  <c r="CR435" i="1"/>
  <c r="CR436" i="1"/>
  <c r="CR437" i="1"/>
  <c r="CR438" i="1"/>
  <c r="CR439" i="1"/>
  <c r="CR440" i="1"/>
  <c r="CR441" i="1"/>
  <c r="CR442" i="1"/>
  <c r="CR443" i="1"/>
  <c r="CR444" i="1"/>
  <c r="CR445" i="1"/>
  <c r="CR446" i="1"/>
  <c r="CR447" i="1"/>
  <c r="CR448" i="1"/>
  <c r="CR449" i="1"/>
  <c r="CR450" i="1"/>
  <c r="CR451" i="1"/>
  <c r="CR452" i="1"/>
  <c r="CR453" i="1"/>
  <c r="CP351" i="1"/>
  <c r="CP352" i="1"/>
  <c r="CP353" i="1"/>
  <c r="CP354" i="1"/>
  <c r="CP356" i="1"/>
  <c r="CP357" i="1"/>
  <c r="CP358" i="1"/>
  <c r="CP359" i="1"/>
  <c r="CP360" i="1"/>
  <c r="CP361" i="1"/>
  <c r="CP362" i="1"/>
  <c r="CP363" i="1"/>
  <c r="CP365" i="1"/>
  <c r="CP367" i="1"/>
  <c r="CP375" i="1"/>
  <c r="CP376" i="1"/>
  <c r="CP377" i="1"/>
  <c r="CP378" i="1"/>
  <c r="CP379" i="1"/>
  <c r="CP391" i="1"/>
  <c r="CP392" i="1"/>
  <c r="CP380" i="1"/>
  <c r="CP381" i="1"/>
  <c r="CP382" i="1"/>
  <c r="CP383" i="1"/>
  <c r="CP384" i="1"/>
  <c r="CP385" i="1"/>
  <c r="CP386" i="1"/>
  <c r="CP387" i="1"/>
  <c r="CP388" i="1"/>
  <c r="CP389" i="1"/>
  <c r="CP390" i="1"/>
  <c r="CP393" i="1"/>
  <c r="CP394" i="1"/>
  <c r="CP395" i="1"/>
  <c r="CP396" i="1"/>
  <c r="CP397" i="1"/>
  <c r="CP398" i="1"/>
  <c r="CP399" i="1"/>
  <c r="CP400" i="1"/>
  <c r="CP401" i="1"/>
  <c r="CP402" i="1"/>
  <c r="CP403" i="1"/>
  <c r="CP404" i="1"/>
  <c r="CP405" i="1"/>
  <c r="CP406" i="1"/>
  <c r="CP407" i="1"/>
  <c r="CP408" i="1"/>
  <c r="CP409" i="1"/>
  <c r="CP410" i="1"/>
  <c r="CP411" i="1"/>
  <c r="CP412" i="1"/>
  <c r="CP413" i="1"/>
  <c r="CP414" i="1"/>
  <c r="CP415" i="1"/>
  <c r="CP416" i="1"/>
  <c r="CP417" i="1"/>
  <c r="CP418" i="1"/>
  <c r="CP419" i="1"/>
  <c r="CP420" i="1"/>
  <c r="CP421" i="1"/>
  <c r="CP422" i="1"/>
  <c r="CP423" i="1"/>
  <c r="CP424" i="1"/>
  <c r="CP425" i="1"/>
  <c r="CP426" i="1"/>
  <c r="CP427" i="1"/>
  <c r="CP428" i="1"/>
  <c r="CP429" i="1"/>
  <c r="CP430" i="1"/>
  <c r="CP431" i="1"/>
  <c r="CP432" i="1"/>
  <c r="CP433" i="1"/>
  <c r="CP434" i="1"/>
  <c r="CP435" i="1"/>
  <c r="CP436" i="1"/>
  <c r="CP437" i="1"/>
  <c r="CP438" i="1"/>
  <c r="CP439" i="1"/>
  <c r="CP440" i="1"/>
  <c r="CP441" i="1"/>
  <c r="CP442" i="1"/>
  <c r="CP443" i="1"/>
  <c r="CP444" i="1"/>
  <c r="CP445" i="1"/>
  <c r="CP446" i="1"/>
  <c r="CP447" i="1"/>
  <c r="CP448" i="1"/>
  <c r="CP449" i="1"/>
  <c r="CP450" i="1"/>
  <c r="CP451" i="1"/>
  <c r="CP452" i="1"/>
  <c r="CP453" i="1"/>
  <c r="CQ2" i="1"/>
  <c r="CR2" i="1" s="1"/>
  <c r="CQ3" i="1"/>
  <c r="CR3" i="1" s="1"/>
  <c r="CQ4" i="1"/>
  <c r="CR4" i="1" s="1"/>
  <c r="CQ5" i="1"/>
  <c r="CR5" i="1" s="1"/>
  <c r="CQ6" i="1"/>
  <c r="CR6" i="1" s="1"/>
  <c r="CQ7" i="1"/>
  <c r="CR7" i="1" s="1"/>
  <c r="CQ8" i="1"/>
  <c r="CR8" i="1" s="1"/>
  <c r="CQ9" i="1"/>
  <c r="CR9" i="1" s="1"/>
  <c r="CQ10" i="1"/>
  <c r="CR10" i="1" s="1"/>
  <c r="CQ11" i="1"/>
  <c r="CR11" i="1" s="1"/>
  <c r="CQ12" i="1"/>
  <c r="CR12" i="1" s="1"/>
  <c r="CQ13" i="1"/>
  <c r="CR13" i="1" s="1"/>
  <c r="CQ14" i="1"/>
  <c r="CR14" i="1" s="1"/>
  <c r="CQ15" i="1"/>
  <c r="CR15" i="1" s="1"/>
  <c r="CQ16" i="1"/>
  <c r="CR16" i="1" s="1"/>
  <c r="CQ17" i="1"/>
  <c r="CR17" i="1" s="1"/>
  <c r="CQ18" i="1"/>
  <c r="CR18" i="1" s="1"/>
  <c r="CQ19" i="1"/>
  <c r="CR19" i="1" s="1"/>
  <c r="CQ20" i="1"/>
  <c r="CR20" i="1" s="1"/>
  <c r="CQ21" i="1"/>
  <c r="CR21" i="1" s="1"/>
  <c r="CQ22" i="1"/>
  <c r="CR22" i="1" s="1"/>
  <c r="CQ23" i="1"/>
  <c r="CR23" i="1" s="1"/>
  <c r="CQ24" i="1"/>
  <c r="CR24" i="1" s="1"/>
  <c r="CQ25" i="1"/>
  <c r="CR25" i="1" s="1"/>
  <c r="CQ26" i="1"/>
  <c r="CR26" i="1" s="1"/>
  <c r="CQ27" i="1"/>
  <c r="CR27" i="1" s="1"/>
  <c r="CQ28" i="1"/>
  <c r="CR28" i="1" s="1"/>
  <c r="CQ29" i="1"/>
  <c r="CR29" i="1" s="1"/>
  <c r="CQ30" i="1"/>
  <c r="CR30" i="1" s="1"/>
  <c r="CQ31" i="1"/>
  <c r="CR31" i="1" s="1"/>
  <c r="CQ49" i="1"/>
  <c r="CR49" i="1" s="1"/>
  <c r="CQ50" i="1"/>
  <c r="CR50" i="1" s="1"/>
  <c r="CQ51" i="1"/>
  <c r="CR51" i="1" s="1"/>
  <c r="CQ52" i="1"/>
  <c r="CR52" i="1" s="1"/>
  <c r="CQ53" i="1"/>
  <c r="CR53" i="1" s="1"/>
  <c r="CQ54" i="1"/>
  <c r="CR54" i="1" s="1"/>
  <c r="CQ55" i="1"/>
  <c r="CR55" i="1" s="1"/>
  <c r="CQ56" i="1"/>
  <c r="CR56" i="1" s="1"/>
  <c r="CQ57" i="1"/>
  <c r="CR57" i="1" s="1"/>
  <c r="CQ58" i="1"/>
  <c r="CR58" i="1" s="1"/>
  <c r="CQ32" i="1"/>
  <c r="CR32" i="1" s="1"/>
  <c r="CQ33" i="1"/>
  <c r="CR33" i="1" s="1"/>
  <c r="CQ34" i="1"/>
  <c r="CR34" i="1" s="1"/>
  <c r="CQ35" i="1"/>
  <c r="CR35" i="1" s="1"/>
  <c r="CQ36" i="1"/>
  <c r="CR36" i="1" s="1"/>
  <c r="CQ37" i="1"/>
  <c r="CR37" i="1" s="1"/>
  <c r="CQ38" i="1"/>
  <c r="CR38" i="1" s="1"/>
  <c r="CQ39" i="1"/>
  <c r="CR39" i="1" s="1"/>
  <c r="CQ40" i="1"/>
  <c r="CR40" i="1" s="1"/>
  <c r="CQ41" i="1"/>
  <c r="CR41" i="1" s="1"/>
  <c r="CQ42" i="1"/>
  <c r="CR42" i="1" s="1"/>
  <c r="CQ43" i="1"/>
  <c r="CR43" i="1" s="1"/>
  <c r="CQ44" i="1"/>
  <c r="CR44" i="1" s="1"/>
  <c r="CQ45" i="1"/>
  <c r="CR45" i="1" s="1"/>
  <c r="CQ46" i="1"/>
  <c r="CR46" i="1" s="1"/>
  <c r="CQ47" i="1"/>
  <c r="CR47" i="1" s="1"/>
  <c r="CQ48" i="1"/>
  <c r="CR48" i="1" s="1"/>
  <c r="CQ59" i="1"/>
  <c r="CR59" i="1" s="1"/>
  <c r="CQ60" i="1"/>
  <c r="CR60" i="1" s="1"/>
  <c r="CQ61" i="1"/>
  <c r="CR61" i="1" s="1"/>
  <c r="CQ62" i="1"/>
  <c r="CR62" i="1" s="1"/>
  <c r="CQ63" i="1"/>
  <c r="CR63" i="1" s="1"/>
  <c r="CQ64" i="1"/>
  <c r="CR64" i="1" s="1"/>
  <c r="CQ65" i="1"/>
  <c r="CR65" i="1" s="1"/>
  <c r="CQ66" i="1"/>
  <c r="CR66" i="1" s="1"/>
  <c r="CQ67" i="1"/>
  <c r="CR67" i="1" s="1"/>
  <c r="CQ69" i="1"/>
  <c r="CR69" i="1" s="1"/>
  <c r="CQ70" i="1"/>
  <c r="CR70" i="1" s="1"/>
  <c r="CQ71" i="1"/>
  <c r="CR71" i="1" s="1"/>
  <c r="CQ72" i="1"/>
  <c r="CR72" i="1" s="1"/>
  <c r="CQ73" i="1"/>
  <c r="CR73" i="1" s="1"/>
  <c r="CQ74" i="1"/>
  <c r="CR74" i="1" s="1"/>
  <c r="CQ75" i="1"/>
  <c r="CR75" i="1" s="1"/>
  <c r="CQ76" i="1"/>
  <c r="CR76" i="1" s="1"/>
  <c r="CQ77" i="1"/>
  <c r="CR77" i="1" s="1"/>
  <c r="CQ98" i="1"/>
  <c r="CR98" i="1" s="1"/>
  <c r="CQ99" i="1"/>
  <c r="CR99" i="1" s="1"/>
  <c r="CQ78" i="1"/>
  <c r="CR78" i="1" s="1"/>
  <c r="CQ79" i="1"/>
  <c r="CR79" i="1" s="1"/>
  <c r="CQ80" i="1"/>
  <c r="CR80" i="1" s="1"/>
  <c r="CQ81" i="1"/>
  <c r="CR81" i="1" s="1"/>
  <c r="CQ82" i="1"/>
  <c r="CR82" i="1" s="1"/>
  <c r="CQ83" i="1"/>
  <c r="CR83" i="1" s="1"/>
  <c r="CQ84" i="1"/>
  <c r="CR84" i="1" s="1"/>
  <c r="CQ85" i="1"/>
  <c r="CR85" i="1" s="1"/>
  <c r="CQ86" i="1"/>
  <c r="CR86" i="1" s="1"/>
  <c r="CQ87" i="1"/>
  <c r="CR87" i="1" s="1"/>
  <c r="CQ88" i="1"/>
  <c r="CR88" i="1" s="1"/>
  <c r="CQ89" i="1"/>
  <c r="CR89" i="1" s="1"/>
  <c r="CQ90" i="1"/>
  <c r="CR90" i="1" s="1"/>
  <c r="CQ91" i="1"/>
  <c r="CR91" i="1" s="1"/>
  <c r="CQ92" i="1"/>
  <c r="CR92" i="1" s="1"/>
  <c r="CQ93" i="1"/>
  <c r="CR93" i="1" s="1"/>
  <c r="CQ94" i="1"/>
  <c r="CR94" i="1" s="1"/>
  <c r="CQ95" i="1"/>
  <c r="CR95" i="1" s="1"/>
  <c r="CQ96" i="1"/>
  <c r="CR96" i="1" s="1"/>
  <c r="CQ97" i="1"/>
  <c r="CR97" i="1" s="1"/>
  <c r="CQ100" i="1"/>
  <c r="CR100" i="1" s="1"/>
  <c r="CQ101" i="1"/>
  <c r="CR101" i="1" s="1"/>
  <c r="CQ110" i="1"/>
  <c r="CR110" i="1" s="1"/>
  <c r="CQ111" i="1"/>
  <c r="CR111" i="1" s="1"/>
  <c r="CQ102" i="1"/>
  <c r="CR102" i="1" s="1"/>
  <c r="CQ103" i="1"/>
  <c r="CR103" i="1" s="1"/>
  <c r="CQ104" i="1"/>
  <c r="CR104" i="1" s="1"/>
  <c r="CQ105" i="1"/>
  <c r="CQ106" i="1"/>
  <c r="CR106" i="1" s="1"/>
  <c r="CQ107" i="1"/>
  <c r="CR107" i="1" s="1"/>
  <c r="CQ108" i="1"/>
  <c r="CR108" i="1" s="1"/>
  <c r="CQ109" i="1"/>
  <c r="CR109" i="1" s="1"/>
  <c r="CQ164" i="1"/>
  <c r="CR164" i="1" s="1"/>
  <c r="CQ165" i="1"/>
  <c r="CR165" i="1" s="1"/>
  <c r="CQ166" i="1"/>
  <c r="CR166" i="1" s="1"/>
  <c r="CQ167" i="1"/>
  <c r="CR167" i="1" s="1"/>
  <c r="CQ168" i="1"/>
  <c r="CR168" i="1" s="1"/>
  <c r="CQ169" i="1"/>
  <c r="CR169" i="1" s="1"/>
  <c r="CQ112" i="1"/>
  <c r="CR112" i="1" s="1"/>
  <c r="CQ113" i="1"/>
  <c r="CR113" i="1" s="1"/>
  <c r="CQ114" i="1"/>
  <c r="CR114" i="1" s="1"/>
  <c r="CQ115" i="1"/>
  <c r="CR115" i="1" s="1"/>
  <c r="CQ116" i="1"/>
  <c r="CR116" i="1" s="1"/>
  <c r="CQ117" i="1"/>
  <c r="CR117" i="1" s="1"/>
  <c r="CQ118" i="1"/>
  <c r="CR118" i="1" s="1"/>
  <c r="CQ119" i="1"/>
  <c r="CR119" i="1" s="1"/>
  <c r="CQ120" i="1"/>
  <c r="CR120" i="1" s="1"/>
  <c r="CQ121" i="1"/>
  <c r="CR121" i="1" s="1"/>
  <c r="CQ122" i="1"/>
  <c r="CR122" i="1" s="1"/>
  <c r="CQ123" i="1"/>
  <c r="CR123" i="1" s="1"/>
  <c r="CQ124" i="1"/>
  <c r="CR124" i="1" s="1"/>
  <c r="CQ125" i="1"/>
  <c r="CR125" i="1" s="1"/>
  <c r="CQ126" i="1"/>
  <c r="CR126" i="1" s="1"/>
  <c r="CQ127" i="1"/>
  <c r="CR127" i="1" s="1"/>
  <c r="CQ128" i="1"/>
  <c r="CR128" i="1" s="1"/>
  <c r="CQ129" i="1"/>
  <c r="CR129" i="1" s="1"/>
  <c r="CQ130" i="1"/>
  <c r="CR130" i="1" s="1"/>
  <c r="CQ131" i="1"/>
  <c r="CR131" i="1" s="1"/>
  <c r="CQ132" i="1"/>
  <c r="CR132" i="1" s="1"/>
  <c r="CQ133" i="1"/>
  <c r="CR133" i="1" s="1"/>
  <c r="CQ134" i="1"/>
  <c r="CR134" i="1" s="1"/>
  <c r="CQ135" i="1"/>
  <c r="CR135" i="1" s="1"/>
  <c r="CQ136" i="1"/>
  <c r="CR136" i="1" s="1"/>
  <c r="CQ137" i="1"/>
  <c r="CR137" i="1" s="1"/>
  <c r="CQ138" i="1"/>
  <c r="CR138" i="1" s="1"/>
  <c r="CQ139" i="1"/>
  <c r="CR139" i="1" s="1"/>
  <c r="CQ140" i="1"/>
  <c r="CR140" i="1" s="1"/>
  <c r="CQ141" i="1"/>
  <c r="CR141" i="1" s="1"/>
  <c r="CQ142" i="1"/>
  <c r="CR142" i="1" s="1"/>
  <c r="CQ143" i="1"/>
  <c r="CR143" i="1" s="1"/>
  <c r="CQ144" i="1"/>
  <c r="CR144" i="1" s="1"/>
  <c r="CQ145" i="1"/>
  <c r="CR145" i="1" s="1"/>
  <c r="CQ146" i="1"/>
  <c r="CR146" i="1" s="1"/>
  <c r="CQ147" i="1"/>
  <c r="CR147" i="1" s="1"/>
  <c r="CQ148" i="1"/>
  <c r="CR148" i="1" s="1"/>
  <c r="CQ149" i="1"/>
  <c r="CR149" i="1" s="1"/>
  <c r="CQ162" i="1"/>
  <c r="CR162" i="1" s="1"/>
  <c r="CQ163" i="1"/>
  <c r="CR163" i="1" s="1"/>
  <c r="CQ150" i="1"/>
  <c r="CR150" i="1" s="1"/>
  <c r="CQ151" i="1"/>
  <c r="CR151" i="1" s="1"/>
  <c r="CQ152" i="1"/>
  <c r="CR152" i="1" s="1"/>
  <c r="CQ153" i="1"/>
  <c r="CR153" i="1" s="1"/>
  <c r="CQ154" i="1"/>
  <c r="CR154" i="1" s="1"/>
  <c r="CQ155" i="1"/>
  <c r="CR155" i="1" s="1"/>
  <c r="CQ156" i="1"/>
  <c r="CR156" i="1" s="1"/>
  <c r="CQ157" i="1"/>
  <c r="CR157" i="1" s="1"/>
  <c r="CQ158" i="1"/>
  <c r="CR158" i="1" s="1"/>
  <c r="CQ159" i="1"/>
  <c r="CR159" i="1" s="1"/>
  <c r="CQ160" i="1"/>
  <c r="CR160" i="1" s="1"/>
  <c r="CQ161" i="1"/>
  <c r="CR161" i="1" s="1"/>
  <c r="CQ170" i="1"/>
  <c r="CR170" i="1" s="1"/>
  <c r="CQ171" i="1"/>
  <c r="CR171" i="1" s="1"/>
  <c r="CQ172" i="1"/>
  <c r="CR172" i="1" s="1"/>
  <c r="CQ173" i="1"/>
  <c r="CR173" i="1" s="1"/>
  <c r="CQ174" i="1"/>
  <c r="CR174" i="1" s="1"/>
  <c r="CQ175" i="1"/>
  <c r="CR175" i="1" s="1"/>
  <c r="CQ176" i="1"/>
  <c r="CR176" i="1" s="1"/>
  <c r="CQ177" i="1"/>
  <c r="CR177" i="1" s="1"/>
  <c r="CQ178" i="1"/>
  <c r="CR178" i="1" s="1"/>
  <c r="CQ180" i="1"/>
  <c r="CR180" i="1" s="1"/>
  <c r="CQ181" i="1"/>
  <c r="CR181" i="1" s="1"/>
  <c r="CQ182" i="1"/>
  <c r="CR182" i="1" s="1"/>
  <c r="CQ183" i="1"/>
  <c r="CR183" i="1" s="1"/>
  <c r="CQ184" i="1"/>
  <c r="CR184" i="1" s="1"/>
  <c r="CQ185" i="1"/>
  <c r="CR185" i="1" s="1"/>
  <c r="CQ186" i="1"/>
  <c r="CR186" i="1" s="1"/>
  <c r="CQ187" i="1"/>
  <c r="CR187" i="1" s="1"/>
  <c r="CQ188" i="1"/>
  <c r="CR188" i="1" s="1"/>
  <c r="CQ189" i="1"/>
  <c r="CR189" i="1" s="1"/>
  <c r="CQ190" i="1"/>
  <c r="CR190" i="1" s="1"/>
  <c r="CQ191" i="1"/>
  <c r="CR191" i="1" s="1"/>
  <c r="CQ192" i="1"/>
  <c r="CR192" i="1" s="1"/>
  <c r="CQ193" i="1"/>
  <c r="CR193" i="1" s="1"/>
  <c r="CQ194" i="1"/>
  <c r="CR194" i="1" s="1"/>
  <c r="CQ195" i="1"/>
  <c r="CR195" i="1" s="1"/>
  <c r="CQ196" i="1"/>
  <c r="CR196" i="1" s="1"/>
  <c r="CQ197" i="1"/>
  <c r="CR197" i="1" s="1"/>
  <c r="CQ198" i="1"/>
  <c r="CR198" i="1" s="1"/>
  <c r="CQ199" i="1"/>
  <c r="CR199" i="1" s="1"/>
  <c r="CQ200" i="1"/>
  <c r="CR200" i="1" s="1"/>
  <c r="CQ201" i="1"/>
  <c r="CR201" i="1" s="1"/>
  <c r="CQ202" i="1"/>
  <c r="CR202" i="1" s="1"/>
  <c r="CQ203" i="1"/>
  <c r="CR203" i="1" s="1"/>
  <c r="CQ204" i="1"/>
  <c r="CR204" i="1" s="1"/>
  <c r="CQ205" i="1"/>
  <c r="CR205" i="1" s="1"/>
  <c r="CQ206" i="1"/>
  <c r="CR206" i="1" s="1"/>
  <c r="CQ207" i="1"/>
  <c r="CR207" i="1" s="1"/>
  <c r="CQ208" i="1"/>
  <c r="CR208" i="1" s="1"/>
  <c r="CQ209" i="1"/>
  <c r="CR209" i="1" s="1"/>
  <c r="CQ210" i="1"/>
  <c r="CR210" i="1" s="1"/>
  <c r="CQ211" i="1"/>
  <c r="CR211" i="1" s="1"/>
  <c r="CQ212" i="1"/>
  <c r="CR212" i="1" s="1"/>
  <c r="CQ213" i="1"/>
  <c r="CR213" i="1" s="1"/>
  <c r="CQ214" i="1"/>
  <c r="CR214" i="1" s="1"/>
  <c r="CQ215" i="1"/>
  <c r="CR215" i="1" s="1"/>
  <c r="CQ216" i="1"/>
  <c r="CR216" i="1" s="1"/>
  <c r="CQ217" i="1"/>
  <c r="CR217" i="1" s="1"/>
  <c r="CQ218" i="1"/>
  <c r="CR218" i="1" s="1"/>
  <c r="CQ219" i="1"/>
  <c r="CR219" i="1" s="1"/>
  <c r="CQ220" i="1"/>
  <c r="CR220" i="1" s="1"/>
  <c r="CQ221" i="1"/>
  <c r="CR221" i="1" s="1"/>
  <c r="CQ222" i="1"/>
  <c r="CR222" i="1" s="1"/>
  <c r="CQ223" i="1"/>
  <c r="CR223" i="1" s="1"/>
  <c r="CQ224" i="1"/>
  <c r="CR224" i="1" s="1"/>
  <c r="CQ225" i="1"/>
  <c r="CR225" i="1" s="1"/>
  <c r="CQ226" i="1"/>
  <c r="CR226" i="1" s="1"/>
  <c r="CQ227" i="1"/>
  <c r="CR227" i="1" s="1"/>
  <c r="CQ228" i="1"/>
  <c r="CR228" i="1" s="1"/>
  <c r="CQ229" i="1"/>
  <c r="CR229" i="1" s="1"/>
  <c r="CQ230" i="1"/>
  <c r="CR230" i="1" s="1"/>
  <c r="CQ231" i="1"/>
  <c r="CR231" i="1" s="1"/>
  <c r="CQ232" i="1"/>
  <c r="CR232" i="1" s="1"/>
  <c r="CQ233" i="1"/>
  <c r="CR233" i="1" s="1"/>
  <c r="CQ234" i="1"/>
  <c r="CR234" i="1" s="1"/>
  <c r="CQ235" i="1"/>
  <c r="CR235" i="1" s="1"/>
  <c r="CQ236" i="1"/>
  <c r="CR236" i="1" s="1"/>
  <c r="CQ237" i="1"/>
  <c r="CR237" i="1" s="1"/>
  <c r="CQ238" i="1"/>
  <c r="CR238" i="1" s="1"/>
  <c r="CQ239" i="1"/>
  <c r="CR239" i="1" s="1"/>
  <c r="CQ240" i="1"/>
  <c r="CR240" i="1" s="1"/>
  <c r="CQ241" i="1"/>
  <c r="CR241" i="1" s="1"/>
  <c r="CQ242" i="1"/>
  <c r="CR242" i="1" s="1"/>
  <c r="CQ243" i="1"/>
  <c r="CR243" i="1" s="1"/>
  <c r="CQ244" i="1"/>
  <c r="CR244" i="1" s="1"/>
  <c r="CQ245" i="1"/>
  <c r="CR245" i="1" s="1"/>
  <c r="CQ246" i="1"/>
  <c r="CR246" i="1" s="1"/>
  <c r="CQ247" i="1"/>
  <c r="CR247" i="1" s="1"/>
  <c r="CQ248" i="1"/>
  <c r="CR248" i="1" s="1"/>
  <c r="CQ249" i="1"/>
  <c r="CR249" i="1" s="1"/>
  <c r="CQ250" i="1"/>
  <c r="CR250" i="1" s="1"/>
  <c r="CQ251" i="1"/>
  <c r="CR251" i="1" s="1"/>
  <c r="CQ252" i="1"/>
  <c r="CR252" i="1" s="1"/>
  <c r="CQ253" i="1"/>
  <c r="CR253" i="1" s="1"/>
  <c r="CQ254" i="1"/>
  <c r="CR254" i="1" s="1"/>
  <c r="CQ255" i="1"/>
  <c r="CR255" i="1" s="1"/>
  <c r="CQ256" i="1"/>
  <c r="CR256" i="1" s="1"/>
  <c r="CQ257" i="1"/>
  <c r="CR257" i="1" s="1"/>
  <c r="CQ258" i="1"/>
  <c r="CR258" i="1" s="1"/>
  <c r="CQ259" i="1"/>
  <c r="CR259" i="1" s="1"/>
  <c r="CQ260" i="1"/>
  <c r="CR260" i="1" s="1"/>
  <c r="CQ261" i="1"/>
  <c r="CR261" i="1" s="1"/>
  <c r="CQ262" i="1"/>
  <c r="CR262" i="1" s="1"/>
  <c r="CQ263" i="1"/>
  <c r="CR263" i="1" s="1"/>
  <c r="CQ264" i="1"/>
  <c r="CR264" i="1" s="1"/>
  <c r="CQ265" i="1"/>
  <c r="CR265" i="1" s="1"/>
  <c r="CQ266" i="1"/>
  <c r="CR266" i="1" s="1"/>
  <c r="CQ267" i="1"/>
  <c r="CR267" i="1" s="1"/>
  <c r="CQ268" i="1"/>
  <c r="CR268" i="1" s="1"/>
  <c r="CQ269" i="1"/>
  <c r="CR269" i="1" s="1"/>
  <c r="CQ270" i="1"/>
  <c r="CR270" i="1" s="1"/>
  <c r="CQ271" i="1"/>
  <c r="CR271" i="1" s="1"/>
  <c r="CQ345" i="1"/>
  <c r="CR345" i="1" s="1"/>
  <c r="CQ346" i="1"/>
  <c r="CR346" i="1" s="1"/>
  <c r="CQ347" i="1"/>
  <c r="CR347" i="1" s="1"/>
  <c r="CQ348" i="1"/>
  <c r="CR348" i="1" s="1"/>
  <c r="CQ349" i="1"/>
  <c r="CR349" i="1" s="1"/>
  <c r="CQ350" i="1"/>
  <c r="CR350" i="1" s="1"/>
  <c r="CQ272" i="1"/>
  <c r="CR272" i="1" s="1"/>
  <c r="CQ273" i="1"/>
  <c r="CR273" i="1" s="1"/>
  <c r="CQ274" i="1"/>
  <c r="CR274" i="1" s="1"/>
  <c r="CQ275" i="1"/>
  <c r="CR275" i="1" s="1"/>
  <c r="CQ276" i="1"/>
  <c r="CR276" i="1" s="1"/>
  <c r="CQ277" i="1"/>
  <c r="CR277" i="1" s="1"/>
  <c r="CQ278" i="1"/>
  <c r="CR278" i="1" s="1"/>
  <c r="CQ279" i="1"/>
  <c r="CR279" i="1" s="1"/>
  <c r="CQ280" i="1"/>
  <c r="CR280" i="1" s="1"/>
  <c r="CQ281" i="1"/>
  <c r="CR281" i="1" s="1"/>
  <c r="CQ282" i="1"/>
  <c r="CR282" i="1" s="1"/>
  <c r="CQ283" i="1"/>
  <c r="CR283" i="1" s="1"/>
  <c r="CQ284" i="1"/>
  <c r="CR284" i="1" s="1"/>
  <c r="CQ285" i="1"/>
  <c r="CR285" i="1" s="1"/>
  <c r="CQ286" i="1"/>
  <c r="CR286" i="1" s="1"/>
  <c r="CQ287" i="1"/>
  <c r="CR287" i="1" s="1"/>
  <c r="CQ288" i="1"/>
  <c r="CR288" i="1" s="1"/>
  <c r="CQ289" i="1"/>
  <c r="CR289" i="1" s="1"/>
  <c r="CQ290" i="1"/>
  <c r="CR290" i="1" s="1"/>
  <c r="CQ291" i="1"/>
  <c r="CR291" i="1" s="1"/>
  <c r="CQ292" i="1"/>
  <c r="CR292" i="1" s="1"/>
  <c r="CQ293" i="1"/>
  <c r="CR293" i="1" s="1"/>
  <c r="CQ294" i="1"/>
  <c r="CR294" i="1" s="1"/>
  <c r="CQ295" i="1"/>
  <c r="CR295" i="1" s="1"/>
  <c r="CQ296" i="1"/>
  <c r="CR296" i="1" s="1"/>
  <c r="CQ297" i="1"/>
  <c r="CR297" i="1" s="1"/>
  <c r="CQ298" i="1"/>
  <c r="CR298" i="1" s="1"/>
  <c r="CQ299" i="1"/>
  <c r="CR299" i="1" s="1"/>
  <c r="CQ300" i="1"/>
  <c r="CR300" i="1" s="1"/>
  <c r="CQ301" i="1"/>
  <c r="CR301" i="1" s="1"/>
  <c r="CQ302" i="1"/>
  <c r="CR302" i="1" s="1"/>
  <c r="CQ303" i="1"/>
  <c r="CR303" i="1" s="1"/>
  <c r="CQ304" i="1"/>
  <c r="CR304" i="1" s="1"/>
  <c r="CQ305" i="1"/>
  <c r="CR305" i="1" s="1"/>
  <c r="CQ306" i="1"/>
  <c r="CR306" i="1" s="1"/>
  <c r="CQ307" i="1"/>
  <c r="CR307" i="1" s="1"/>
  <c r="CQ308" i="1"/>
  <c r="CR308" i="1" s="1"/>
  <c r="CQ309" i="1"/>
  <c r="CR309" i="1" s="1"/>
  <c r="CQ310" i="1"/>
  <c r="CR310" i="1" s="1"/>
  <c r="CQ311" i="1"/>
  <c r="CR311" i="1" s="1"/>
  <c r="CQ312" i="1"/>
  <c r="CR312" i="1" s="1"/>
  <c r="CQ313" i="1"/>
  <c r="CR313" i="1" s="1"/>
  <c r="CQ314" i="1"/>
  <c r="CR314" i="1" s="1"/>
  <c r="CQ315" i="1"/>
  <c r="CR315" i="1" s="1"/>
  <c r="CQ316" i="1"/>
  <c r="CR316" i="1" s="1"/>
  <c r="CQ317" i="1"/>
  <c r="CR317" i="1" s="1"/>
  <c r="CQ318" i="1"/>
  <c r="CR318" i="1" s="1"/>
  <c r="CQ319" i="1"/>
  <c r="CR319" i="1" s="1"/>
  <c r="CQ320" i="1"/>
  <c r="CR320" i="1" s="1"/>
  <c r="CQ321" i="1"/>
  <c r="CR321" i="1" s="1"/>
  <c r="CQ322" i="1"/>
  <c r="CR322" i="1" s="1"/>
  <c r="CQ323" i="1"/>
  <c r="CR323" i="1" s="1"/>
  <c r="CQ324" i="1"/>
  <c r="CR324" i="1" s="1"/>
  <c r="CQ325" i="1"/>
  <c r="CR325" i="1" s="1"/>
  <c r="CQ326" i="1"/>
  <c r="CR326" i="1" s="1"/>
  <c r="CQ327" i="1"/>
  <c r="CR327" i="1" s="1"/>
  <c r="CQ328" i="1"/>
  <c r="CR328" i="1" s="1"/>
  <c r="CQ329" i="1"/>
  <c r="CR329" i="1" s="1"/>
  <c r="CQ330" i="1"/>
  <c r="CR330" i="1" s="1"/>
  <c r="CQ331" i="1"/>
  <c r="CR331" i="1" s="1"/>
  <c r="CQ332" i="1"/>
  <c r="CR332" i="1" s="1"/>
  <c r="CQ333" i="1"/>
  <c r="CR333" i="1" s="1"/>
  <c r="CQ334" i="1"/>
  <c r="CR334" i="1" s="1"/>
  <c r="CQ335" i="1"/>
  <c r="CR335" i="1" s="1"/>
  <c r="CQ336" i="1"/>
  <c r="CR336" i="1" s="1"/>
  <c r="CQ337" i="1"/>
  <c r="CR337" i="1" s="1"/>
  <c r="CQ338" i="1"/>
  <c r="CR338" i="1" s="1"/>
  <c r="CQ339" i="1"/>
  <c r="CR339" i="1" s="1"/>
  <c r="CQ340" i="1"/>
  <c r="CR340" i="1" s="1"/>
  <c r="CQ341" i="1"/>
  <c r="CR341" i="1" s="1"/>
  <c r="CQ342" i="1"/>
  <c r="CR342" i="1" s="1"/>
  <c r="CQ343" i="1"/>
  <c r="CR343" i="1" s="1"/>
  <c r="CQ344" i="1"/>
  <c r="CR344" i="1" s="1"/>
  <c r="CQ351" i="1"/>
  <c r="CQ352" i="1"/>
  <c r="CQ353" i="1"/>
  <c r="CQ354" i="1"/>
  <c r="CQ355" i="1"/>
  <c r="CR355" i="1" s="1"/>
  <c r="CQ356" i="1"/>
  <c r="CQ357" i="1"/>
  <c r="CQ358" i="1"/>
  <c r="CQ359" i="1"/>
  <c r="CQ360" i="1"/>
  <c r="CQ361" i="1"/>
  <c r="CQ362" i="1"/>
  <c r="CQ363" i="1"/>
  <c r="CQ364" i="1"/>
  <c r="CR364" i="1" s="1"/>
  <c r="CQ365" i="1"/>
  <c r="CQ366" i="1"/>
  <c r="CR366" i="1" s="1"/>
  <c r="CQ367" i="1"/>
  <c r="CQ368" i="1"/>
  <c r="CR368" i="1" s="1"/>
  <c r="CQ369" i="1"/>
  <c r="CR369" i="1" s="1"/>
  <c r="CQ370" i="1"/>
  <c r="CR370" i="1" s="1"/>
  <c r="CQ371" i="1"/>
  <c r="CR371" i="1" s="1"/>
  <c r="CQ372" i="1"/>
  <c r="CR372" i="1" s="1"/>
  <c r="CQ373" i="1"/>
  <c r="CR373" i="1" s="1"/>
  <c r="CQ374" i="1"/>
  <c r="CR374" i="1" s="1"/>
  <c r="CQ375" i="1"/>
  <c r="CQ376" i="1"/>
  <c r="CQ377" i="1"/>
  <c r="CQ378" i="1"/>
  <c r="CO374" i="1"/>
  <c r="CO373" i="1"/>
  <c r="CO372" i="1"/>
  <c r="CO371" i="1"/>
  <c r="CO370" i="1"/>
  <c r="CO369" i="1"/>
  <c r="CO368" i="1"/>
  <c r="CO366" i="1"/>
  <c r="CO364" i="1"/>
  <c r="CO355" i="1"/>
  <c r="CO210" i="1"/>
  <c r="CO211" i="1"/>
  <c r="CO212" i="1"/>
  <c r="CO213" i="1"/>
  <c r="CO214" i="1"/>
  <c r="CO215" i="1"/>
  <c r="CO216" i="1"/>
  <c r="CO217" i="1"/>
  <c r="CO218" i="1"/>
  <c r="CO219" i="1"/>
  <c r="CO220" i="1"/>
  <c r="CO221" i="1"/>
  <c r="CO222" i="1"/>
  <c r="CO223" i="1"/>
  <c r="CO224" i="1"/>
  <c r="CO225" i="1"/>
  <c r="CO226" i="1"/>
  <c r="CO227" i="1"/>
  <c r="CO228" i="1"/>
  <c r="CO229" i="1"/>
  <c r="CO230" i="1"/>
  <c r="CO231" i="1"/>
  <c r="CO232" i="1"/>
  <c r="CO233" i="1"/>
  <c r="CO234" i="1"/>
  <c r="CO235" i="1"/>
  <c r="CO236" i="1"/>
  <c r="CO237" i="1"/>
  <c r="CO238" i="1"/>
  <c r="CO240" i="1"/>
  <c r="CO241" i="1"/>
  <c r="CO242" i="1"/>
  <c r="CO243" i="1"/>
  <c r="CO244" i="1"/>
  <c r="CO245" i="1"/>
  <c r="CO246" i="1"/>
  <c r="CO247" i="1"/>
  <c r="CO248" i="1"/>
  <c r="CO249" i="1"/>
  <c r="CO250" i="1"/>
  <c r="CO251" i="1"/>
  <c r="CO252" i="1"/>
  <c r="CO253" i="1"/>
  <c r="CO254" i="1"/>
  <c r="CO255" i="1"/>
  <c r="CO256" i="1"/>
  <c r="CO257" i="1"/>
  <c r="CO258" i="1"/>
  <c r="CO259" i="1"/>
  <c r="CO260" i="1"/>
  <c r="CO261" i="1"/>
  <c r="CO262" i="1"/>
  <c r="CO263" i="1"/>
  <c r="CO264" i="1"/>
  <c r="CO265" i="1"/>
  <c r="CO266" i="1"/>
  <c r="CO267" i="1"/>
  <c r="CO268" i="1"/>
  <c r="CO269" i="1"/>
  <c r="CO270" i="1"/>
  <c r="CO271" i="1"/>
  <c r="CO345" i="1"/>
  <c r="CO346" i="1"/>
  <c r="CO347" i="1"/>
  <c r="CO348" i="1"/>
  <c r="CO349" i="1"/>
  <c r="CO350" i="1"/>
  <c r="CO272" i="1"/>
  <c r="CO273" i="1"/>
  <c r="CO274" i="1"/>
  <c r="CO275" i="1"/>
  <c r="CO276" i="1"/>
  <c r="CO277" i="1"/>
  <c r="CO278" i="1"/>
  <c r="CO279" i="1"/>
  <c r="CO280" i="1"/>
  <c r="CO281" i="1"/>
  <c r="CO282" i="1"/>
  <c r="CO283" i="1"/>
  <c r="CO284" i="1"/>
  <c r="CO285" i="1"/>
  <c r="CO286" i="1"/>
  <c r="CO287" i="1"/>
  <c r="CO288" i="1"/>
  <c r="CO289" i="1"/>
  <c r="CO290" i="1"/>
  <c r="CO291" i="1"/>
  <c r="CO292" i="1"/>
  <c r="CO293" i="1"/>
  <c r="CO294" i="1"/>
  <c r="CO295" i="1"/>
  <c r="CO296" i="1"/>
  <c r="CO297" i="1"/>
  <c r="CO298" i="1"/>
  <c r="CO299" i="1"/>
  <c r="CO300" i="1"/>
  <c r="CO301" i="1"/>
  <c r="CO302" i="1"/>
  <c r="CO303" i="1"/>
  <c r="CO304" i="1"/>
  <c r="CO305" i="1"/>
  <c r="CO306" i="1"/>
  <c r="CO307" i="1"/>
  <c r="CO308" i="1"/>
  <c r="CO309" i="1"/>
  <c r="CO310" i="1"/>
  <c r="CO311" i="1"/>
  <c r="CO312" i="1"/>
  <c r="CO313" i="1"/>
  <c r="CO314" i="1"/>
  <c r="CO315" i="1"/>
  <c r="CO316" i="1"/>
  <c r="CO317" i="1"/>
  <c r="CO318" i="1"/>
  <c r="CO319" i="1"/>
  <c r="CO320" i="1"/>
  <c r="CO321" i="1"/>
  <c r="CO322" i="1"/>
  <c r="CO323" i="1"/>
  <c r="CO324" i="1"/>
  <c r="CO325" i="1"/>
  <c r="CO326" i="1"/>
  <c r="CO327" i="1"/>
  <c r="CO328" i="1"/>
  <c r="CO329" i="1"/>
  <c r="CO330" i="1"/>
  <c r="CO331" i="1"/>
  <c r="CO332" i="1"/>
  <c r="CO333" i="1"/>
  <c r="CO334" i="1"/>
  <c r="CO335" i="1"/>
  <c r="CO336" i="1"/>
  <c r="CO337" i="1"/>
  <c r="CO338" i="1"/>
  <c r="CO339" i="1"/>
  <c r="CO340" i="1"/>
  <c r="CO341" i="1"/>
  <c r="CO342" i="1"/>
  <c r="CO343" i="1"/>
  <c r="CO344" i="1"/>
  <c r="CO3" i="1"/>
  <c r="CO4" i="1"/>
  <c r="CO5" i="1"/>
  <c r="CO6" i="1"/>
  <c r="CO7" i="1"/>
  <c r="CO8" i="1"/>
  <c r="CO9" i="1"/>
  <c r="CO10" i="1"/>
  <c r="CO11" i="1"/>
  <c r="CO12" i="1"/>
  <c r="CO13" i="1"/>
  <c r="CO14" i="1"/>
  <c r="CO15" i="1"/>
  <c r="CO16" i="1"/>
  <c r="CO17" i="1"/>
  <c r="CO18" i="1"/>
  <c r="CO19" i="1"/>
  <c r="CO20" i="1"/>
  <c r="CO21" i="1"/>
  <c r="CO22" i="1"/>
  <c r="CO23" i="1"/>
  <c r="CO24" i="1"/>
  <c r="CO25" i="1"/>
  <c r="CO26" i="1"/>
  <c r="CO27" i="1"/>
  <c r="CO28" i="1"/>
  <c r="CO29" i="1"/>
  <c r="CO30" i="1"/>
  <c r="CO31" i="1"/>
  <c r="CO49" i="1"/>
  <c r="CO50" i="1"/>
  <c r="CO51" i="1"/>
  <c r="CO52" i="1"/>
  <c r="CO53" i="1"/>
  <c r="CO54" i="1"/>
  <c r="CO55" i="1"/>
  <c r="CO56" i="1"/>
  <c r="CO57" i="1"/>
  <c r="CO58" i="1"/>
  <c r="CO32" i="1"/>
  <c r="CO33" i="1"/>
  <c r="CO34" i="1"/>
  <c r="CO35" i="1"/>
  <c r="CO36" i="1"/>
  <c r="CO37" i="1"/>
  <c r="CO38" i="1"/>
  <c r="CO39" i="1"/>
  <c r="CO40" i="1"/>
  <c r="CO41" i="1"/>
  <c r="CO42" i="1"/>
  <c r="CO43" i="1"/>
  <c r="CO44" i="1"/>
  <c r="CO45" i="1"/>
  <c r="CO46" i="1"/>
  <c r="CO47" i="1"/>
  <c r="CO48" i="1"/>
  <c r="CO59" i="1"/>
  <c r="CO60" i="1"/>
  <c r="CO61" i="1"/>
  <c r="CO62" i="1"/>
  <c r="CO63" i="1"/>
  <c r="CO64" i="1"/>
  <c r="CO65" i="1"/>
  <c r="CO66" i="1"/>
  <c r="CO67" i="1"/>
  <c r="CO68" i="1"/>
  <c r="CO69" i="1"/>
  <c r="CO70" i="1"/>
  <c r="CO71" i="1"/>
  <c r="CO72" i="1"/>
  <c r="CO73" i="1"/>
  <c r="CO74" i="1"/>
  <c r="CO75" i="1"/>
  <c r="CO76" i="1"/>
  <c r="CO77" i="1"/>
  <c r="CO98" i="1"/>
  <c r="CO99" i="1"/>
  <c r="CO78" i="1"/>
  <c r="CO79" i="1"/>
  <c r="CO80" i="1"/>
  <c r="CO81" i="1"/>
  <c r="CO82" i="1"/>
  <c r="CO83" i="1"/>
  <c r="CO84" i="1"/>
  <c r="CO85" i="1"/>
  <c r="CO86" i="1"/>
  <c r="CO87" i="1"/>
  <c r="CO88" i="1"/>
  <c r="CO89" i="1"/>
  <c r="CP89" i="1" s="1"/>
  <c r="CO90" i="1"/>
  <c r="CO91" i="1"/>
  <c r="CO92" i="1"/>
  <c r="CO93" i="1"/>
  <c r="CO94" i="1"/>
  <c r="CO95" i="1"/>
  <c r="CO96" i="1"/>
  <c r="CO97" i="1"/>
  <c r="CO100" i="1"/>
  <c r="CO101" i="1"/>
  <c r="CO110" i="1"/>
  <c r="CO111" i="1"/>
  <c r="CO102" i="1"/>
  <c r="CO103" i="1"/>
  <c r="CO104" i="1"/>
  <c r="CO105" i="1"/>
  <c r="CO106" i="1"/>
  <c r="CO107" i="1"/>
  <c r="CO108" i="1"/>
  <c r="CO109" i="1"/>
  <c r="CO164" i="1"/>
  <c r="CO165" i="1"/>
  <c r="CO166" i="1"/>
  <c r="CO167" i="1"/>
  <c r="CO168" i="1"/>
  <c r="CO169" i="1"/>
  <c r="CO112" i="1"/>
  <c r="CO113" i="1"/>
  <c r="CO114" i="1"/>
  <c r="CO115" i="1"/>
  <c r="CO116" i="1"/>
  <c r="CO117" i="1"/>
  <c r="CO118" i="1"/>
  <c r="CO119" i="1"/>
  <c r="CO120" i="1"/>
  <c r="CO121" i="1"/>
  <c r="CO122" i="1"/>
  <c r="CO123" i="1"/>
  <c r="CO124" i="1"/>
  <c r="CO125" i="1"/>
  <c r="CO126" i="1"/>
  <c r="CO127" i="1"/>
  <c r="CO128" i="1"/>
  <c r="CO129" i="1"/>
  <c r="CO130" i="1"/>
  <c r="CO131" i="1"/>
  <c r="CO132" i="1"/>
  <c r="CO133" i="1"/>
  <c r="CO134" i="1"/>
  <c r="CO135" i="1"/>
  <c r="CO136" i="1"/>
  <c r="CO137" i="1"/>
  <c r="CO138" i="1"/>
  <c r="CO139" i="1"/>
  <c r="CO140" i="1"/>
  <c r="CO141" i="1"/>
  <c r="CO142" i="1"/>
  <c r="CO143" i="1"/>
  <c r="CO144" i="1"/>
  <c r="CO145" i="1"/>
  <c r="CO146" i="1"/>
  <c r="CO147" i="1"/>
  <c r="CO148" i="1"/>
  <c r="CO149" i="1"/>
  <c r="CO162" i="1"/>
  <c r="CO163" i="1"/>
  <c r="CO150" i="1"/>
  <c r="CO151" i="1"/>
  <c r="CO152" i="1"/>
  <c r="CO153" i="1"/>
  <c r="CO154" i="1"/>
  <c r="CO155" i="1"/>
  <c r="CO156" i="1"/>
  <c r="CO157" i="1"/>
  <c r="CO158" i="1"/>
  <c r="CO159" i="1"/>
  <c r="CO160" i="1"/>
  <c r="CO161" i="1"/>
  <c r="CO170" i="1"/>
  <c r="CO171" i="1"/>
  <c r="CO172" i="1"/>
  <c r="CO173" i="1"/>
  <c r="CO174" i="1"/>
  <c r="CO175" i="1"/>
  <c r="CO176" i="1"/>
  <c r="CO177" i="1"/>
  <c r="CO178" i="1"/>
  <c r="CO179" i="1"/>
  <c r="CO180" i="1"/>
  <c r="CO181" i="1"/>
  <c r="CO182" i="1"/>
  <c r="CO183" i="1"/>
  <c r="CO184" i="1"/>
  <c r="CO185" i="1"/>
  <c r="CO186" i="1"/>
  <c r="CO187" i="1"/>
  <c r="CO188" i="1"/>
  <c r="CO189" i="1"/>
  <c r="CO190" i="1"/>
  <c r="CO191" i="1"/>
  <c r="CO192" i="1"/>
  <c r="CO193" i="1"/>
  <c r="CO194" i="1"/>
  <c r="CO195" i="1"/>
  <c r="CO196" i="1"/>
  <c r="CO197" i="1"/>
  <c r="CO198" i="1"/>
  <c r="CO199" i="1"/>
  <c r="CO200" i="1"/>
  <c r="CO201" i="1"/>
  <c r="CO202" i="1"/>
  <c r="CO203" i="1"/>
  <c r="CO204" i="1"/>
  <c r="CO205" i="1"/>
  <c r="CO206" i="1"/>
  <c r="CO207" i="1"/>
  <c r="CO208" i="1"/>
  <c r="CO209" i="1"/>
  <c r="CO2" i="1"/>
  <c r="CL2" i="1"/>
  <c r="CL3" i="1"/>
  <c r="CN3" i="1" s="1"/>
  <c r="CL4" i="1"/>
  <c r="CN4" i="1" s="1"/>
  <c r="CN5" i="1"/>
  <c r="CL6" i="1"/>
  <c r="CN6" i="1" s="1"/>
  <c r="CL7" i="1"/>
  <c r="CN7" i="1" s="1"/>
  <c r="CL8" i="1"/>
  <c r="CN8" i="1" s="1"/>
  <c r="CL9" i="1"/>
  <c r="CN9" i="1" s="1"/>
  <c r="CL10" i="1"/>
  <c r="CN10" i="1" s="1"/>
  <c r="CL11" i="1"/>
  <c r="CN11" i="1" s="1"/>
  <c r="CL12" i="1"/>
  <c r="CN12" i="1" s="1"/>
  <c r="CN13" i="1"/>
  <c r="CL14" i="1"/>
  <c r="CN14" i="1" s="1"/>
  <c r="CL15" i="1"/>
  <c r="CN15" i="1" s="1"/>
  <c r="CL16" i="1"/>
  <c r="CN16" i="1" s="1"/>
  <c r="CL17" i="1"/>
  <c r="CN17" i="1" s="1"/>
  <c r="CL18" i="1"/>
  <c r="CN18" i="1" s="1"/>
  <c r="CL19" i="1"/>
  <c r="CN19" i="1" s="1"/>
  <c r="CL20" i="1"/>
  <c r="CN20" i="1" s="1"/>
  <c r="CN21" i="1"/>
  <c r="CL22" i="1"/>
  <c r="CN22" i="1" s="1"/>
  <c r="CL23" i="1"/>
  <c r="CN23" i="1" s="1"/>
  <c r="CL24" i="1"/>
  <c r="CN24" i="1" s="1"/>
  <c r="CL25" i="1"/>
  <c r="CN25" i="1" s="1"/>
  <c r="CL26" i="1"/>
  <c r="CN26" i="1" s="1"/>
  <c r="CL27" i="1"/>
  <c r="CN27" i="1" s="1"/>
  <c r="CL28" i="1"/>
  <c r="CN28" i="1" s="1"/>
  <c r="CL29" i="1"/>
  <c r="CN29" i="1" s="1"/>
  <c r="CN30" i="1"/>
  <c r="CL31" i="1"/>
  <c r="CN31" i="1" s="1"/>
  <c r="CL49" i="1"/>
  <c r="CN49" i="1" s="1"/>
  <c r="CL50" i="1"/>
  <c r="CN50" i="1" s="1"/>
  <c r="CL51" i="1"/>
  <c r="CN51" i="1" s="1"/>
  <c r="CL52" i="1"/>
  <c r="CN52" i="1" s="1"/>
  <c r="CL53" i="1"/>
  <c r="CN53" i="1" s="1"/>
  <c r="CL54" i="1"/>
  <c r="CN54" i="1" s="1"/>
  <c r="CL55" i="1"/>
  <c r="CN55" i="1" s="1"/>
  <c r="CL56" i="1"/>
  <c r="CN56" i="1" s="1"/>
  <c r="CL57" i="1"/>
  <c r="CN57" i="1" s="1"/>
  <c r="CL58" i="1"/>
  <c r="CN58" i="1" s="1"/>
  <c r="CL32" i="1"/>
  <c r="CN32" i="1" s="1"/>
  <c r="CL33" i="1"/>
  <c r="CN33" i="1" s="1"/>
  <c r="CL34" i="1"/>
  <c r="CN34" i="1" s="1"/>
  <c r="CL35" i="1"/>
  <c r="CN35" i="1" s="1"/>
  <c r="CL36" i="1"/>
  <c r="CN36" i="1" s="1"/>
  <c r="CL37" i="1"/>
  <c r="CN37" i="1" s="1"/>
  <c r="CL38" i="1"/>
  <c r="CN38" i="1" s="1"/>
  <c r="CL39" i="1"/>
  <c r="CN39" i="1" s="1"/>
  <c r="CL40" i="1"/>
  <c r="CN40" i="1" s="1"/>
  <c r="CL41" i="1"/>
  <c r="CN41" i="1" s="1"/>
  <c r="CN42" i="1"/>
  <c r="CL43" i="1"/>
  <c r="CN43" i="1" s="1"/>
  <c r="CL44" i="1"/>
  <c r="CN44" i="1" s="1"/>
  <c r="CL45" i="1"/>
  <c r="CN45" i="1" s="1"/>
  <c r="CL46" i="1"/>
  <c r="CN46" i="1" s="1"/>
  <c r="CL47" i="1"/>
  <c r="CN47" i="1" s="1"/>
  <c r="CN48" i="1"/>
  <c r="CL59" i="1"/>
  <c r="CN59" i="1" s="1"/>
  <c r="CN60" i="1"/>
  <c r="CL61" i="1"/>
  <c r="CN61" i="1" s="1"/>
  <c r="CL62" i="1"/>
  <c r="CN62" i="1" s="1"/>
  <c r="CL63" i="1"/>
  <c r="CN63" i="1" s="1"/>
  <c r="CL64" i="1"/>
  <c r="CN64" i="1" s="1"/>
  <c r="CN65" i="1"/>
  <c r="CL66" i="1"/>
  <c r="CN66" i="1" s="1"/>
  <c r="CL67" i="1"/>
  <c r="CN67" i="1" s="1"/>
  <c r="CL68" i="1"/>
  <c r="CN68" i="1" s="1"/>
  <c r="CL69" i="1"/>
  <c r="CN69" i="1" s="1"/>
  <c r="CL70" i="1"/>
  <c r="CN70" i="1" s="1"/>
  <c r="CL71" i="1"/>
  <c r="CN71" i="1" s="1"/>
  <c r="CL72" i="1"/>
  <c r="CN72" i="1" s="1"/>
  <c r="CL73" i="1"/>
  <c r="CN73" i="1" s="1"/>
  <c r="CL74" i="1"/>
  <c r="CN74" i="1" s="1"/>
  <c r="CL75" i="1"/>
  <c r="CN75" i="1" s="1"/>
  <c r="CL76" i="1"/>
  <c r="CN76" i="1" s="1"/>
  <c r="CL77" i="1"/>
  <c r="CN77" i="1" s="1"/>
  <c r="CL98" i="1"/>
  <c r="CN98" i="1" s="1"/>
  <c r="CL99" i="1"/>
  <c r="CN99" i="1" s="1"/>
  <c r="CL78" i="1"/>
  <c r="CN78" i="1" s="1"/>
  <c r="CL79" i="1"/>
  <c r="CN79" i="1" s="1"/>
  <c r="CL80" i="1"/>
  <c r="CN80" i="1" s="1"/>
  <c r="CL81" i="1"/>
  <c r="CN81" i="1" s="1"/>
  <c r="CL82" i="1"/>
  <c r="CN82" i="1" s="1"/>
  <c r="CL83" i="1"/>
  <c r="CN83" i="1" s="1"/>
  <c r="CL84" i="1"/>
  <c r="CN84" i="1" s="1"/>
  <c r="CL85" i="1"/>
  <c r="CN85" i="1" s="1"/>
  <c r="CL86" i="1"/>
  <c r="CN86" i="1" s="1"/>
  <c r="CL87" i="1"/>
  <c r="CN87" i="1" s="1"/>
  <c r="CL88" i="1"/>
  <c r="CN88" i="1" s="1"/>
  <c r="CL89" i="1"/>
  <c r="CN89" i="1" s="1"/>
  <c r="CL90" i="1"/>
  <c r="CN90" i="1" s="1"/>
  <c r="CL91" i="1"/>
  <c r="CN91" i="1" s="1"/>
  <c r="CN92" i="1"/>
  <c r="CL93" i="1"/>
  <c r="CN93" i="1" s="1"/>
  <c r="CL94" i="1"/>
  <c r="CN94" i="1" s="1"/>
  <c r="CL95" i="1"/>
  <c r="CN95" i="1" s="1"/>
  <c r="CN96" i="1"/>
  <c r="CN97" i="1"/>
  <c r="CL100" i="1"/>
  <c r="CN100" i="1" s="1"/>
  <c r="CN101" i="1"/>
  <c r="CL110" i="1"/>
  <c r="CN110" i="1" s="1"/>
  <c r="CL111" i="1"/>
  <c r="CN111" i="1" s="1"/>
  <c r="CN102" i="1"/>
  <c r="CL103" i="1"/>
  <c r="CN103" i="1" s="1"/>
  <c r="CL104" i="1"/>
  <c r="CN104" i="1" s="1"/>
  <c r="CL105" i="1"/>
  <c r="CN105" i="1" s="1"/>
  <c r="CL106" i="1"/>
  <c r="CN106" i="1" s="1"/>
  <c r="CL107" i="1"/>
  <c r="CN107" i="1" s="1"/>
  <c r="CL108" i="1"/>
  <c r="CN108" i="1" s="1"/>
  <c r="CL109" i="1"/>
  <c r="CN109" i="1" s="1"/>
  <c r="CL164" i="1"/>
  <c r="CN164" i="1" s="1"/>
  <c r="CL165" i="1"/>
  <c r="CN165" i="1" s="1"/>
  <c r="CL166" i="1"/>
  <c r="CN166" i="1" s="1"/>
  <c r="CL167" i="1"/>
  <c r="CN167" i="1" s="1"/>
  <c r="CL168" i="1"/>
  <c r="CN168" i="1" s="1"/>
  <c r="CL169" i="1"/>
  <c r="CN169" i="1" s="1"/>
  <c r="CL112" i="1"/>
  <c r="CN112" i="1" s="1"/>
  <c r="CL113" i="1"/>
  <c r="CN113" i="1" s="1"/>
  <c r="CL114" i="1"/>
  <c r="CN114" i="1" s="1"/>
  <c r="CL115" i="1"/>
  <c r="CN115" i="1" s="1"/>
  <c r="CL116" i="1"/>
  <c r="CN116" i="1" s="1"/>
  <c r="CL117" i="1"/>
  <c r="CN117" i="1" s="1"/>
  <c r="CL118" i="1"/>
  <c r="CN118" i="1" s="1"/>
  <c r="CL119" i="1"/>
  <c r="CN119" i="1" s="1"/>
  <c r="CL120" i="1"/>
  <c r="CN120" i="1" s="1"/>
  <c r="CL121" i="1"/>
  <c r="CN121" i="1" s="1"/>
  <c r="CL122" i="1"/>
  <c r="CN122" i="1" s="1"/>
  <c r="CL123" i="1"/>
  <c r="CN123" i="1" s="1"/>
  <c r="CL124" i="1"/>
  <c r="CN124" i="1" s="1"/>
  <c r="CL125" i="1"/>
  <c r="CN125" i="1" s="1"/>
  <c r="CN126" i="1"/>
  <c r="CL127" i="1"/>
  <c r="CN127" i="1" s="1"/>
  <c r="CL128" i="1"/>
  <c r="CN128" i="1" s="1"/>
  <c r="CL129" i="1"/>
  <c r="CN129" i="1" s="1"/>
  <c r="CN130" i="1"/>
  <c r="CL131" i="1"/>
  <c r="CN131" i="1" s="1"/>
  <c r="CL132" i="1"/>
  <c r="CN132" i="1" s="1"/>
  <c r="CN133" i="1"/>
  <c r="CL134" i="1"/>
  <c r="CN134" i="1" s="1"/>
  <c r="CL135" i="1"/>
  <c r="CN135" i="1" s="1"/>
  <c r="CL136" i="1"/>
  <c r="CN136" i="1" s="1"/>
  <c r="CN137" i="1"/>
  <c r="CN138" i="1"/>
  <c r="CL139" i="1"/>
  <c r="CN139" i="1" s="1"/>
  <c r="CL140" i="1"/>
  <c r="CN140" i="1" s="1"/>
  <c r="CL142" i="1"/>
  <c r="CN142" i="1" s="1"/>
  <c r="CN143" i="1"/>
  <c r="CL144" i="1"/>
  <c r="CN144" i="1" s="1"/>
  <c r="CL145" i="1"/>
  <c r="CN145" i="1" s="1"/>
  <c r="CN146" i="1"/>
  <c r="CL147" i="1"/>
  <c r="CN147" i="1" s="1"/>
  <c r="CL148" i="1"/>
  <c r="CN148" i="1" s="1"/>
  <c r="CN149" i="1"/>
  <c r="CL162" i="1"/>
  <c r="CN162" i="1" s="1"/>
  <c r="CL163" i="1"/>
  <c r="CN163" i="1" s="1"/>
  <c r="CL150" i="1"/>
  <c r="CN150" i="1" s="1"/>
  <c r="CL151" i="1"/>
  <c r="CN151" i="1" s="1"/>
  <c r="CL152" i="1"/>
  <c r="CN152" i="1" s="1"/>
  <c r="CL153" i="1"/>
  <c r="CN153" i="1" s="1"/>
  <c r="CN154" i="1"/>
  <c r="CL155" i="1"/>
  <c r="CN155" i="1" s="1"/>
  <c r="CL156" i="1"/>
  <c r="CN156" i="1" s="1"/>
  <c r="CL157" i="1"/>
  <c r="CN157" i="1" s="1"/>
  <c r="CL158" i="1"/>
  <c r="CN158" i="1" s="1"/>
  <c r="CL159" i="1"/>
  <c r="CN159" i="1" s="1"/>
  <c r="CL160" i="1"/>
  <c r="CN160" i="1" s="1"/>
  <c r="CL161" i="1"/>
  <c r="CN161" i="1" s="1"/>
  <c r="CL170" i="1"/>
  <c r="CN170" i="1" s="1"/>
  <c r="CL171" i="1"/>
  <c r="CN171" i="1" s="1"/>
  <c r="CL172" i="1"/>
  <c r="CN172" i="1" s="1"/>
  <c r="CL173" i="1"/>
  <c r="CN173" i="1" s="1"/>
  <c r="CL174" i="1"/>
  <c r="CN174" i="1" s="1"/>
  <c r="CN175" i="1"/>
  <c r="CL176" i="1"/>
  <c r="CN176" i="1" s="1"/>
  <c r="CL177" i="1"/>
  <c r="CN177" i="1" s="1"/>
  <c r="CL178" i="1"/>
  <c r="CN178" i="1" s="1"/>
  <c r="CN179" i="1"/>
  <c r="CL180" i="1"/>
  <c r="CN180" i="1" s="1"/>
  <c r="CL181" i="1"/>
  <c r="CN181" i="1" s="1"/>
  <c r="CL182" i="1"/>
  <c r="CN182" i="1" s="1"/>
  <c r="CL183" i="1"/>
  <c r="CN183" i="1" s="1"/>
  <c r="CL184" i="1"/>
  <c r="CN184" i="1" s="1"/>
  <c r="CL185" i="1"/>
  <c r="CN185" i="1" s="1"/>
  <c r="CL186" i="1"/>
  <c r="CN186" i="1" s="1"/>
  <c r="CL187" i="1"/>
  <c r="CN187" i="1" s="1"/>
  <c r="CL188" i="1"/>
  <c r="CN188" i="1" s="1"/>
  <c r="CL189" i="1"/>
  <c r="CN189" i="1" s="1"/>
  <c r="CL190" i="1"/>
  <c r="CN190" i="1" s="1"/>
  <c r="CL191" i="1"/>
  <c r="CN191" i="1" s="1"/>
  <c r="CL192" i="1"/>
  <c r="CN192" i="1" s="1"/>
  <c r="CL193" i="1"/>
  <c r="CN193" i="1" s="1"/>
  <c r="CL194" i="1"/>
  <c r="CN194" i="1" s="1"/>
  <c r="CN195" i="1"/>
  <c r="CN196" i="1"/>
  <c r="CL197" i="1"/>
  <c r="CN197" i="1" s="1"/>
  <c r="CL198" i="1"/>
  <c r="CN198" i="1" s="1"/>
  <c r="CL199" i="1"/>
  <c r="CN199" i="1" s="1"/>
  <c r="CL200" i="1"/>
  <c r="CN200" i="1" s="1"/>
  <c r="CN201" i="1"/>
  <c r="CN202" i="1"/>
  <c r="CN203" i="1"/>
  <c r="CL204" i="1"/>
  <c r="CN204" i="1" s="1"/>
  <c r="CL205" i="1"/>
  <c r="CN205" i="1" s="1"/>
  <c r="CN206" i="1"/>
  <c r="CL207" i="1"/>
  <c r="CN207" i="1" s="1"/>
  <c r="CL208" i="1"/>
  <c r="CN208" i="1" s="1"/>
  <c r="CL209" i="1"/>
  <c r="CN209" i="1" s="1"/>
  <c r="CL210" i="1"/>
  <c r="CN210" i="1" s="1"/>
  <c r="CL211" i="1"/>
  <c r="CN211" i="1" s="1"/>
  <c r="CL212" i="1"/>
  <c r="CN212" i="1" s="1"/>
  <c r="CL213" i="1"/>
  <c r="CN213" i="1" s="1"/>
  <c r="CL214" i="1"/>
  <c r="CN214" i="1" s="1"/>
  <c r="CL215" i="1"/>
  <c r="CN215" i="1" s="1"/>
  <c r="CL216" i="1"/>
  <c r="CN216" i="1" s="1"/>
  <c r="CL217" i="1"/>
  <c r="CN217" i="1" s="1"/>
  <c r="CL218" i="1"/>
  <c r="CN218" i="1" s="1"/>
  <c r="CL219" i="1"/>
  <c r="CN219" i="1" s="1"/>
  <c r="CL220" i="1"/>
  <c r="CN220" i="1" s="1"/>
  <c r="CL221" i="1"/>
  <c r="CN221" i="1" s="1"/>
  <c r="CL222" i="1"/>
  <c r="CN222" i="1" s="1"/>
  <c r="CL223" i="1"/>
  <c r="CN223" i="1" s="1"/>
  <c r="CL224" i="1"/>
  <c r="CN224" i="1" s="1"/>
  <c r="CL225" i="1"/>
  <c r="CN225" i="1" s="1"/>
  <c r="CL226" i="1"/>
  <c r="CN226" i="1" s="1"/>
  <c r="CL227" i="1"/>
  <c r="CN227" i="1" s="1"/>
  <c r="CL228" i="1"/>
  <c r="CN228" i="1" s="1"/>
  <c r="CL229" i="1"/>
  <c r="CN229" i="1" s="1"/>
  <c r="CN230" i="1"/>
  <c r="CL231" i="1"/>
  <c r="CN231" i="1" s="1"/>
  <c r="CL232" i="1"/>
  <c r="CN232" i="1" s="1"/>
  <c r="CL233" i="1"/>
  <c r="CN233" i="1" s="1"/>
  <c r="CL234" i="1"/>
  <c r="CN234" i="1" s="1"/>
  <c r="CN235" i="1"/>
  <c r="CL236" i="1"/>
  <c r="CN236" i="1" s="1"/>
  <c r="CL237" i="1"/>
  <c r="CN237" i="1" s="1"/>
  <c r="CL238" i="1"/>
  <c r="CN238" i="1" s="1"/>
  <c r="CN239" i="1"/>
  <c r="CL240" i="1"/>
  <c r="CN240" i="1" s="1"/>
  <c r="CN241" i="1"/>
  <c r="CN242" i="1"/>
  <c r="CL243" i="1"/>
  <c r="CN243" i="1" s="1"/>
  <c r="CN244" i="1"/>
  <c r="CL245" i="1"/>
  <c r="CN245" i="1" s="1"/>
  <c r="CN246" i="1"/>
  <c r="CL247" i="1"/>
  <c r="CN247" i="1" s="1"/>
  <c r="CL248" i="1"/>
  <c r="CN248" i="1" s="1"/>
  <c r="CL249" i="1"/>
  <c r="CN249" i="1" s="1"/>
  <c r="CL250" i="1"/>
  <c r="CN250" i="1" s="1"/>
  <c r="CL251" i="1"/>
  <c r="CN251" i="1" s="1"/>
  <c r="CL252" i="1"/>
  <c r="CN252" i="1" s="1"/>
  <c r="CL253" i="1"/>
  <c r="CN253" i="1" s="1"/>
  <c r="CL254" i="1"/>
  <c r="CN254" i="1" s="1"/>
  <c r="CL255" i="1"/>
  <c r="CN255" i="1" s="1"/>
  <c r="CL256" i="1"/>
  <c r="CN256" i="1" s="1"/>
  <c r="CL257" i="1"/>
  <c r="CN257" i="1" s="1"/>
  <c r="CL258" i="1"/>
  <c r="CN258" i="1" s="1"/>
  <c r="CL259" i="1"/>
  <c r="CN259" i="1" s="1"/>
  <c r="CL260" i="1"/>
  <c r="CN260" i="1" s="1"/>
  <c r="CL261" i="1"/>
  <c r="CN261" i="1" s="1"/>
  <c r="CL262" i="1"/>
  <c r="CN262" i="1" s="1"/>
  <c r="CL263" i="1"/>
  <c r="CN263" i="1" s="1"/>
  <c r="CL264" i="1"/>
  <c r="CN264" i="1" s="1"/>
  <c r="CL265" i="1"/>
  <c r="CN265" i="1" s="1"/>
  <c r="CL266" i="1"/>
  <c r="CN266" i="1" s="1"/>
  <c r="CL267" i="1"/>
  <c r="CN267" i="1" s="1"/>
  <c r="CL268" i="1"/>
  <c r="CN268" i="1" s="1"/>
  <c r="CL269" i="1"/>
  <c r="CN269" i="1" s="1"/>
  <c r="CL270" i="1"/>
  <c r="CN270" i="1" s="1"/>
  <c r="CL271" i="1"/>
  <c r="CN271" i="1" s="1"/>
  <c r="CL345" i="1"/>
  <c r="CN345" i="1" s="1"/>
  <c r="CL346" i="1"/>
  <c r="CN346" i="1" s="1"/>
  <c r="CL347" i="1"/>
  <c r="CN347" i="1" s="1"/>
  <c r="CL348" i="1"/>
  <c r="CN348" i="1" s="1"/>
  <c r="CL349" i="1"/>
  <c r="CN349" i="1" s="1"/>
  <c r="CL350" i="1"/>
  <c r="CN350" i="1" s="1"/>
  <c r="CL272" i="1"/>
  <c r="CN272" i="1" s="1"/>
  <c r="CL273" i="1"/>
  <c r="CN273" i="1" s="1"/>
  <c r="CL274" i="1"/>
  <c r="CN274" i="1" s="1"/>
  <c r="CL275" i="1"/>
  <c r="CN275" i="1" s="1"/>
  <c r="CL276" i="1"/>
  <c r="CN276" i="1" s="1"/>
  <c r="CL277" i="1"/>
  <c r="CN277" i="1" s="1"/>
  <c r="CL278" i="1"/>
  <c r="CN278" i="1" s="1"/>
  <c r="CN279" i="1"/>
  <c r="CL280" i="1"/>
  <c r="CN280" i="1" s="1"/>
  <c r="CL281" i="1"/>
  <c r="CN281" i="1" s="1"/>
  <c r="CL282" i="1"/>
  <c r="CN282" i="1" s="1"/>
  <c r="CL283" i="1"/>
  <c r="CN283" i="1" s="1"/>
  <c r="CL284" i="1"/>
  <c r="CN284" i="1" s="1"/>
  <c r="CN285" i="1"/>
  <c r="CL286" i="1"/>
  <c r="CN286" i="1" s="1"/>
  <c r="CL287" i="1"/>
  <c r="CN287" i="1" s="1"/>
  <c r="CN288" i="1"/>
  <c r="CL289" i="1"/>
  <c r="CN289" i="1" s="1"/>
  <c r="CL290" i="1"/>
  <c r="CN290" i="1" s="1"/>
  <c r="CL291" i="1"/>
  <c r="CN291" i="1" s="1"/>
  <c r="CL292" i="1"/>
  <c r="CN292" i="1" s="1"/>
  <c r="CL293" i="1"/>
  <c r="CN293" i="1" s="1"/>
  <c r="CL294" i="1"/>
  <c r="CN294" i="1" s="1"/>
  <c r="CL295" i="1"/>
  <c r="CN295" i="1" s="1"/>
  <c r="CL296" i="1"/>
  <c r="CN296" i="1" s="1"/>
  <c r="CL297" i="1"/>
  <c r="CN297" i="1" s="1"/>
  <c r="CL298" i="1"/>
  <c r="CN298" i="1" s="1"/>
  <c r="CL299" i="1"/>
  <c r="CN299" i="1" s="1"/>
  <c r="CL300" i="1"/>
  <c r="CN300" i="1" s="1"/>
  <c r="CL301" i="1"/>
  <c r="CN301" i="1" s="1"/>
  <c r="CL302" i="1"/>
  <c r="CN302" i="1" s="1"/>
  <c r="CL303" i="1"/>
  <c r="CN303" i="1" s="1"/>
  <c r="CL304" i="1"/>
  <c r="CN304" i="1" s="1"/>
  <c r="CL305" i="1"/>
  <c r="CN305" i="1" s="1"/>
  <c r="CL306" i="1"/>
  <c r="CN306" i="1" s="1"/>
  <c r="CL307" i="1"/>
  <c r="CN307" i="1" s="1"/>
  <c r="CL308" i="1"/>
  <c r="CN308" i="1" s="1"/>
  <c r="CL309" i="1"/>
  <c r="CN309" i="1" s="1"/>
  <c r="CL310" i="1"/>
  <c r="CN310" i="1" s="1"/>
  <c r="CL311" i="1"/>
  <c r="CN311" i="1" s="1"/>
  <c r="CL312" i="1"/>
  <c r="CN312" i="1" s="1"/>
  <c r="CL313" i="1"/>
  <c r="CN313" i="1" s="1"/>
  <c r="CL314" i="1"/>
  <c r="CN314" i="1" s="1"/>
  <c r="CL315" i="1"/>
  <c r="CN315" i="1" s="1"/>
  <c r="CL316" i="1"/>
  <c r="CN316" i="1" s="1"/>
  <c r="CL317" i="1"/>
  <c r="CN317" i="1" s="1"/>
  <c r="CL318" i="1"/>
  <c r="CN318" i="1" s="1"/>
  <c r="CL319" i="1"/>
  <c r="CN319" i="1" s="1"/>
  <c r="CL320" i="1"/>
  <c r="CN320" i="1" s="1"/>
  <c r="CN321" i="1"/>
  <c r="CL322" i="1"/>
  <c r="CN322" i="1" s="1"/>
  <c r="CL323" i="1"/>
  <c r="CN323" i="1" s="1"/>
  <c r="CL324" i="1"/>
  <c r="CN324" i="1" s="1"/>
  <c r="CL325" i="1"/>
  <c r="CN325" i="1" s="1"/>
  <c r="CL326" i="1"/>
  <c r="CN326" i="1" s="1"/>
  <c r="CL327" i="1"/>
  <c r="CN327" i="1" s="1"/>
  <c r="CL328" i="1"/>
  <c r="CN328" i="1" s="1"/>
  <c r="CL329" i="1"/>
  <c r="CN329" i="1" s="1"/>
  <c r="CL330" i="1"/>
  <c r="CN330" i="1" s="1"/>
  <c r="CL331" i="1"/>
  <c r="CN331" i="1" s="1"/>
  <c r="CL332" i="1"/>
  <c r="CN332" i="1" s="1"/>
  <c r="CL333" i="1"/>
  <c r="CN333" i="1" s="1"/>
  <c r="CL334" i="1"/>
  <c r="CN334" i="1" s="1"/>
  <c r="CL335" i="1"/>
  <c r="CN335" i="1" s="1"/>
  <c r="CL336" i="1"/>
  <c r="CN336" i="1" s="1"/>
  <c r="CL337" i="1"/>
  <c r="CN337" i="1" s="1"/>
  <c r="CL338" i="1"/>
  <c r="CN338" i="1" s="1"/>
  <c r="CL339" i="1"/>
  <c r="CN339" i="1" s="1"/>
  <c r="CL340" i="1"/>
  <c r="CN340" i="1" s="1"/>
  <c r="CL341" i="1"/>
  <c r="CN341" i="1" s="1"/>
  <c r="CL342" i="1"/>
  <c r="CN342" i="1" s="1"/>
  <c r="CL343" i="1"/>
  <c r="CN343" i="1" s="1"/>
  <c r="CL344" i="1"/>
  <c r="CN344" i="1" s="1"/>
  <c r="CL351" i="1"/>
  <c r="CN351" i="1" s="1"/>
  <c r="CL352" i="1"/>
  <c r="CN352" i="1" s="1"/>
  <c r="CL353" i="1"/>
  <c r="CN353" i="1" s="1"/>
  <c r="CL354" i="1"/>
  <c r="CN354" i="1" s="1"/>
  <c r="CL355" i="1"/>
  <c r="CN355" i="1" s="1"/>
  <c r="CL356" i="1"/>
  <c r="CN356" i="1" s="1"/>
  <c r="CL357" i="1"/>
  <c r="CN357" i="1" s="1"/>
  <c r="CL358" i="1"/>
  <c r="CN358" i="1" s="1"/>
  <c r="CL359" i="1"/>
  <c r="CN359" i="1" s="1"/>
  <c r="CL360" i="1"/>
  <c r="CN360" i="1" s="1"/>
  <c r="CL361" i="1"/>
  <c r="CN361" i="1" s="1"/>
  <c r="CL362" i="1"/>
  <c r="CN362" i="1" s="1"/>
  <c r="CL363" i="1"/>
  <c r="CN363" i="1" s="1"/>
  <c r="CL364" i="1"/>
  <c r="CN364" i="1" s="1"/>
  <c r="CL365" i="1"/>
  <c r="CN365" i="1" s="1"/>
  <c r="CL366" i="1"/>
  <c r="CN366" i="1" s="1"/>
  <c r="CL367" i="1"/>
  <c r="CN367" i="1" s="1"/>
  <c r="CL368" i="1"/>
  <c r="CN368" i="1" s="1"/>
  <c r="CL369" i="1"/>
  <c r="CN369" i="1" s="1"/>
  <c r="CL370" i="1"/>
  <c r="CN370" i="1" s="1"/>
  <c r="CL371" i="1"/>
  <c r="CN371" i="1" s="1"/>
  <c r="CL372" i="1"/>
  <c r="CN372" i="1" s="1"/>
  <c r="CL373" i="1"/>
  <c r="CN373" i="1" s="1"/>
  <c r="CL374" i="1"/>
  <c r="CN374" i="1" s="1"/>
  <c r="CL375" i="1"/>
  <c r="CN375" i="1" s="1"/>
  <c r="CL376" i="1"/>
  <c r="CN376" i="1" s="1"/>
  <c r="CL377" i="1"/>
  <c r="CN377" i="1" s="1"/>
  <c r="CL378" i="1"/>
  <c r="CN378" i="1" s="1"/>
  <c r="CL389" i="1"/>
  <c r="CN389" i="1" s="1"/>
  <c r="CL390" i="1"/>
  <c r="CN390" i="1" s="1"/>
  <c r="CL393" i="1"/>
  <c r="CN393" i="1" s="1"/>
  <c r="CL394" i="1"/>
  <c r="CN394" i="1" s="1"/>
  <c r="CL395" i="1"/>
  <c r="CN395" i="1" s="1"/>
  <c r="CL396" i="1"/>
  <c r="CN396" i="1" s="1"/>
  <c r="CL397" i="1"/>
  <c r="CN397" i="1" s="1"/>
  <c r="CL398" i="1"/>
  <c r="CN398" i="1" s="1"/>
  <c r="CL399" i="1"/>
  <c r="CN399" i="1" s="1"/>
  <c r="CL400" i="1"/>
  <c r="CN400" i="1" s="1"/>
  <c r="CL401" i="1"/>
  <c r="CN401" i="1" s="1"/>
  <c r="CL402" i="1"/>
  <c r="CN402" i="1" s="1"/>
  <c r="CL403" i="1"/>
  <c r="CN403" i="1" s="1"/>
  <c r="CL404" i="1"/>
  <c r="CN404" i="1" s="1"/>
  <c r="CL405" i="1"/>
  <c r="CN405" i="1" s="1"/>
  <c r="CL406" i="1"/>
  <c r="CN406" i="1" s="1"/>
  <c r="CL407" i="1"/>
  <c r="CN407" i="1" s="1"/>
  <c r="CL408" i="1"/>
  <c r="CN408" i="1" s="1"/>
  <c r="CL409" i="1"/>
  <c r="CN409" i="1" s="1"/>
  <c r="CL410" i="1"/>
  <c r="CN410" i="1" s="1"/>
  <c r="CL411" i="1"/>
  <c r="CN411" i="1" s="1"/>
  <c r="CL412" i="1"/>
  <c r="CN412" i="1" s="1"/>
  <c r="CL413" i="1"/>
  <c r="CN413" i="1" s="1"/>
  <c r="CL414" i="1"/>
  <c r="CN414" i="1" s="1"/>
  <c r="CL415" i="1"/>
  <c r="CN415" i="1" s="1"/>
  <c r="CL416" i="1"/>
  <c r="CN416" i="1" s="1"/>
  <c r="CL417" i="1"/>
  <c r="CN417" i="1" s="1"/>
  <c r="CL418" i="1"/>
  <c r="CN418" i="1" s="1"/>
  <c r="CL419" i="1"/>
  <c r="CN419" i="1" s="1"/>
  <c r="CL420" i="1"/>
  <c r="CN420" i="1" s="1"/>
  <c r="CL421" i="1"/>
  <c r="CN421" i="1" s="1"/>
  <c r="CL422" i="1"/>
  <c r="CN422" i="1" s="1"/>
  <c r="CL423" i="1"/>
  <c r="CN423" i="1" s="1"/>
  <c r="CL424" i="1"/>
  <c r="CN424" i="1" s="1"/>
  <c r="CL425" i="1"/>
  <c r="CN425" i="1" s="1"/>
  <c r="CL426" i="1"/>
  <c r="CN426" i="1" s="1"/>
  <c r="CL427" i="1"/>
  <c r="CN427" i="1" s="1"/>
  <c r="CL428" i="1"/>
  <c r="CN428" i="1" s="1"/>
  <c r="CL429" i="1"/>
  <c r="CN429" i="1" s="1"/>
  <c r="CL430" i="1"/>
  <c r="CN430" i="1" s="1"/>
  <c r="CL431" i="1"/>
  <c r="CN431" i="1" s="1"/>
  <c r="CL432" i="1"/>
  <c r="CN432" i="1" s="1"/>
  <c r="CL433" i="1"/>
  <c r="CN433" i="1" s="1"/>
  <c r="CL434" i="1"/>
  <c r="CN434" i="1" s="1"/>
  <c r="CL435" i="1"/>
  <c r="CN435" i="1" s="1"/>
  <c r="CL436" i="1"/>
  <c r="CN436" i="1" s="1"/>
  <c r="CL437" i="1"/>
  <c r="CN437" i="1" s="1"/>
  <c r="CL438" i="1"/>
  <c r="CN438" i="1" s="1"/>
  <c r="CL439" i="1"/>
  <c r="CN439" i="1" s="1"/>
  <c r="CL440" i="1"/>
  <c r="CN440" i="1" s="1"/>
  <c r="CL441" i="1"/>
  <c r="CN441" i="1" s="1"/>
  <c r="CL442" i="1"/>
  <c r="CN442" i="1" s="1"/>
  <c r="CL443" i="1"/>
  <c r="CN443" i="1" s="1"/>
  <c r="CL444" i="1"/>
  <c r="CN444" i="1" s="1"/>
  <c r="CL445" i="1"/>
  <c r="CN445" i="1" s="1"/>
  <c r="CL446" i="1"/>
  <c r="CN446" i="1" s="1"/>
  <c r="CL447" i="1"/>
  <c r="CN447" i="1" s="1"/>
  <c r="CL448" i="1"/>
  <c r="CN448" i="1" s="1"/>
  <c r="CL449" i="1"/>
  <c r="CN449" i="1" s="1"/>
  <c r="CL450" i="1"/>
  <c r="CN450" i="1" s="1"/>
  <c r="CL451" i="1"/>
  <c r="CN451" i="1" s="1"/>
  <c r="CL452" i="1"/>
  <c r="CN452" i="1" s="1"/>
  <c r="CL453" i="1"/>
  <c r="CN453" i="1" s="1"/>
  <c r="CT2" i="1" l="1"/>
  <c r="CV408" i="1"/>
  <c r="CU284" i="1"/>
  <c r="CV449" i="1"/>
  <c r="CV441" i="1"/>
  <c r="CV433" i="1"/>
  <c r="CV425" i="1"/>
  <c r="CV417" i="1"/>
  <c r="CV409" i="1"/>
  <c r="CU2" i="1"/>
  <c r="CV450" i="1"/>
  <c r="CV442" i="1"/>
  <c r="CV434" i="1"/>
  <c r="CV426" i="1"/>
  <c r="CV440" i="1"/>
  <c r="CV432" i="1"/>
  <c r="CN2" i="1"/>
  <c r="CV451" i="1"/>
  <c r="CV443" i="1"/>
  <c r="CV435" i="1"/>
  <c r="CV427" i="1"/>
  <c r="CV411" i="1"/>
  <c r="CV403" i="1"/>
  <c r="CV448" i="1"/>
  <c r="CV410" i="1"/>
  <c r="CP174" i="1"/>
  <c r="CV174" i="1" s="1"/>
  <c r="CU174" i="1"/>
  <c r="CP128" i="1"/>
  <c r="CV128" i="1" s="1"/>
  <c r="CU128" i="1"/>
  <c r="CP92" i="1"/>
  <c r="CV92" i="1" s="1"/>
  <c r="CU92" i="1"/>
  <c r="CP44" i="1"/>
  <c r="CV44" i="1" s="1"/>
  <c r="CU44" i="1"/>
  <c r="CP30" i="1"/>
  <c r="CV30" i="1" s="1"/>
  <c r="CU30" i="1"/>
  <c r="CP340" i="1"/>
  <c r="CV340" i="1" s="1"/>
  <c r="CU340" i="1"/>
  <c r="CP308" i="1"/>
  <c r="CV308" i="1" s="1"/>
  <c r="CU308" i="1"/>
  <c r="CP292" i="1"/>
  <c r="CV292" i="1" s="1"/>
  <c r="CU292" i="1"/>
  <c r="CP266" i="1"/>
  <c r="CV266" i="1" s="1"/>
  <c r="CU266" i="1"/>
  <c r="CP242" i="1"/>
  <c r="CV242" i="1" s="1"/>
  <c r="CU242" i="1"/>
  <c r="CP218" i="1"/>
  <c r="CV218" i="1" s="1"/>
  <c r="CU218" i="1"/>
  <c r="CP372" i="1"/>
  <c r="CV372" i="1" s="1"/>
  <c r="CU372" i="1"/>
  <c r="CR357" i="1"/>
  <c r="CV357" i="1" s="1"/>
  <c r="CU357" i="1"/>
  <c r="CT384" i="1"/>
  <c r="CV384" i="1" s="1"/>
  <c r="CU384" i="1"/>
  <c r="CP189" i="1"/>
  <c r="CV189" i="1" s="1"/>
  <c r="CU189" i="1"/>
  <c r="CP135" i="1"/>
  <c r="CV135" i="1" s="1"/>
  <c r="CU135" i="1"/>
  <c r="CP83" i="1"/>
  <c r="CV83" i="1" s="1"/>
  <c r="CU83" i="1"/>
  <c r="CP21" i="1"/>
  <c r="CV21" i="1" s="1"/>
  <c r="CU21" i="1"/>
  <c r="CP275" i="1"/>
  <c r="CV275" i="1" s="1"/>
  <c r="CU275" i="1"/>
  <c r="CP284" i="1"/>
  <c r="CV284" i="1" s="1"/>
  <c r="CT401" i="1"/>
  <c r="CV401" i="1" s="1"/>
  <c r="CU401" i="1"/>
  <c r="CT383" i="1"/>
  <c r="CV383" i="1" s="1"/>
  <c r="CU383" i="1"/>
  <c r="CP204" i="1"/>
  <c r="CV204" i="1" s="1"/>
  <c r="CU204" i="1"/>
  <c r="CP188" i="1"/>
  <c r="CV188" i="1" s="1"/>
  <c r="CU188" i="1"/>
  <c r="CP180" i="1"/>
  <c r="CV180" i="1" s="1"/>
  <c r="CU180" i="1"/>
  <c r="CP172" i="1"/>
  <c r="CV172" i="1" s="1"/>
  <c r="CU172" i="1"/>
  <c r="CP156" i="1"/>
  <c r="CV156" i="1" s="1"/>
  <c r="CU156" i="1"/>
  <c r="CP162" i="1"/>
  <c r="CV162" i="1" s="1"/>
  <c r="CU162" i="1"/>
  <c r="CP134" i="1"/>
  <c r="CV134" i="1" s="1"/>
  <c r="CU134" i="1"/>
  <c r="CP126" i="1"/>
  <c r="CV126" i="1" s="1"/>
  <c r="CU126" i="1"/>
  <c r="CP118" i="1"/>
  <c r="CV118" i="1" s="1"/>
  <c r="CU118" i="1"/>
  <c r="CP168" i="1"/>
  <c r="CV168" i="1" s="1"/>
  <c r="CU168" i="1"/>
  <c r="CP106" i="1"/>
  <c r="CV106" i="1" s="1"/>
  <c r="CU106" i="1"/>
  <c r="CP100" i="1"/>
  <c r="CV100" i="1" s="1"/>
  <c r="CU100" i="1"/>
  <c r="CP90" i="1"/>
  <c r="CV90" i="1" s="1"/>
  <c r="CU90" i="1"/>
  <c r="CP82" i="1"/>
  <c r="CV82" i="1" s="1"/>
  <c r="CU82" i="1"/>
  <c r="CP76" i="1"/>
  <c r="CV76" i="1" s="1"/>
  <c r="CU76" i="1"/>
  <c r="CP60" i="1"/>
  <c r="CV60" i="1" s="1"/>
  <c r="CU60" i="1"/>
  <c r="CP42" i="1"/>
  <c r="CV42" i="1" s="1"/>
  <c r="CU42" i="1"/>
  <c r="CP34" i="1"/>
  <c r="CV34" i="1" s="1"/>
  <c r="CU34" i="1"/>
  <c r="CP53" i="1"/>
  <c r="CV53" i="1" s="1"/>
  <c r="CU53" i="1"/>
  <c r="CP28" i="1"/>
  <c r="CV28" i="1" s="1"/>
  <c r="CU28" i="1"/>
  <c r="CP20" i="1"/>
  <c r="CV20" i="1" s="1"/>
  <c r="CU20" i="1"/>
  <c r="CP12" i="1"/>
  <c r="CV12" i="1" s="1"/>
  <c r="CU12" i="1"/>
  <c r="CP4" i="1"/>
  <c r="CV4" i="1" s="1"/>
  <c r="CU4" i="1"/>
  <c r="CP338" i="1"/>
  <c r="CV338" i="1" s="1"/>
  <c r="CU338" i="1"/>
  <c r="CP330" i="1"/>
  <c r="CV330" i="1" s="1"/>
  <c r="CU330" i="1"/>
  <c r="CP322" i="1"/>
  <c r="CV322" i="1" s="1"/>
  <c r="CU322" i="1"/>
  <c r="CP314" i="1"/>
  <c r="CV314" i="1" s="1"/>
  <c r="CU314" i="1"/>
  <c r="CP306" i="1"/>
  <c r="CV306" i="1" s="1"/>
  <c r="CU306" i="1"/>
  <c r="CP298" i="1"/>
  <c r="CV298" i="1" s="1"/>
  <c r="CU298" i="1"/>
  <c r="CP290" i="1"/>
  <c r="CV290" i="1" s="1"/>
  <c r="CU290" i="1"/>
  <c r="CP282" i="1"/>
  <c r="CV282" i="1" s="1"/>
  <c r="CU282" i="1"/>
  <c r="CP274" i="1"/>
  <c r="CV274" i="1" s="1"/>
  <c r="CU274" i="1"/>
  <c r="CP345" i="1"/>
  <c r="CV345" i="1" s="1"/>
  <c r="CU345" i="1"/>
  <c r="CP264" i="1"/>
  <c r="CV264" i="1" s="1"/>
  <c r="CU264" i="1"/>
  <c r="CP256" i="1"/>
  <c r="CV256" i="1" s="1"/>
  <c r="CU256" i="1"/>
  <c r="CP248" i="1"/>
  <c r="CV248" i="1" s="1"/>
  <c r="CU248" i="1"/>
  <c r="CP240" i="1"/>
  <c r="CV240" i="1" s="1"/>
  <c r="CU240" i="1"/>
  <c r="CP232" i="1"/>
  <c r="CV232" i="1" s="1"/>
  <c r="CU232" i="1"/>
  <c r="CP224" i="1"/>
  <c r="CV224" i="1" s="1"/>
  <c r="CU224" i="1"/>
  <c r="CP216" i="1"/>
  <c r="CV216" i="1" s="1"/>
  <c r="CU216" i="1"/>
  <c r="CP364" i="1"/>
  <c r="CV364" i="1" s="1"/>
  <c r="CU364" i="1"/>
  <c r="CP374" i="1"/>
  <c r="CV374" i="1" s="1"/>
  <c r="CU374" i="1"/>
  <c r="CR363" i="1"/>
  <c r="CV363" i="1" s="1"/>
  <c r="CU363" i="1"/>
  <c r="CV447" i="1"/>
  <c r="CV439" i="1"/>
  <c r="CV431" i="1"/>
  <c r="CV423" i="1"/>
  <c r="CV415" i="1"/>
  <c r="CV407" i="1"/>
  <c r="CT400" i="1"/>
  <c r="CV400" i="1" s="1"/>
  <c r="CU400" i="1"/>
  <c r="CT390" i="1"/>
  <c r="CV390" i="1" s="1"/>
  <c r="CU390" i="1"/>
  <c r="CT382" i="1"/>
  <c r="CV382" i="1" s="1"/>
  <c r="CU382" i="1"/>
  <c r="CT419" i="1"/>
  <c r="CV419" i="1" s="1"/>
  <c r="CU419" i="1"/>
  <c r="CP190" i="1"/>
  <c r="CV190" i="1" s="1"/>
  <c r="CU190" i="1"/>
  <c r="CP158" i="1"/>
  <c r="CV158" i="1" s="1"/>
  <c r="CU158" i="1"/>
  <c r="CP136" i="1"/>
  <c r="CV136" i="1" s="1"/>
  <c r="CU136" i="1"/>
  <c r="CP108" i="1"/>
  <c r="CV108" i="1" s="1"/>
  <c r="CU108" i="1"/>
  <c r="CP84" i="1"/>
  <c r="CV84" i="1" s="1"/>
  <c r="CU84" i="1"/>
  <c r="CP62" i="1"/>
  <c r="CV62" i="1" s="1"/>
  <c r="CU62" i="1"/>
  <c r="CP55" i="1"/>
  <c r="CV55" i="1" s="1"/>
  <c r="CU55" i="1"/>
  <c r="CP6" i="1"/>
  <c r="CV6" i="1" s="1"/>
  <c r="CU6" i="1"/>
  <c r="CP332" i="1"/>
  <c r="CV332" i="1" s="1"/>
  <c r="CU332" i="1"/>
  <c r="CP258" i="1"/>
  <c r="CV258" i="1" s="1"/>
  <c r="CU258" i="1"/>
  <c r="CP226" i="1"/>
  <c r="CV226" i="1" s="1"/>
  <c r="CU226" i="1"/>
  <c r="CR365" i="1"/>
  <c r="CV365" i="1" s="1"/>
  <c r="CU365" i="1"/>
  <c r="CP197" i="1"/>
  <c r="CV197" i="1" s="1"/>
  <c r="CU197" i="1"/>
  <c r="CP127" i="1"/>
  <c r="CV127" i="1" s="1"/>
  <c r="CU127" i="1"/>
  <c r="CP61" i="1"/>
  <c r="CV61" i="1" s="1"/>
  <c r="CU61" i="1"/>
  <c r="CP5" i="1"/>
  <c r="CV5" i="1" s="1"/>
  <c r="CU5" i="1"/>
  <c r="CP291" i="1"/>
  <c r="CV291" i="1" s="1"/>
  <c r="CU291" i="1"/>
  <c r="CP233" i="1"/>
  <c r="CV233" i="1" s="1"/>
  <c r="CU233" i="1"/>
  <c r="CP373" i="1"/>
  <c r="CV373" i="1" s="1"/>
  <c r="CU373" i="1"/>
  <c r="CP203" i="1"/>
  <c r="CV203" i="1" s="1"/>
  <c r="CU203" i="1"/>
  <c r="CP187" i="1"/>
  <c r="CV187" i="1" s="1"/>
  <c r="CU187" i="1"/>
  <c r="CP171" i="1"/>
  <c r="CV171" i="1" s="1"/>
  <c r="CU171" i="1"/>
  <c r="CP155" i="1"/>
  <c r="CV155" i="1" s="1"/>
  <c r="CU155" i="1"/>
  <c r="CP149" i="1"/>
  <c r="CV149" i="1" s="1"/>
  <c r="CU149" i="1"/>
  <c r="CP141" i="1"/>
  <c r="CV141" i="1" s="1"/>
  <c r="CU141" i="1"/>
  <c r="CP133" i="1"/>
  <c r="CV133" i="1" s="1"/>
  <c r="CU133" i="1"/>
  <c r="CP125" i="1"/>
  <c r="CV125" i="1" s="1"/>
  <c r="CU125" i="1"/>
  <c r="CP117" i="1"/>
  <c r="CV117" i="1" s="1"/>
  <c r="CU117" i="1"/>
  <c r="CP167" i="1"/>
  <c r="CV167" i="1" s="1"/>
  <c r="CU167" i="1"/>
  <c r="CP97" i="1"/>
  <c r="CV97" i="1" s="1"/>
  <c r="CU97" i="1"/>
  <c r="CP81" i="1"/>
  <c r="CV81" i="1" s="1"/>
  <c r="CU81" i="1"/>
  <c r="CP75" i="1"/>
  <c r="CV75" i="1" s="1"/>
  <c r="CU75" i="1"/>
  <c r="CP67" i="1"/>
  <c r="CV67" i="1" s="1"/>
  <c r="CU67" i="1"/>
  <c r="CP59" i="1"/>
  <c r="CV59" i="1" s="1"/>
  <c r="CU59" i="1"/>
  <c r="CP41" i="1"/>
  <c r="CV41" i="1" s="1"/>
  <c r="CU41" i="1"/>
  <c r="CP33" i="1"/>
  <c r="CV33" i="1" s="1"/>
  <c r="CU33" i="1"/>
  <c r="CP52" i="1"/>
  <c r="CV52" i="1" s="1"/>
  <c r="CU52" i="1"/>
  <c r="CP27" i="1"/>
  <c r="CV27" i="1" s="1"/>
  <c r="CU27" i="1"/>
  <c r="CP19" i="1"/>
  <c r="CV19" i="1" s="1"/>
  <c r="CU19" i="1"/>
  <c r="CP11" i="1"/>
  <c r="CV11" i="1" s="1"/>
  <c r="CU11" i="1"/>
  <c r="CP3" i="1"/>
  <c r="CV3" i="1" s="1"/>
  <c r="CU3" i="1"/>
  <c r="CP337" i="1"/>
  <c r="CV337" i="1" s="1"/>
  <c r="CU337" i="1"/>
  <c r="CP329" i="1"/>
  <c r="CV329" i="1" s="1"/>
  <c r="CU329" i="1"/>
  <c r="CP321" i="1"/>
  <c r="CV321" i="1" s="1"/>
  <c r="CU321" i="1"/>
  <c r="CP313" i="1"/>
  <c r="CV313" i="1" s="1"/>
  <c r="CU313" i="1"/>
  <c r="CP305" i="1"/>
  <c r="CV305" i="1" s="1"/>
  <c r="CU305" i="1"/>
  <c r="CP297" i="1"/>
  <c r="CV297" i="1" s="1"/>
  <c r="CU297" i="1"/>
  <c r="CP289" i="1"/>
  <c r="CV289" i="1" s="1"/>
  <c r="CU289" i="1"/>
  <c r="CP281" i="1"/>
  <c r="CV281" i="1" s="1"/>
  <c r="CU281" i="1"/>
  <c r="CP273" i="1"/>
  <c r="CV273" i="1" s="1"/>
  <c r="CU273" i="1"/>
  <c r="CP271" i="1"/>
  <c r="CV271" i="1" s="1"/>
  <c r="CU271" i="1"/>
  <c r="CP263" i="1"/>
  <c r="CV263" i="1" s="1"/>
  <c r="CU263" i="1"/>
  <c r="CP255" i="1"/>
  <c r="CV255" i="1" s="1"/>
  <c r="CU255" i="1"/>
  <c r="CP247" i="1"/>
  <c r="CV247" i="1" s="1"/>
  <c r="CU247" i="1"/>
  <c r="CP239" i="1"/>
  <c r="CV239" i="1" s="1"/>
  <c r="CU239" i="1"/>
  <c r="CP231" i="1"/>
  <c r="CV231" i="1" s="1"/>
  <c r="CU231" i="1"/>
  <c r="CP223" i="1"/>
  <c r="CV223" i="1" s="1"/>
  <c r="CU223" i="1"/>
  <c r="CP215" i="1"/>
  <c r="CV215" i="1" s="1"/>
  <c r="CU215" i="1"/>
  <c r="CP366" i="1"/>
  <c r="CV366" i="1" s="1"/>
  <c r="CU366" i="1"/>
  <c r="CR378" i="1"/>
  <c r="CV378" i="1" s="1"/>
  <c r="CU378" i="1"/>
  <c r="CR362" i="1"/>
  <c r="CV362" i="1" s="1"/>
  <c r="CU362" i="1"/>
  <c r="CR354" i="1"/>
  <c r="CV354" i="1" s="1"/>
  <c r="CU354" i="1"/>
  <c r="CV446" i="1"/>
  <c r="CV438" i="1"/>
  <c r="CV430" i="1"/>
  <c r="CV414" i="1"/>
  <c r="CV406" i="1"/>
  <c r="CT399" i="1"/>
  <c r="CV399" i="1" s="1"/>
  <c r="CU399" i="1"/>
  <c r="CT389" i="1"/>
  <c r="CV389" i="1" s="1"/>
  <c r="CU389" i="1"/>
  <c r="CT381" i="1"/>
  <c r="CV381" i="1" s="1"/>
  <c r="CU381" i="1"/>
  <c r="CT421" i="1"/>
  <c r="CU421" i="1"/>
  <c r="CT394" i="1"/>
  <c r="CV394" i="1" s="1"/>
  <c r="CP198" i="1"/>
  <c r="CV198" i="1" s="1"/>
  <c r="CU198" i="1"/>
  <c r="CP182" i="1"/>
  <c r="CV182" i="1" s="1"/>
  <c r="CU182" i="1"/>
  <c r="CP144" i="1"/>
  <c r="CV144" i="1" s="1"/>
  <c r="CU144" i="1"/>
  <c r="CP120" i="1"/>
  <c r="CV120" i="1" s="1"/>
  <c r="CU120" i="1"/>
  <c r="CP110" i="1"/>
  <c r="CV110" i="1" s="1"/>
  <c r="CU110" i="1"/>
  <c r="CP98" i="1"/>
  <c r="CV98" i="1" s="1"/>
  <c r="CU98" i="1"/>
  <c r="CP36" i="1"/>
  <c r="CV36" i="1" s="1"/>
  <c r="CU36" i="1"/>
  <c r="CP14" i="1"/>
  <c r="CV14" i="1" s="1"/>
  <c r="CU14" i="1"/>
  <c r="CP316" i="1"/>
  <c r="CV316" i="1" s="1"/>
  <c r="CU316" i="1"/>
  <c r="CP276" i="1"/>
  <c r="CV276" i="1" s="1"/>
  <c r="CU276" i="1"/>
  <c r="CP234" i="1"/>
  <c r="CV234" i="1" s="1"/>
  <c r="CU234" i="1"/>
  <c r="CP205" i="1"/>
  <c r="CV205" i="1" s="1"/>
  <c r="CU205" i="1"/>
  <c r="CP157" i="1"/>
  <c r="CV157" i="1" s="1"/>
  <c r="CU157" i="1"/>
  <c r="CP143" i="1"/>
  <c r="CV143" i="1" s="1"/>
  <c r="CU143" i="1"/>
  <c r="CP107" i="1"/>
  <c r="CV107" i="1" s="1"/>
  <c r="CU107" i="1"/>
  <c r="CP91" i="1"/>
  <c r="CV91" i="1" s="1"/>
  <c r="CU91" i="1"/>
  <c r="CP43" i="1"/>
  <c r="CV43" i="1" s="1"/>
  <c r="CU43" i="1"/>
  <c r="CP35" i="1"/>
  <c r="CV35" i="1" s="1"/>
  <c r="CU35" i="1"/>
  <c r="CP13" i="1"/>
  <c r="CV13" i="1" s="1"/>
  <c r="CU13" i="1"/>
  <c r="CP331" i="1"/>
  <c r="CV331" i="1" s="1"/>
  <c r="CU331" i="1"/>
  <c r="CP307" i="1"/>
  <c r="CV307" i="1" s="1"/>
  <c r="CU307" i="1"/>
  <c r="CP346" i="1"/>
  <c r="CV346" i="1" s="1"/>
  <c r="CU346" i="1"/>
  <c r="CP249" i="1"/>
  <c r="CV249" i="1" s="1"/>
  <c r="CU249" i="1"/>
  <c r="CP225" i="1"/>
  <c r="CV225" i="1" s="1"/>
  <c r="CU225" i="1"/>
  <c r="CT393" i="1"/>
  <c r="CV393" i="1" s="1"/>
  <c r="CU393" i="1"/>
  <c r="CP2" i="1"/>
  <c r="CV2" i="1" s="1"/>
  <c r="CP202" i="1"/>
  <c r="CV202" i="1" s="1"/>
  <c r="CU202" i="1"/>
  <c r="CP194" i="1"/>
  <c r="CV194" i="1" s="1"/>
  <c r="CU194" i="1"/>
  <c r="CP186" i="1"/>
  <c r="CV186" i="1" s="1"/>
  <c r="CU186" i="1"/>
  <c r="CP178" i="1"/>
  <c r="CV178" i="1" s="1"/>
  <c r="CU178" i="1"/>
  <c r="CP170" i="1"/>
  <c r="CV170" i="1" s="1"/>
  <c r="CU170" i="1"/>
  <c r="CP154" i="1"/>
  <c r="CV154" i="1" s="1"/>
  <c r="CU154" i="1"/>
  <c r="CP148" i="1"/>
  <c r="CV148" i="1" s="1"/>
  <c r="CU148" i="1"/>
  <c r="CP140" i="1"/>
  <c r="CV140" i="1" s="1"/>
  <c r="CU140" i="1"/>
  <c r="CP132" i="1"/>
  <c r="CV132" i="1" s="1"/>
  <c r="CU132" i="1"/>
  <c r="CP124" i="1"/>
  <c r="CV124" i="1" s="1"/>
  <c r="CU124" i="1"/>
  <c r="CP116" i="1"/>
  <c r="CV116" i="1" s="1"/>
  <c r="CU116" i="1"/>
  <c r="CP166" i="1"/>
  <c r="CV166" i="1" s="1"/>
  <c r="CU166" i="1"/>
  <c r="CP104" i="1"/>
  <c r="CV104" i="1" s="1"/>
  <c r="CU104" i="1"/>
  <c r="CP96" i="1"/>
  <c r="CV96" i="1" s="1"/>
  <c r="CU96" i="1"/>
  <c r="CP88" i="1"/>
  <c r="CV88" i="1" s="1"/>
  <c r="CU88" i="1"/>
  <c r="CP80" i="1"/>
  <c r="CV80" i="1" s="1"/>
  <c r="CU80" i="1"/>
  <c r="CP74" i="1"/>
  <c r="CV74" i="1" s="1"/>
  <c r="CU74" i="1"/>
  <c r="CP66" i="1"/>
  <c r="CV66" i="1" s="1"/>
  <c r="CU66" i="1"/>
  <c r="CP48" i="1"/>
  <c r="CV48" i="1" s="1"/>
  <c r="CU48" i="1"/>
  <c r="CP40" i="1"/>
  <c r="CV40" i="1" s="1"/>
  <c r="CU40" i="1"/>
  <c r="CP32" i="1"/>
  <c r="CV32" i="1" s="1"/>
  <c r="CU32" i="1"/>
  <c r="CP51" i="1"/>
  <c r="CV51" i="1" s="1"/>
  <c r="CU51" i="1"/>
  <c r="CP26" i="1"/>
  <c r="CV26" i="1" s="1"/>
  <c r="CU26" i="1"/>
  <c r="CP18" i="1"/>
  <c r="CV18" i="1" s="1"/>
  <c r="CU18" i="1"/>
  <c r="CP10" i="1"/>
  <c r="CV10" i="1" s="1"/>
  <c r="CU10" i="1"/>
  <c r="CP344" i="1"/>
  <c r="CV344" i="1" s="1"/>
  <c r="CU344" i="1"/>
  <c r="CP336" i="1"/>
  <c r="CV336" i="1" s="1"/>
  <c r="CU336" i="1"/>
  <c r="CP328" i="1"/>
  <c r="CV328" i="1" s="1"/>
  <c r="CU328" i="1"/>
  <c r="CP320" i="1"/>
  <c r="CV320" i="1" s="1"/>
  <c r="CU320" i="1"/>
  <c r="CP312" i="1"/>
  <c r="CV312" i="1" s="1"/>
  <c r="CU312" i="1"/>
  <c r="CP304" i="1"/>
  <c r="CV304" i="1" s="1"/>
  <c r="CU304" i="1"/>
  <c r="CP296" i="1"/>
  <c r="CV296" i="1" s="1"/>
  <c r="CU296" i="1"/>
  <c r="CP288" i="1"/>
  <c r="CV288" i="1" s="1"/>
  <c r="CU288" i="1"/>
  <c r="CP280" i="1"/>
  <c r="CV280" i="1" s="1"/>
  <c r="CU280" i="1"/>
  <c r="CP272" i="1"/>
  <c r="CV272" i="1" s="1"/>
  <c r="CU272" i="1"/>
  <c r="CP270" i="1"/>
  <c r="CV270" i="1" s="1"/>
  <c r="CU270" i="1"/>
  <c r="CP262" i="1"/>
  <c r="CV262" i="1" s="1"/>
  <c r="CU262" i="1"/>
  <c r="CP254" i="1"/>
  <c r="CV254" i="1" s="1"/>
  <c r="CU254" i="1"/>
  <c r="CP246" i="1"/>
  <c r="CV246" i="1" s="1"/>
  <c r="CU246" i="1"/>
  <c r="CP238" i="1"/>
  <c r="CV238" i="1" s="1"/>
  <c r="CU238" i="1"/>
  <c r="CP230" i="1"/>
  <c r="CV230" i="1" s="1"/>
  <c r="CU230" i="1"/>
  <c r="CP222" i="1"/>
  <c r="CV222" i="1" s="1"/>
  <c r="CU222" i="1"/>
  <c r="CP214" i="1"/>
  <c r="CV214" i="1" s="1"/>
  <c r="CU214" i="1"/>
  <c r="CP368" i="1"/>
  <c r="CV368" i="1" s="1"/>
  <c r="CU368" i="1"/>
  <c r="CR377" i="1"/>
  <c r="CV377" i="1" s="1"/>
  <c r="CU377" i="1"/>
  <c r="CR361" i="1"/>
  <c r="CV361" i="1" s="1"/>
  <c r="CU361" i="1"/>
  <c r="CR353" i="1"/>
  <c r="CV353" i="1" s="1"/>
  <c r="CU353" i="1"/>
  <c r="CV453" i="1"/>
  <c r="CV445" i="1"/>
  <c r="CV437" i="1"/>
  <c r="CV429" i="1"/>
  <c r="CV421" i="1"/>
  <c r="CV413" i="1"/>
  <c r="CV405" i="1"/>
  <c r="CT398" i="1"/>
  <c r="CV398" i="1" s="1"/>
  <c r="CU398" i="1"/>
  <c r="CT388" i="1"/>
  <c r="CV388" i="1" s="1"/>
  <c r="CU388" i="1"/>
  <c r="CT380" i="1"/>
  <c r="CV380" i="1" s="1"/>
  <c r="CU380" i="1"/>
  <c r="CT422" i="1"/>
  <c r="CV422" i="1" s="1"/>
  <c r="CU422" i="1"/>
  <c r="CT402" i="1"/>
  <c r="CV402" i="1" s="1"/>
  <c r="CU402" i="1"/>
  <c r="CP181" i="1"/>
  <c r="CV181" i="1" s="1"/>
  <c r="CU181" i="1"/>
  <c r="CP163" i="1"/>
  <c r="CV163" i="1" s="1"/>
  <c r="CU163" i="1"/>
  <c r="CP119" i="1"/>
  <c r="CV119" i="1" s="1"/>
  <c r="CU119" i="1"/>
  <c r="CP101" i="1"/>
  <c r="CV101" i="1" s="1"/>
  <c r="CU101" i="1"/>
  <c r="CP69" i="1"/>
  <c r="CV69" i="1" s="1"/>
  <c r="CU69" i="1"/>
  <c r="CP54" i="1"/>
  <c r="CV54" i="1" s="1"/>
  <c r="CU54" i="1"/>
  <c r="CP339" i="1"/>
  <c r="CV339" i="1" s="1"/>
  <c r="CU339" i="1"/>
  <c r="CP315" i="1"/>
  <c r="CV315" i="1" s="1"/>
  <c r="CU315" i="1"/>
  <c r="CP283" i="1"/>
  <c r="CV283" i="1" s="1"/>
  <c r="CU283" i="1"/>
  <c r="CP265" i="1"/>
  <c r="CV265" i="1" s="1"/>
  <c r="CU265" i="1"/>
  <c r="CP241" i="1"/>
  <c r="CV241" i="1" s="1"/>
  <c r="CU241" i="1"/>
  <c r="CP217" i="1"/>
  <c r="CV217" i="1" s="1"/>
  <c r="CU217" i="1"/>
  <c r="CR356" i="1"/>
  <c r="CV356" i="1" s="1"/>
  <c r="CU356" i="1"/>
  <c r="CP209" i="1"/>
  <c r="CV209" i="1" s="1"/>
  <c r="CU209" i="1"/>
  <c r="CP201" i="1"/>
  <c r="CV201" i="1" s="1"/>
  <c r="CU201" i="1"/>
  <c r="CP193" i="1"/>
  <c r="CV193" i="1" s="1"/>
  <c r="CU193" i="1"/>
  <c r="CP185" i="1"/>
  <c r="CV185" i="1" s="1"/>
  <c r="CU185" i="1"/>
  <c r="CP177" i="1"/>
  <c r="CV177" i="1" s="1"/>
  <c r="CU177" i="1"/>
  <c r="CP161" i="1"/>
  <c r="CV161" i="1" s="1"/>
  <c r="CU161" i="1"/>
  <c r="CP147" i="1"/>
  <c r="CV147" i="1" s="1"/>
  <c r="CU147" i="1"/>
  <c r="CP139" i="1"/>
  <c r="CV139" i="1" s="1"/>
  <c r="CU139" i="1"/>
  <c r="CP131" i="1"/>
  <c r="CV131" i="1" s="1"/>
  <c r="CU131" i="1"/>
  <c r="CP123" i="1"/>
  <c r="CV123" i="1" s="1"/>
  <c r="CU123" i="1"/>
  <c r="CP115" i="1"/>
  <c r="CV115" i="1" s="1"/>
  <c r="CU115" i="1"/>
  <c r="CP165" i="1"/>
  <c r="CV165" i="1" s="1"/>
  <c r="CU165" i="1"/>
  <c r="CP103" i="1"/>
  <c r="CV103" i="1" s="1"/>
  <c r="CU103" i="1"/>
  <c r="CP95" i="1"/>
  <c r="CV95" i="1" s="1"/>
  <c r="CU95" i="1"/>
  <c r="CP87" i="1"/>
  <c r="CV87" i="1" s="1"/>
  <c r="CU87" i="1"/>
  <c r="CP79" i="1"/>
  <c r="CV79" i="1" s="1"/>
  <c r="CU79" i="1"/>
  <c r="CP73" i="1"/>
  <c r="CV73" i="1" s="1"/>
  <c r="CU73" i="1"/>
  <c r="CP65" i="1"/>
  <c r="CV65" i="1" s="1"/>
  <c r="CU65" i="1"/>
  <c r="CP47" i="1"/>
  <c r="CV47" i="1" s="1"/>
  <c r="CU47" i="1"/>
  <c r="CP39" i="1"/>
  <c r="CV39" i="1" s="1"/>
  <c r="CU39" i="1"/>
  <c r="CP58" i="1"/>
  <c r="CV58" i="1" s="1"/>
  <c r="CU58" i="1"/>
  <c r="CP50" i="1"/>
  <c r="CV50" i="1" s="1"/>
  <c r="CU50" i="1"/>
  <c r="CP25" i="1"/>
  <c r="CV25" i="1" s="1"/>
  <c r="CU25" i="1"/>
  <c r="CP17" i="1"/>
  <c r="CV17" i="1" s="1"/>
  <c r="CU17" i="1"/>
  <c r="CP9" i="1"/>
  <c r="CV9" i="1" s="1"/>
  <c r="CU9" i="1"/>
  <c r="CP343" i="1"/>
  <c r="CV343" i="1" s="1"/>
  <c r="CU343" i="1"/>
  <c r="CP335" i="1"/>
  <c r="CV335" i="1" s="1"/>
  <c r="CU335" i="1"/>
  <c r="CP327" i="1"/>
  <c r="CV327" i="1" s="1"/>
  <c r="CU327" i="1"/>
  <c r="CP319" i="1"/>
  <c r="CV319" i="1" s="1"/>
  <c r="CU319" i="1"/>
  <c r="CP311" i="1"/>
  <c r="CV311" i="1" s="1"/>
  <c r="CU311" i="1"/>
  <c r="CP303" i="1"/>
  <c r="CV303" i="1" s="1"/>
  <c r="CU303" i="1"/>
  <c r="CP295" i="1"/>
  <c r="CV295" i="1" s="1"/>
  <c r="CU295" i="1"/>
  <c r="CP287" i="1"/>
  <c r="CV287" i="1" s="1"/>
  <c r="CU287" i="1"/>
  <c r="CP279" i="1"/>
  <c r="CV279" i="1" s="1"/>
  <c r="CU279" i="1"/>
  <c r="CP350" i="1"/>
  <c r="CV350" i="1" s="1"/>
  <c r="CU350" i="1"/>
  <c r="CP269" i="1"/>
  <c r="CV269" i="1" s="1"/>
  <c r="CU269" i="1"/>
  <c r="CP261" i="1"/>
  <c r="CV261" i="1" s="1"/>
  <c r="CU261" i="1"/>
  <c r="CP253" i="1"/>
  <c r="CV253" i="1" s="1"/>
  <c r="CU253" i="1"/>
  <c r="CP245" i="1"/>
  <c r="CV245" i="1" s="1"/>
  <c r="CU245" i="1"/>
  <c r="CP237" i="1"/>
  <c r="CV237" i="1" s="1"/>
  <c r="CU237" i="1"/>
  <c r="CP229" i="1"/>
  <c r="CV229" i="1" s="1"/>
  <c r="CU229" i="1"/>
  <c r="CP221" i="1"/>
  <c r="CV221" i="1" s="1"/>
  <c r="CU221" i="1"/>
  <c r="CP213" i="1"/>
  <c r="CV213" i="1" s="1"/>
  <c r="CU213" i="1"/>
  <c r="CP369" i="1"/>
  <c r="CV369" i="1" s="1"/>
  <c r="CU369" i="1"/>
  <c r="CR376" i="1"/>
  <c r="CV376" i="1" s="1"/>
  <c r="CU376" i="1"/>
  <c r="CR360" i="1"/>
  <c r="CV360" i="1" s="1"/>
  <c r="CU360" i="1"/>
  <c r="CR352" i="1"/>
  <c r="CV352" i="1" s="1"/>
  <c r="CU352" i="1"/>
  <c r="CV452" i="1"/>
  <c r="CV444" i="1"/>
  <c r="CV436" i="1"/>
  <c r="CV428" i="1"/>
  <c r="CV420" i="1"/>
  <c r="CV412" i="1"/>
  <c r="CV404" i="1"/>
  <c r="CT397" i="1"/>
  <c r="CV397" i="1" s="1"/>
  <c r="CU397" i="1"/>
  <c r="CT387" i="1"/>
  <c r="CV387" i="1" s="1"/>
  <c r="CU387" i="1"/>
  <c r="CT424" i="1"/>
  <c r="CV424" i="1" s="1"/>
  <c r="CU424" i="1"/>
  <c r="CP206" i="1"/>
  <c r="CV206" i="1" s="1"/>
  <c r="CU206" i="1"/>
  <c r="CP150" i="1"/>
  <c r="CV150" i="1" s="1"/>
  <c r="CU150" i="1"/>
  <c r="CP112" i="1"/>
  <c r="CV112" i="1" s="1"/>
  <c r="CU112" i="1"/>
  <c r="CP70" i="1"/>
  <c r="CV70" i="1" s="1"/>
  <c r="CU70" i="1"/>
  <c r="CP22" i="1"/>
  <c r="CV22" i="1" s="1"/>
  <c r="CU22" i="1"/>
  <c r="CP324" i="1"/>
  <c r="CV324" i="1" s="1"/>
  <c r="CU324" i="1"/>
  <c r="CP300" i="1"/>
  <c r="CV300" i="1" s="1"/>
  <c r="CU300" i="1"/>
  <c r="CP347" i="1"/>
  <c r="CV347" i="1" s="1"/>
  <c r="CU347" i="1"/>
  <c r="CP250" i="1"/>
  <c r="CV250" i="1" s="1"/>
  <c r="CU250" i="1"/>
  <c r="CP210" i="1"/>
  <c r="CV210" i="1" s="1"/>
  <c r="CU210" i="1"/>
  <c r="CP173" i="1"/>
  <c r="CV173" i="1" s="1"/>
  <c r="CU173" i="1"/>
  <c r="CP169" i="1"/>
  <c r="CV169" i="1" s="1"/>
  <c r="CU169" i="1"/>
  <c r="CP77" i="1"/>
  <c r="CV77" i="1" s="1"/>
  <c r="CU77" i="1"/>
  <c r="CP29" i="1"/>
  <c r="CV29" i="1" s="1"/>
  <c r="CU29" i="1"/>
  <c r="CP323" i="1"/>
  <c r="CV323" i="1" s="1"/>
  <c r="CU323" i="1"/>
  <c r="CP299" i="1"/>
  <c r="CV299" i="1" s="1"/>
  <c r="CU299" i="1"/>
  <c r="CP257" i="1"/>
  <c r="CV257" i="1" s="1"/>
  <c r="CU257" i="1"/>
  <c r="CP355" i="1"/>
  <c r="CV355" i="1" s="1"/>
  <c r="CU355" i="1"/>
  <c r="CP208" i="1"/>
  <c r="CV208" i="1" s="1"/>
  <c r="CU208" i="1"/>
  <c r="CP200" i="1"/>
  <c r="CV200" i="1" s="1"/>
  <c r="CU200" i="1"/>
  <c r="CP192" i="1"/>
  <c r="CV192" i="1" s="1"/>
  <c r="CU192" i="1"/>
  <c r="CP184" i="1"/>
  <c r="CV184" i="1" s="1"/>
  <c r="CU184" i="1"/>
  <c r="CP176" i="1"/>
  <c r="CV176" i="1" s="1"/>
  <c r="CU176" i="1"/>
  <c r="CP160" i="1"/>
  <c r="CV160" i="1" s="1"/>
  <c r="CU160" i="1"/>
  <c r="CP152" i="1"/>
  <c r="CV152" i="1" s="1"/>
  <c r="CU152" i="1"/>
  <c r="CP146" i="1"/>
  <c r="CV146" i="1" s="1"/>
  <c r="CU146" i="1"/>
  <c r="CP138" i="1"/>
  <c r="CV138" i="1" s="1"/>
  <c r="CU138" i="1"/>
  <c r="CP130" i="1"/>
  <c r="CV130" i="1" s="1"/>
  <c r="CU130" i="1"/>
  <c r="CP122" i="1"/>
  <c r="CV122" i="1" s="1"/>
  <c r="CU122" i="1"/>
  <c r="CP114" i="1"/>
  <c r="CV114" i="1" s="1"/>
  <c r="CU114" i="1"/>
  <c r="CP164" i="1"/>
  <c r="CV164" i="1" s="1"/>
  <c r="CU164" i="1"/>
  <c r="CP102" i="1"/>
  <c r="CV102" i="1" s="1"/>
  <c r="CU102" i="1"/>
  <c r="CP94" i="1"/>
  <c r="CV94" i="1" s="1"/>
  <c r="CU94" i="1"/>
  <c r="CP86" i="1"/>
  <c r="CV86" i="1" s="1"/>
  <c r="CU86" i="1"/>
  <c r="CP72" i="1"/>
  <c r="CV72" i="1" s="1"/>
  <c r="CU72" i="1"/>
  <c r="CP64" i="1"/>
  <c r="CV64" i="1" s="1"/>
  <c r="CU64" i="1"/>
  <c r="CP46" i="1"/>
  <c r="CV46" i="1" s="1"/>
  <c r="CU46" i="1"/>
  <c r="CP38" i="1"/>
  <c r="CV38" i="1" s="1"/>
  <c r="CU38" i="1"/>
  <c r="CP57" i="1"/>
  <c r="CV57" i="1" s="1"/>
  <c r="CU57" i="1"/>
  <c r="CP49" i="1"/>
  <c r="CV49" i="1" s="1"/>
  <c r="CU49" i="1"/>
  <c r="CP24" i="1"/>
  <c r="CV24" i="1" s="1"/>
  <c r="CU24" i="1"/>
  <c r="CP16" i="1"/>
  <c r="CV16" i="1" s="1"/>
  <c r="CU16" i="1"/>
  <c r="CP8" i="1"/>
  <c r="CV8" i="1" s="1"/>
  <c r="CU8" i="1"/>
  <c r="CP342" i="1"/>
  <c r="CV342" i="1" s="1"/>
  <c r="CU342" i="1"/>
  <c r="CP334" i="1"/>
  <c r="CV334" i="1" s="1"/>
  <c r="CU334" i="1"/>
  <c r="CP326" i="1"/>
  <c r="CV326" i="1" s="1"/>
  <c r="CU326" i="1"/>
  <c r="CP318" i="1"/>
  <c r="CV318" i="1" s="1"/>
  <c r="CU318" i="1"/>
  <c r="CP310" i="1"/>
  <c r="CV310" i="1" s="1"/>
  <c r="CU310" i="1"/>
  <c r="CP302" i="1"/>
  <c r="CV302" i="1" s="1"/>
  <c r="CU302" i="1"/>
  <c r="CP294" i="1"/>
  <c r="CV294" i="1" s="1"/>
  <c r="CU294" i="1"/>
  <c r="CP286" i="1"/>
  <c r="CV286" i="1" s="1"/>
  <c r="CU286" i="1"/>
  <c r="CP278" i="1"/>
  <c r="CV278" i="1" s="1"/>
  <c r="CU278" i="1"/>
  <c r="CP349" i="1"/>
  <c r="CV349" i="1" s="1"/>
  <c r="CU349" i="1"/>
  <c r="CP268" i="1"/>
  <c r="CV268" i="1" s="1"/>
  <c r="CU268" i="1"/>
  <c r="CP260" i="1"/>
  <c r="CV260" i="1" s="1"/>
  <c r="CU260" i="1"/>
  <c r="CP244" i="1"/>
  <c r="CV244" i="1" s="1"/>
  <c r="CU244" i="1"/>
  <c r="CP236" i="1"/>
  <c r="CV236" i="1" s="1"/>
  <c r="CU236" i="1"/>
  <c r="CP228" i="1"/>
  <c r="CV228" i="1" s="1"/>
  <c r="CU228" i="1"/>
  <c r="CP220" i="1"/>
  <c r="CV220" i="1" s="1"/>
  <c r="CU220" i="1"/>
  <c r="CP212" i="1"/>
  <c r="CV212" i="1" s="1"/>
  <c r="CU212" i="1"/>
  <c r="CP370" i="1"/>
  <c r="CV370" i="1" s="1"/>
  <c r="CU370" i="1"/>
  <c r="CR375" i="1"/>
  <c r="CV375" i="1" s="1"/>
  <c r="CU375" i="1"/>
  <c r="CR367" i="1"/>
  <c r="CV367" i="1" s="1"/>
  <c r="CU367" i="1"/>
  <c r="CR359" i="1"/>
  <c r="CV359" i="1" s="1"/>
  <c r="CU359" i="1"/>
  <c r="CR351" i="1"/>
  <c r="CV351" i="1" s="1"/>
  <c r="CU351" i="1"/>
  <c r="CT396" i="1"/>
  <c r="CV396" i="1" s="1"/>
  <c r="CU396" i="1"/>
  <c r="CT386" i="1"/>
  <c r="CV386" i="1" s="1"/>
  <c r="CU386" i="1"/>
  <c r="CT391" i="1"/>
  <c r="CV391" i="1" s="1"/>
  <c r="CU391" i="1"/>
  <c r="CP207" i="1"/>
  <c r="CV207" i="1" s="1"/>
  <c r="CU207" i="1"/>
  <c r="CP199" i="1"/>
  <c r="CV199" i="1" s="1"/>
  <c r="CU199" i="1"/>
  <c r="CP191" i="1"/>
  <c r="CV191" i="1" s="1"/>
  <c r="CU191" i="1"/>
  <c r="CP183" i="1"/>
  <c r="CV183" i="1" s="1"/>
  <c r="CU183" i="1"/>
  <c r="CP175" i="1"/>
  <c r="CV175" i="1" s="1"/>
  <c r="CU175" i="1"/>
  <c r="CP151" i="1"/>
  <c r="CV151" i="1" s="1"/>
  <c r="CU151" i="1"/>
  <c r="CP145" i="1"/>
  <c r="CV145" i="1" s="1"/>
  <c r="CU145" i="1"/>
  <c r="CP137" i="1"/>
  <c r="CV137" i="1" s="1"/>
  <c r="CU137" i="1"/>
  <c r="CP129" i="1"/>
  <c r="CV129" i="1" s="1"/>
  <c r="CU129" i="1"/>
  <c r="CP121" i="1"/>
  <c r="CV121" i="1" s="1"/>
  <c r="CU121" i="1"/>
  <c r="CP113" i="1"/>
  <c r="CV113" i="1" s="1"/>
  <c r="CU113" i="1"/>
  <c r="CP109" i="1"/>
  <c r="CV109" i="1" s="1"/>
  <c r="CU109" i="1"/>
  <c r="CP111" i="1"/>
  <c r="CV111" i="1" s="1"/>
  <c r="CU111" i="1"/>
  <c r="CP93" i="1"/>
  <c r="CV93" i="1" s="1"/>
  <c r="CU93" i="1"/>
  <c r="CP85" i="1"/>
  <c r="CV85" i="1" s="1"/>
  <c r="CU85" i="1"/>
  <c r="CP99" i="1"/>
  <c r="CV99" i="1" s="1"/>
  <c r="CU99" i="1"/>
  <c r="CP71" i="1"/>
  <c r="CV71" i="1" s="1"/>
  <c r="CU71" i="1"/>
  <c r="CP63" i="1"/>
  <c r="CV63" i="1" s="1"/>
  <c r="CU63" i="1"/>
  <c r="CP45" i="1"/>
  <c r="CV45" i="1" s="1"/>
  <c r="CU45" i="1"/>
  <c r="CP37" i="1"/>
  <c r="CV37" i="1" s="1"/>
  <c r="CU37" i="1"/>
  <c r="CP56" i="1"/>
  <c r="CV56" i="1" s="1"/>
  <c r="CU56" i="1"/>
  <c r="CP31" i="1"/>
  <c r="CV31" i="1" s="1"/>
  <c r="CU31" i="1"/>
  <c r="CP23" i="1"/>
  <c r="CV23" i="1" s="1"/>
  <c r="CU23" i="1"/>
  <c r="CP15" i="1"/>
  <c r="CV15" i="1" s="1"/>
  <c r="CU15" i="1"/>
  <c r="CP7" i="1"/>
  <c r="CV7" i="1" s="1"/>
  <c r="CU7" i="1"/>
  <c r="CP341" i="1"/>
  <c r="CV341" i="1" s="1"/>
  <c r="CU341" i="1"/>
  <c r="CP333" i="1"/>
  <c r="CV333" i="1" s="1"/>
  <c r="CU333" i="1"/>
  <c r="CP325" i="1"/>
  <c r="CV325" i="1" s="1"/>
  <c r="CU325" i="1"/>
  <c r="CP317" i="1"/>
  <c r="CV317" i="1" s="1"/>
  <c r="CU317" i="1"/>
  <c r="CP309" i="1"/>
  <c r="CV309" i="1" s="1"/>
  <c r="CU309" i="1"/>
  <c r="CP301" i="1"/>
  <c r="CV301" i="1" s="1"/>
  <c r="CU301" i="1"/>
  <c r="CP293" i="1"/>
  <c r="CV293" i="1" s="1"/>
  <c r="CU293" i="1"/>
  <c r="CP285" i="1"/>
  <c r="CV285" i="1" s="1"/>
  <c r="CU285" i="1"/>
  <c r="CP277" i="1"/>
  <c r="CV277" i="1" s="1"/>
  <c r="CU277" i="1"/>
  <c r="CP348" i="1"/>
  <c r="CV348" i="1" s="1"/>
  <c r="CU348" i="1"/>
  <c r="CP267" i="1"/>
  <c r="CV267" i="1" s="1"/>
  <c r="CU267" i="1"/>
  <c r="CP259" i="1"/>
  <c r="CV259" i="1" s="1"/>
  <c r="CU259" i="1"/>
  <c r="CP251" i="1"/>
  <c r="CV251" i="1" s="1"/>
  <c r="CU251" i="1"/>
  <c r="CP243" i="1"/>
  <c r="CV243" i="1" s="1"/>
  <c r="CU243" i="1"/>
  <c r="CP235" i="1"/>
  <c r="CV235" i="1" s="1"/>
  <c r="CU235" i="1"/>
  <c r="CP227" i="1"/>
  <c r="CV227" i="1" s="1"/>
  <c r="CU227" i="1"/>
  <c r="CP219" i="1"/>
  <c r="CV219" i="1" s="1"/>
  <c r="CU219" i="1"/>
  <c r="CP211" i="1"/>
  <c r="CV211" i="1" s="1"/>
  <c r="CU211" i="1"/>
  <c r="CP371" i="1"/>
  <c r="CV371" i="1" s="1"/>
  <c r="CU371" i="1"/>
  <c r="CR358" i="1"/>
  <c r="CV358" i="1" s="1"/>
  <c r="CU358" i="1"/>
  <c r="CT395" i="1"/>
  <c r="CV395" i="1" s="1"/>
  <c r="CU395" i="1"/>
  <c r="CT385" i="1"/>
  <c r="CV385" i="1" s="1"/>
  <c r="CU385" i="1"/>
  <c r="CT379" i="1"/>
  <c r="CV379" i="1" s="1"/>
  <c r="CU379" i="1"/>
  <c r="CT416" i="1"/>
  <c r="CV416" i="1" s="1"/>
  <c r="CU416" i="1"/>
  <c r="CT418" i="1"/>
  <c r="CV418" i="1" s="1"/>
  <c r="CU418" i="1"/>
  <c r="CP153" i="1"/>
  <c r="CV153" i="1" s="1"/>
  <c r="CU153" i="1"/>
  <c r="CP196" i="1"/>
  <c r="CV196" i="1" s="1"/>
  <c r="CU196" i="1"/>
  <c r="CP195" i="1"/>
  <c r="CV195" i="1" s="1"/>
  <c r="CU195" i="1"/>
  <c r="CP179" i="1"/>
  <c r="CV179" i="1" s="1"/>
  <c r="CU179" i="1"/>
  <c r="CP252" i="1"/>
  <c r="CV252" i="1" s="1"/>
  <c r="CU252" i="1"/>
  <c r="CP142" i="1"/>
  <c r="CV142" i="1" s="1"/>
  <c r="CU142" i="1"/>
  <c r="CT89" i="1"/>
  <c r="CV89" i="1" s="1"/>
  <c r="CU89" i="1"/>
  <c r="CP78" i="1"/>
  <c r="CV78" i="1" s="1"/>
  <c r="CU78" i="1"/>
  <c r="CP68" i="1"/>
  <c r="CV68" i="1" s="1"/>
  <c r="CU68" i="1"/>
  <c r="CT392" i="1"/>
  <c r="CV392" i="1" s="1"/>
  <c r="CU392" i="1"/>
  <c r="CP159" i="1"/>
  <c r="CV159" i="1" s="1"/>
  <c r="CU159" i="1"/>
  <c r="CP105" i="1"/>
  <c r="CU105" i="1"/>
  <c r="CR105" i="1"/>
  <c r="AA425" i="1"/>
  <c r="AA426" i="1"/>
  <c r="AA427" i="1"/>
  <c r="AA428" i="1"/>
  <c r="AA429" i="1"/>
  <c r="AA430" i="1"/>
  <c r="AA431" i="1"/>
  <c r="AA432" i="1"/>
  <c r="AA433" i="1"/>
  <c r="AA434" i="1"/>
  <c r="AA435" i="1"/>
  <c r="AA436" i="1"/>
  <c r="AA437" i="1"/>
  <c r="AA438" i="1"/>
  <c r="AA439" i="1"/>
  <c r="AA440" i="1"/>
  <c r="AA441" i="1"/>
  <c r="AA442" i="1"/>
  <c r="AA443" i="1"/>
  <c r="AA444" i="1"/>
  <c r="AA445" i="1"/>
  <c r="AA446" i="1"/>
  <c r="AA447" i="1"/>
  <c r="AA448" i="1"/>
  <c r="AA449" i="1"/>
  <c r="AA450" i="1"/>
  <c r="AA451" i="1"/>
  <c r="AA452" i="1"/>
  <c r="AA453" i="1"/>
  <c r="AD425" i="1"/>
  <c r="AD426" i="1"/>
  <c r="AD427" i="1"/>
  <c r="AD428" i="1"/>
  <c r="AD429" i="1"/>
  <c r="AD430" i="1"/>
  <c r="AD431" i="1"/>
  <c r="AD432" i="1"/>
  <c r="AD433" i="1"/>
  <c r="AD434" i="1"/>
  <c r="AD435" i="1"/>
  <c r="AD436" i="1"/>
  <c r="AD437" i="1"/>
  <c r="AD438" i="1"/>
  <c r="AD439" i="1"/>
  <c r="AD440" i="1"/>
  <c r="AD441" i="1"/>
  <c r="AD442" i="1"/>
  <c r="AD443" i="1"/>
  <c r="AD444" i="1"/>
  <c r="AD445" i="1"/>
  <c r="AD446" i="1"/>
  <c r="AD447" i="1"/>
  <c r="AD448" i="1"/>
  <c r="AD449" i="1"/>
  <c r="AD450" i="1"/>
  <c r="AD451" i="1"/>
  <c r="AD452" i="1"/>
  <c r="AD453" i="1"/>
  <c r="AE425" i="1"/>
  <c r="AF425" i="1" s="1"/>
  <c r="AE426" i="1"/>
  <c r="AF426" i="1" s="1"/>
  <c r="AE427" i="1"/>
  <c r="AF427" i="1" s="1"/>
  <c r="AE428" i="1"/>
  <c r="AF428" i="1" s="1"/>
  <c r="AE429" i="1"/>
  <c r="AF429" i="1" s="1"/>
  <c r="AE430" i="1"/>
  <c r="AF430" i="1" s="1"/>
  <c r="AE431" i="1"/>
  <c r="AF431" i="1" s="1"/>
  <c r="AE432" i="1"/>
  <c r="AF432" i="1" s="1"/>
  <c r="AE433" i="1"/>
  <c r="AF433" i="1" s="1"/>
  <c r="AE434" i="1"/>
  <c r="AF434" i="1" s="1"/>
  <c r="AE435" i="1"/>
  <c r="AF435" i="1" s="1"/>
  <c r="AE436" i="1"/>
  <c r="AF436" i="1" s="1"/>
  <c r="AE437" i="1"/>
  <c r="AF437" i="1" s="1"/>
  <c r="AE438" i="1"/>
  <c r="AF438" i="1" s="1"/>
  <c r="AE439" i="1"/>
  <c r="AF439" i="1" s="1"/>
  <c r="AE440" i="1"/>
  <c r="AF440" i="1" s="1"/>
  <c r="AE441" i="1"/>
  <c r="AF441" i="1" s="1"/>
  <c r="AE442" i="1"/>
  <c r="AF442" i="1" s="1"/>
  <c r="AE443" i="1"/>
  <c r="AF443" i="1" s="1"/>
  <c r="AE444" i="1"/>
  <c r="AF444" i="1" s="1"/>
  <c r="AE445" i="1"/>
  <c r="AF445" i="1" s="1"/>
  <c r="AE446" i="1"/>
  <c r="AF446" i="1" s="1"/>
  <c r="AE447" i="1"/>
  <c r="AF447" i="1" s="1"/>
  <c r="AE448" i="1"/>
  <c r="AF448" i="1" s="1"/>
  <c r="AE449" i="1"/>
  <c r="AF449" i="1" s="1"/>
  <c r="AE450" i="1"/>
  <c r="AF450" i="1" s="1"/>
  <c r="AE451" i="1"/>
  <c r="AF451" i="1" s="1"/>
  <c r="AE452" i="1"/>
  <c r="AF452" i="1" s="1"/>
  <c r="AE453" i="1"/>
  <c r="AF453" i="1" s="1"/>
  <c r="AG425" i="1"/>
  <c r="AH425" i="1" s="1"/>
  <c r="AG426" i="1"/>
  <c r="AH426" i="1" s="1"/>
  <c r="AG427" i="1"/>
  <c r="AH427" i="1" s="1"/>
  <c r="AG428" i="1"/>
  <c r="AH428" i="1" s="1"/>
  <c r="AG429" i="1"/>
  <c r="AH429" i="1" s="1"/>
  <c r="AG430" i="1"/>
  <c r="AH430" i="1" s="1"/>
  <c r="AG431" i="1"/>
  <c r="AH431" i="1" s="1"/>
  <c r="AG432" i="1"/>
  <c r="AH432" i="1" s="1"/>
  <c r="AG433" i="1"/>
  <c r="AH433" i="1" s="1"/>
  <c r="AG434" i="1"/>
  <c r="AH434" i="1" s="1"/>
  <c r="AG435" i="1"/>
  <c r="AH435" i="1" s="1"/>
  <c r="AG436" i="1"/>
  <c r="AH436" i="1" s="1"/>
  <c r="AG437" i="1"/>
  <c r="AH437" i="1" s="1"/>
  <c r="AG438" i="1"/>
  <c r="AH438" i="1" s="1"/>
  <c r="AG439" i="1"/>
  <c r="AH439" i="1" s="1"/>
  <c r="AG440" i="1"/>
  <c r="AH440" i="1" s="1"/>
  <c r="AG441" i="1"/>
  <c r="AH441" i="1" s="1"/>
  <c r="AG442" i="1"/>
  <c r="AH442" i="1" s="1"/>
  <c r="AG443" i="1"/>
  <c r="AH443" i="1" s="1"/>
  <c r="AG444" i="1"/>
  <c r="AH444" i="1" s="1"/>
  <c r="AG445" i="1"/>
  <c r="AH445" i="1" s="1"/>
  <c r="AG446" i="1"/>
  <c r="AH446" i="1" s="1"/>
  <c r="AG447" i="1"/>
  <c r="AH447" i="1" s="1"/>
  <c r="AG448" i="1"/>
  <c r="AH448" i="1" s="1"/>
  <c r="AG449" i="1"/>
  <c r="AH449" i="1" s="1"/>
  <c r="AG450" i="1"/>
  <c r="AH450" i="1" s="1"/>
  <c r="AG451" i="1"/>
  <c r="AH451" i="1" s="1"/>
  <c r="AG452" i="1"/>
  <c r="AH452" i="1" s="1"/>
  <c r="AG453" i="1"/>
  <c r="AH453" i="1" s="1"/>
  <c r="AJ425" i="1"/>
  <c r="AJ426" i="1"/>
  <c r="AJ427" i="1"/>
  <c r="AJ428" i="1"/>
  <c r="AJ429" i="1"/>
  <c r="AJ430" i="1"/>
  <c r="AJ431" i="1"/>
  <c r="AJ432" i="1"/>
  <c r="AJ433" i="1"/>
  <c r="AJ434" i="1"/>
  <c r="AJ435" i="1"/>
  <c r="AJ436" i="1"/>
  <c r="AJ437" i="1"/>
  <c r="AJ438" i="1"/>
  <c r="AJ439" i="1"/>
  <c r="AJ440" i="1"/>
  <c r="AJ441" i="1"/>
  <c r="AJ442" i="1"/>
  <c r="AJ443" i="1"/>
  <c r="AJ444" i="1"/>
  <c r="AJ445" i="1"/>
  <c r="AJ446" i="1"/>
  <c r="AJ447" i="1"/>
  <c r="AJ448" i="1"/>
  <c r="AJ449" i="1"/>
  <c r="AJ450" i="1"/>
  <c r="AJ451" i="1"/>
  <c r="AJ452" i="1"/>
  <c r="AJ453" i="1"/>
  <c r="BG425" i="1"/>
  <c r="BG426" i="1"/>
  <c r="BG427" i="1"/>
  <c r="BG428" i="1"/>
  <c r="BG429" i="1"/>
  <c r="BG430" i="1"/>
  <c r="BG431" i="1"/>
  <c r="BG432" i="1"/>
  <c r="BG433" i="1"/>
  <c r="BG434" i="1"/>
  <c r="BG435" i="1"/>
  <c r="BG436" i="1"/>
  <c r="BG437" i="1"/>
  <c r="BG438" i="1"/>
  <c r="BG439" i="1"/>
  <c r="BG440" i="1"/>
  <c r="BG441" i="1"/>
  <c r="BG442" i="1"/>
  <c r="BG443" i="1"/>
  <c r="BG444" i="1"/>
  <c r="BG445" i="1"/>
  <c r="BG446" i="1"/>
  <c r="BG447" i="1"/>
  <c r="BG448" i="1"/>
  <c r="BG449" i="1"/>
  <c r="BG450" i="1"/>
  <c r="BG451" i="1"/>
  <c r="BG452" i="1"/>
  <c r="BG453" i="1"/>
  <c r="BO425" i="1"/>
  <c r="BQ425" i="1" s="1"/>
  <c r="BO426" i="1"/>
  <c r="BQ426" i="1" s="1"/>
  <c r="BO427" i="1"/>
  <c r="BQ427" i="1" s="1"/>
  <c r="BO428" i="1"/>
  <c r="BQ428" i="1" s="1"/>
  <c r="BO429" i="1"/>
  <c r="BQ429" i="1" s="1"/>
  <c r="BO430" i="1"/>
  <c r="BQ430" i="1" s="1"/>
  <c r="BO431" i="1"/>
  <c r="BQ431" i="1" s="1"/>
  <c r="BO432" i="1"/>
  <c r="BQ432" i="1" s="1"/>
  <c r="BO433" i="1"/>
  <c r="BQ433" i="1" s="1"/>
  <c r="BO434" i="1"/>
  <c r="BQ434" i="1" s="1"/>
  <c r="BO435" i="1"/>
  <c r="BQ435" i="1" s="1"/>
  <c r="BO436" i="1"/>
  <c r="BQ436" i="1" s="1"/>
  <c r="BO437" i="1"/>
  <c r="BQ437" i="1" s="1"/>
  <c r="BO438" i="1"/>
  <c r="BQ438" i="1" s="1"/>
  <c r="BO439" i="1"/>
  <c r="BQ439" i="1" s="1"/>
  <c r="BO440" i="1"/>
  <c r="BQ440" i="1" s="1"/>
  <c r="BO441" i="1"/>
  <c r="BQ441" i="1" s="1"/>
  <c r="BO442" i="1"/>
  <c r="BQ442" i="1" s="1"/>
  <c r="BO443" i="1"/>
  <c r="BQ443" i="1" s="1"/>
  <c r="BO444" i="1"/>
  <c r="BQ444" i="1" s="1"/>
  <c r="BO445" i="1"/>
  <c r="BQ445" i="1" s="1"/>
  <c r="BO446" i="1"/>
  <c r="BQ446" i="1" s="1"/>
  <c r="BO447" i="1"/>
  <c r="BQ447" i="1" s="1"/>
  <c r="BO448" i="1"/>
  <c r="BQ448" i="1" s="1"/>
  <c r="BO449" i="1"/>
  <c r="BQ449" i="1" s="1"/>
  <c r="BO450" i="1"/>
  <c r="BQ450" i="1" s="1"/>
  <c r="BO451" i="1"/>
  <c r="BQ451" i="1" s="1"/>
  <c r="BO452" i="1"/>
  <c r="BQ452" i="1" s="1"/>
  <c r="BO453" i="1"/>
  <c r="BQ453" i="1" s="1"/>
  <c r="BP425" i="1"/>
  <c r="BP426" i="1"/>
  <c r="BP427" i="1"/>
  <c r="BP428" i="1"/>
  <c r="BP429" i="1"/>
  <c r="BP430" i="1"/>
  <c r="BP431" i="1"/>
  <c r="BP432" i="1"/>
  <c r="BP433" i="1"/>
  <c r="BP434" i="1"/>
  <c r="BP435" i="1"/>
  <c r="BP436" i="1"/>
  <c r="BP437" i="1"/>
  <c r="BP438" i="1"/>
  <c r="BP439" i="1"/>
  <c r="BP440" i="1"/>
  <c r="BP441" i="1"/>
  <c r="BP442" i="1"/>
  <c r="BP443" i="1"/>
  <c r="BP444" i="1"/>
  <c r="BP445" i="1"/>
  <c r="BP446" i="1"/>
  <c r="BP447" i="1"/>
  <c r="BP448" i="1"/>
  <c r="BP449" i="1"/>
  <c r="BP450" i="1"/>
  <c r="BP451" i="1"/>
  <c r="BP452" i="1"/>
  <c r="BP453" i="1"/>
  <c r="BZ425" i="1"/>
  <c r="CA425" i="1" s="1"/>
  <c r="BZ426" i="1"/>
  <c r="CA426" i="1" s="1"/>
  <c r="BZ427" i="1"/>
  <c r="CA427" i="1" s="1"/>
  <c r="BZ428" i="1"/>
  <c r="CA428" i="1" s="1"/>
  <c r="BZ429" i="1"/>
  <c r="CA429" i="1" s="1"/>
  <c r="BZ430" i="1"/>
  <c r="CA430" i="1" s="1"/>
  <c r="BZ431" i="1"/>
  <c r="CA431" i="1" s="1"/>
  <c r="BZ432" i="1"/>
  <c r="CA432" i="1" s="1"/>
  <c r="BZ433" i="1"/>
  <c r="CA433" i="1" s="1"/>
  <c r="BZ434" i="1"/>
  <c r="CA434" i="1" s="1"/>
  <c r="BZ435" i="1"/>
  <c r="CA435" i="1" s="1"/>
  <c r="BZ436" i="1"/>
  <c r="BZ437" i="1"/>
  <c r="CA437" i="1" s="1"/>
  <c r="BZ438" i="1"/>
  <c r="CA438" i="1" s="1"/>
  <c r="BZ439" i="1"/>
  <c r="CA439" i="1" s="1"/>
  <c r="BZ440" i="1"/>
  <c r="CA440" i="1" s="1"/>
  <c r="BZ441" i="1"/>
  <c r="CA441" i="1" s="1"/>
  <c r="BZ442" i="1"/>
  <c r="CA442" i="1" s="1"/>
  <c r="BZ443" i="1"/>
  <c r="CA443" i="1" s="1"/>
  <c r="BZ444" i="1"/>
  <c r="BZ445" i="1"/>
  <c r="CA445" i="1" s="1"/>
  <c r="BZ446" i="1"/>
  <c r="CA446" i="1" s="1"/>
  <c r="BZ447" i="1"/>
  <c r="CA447" i="1" s="1"/>
  <c r="BZ448" i="1"/>
  <c r="CA448" i="1" s="1"/>
  <c r="BZ449" i="1"/>
  <c r="CA449" i="1" s="1"/>
  <c r="BZ450" i="1"/>
  <c r="BZ451" i="1"/>
  <c r="CA451" i="1" s="1"/>
  <c r="BZ452" i="1"/>
  <c r="BZ453" i="1"/>
  <c r="CA453" i="1" s="1"/>
  <c r="CB425" i="1"/>
  <c r="CC425" i="1" s="1"/>
  <c r="CB426" i="1"/>
  <c r="CC426" i="1" s="1"/>
  <c r="CB427" i="1"/>
  <c r="CB428" i="1"/>
  <c r="CC428" i="1" s="1"/>
  <c r="CB429" i="1"/>
  <c r="CC429" i="1" s="1"/>
  <c r="CB430" i="1"/>
  <c r="CC430" i="1" s="1"/>
  <c r="CB431" i="1"/>
  <c r="CC431" i="1" s="1"/>
  <c r="CB432" i="1"/>
  <c r="CC432" i="1" s="1"/>
  <c r="CB433" i="1"/>
  <c r="CC433" i="1" s="1"/>
  <c r="CB434" i="1"/>
  <c r="CC434" i="1" s="1"/>
  <c r="CB435" i="1"/>
  <c r="CB436" i="1"/>
  <c r="CC436" i="1" s="1"/>
  <c r="CB437" i="1"/>
  <c r="CC437" i="1" s="1"/>
  <c r="CB438" i="1"/>
  <c r="CC438" i="1" s="1"/>
  <c r="CB439" i="1"/>
  <c r="CC439" i="1" s="1"/>
  <c r="CB440" i="1"/>
  <c r="CB441" i="1"/>
  <c r="CC441" i="1" s="1"/>
  <c r="CB442" i="1"/>
  <c r="CC442" i="1" s="1"/>
  <c r="CB443" i="1"/>
  <c r="CB444" i="1"/>
  <c r="CC444" i="1" s="1"/>
  <c r="CB445" i="1"/>
  <c r="CC445" i="1" s="1"/>
  <c r="CB446" i="1"/>
  <c r="CC446" i="1" s="1"/>
  <c r="CB447" i="1"/>
  <c r="CC447" i="1" s="1"/>
  <c r="CB448" i="1"/>
  <c r="CB449" i="1"/>
  <c r="CC449" i="1" s="1"/>
  <c r="CB450" i="1"/>
  <c r="CC450" i="1" s="1"/>
  <c r="CB451" i="1"/>
  <c r="CB452" i="1"/>
  <c r="CC452" i="1" s="1"/>
  <c r="CB453" i="1"/>
  <c r="CC453" i="1" s="1"/>
  <c r="CD425" i="1"/>
  <c r="CD426" i="1"/>
  <c r="CE426" i="1" s="1"/>
  <c r="CD427" i="1"/>
  <c r="CE427" i="1" s="1"/>
  <c r="CD428" i="1"/>
  <c r="CE428" i="1" s="1"/>
  <c r="CD429" i="1"/>
  <c r="CE429" i="1" s="1"/>
  <c r="CD430" i="1"/>
  <c r="CE430" i="1" s="1"/>
  <c r="CD431" i="1"/>
  <c r="CE431" i="1" s="1"/>
  <c r="CD432" i="1"/>
  <c r="CE432" i="1" s="1"/>
  <c r="CD433" i="1"/>
  <c r="CD434" i="1"/>
  <c r="CE434" i="1" s="1"/>
  <c r="CD435" i="1"/>
  <c r="CE435" i="1" s="1"/>
  <c r="CD436" i="1"/>
  <c r="CE436" i="1" s="1"/>
  <c r="CD437" i="1"/>
  <c r="CE437" i="1" s="1"/>
  <c r="CD438" i="1"/>
  <c r="CE438" i="1" s="1"/>
  <c r="CD439" i="1"/>
  <c r="CD440" i="1"/>
  <c r="CE440" i="1" s="1"/>
  <c r="CD441" i="1"/>
  <c r="CD442" i="1"/>
  <c r="CE442" i="1" s="1"/>
  <c r="CD443" i="1"/>
  <c r="CE443" i="1" s="1"/>
  <c r="CD444" i="1"/>
  <c r="CE444" i="1" s="1"/>
  <c r="CD445" i="1"/>
  <c r="CE445" i="1" s="1"/>
  <c r="CD446" i="1"/>
  <c r="CE446" i="1" s="1"/>
  <c r="CD447" i="1"/>
  <c r="CD448" i="1"/>
  <c r="CE448" i="1" s="1"/>
  <c r="CD449" i="1"/>
  <c r="CD450" i="1"/>
  <c r="CE450" i="1" s="1"/>
  <c r="CD451" i="1"/>
  <c r="CE451" i="1" s="1"/>
  <c r="CD452" i="1"/>
  <c r="CE452" i="1" s="1"/>
  <c r="CD453" i="1"/>
  <c r="CE453" i="1" s="1"/>
  <c r="CV105" i="1" l="1"/>
  <c r="AL430" i="1"/>
  <c r="CF442" i="1"/>
  <c r="EC442" i="1" s="1"/>
  <c r="CF431" i="1"/>
  <c r="EC431" i="1" s="1"/>
  <c r="AL438" i="1"/>
  <c r="CF452" i="1"/>
  <c r="EC452" i="1" s="1"/>
  <c r="CF444" i="1"/>
  <c r="EC444" i="1" s="1"/>
  <c r="CF436" i="1"/>
  <c r="EC436" i="1" s="1"/>
  <c r="CF447" i="1"/>
  <c r="EC447" i="1" s="1"/>
  <c r="CG431" i="1"/>
  <c r="CF439" i="1"/>
  <c r="EC439" i="1" s="1"/>
  <c r="CF450" i="1"/>
  <c r="EC450" i="1" s="1"/>
  <c r="AL448" i="1"/>
  <c r="CA436" i="1"/>
  <c r="CG436" i="1" s="1"/>
  <c r="CF434" i="1"/>
  <c r="EC434" i="1" s="1"/>
  <c r="CE439" i="1"/>
  <c r="CG439" i="1" s="1"/>
  <c r="CF428" i="1"/>
  <c r="EC428" i="1" s="1"/>
  <c r="CA450" i="1"/>
  <c r="CG450" i="1" s="1"/>
  <c r="CE447" i="1"/>
  <c r="CG447" i="1" s="1"/>
  <c r="CA452" i="1"/>
  <c r="CG452" i="1" s="1"/>
  <c r="AL446" i="1"/>
  <c r="CG432" i="1"/>
  <c r="CA444" i="1"/>
  <c r="CG444" i="1" s="1"/>
  <c r="CF426" i="1"/>
  <c r="EC426" i="1" s="1"/>
  <c r="AL440" i="1"/>
  <c r="AL432" i="1"/>
  <c r="AL425" i="1"/>
  <c r="CG428" i="1"/>
  <c r="AL433" i="1"/>
  <c r="AL434" i="1"/>
  <c r="CF432" i="1"/>
  <c r="EC432" i="1" s="1"/>
  <c r="CF451" i="1"/>
  <c r="EC451" i="1" s="1"/>
  <c r="CF443" i="1"/>
  <c r="EC443" i="1" s="1"/>
  <c r="CF435" i="1"/>
  <c r="EC435" i="1" s="1"/>
  <c r="CF427" i="1"/>
  <c r="EC427" i="1" s="1"/>
  <c r="CG446" i="1"/>
  <c r="CG438" i="1"/>
  <c r="CG430" i="1"/>
  <c r="AL452" i="1"/>
  <c r="AL442" i="1"/>
  <c r="CG442" i="1"/>
  <c r="CG434" i="1"/>
  <c r="CG426" i="1"/>
  <c r="CG453" i="1"/>
  <c r="CG445" i="1"/>
  <c r="CG437" i="1"/>
  <c r="CG429" i="1"/>
  <c r="AL441" i="1"/>
  <c r="CF449" i="1"/>
  <c r="EC449" i="1" s="1"/>
  <c r="CF441" i="1"/>
  <c r="EC441" i="1" s="1"/>
  <c r="CF433" i="1"/>
  <c r="EC433" i="1" s="1"/>
  <c r="CF425" i="1"/>
  <c r="EC425" i="1" s="1"/>
  <c r="AL451" i="1"/>
  <c r="AL443" i="1"/>
  <c r="AL435" i="1"/>
  <c r="AL427" i="1"/>
  <c r="AL453" i="1"/>
  <c r="AL445" i="1"/>
  <c r="AL437" i="1"/>
  <c r="AL429" i="1"/>
  <c r="AL450" i="1"/>
  <c r="CF448" i="1"/>
  <c r="EC448" i="1" s="1"/>
  <c r="CF440" i="1"/>
  <c r="EC440" i="1" s="1"/>
  <c r="AL449" i="1"/>
  <c r="AL436" i="1"/>
  <c r="ED436" i="1" s="1"/>
  <c r="AL426" i="1"/>
  <c r="AL447" i="1"/>
  <c r="ED447" i="1" s="1"/>
  <c r="AL439" i="1"/>
  <c r="AL431" i="1"/>
  <c r="AL444" i="1"/>
  <c r="AL428" i="1"/>
  <c r="CF446" i="1"/>
  <c r="EC446" i="1" s="1"/>
  <c r="CF438" i="1"/>
  <c r="EC438" i="1" s="1"/>
  <c r="CF430" i="1"/>
  <c r="EC430" i="1" s="1"/>
  <c r="CF453" i="1"/>
  <c r="EC453" i="1" s="1"/>
  <c r="CF445" i="1"/>
  <c r="EC445" i="1" s="1"/>
  <c r="CF437" i="1"/>
  <c r="EC437" i="1" s="1"/>
  <c r="CF429" i="1"/>
  <c r="EC429" i="1" s="1"/>
  <c r="CE449" i="1"/>
  <c r="CG449" i="1" s="1"/>
  <c r="CE441" i="1"/>
  <c r="CG441" i="1" s="1"/>
  <c r="CE433" i="1"/>
  <c r="CG433" i="1" s="1"/>
  <c r="CE425" i="1"/>
  <c r="CG425" i="1" s="1"/>
  <c r="CC451" i="1"/>
  <c r="CG451" i="1" s="1"/>
  <c r="CC443" i="1"/>
  <c r="CG443" i="1" s="1"/>
  <c r="CC435" i="1"/>
  <c r="CG435" i="1" s="1"/>
  <c r="CC427" i="1"/>
  <c r="CG427" i="1" s="1"/>
  <c r="CC448" i="1"/>
  <c r="CG448" i="1" s="1"/>
  <c r="CC440" i="1"/>
  <c r="CG440" i="1" s="1"/>
  <c r="ED428" i="1" l="1"/>
  <c r="ED450" i="1"/>
  <c r="EE450" i="1" s="1"/>
  <c r="ED434" i="1"/>
  <c r="EE434" i="1" s="1"/>
  <c r="ED426" i="1"/>
  <c r="EE426" i="1" s="1"/>
  <c r="ED438" i="1"/>
  <c r="EE438" i="1" s="1"/>
  <c r="ED444" i="1"/>
  <c r="EE444" i="1" s="1"/>
  <c r="ED439" i="1"/>
  <c r="EE439" i="1" s="1"/>
  <c r="ED429" i="1"/>
  <c r="EE429" i="1" s="1"/>
  <c r="ED442" i="1"/>
  <c r="EE442" i="1" s="1"/>
  <c r="ED432" i="1"/>
  <c r="EE432" i="1" s="1"/>
  <c r="ED440" i="1"/>
  <c r="EE440" i="1" s="1"/>
  <c r="ED451" i="1"/>
  <c r="EE451" i="1" s="1"/>
  <c r="ED453" i="1"/>
  <c r="EE453" i="1" s="1"/>
  <c r="ED425" i="1"/>
  <c r="EE425" i="1" s="1"/>
  <c r="ED430" i="1"/>
  <c r="EE430" i="1" s="1"/>
  <c r="ED427" i="1"/>
  <c r="EE427" i="1" s="1"/>
  <c r="ED446" i="1"/>
  <c r="EE446" i="1" s="1"/>
  <c r="ED435" i="1"/>
  <c r="EE435" i="1" s="1"/>
  <c r="ED431" i="1"/>
  <c r="EE431" i="1" s="1"/>
  <c r="ED449" i="1"/>
  <c r="EE449" i="1" s="1"/>
  <c r="ED437" i="1"/>
  <c r="EE437" i="1" s="1"/>
  <c r="ED443" i="1"/>
  <c r="EE443" i="1" s="1"/>
  <c r="ED452" i="1"/>
  <c r="EE452" i="1" s="1"/>
  <c r="ED433" i="1"/>
  <c r="EE433" i="1" s="1"/>
  <c r="ED445" i="1"/>
  <c r="EE445" i="1" s="1"/>
  <c r="ED441" i="1"/>
  <c r="EE441" i="1" s="1"/>
  <c r="ED448" i="1"/>
  <c r="EE448" i="1" s="1"/>
  <c r="EE428" i="1"/>
  <c r="EE436" i="1"/>
  <c r="EE447" i="1"/>
  <c r="BN84" i="1" l="1"/>
  <c r="AA416" i="1" l="1"/>
  <c r="AA417" i="1"/>
  <c r="AA418" i="1"/>
  <c r="AA419" i="1"/>
  <c r="AA420" i="1"/>
  <c r="AA421" i="1"/>
  <c r="AA422" i="1"/>
  <c r="AA423" i="1"/>
  <c r="AA424" i="1"/>
  <c r="AD403" i="1"/>
  <c r="AD404" i="1"/>
  <c r="AD405" i="1"/>
  <c r="AD406" i="1"/>
  <c r="AD407" i="1"/>
  <c r="AD408" i="1"/>
  <c r="AD409" i="1"/>
  <c r="AD410" i="1"/>
  <c r="AD411" i="1"/>
  <c r="AD412" i="1"/>
  <c r="AD413" i="1"/>
  <c r="AD414" i="1"/>
  <c r="AD415" i="1"/>
  <c r="AE403" i="1"/>
  <c r="AF403" i="1" s="1"/>
  <c r="AE404" i="1"/>
  <c r="AF404" i="1" s="1"/>
  <c r="AE405" i="1"/>
  <c r="AF405" i="1" s="1"/>
  <c r="AE406" i="1"/>
  <c r="AF406" i="1" s="1"/>
  <c r="AE407" i="1"/>
  <c r="AF407" i="1" s="1"/>
  <c r="AE408" i="1"/>
  <c r="AF408" i="1" s="1"/>
  <c r="AE409" i="1"/>
  <c r="AF409" i="1" s="1"/>
  <c r="AE410" i="1"/>
  <c r="AF410" i="1" s="1"/>
  <c r="AE411" i="1"/>
  <c r="AF411" i="1" s="1"/>
  <c r="AE412" i="1"/>
  <c r="AF412" i="1" s="1"/>
  <c r="AE413" i="1"/>
  <c r="AF413" i="1" s="1"/>
  <c r="AE414" i="1"/>
  <c r="AF414" i="1" s="1"/>
  <c r="AE415" i="1"/>
  <c r="AF415" i="1" s="1"/>
  <c r="AG403" i="1"/>
  <c r="AH403" i="1" s="1"/>
  <c r="AG404" i="1"/>
  <c r="AH404" i="1" s="1"/>
  <c r="AG405" i="1"/>
  <c r="AH405" i="1" s="1"/>
  <c r="AG406" i="1"/>
  <c r="AH406" i="1" s="1"/>
  <c r="AG407" i="1"/>
  <c r="AH407" i="1" s="1"/>
  <c r="AG408" i="1"/>
  <c r="AH408" i="1" s="1"/>
  <c r="AG409" i="1"/>
  <c r="AH409" i="1" s="1"/>
  <c r="AG410" i="1"/>
  <c r="AH410" i="1" s="1"/>
  <c r="AG411" i="1"/>
  <c r="AH411" i="1" s="1"/>
  <c r="AG412" i="1"/>
  <c r="AH412" i="1" s="1"/>
  <c r="AG413" i="1"/>
  <c r="AH413" i="1" s="1"/>
  <c r="AG414" i="1"/>
  <c r="AH414" i="1" s="1"/>
  <c r="AG415" i="1"/>
  <c r="AH415" i="1" s="1"/>
  <c r="AJ403" i="1"/>
  <c r="AJ404" i="1"/>
  <c r="AJ405" i="1"/>
  <c r="AJ406" i="1"/>
  <c r="AJ407" i="1"/>
  <c r="AJ408" i="1"/>
  <c r="AJ409" i="1"/>
  <c r="AJ410" i="1"/>
  <c r="AJ411" i="1"/>
  <c r="AJ412" i="1"/>
  <c r="AJ413" i="1"/>
  <c r="AJ414" i="1"/>
  <c r="AJ415" i="1"/>
  <c r="BG416" i="1"/>
  <c r="BG417" i="1"/>
  <c r="BG418" i="1"/>
  <c r="BG419" i="1"/>
  <c r="BG420" i="1"/>
  <c r="BG421" i="1"/>
  <c r="BG422" i="1"/>
  <c r="BG423" i="1"/>
  <c r="BG424" i="1"/>
  <c r="BO403" i="1"/>
  <c r="BQ403" i="1" s="1"/>
  <c r="BO404" i="1"/>
  <c r="BQ404" i="1" s="1"/>
  <c r="BO405" i="1"/>
  <c r="BQ405" i="1" s="1"/>
  <c r="BO406" i="1"/>
  <c r="BQ406" i="1" s="1"/>
  <c r="BO407" i="1"/>
  <c r="BQ407" i="1" s="1"/>
  <c r="BO408" i="1"/>
  <c r="BQ408" i="1" s="1"/>
  <c r="BO409" i="1"/>
  <c r="BQ409" i="1" s="1"/>
  <c r="BO410" i="1"/>
  <c r="BQ410" i="1" s="1"/>
  <c r="BO411" i="1"/>
  <c r="BQ411" i="1" s="1"/>
  <c r="BO412" i="1"/>
  <c r="BQ412" i="1" s="1"/>
  <c r="BO413" i="1"/>
  <c r="BQ413" i="1" s="1"/>
  <c r="BO414" i="1"/>
  <c r="BQ414" i="1" s="1"/>
  <c r="BO415" i="1"/>
  <c r="BQ415" i="1" s="1"/>
  <c r="BO416" i="1"/>
  <c r="BQ416" i="1" s="1"/>
  <c r="ED416" i="1" s="1"/>
  <c r="BO417" i="1"/>
  <c r="BQ417" i="1" s="1"/>
  <c r="ED417" i="1" s="1"/>
  <c r="BO418" i="1"/>
  <c r="BQ418" i="1" s="1"/>
  <c r="ED418" i="1" s="1"/>
  <c r="BO419" i="1"/>
  <c r="BQ419" i="1" s="1"/>
  <c r="ED419" i="1" s="1"/>
  <c r="BO420" i="1"/>
  <c r="BQ420" i="1" s="1"/>
  <c r="ED420" i="1" s="1"/>
  <c r="BO421" i="1"/>
  <c r="BQ421" i="1" s="1"/>
  <c r="ED421" i="1" s="1"/>
  <c r="BO422" i="1"/>
  <c r="BQ422" i="1" s="1"/>
  <c r="ED422" i="1" s="1"/>
  <c r="BO423" i="1"/>
  <c r="BQ423" i="1" s="1"/>
  <c r="ED423" i="1" s="1"/>
  <c r="BO424" i="1"/>
  <c r="BQ424" i="1" s="1"/>
  <c r="ED424" i="1" s="1"/>
  <c r="BP403" i="1"/>
  <c r="EC403" i="1" s="1"/>
  <c r="BP404" i="1"/>
  <c r="EC404" i="1" s="1"/>
  <c r="BP405" i="1"/>
  <c r="EC405" i="1" s="1"/>
  <c r="BP406" i="1"/>
  <c r="EC406" i="1" s="1"/>
  <c r="BP407" i="1"/>
  <c r="EC407" i="1" s="1"/>
  <c r="BP408" i="1"/>
  <c r="EC408" i="1" s="1"/>
  <c r="BP409" i="1"/>
  <c r="EC409" i="1" s="1"/>
  <c r="BP410" i="1"/>
  <c r="EC410" i="1" s="1"/>
  <c r="BP411" i="1"/>
  <c r="EC411" i="1" s="1"/>
  <c r="BP412" i="1"/>
  <c r="EC412" i="1" s="1"/>
  <c r="BP413" i="1"/>
  <c r="EC413" i="1" s="1"/>
  <c r="BP414" i="1"/>
  <c r="EC414" i="1" s="1"/>
  <c r="BP415" i="1"/>
  <c r="EC415" i="1" s="1"/>
  <c r="BP416" i="1"/>
  <c r="EC416" i="1" s="1"/>
  <c r="BP417" i="1"/>
  <c r="EC417" i="1" s="1"/>
  <c r="BP418" i="1"/>
  <c r="EC418" i="1" s="1"/>
  <c r="BP419" i="1"/>
  <c r="EC419" i="1" s="1"/>
  <c r="BP420" i="1"/>
  <c r="EC420" i="1" s="1"/>
  <c r="BP421" i="1"/>
  <c r="EC421" i="1" s="1"/>
  <c r="BP422" i="1"/>
  <c r="EC422" i="1" s="1"/>
  <c r="BP423" i="1"/>
  <c r="EC423" i="1" s="1"/>
  <c r="BP424" i="1"/>
  <c r="EC424" i="1" s="1"/>
  <c r="BV403" i="1"/>
  <c r="BX403" i="1" s="1"/>
  <c r="BV404" i="1"/>
  <c r="BX404" i="1" s="1"/>
  <c r="BV405" i="1"/>
  <c r="BX405" i="1" s="1"/>
  <c r="BV406" i="1"/>
  <c r="BX406" i="1" s="1"/>
  <c r="BV407" i="1"/>
  <c r="BX407" i="1" s="1"/>
  <c r="BV408" i="1"/>
  <c r="BX408" i="1" s="1"/>
  <c r="BV409" i="1"/>
  <c r="BX409" i="1" s="1"/>
  <c r="BV410" i="1"/>
  <c r="BX410" i="1" s="1"/>
  <c r="BV411" i="1"/>
  <c r="BX411" i="1" s="1"/>
  <c r="BV412" i="1"/>
  <c r="BX412" i="1" s="1"/>
  <c r="BV413" i="1"/>
  <c r="BX413" i="1" s="1"/>
  <c r="BV414" i="1"/>
  <c r="BX414" i="1" s="1"/>
  <c r="BV415" i="1"/>
  <c r="BX415" i="1" s="1"/>
  <c r="BV416" i="1"/>
  <c r="BV417" i="1"/>
  <c r="BV418" i="1"/>
  <c r="BV419" i="1"/>
  <c r="BV420" i="1"/>
  <c r="BV421" i="1"/>
  <c r="BV422" i="1"/>
  <c r="BV423" i="1"/>
  <c r="BV424" i="1"/>
  <c r="CA403" i="1"/>
  <c r="BZ404" i="1"/>
  <c r="BZ405" i="1"/>
  <c r="BZ406" i="1"/>
  <c r="BZ407" i="1"/>
  <c r="BZ408" i="1"/>
  <c r="BZ409" i="1"/>
  <c r="BZ410" i="1"/>
  <c r="BZ411" i="1"/>
  <c r="BZ412" i="1"/>
  <c r="BZ413" i="1"/>
  <c r="BZ414" i="1"/>
  <c r="BZ415" i="1"/>
  <c r="BZ416" i="1"/>
  <c r="BZ417" i="1"/>
  <c r="BZ418" i="1"/>
  <c r="BZ419" i="1"/>
  <c r="BZ420" i="1"/>
  <c r="BZ421" i="1"/>
  <c r="BZ422" i="1"/>
  <c r="BZ423" i="1"/>
  <c r="BZ424" i="1"/>
  <c r="AL403" i="1" l="1"/>
  <c r="ED403" i="1" s="1"/>
  <c r="AL411" i="1"/>
  <c r="ED411" i="1" s="1"/>
  <c r="AL415" i="1"/>
  <c r="ED415" i="1" s="1"/>
  <c r="AL407" i="1"/>
  <c r="ED407" i="1" s="1"/>
  <c r="AL410" i="1"/>
  <c r="ED410" i="1" s="1"/>
  <c r="AL414" i="1"/>
  <c r="ED414" i="1" s="1"/>
  <c r="AL406" i="1"/>
  <c r="ED406" i="1" s="1"/>
  <c r="AL413" i="1"/>
  <c r="ED413" i="1" s="1"/>
  <c r="AL405" i="1"/>
  <c r="ED405" i="1" s="1"/>
  <c r="AL412" i="1"/>
  <c r="ED412" i="1" s="1"/>
  <c r="AL404" i="1"/>
  <c r="ED404" i="1" s="1"/>
  <c r="AL408" i="1"/>
  <c r="ED408" i="1" s="1"/>
  <c r="EE417" i="1"/>
  <c r="AL409" i="1"/>
  <c r="ED409" i="1" s="1"/>
  <c r="AA392" i="1"/>
  <c r="AD392" i="1"/>
  <c r="AE392" i="1"/>
  <c r="AF392" i="1" s="1"/>
  <c r="AG392" i="1"/>
  <c r="AH392" i="1" s="1"/>
  <c r="AJ392" i="1"/>
  <c r="BG392" i="1"/>
  <c r="BI392" i="1" s="1"/>
  <c r="BO392" i="1"/>
  <c r="BQ392" i="1" s="1"/>
  <c r="BP392" i="1"/>
  <c r="BV392" i="1"/>
  <c r="BX392" i="1" s="1"/>
  <c r="BZ392" i="1"/>
  <c r="CA392" i="1" s="1"/>
  <c r="CB392" i="1"/>
  <c r="CC392" i="1" s="1"/>
  <c r="CD392" i="1"/>
  <c r="CE392" i="1" s="1"/>
  <c r="EE407" i="1" l="1"/>
  <c r="EE418" i="1"/>
  <c r="EE415" i="1"/>
  <c r="EE406" i="1"/>
  <c r="EE419" i="1"/>
  <c r="EE409" i="1"/>
  <c r="EE422" i="1"/>
  <c r="EE410" i="1"/>
  <c r="EE411" i="1"/>
  <c r="EE424" i="1"/>
  <c r="EE404" i="1"/>
  <c r="EE420" i="1"/>
  <c r="EE423" i="1"/>
  <c r="EE403" i="1"/>
  <c r="EE414" i="1"/>
  <c r="EE408" i="1"/>
  <c r="EE412" i="1"/>
  <c r="EE416" i="1"/>
  <c r="EE421" i="1"/>
  <c r="EE405" i="1"/>
  <c r="EE413" i="1"/>
  <c r="AL392" i="1"/>
  <c r="CG392" i="1"/>
  <c r="CF392" i="1"/>
  <c r="EC392" i="1" s="1"/>
  <c r="ED392" i="1" l="1"/>
  <c r="EE392" i="1" s="1"/>
  <c r="R391" i="1" l="1"/>
  <c r="R381" i="1"/>
  <c r="R382" i="1"/>
  <c r="R384" i="1"/>
  <c r="R385" i="1"/>
  <c r="R386" i="1"/>
  <c r="R387" i="1"/>
  <c r="R388" i="1"/>
  <c r="R389" i="1"/>
  <c r="R390" i="1"/>
  <c r="R379" i="1"/>
  <c r="P383" i="1" l="1"/>
  <c r="R383" i="1" s="1"/>
  <c r="P380" i="1"/>
  <c r="R380" i="1" l="1"/>
  <c r="AD379" i="1" l="1"/>
  <c r="AD391" i="1"/>
  <c r="AD380" i="1"/>
  <c r="AD381" i="1"/>
  <c r="AD382" i="1"/>
  <c r="AD383" i="1"/>
  <c r="AD384" i="1"/>
  <c r="AD385" i="1"/>
  <c r="AD386" i="1"/>
  <c r="AD387" i="1"/>
  <c r="AD388" i="1"/>
  <c r="AD389" i="1"/>
  <c r="AD390" i="1"/>
  <c r="AD393" i="1"/>
  <c r="AD394" i="1"/>
  <c r="AD395" i="1"/>
  <c r="AD396" i="1"/>
  <c r="AD397" i="1"/>
  <c r="AD398" i="1"/>
  <c r="AD399" i="1"/>
  <c r="AD400" i="1"/>
  <c r="AD401" i="1"/>
  <c r="AD402" i="1"/>
  <c r="AF379" i="1"/>
  <c r="AF391" i="1"/>
  <c r="AF380" i="1"/>
  <c r="AF381" i="1"/>
  <c r="AF382" i="1"/>
  <c r="AF383" i="1"/>
  <c r="AF384" i="1"/>
  <c r="AF385" i="1"/>
  <c r="AF386" i="1"/>
  <c r="AF387" i="1"/>
  <c r="AF388" i="1"/>
  <c r="AF389" i="1"/>
  <c r="AF390" i="1"/>
  <c r="AE395" i="1"/>
  <c r="AE396" i="1"/>
  <c r="AE397" i="1"/>
  <c r="AE398" i="1"/>
  <c r="AE399" i="1"/>
  <c r="AE400" i="1"/>
  <c r="AE401" i="1"/>
  <c r="AE402" i="1"/>
  <c r="AH379" i="1"/>
  <c r="AH391" i="1"/>
  <c r="AH380" i="1"/>
  <c r="AH381" i="1"/>
  <c r="AH382" i="1"/>
  <c r="AH383" i="1"/>
  <c r="AH384" i="1"/>
  <c r="AH386" i="1"/>
  <c r="AH387" i="1"/>
  <c r="AG393" i="1"/>
  <c r="AG394" i="1"/>
  <c r="AG395" i="1"/>
  <c r="AG396" i="1"/>
  <c r="AG397" i="1"/>
  <c r="AG398" i="1"/>
  <c r="AG399" i="1"/>
  <c r="AG400" i="1"/>
  <c r="AG401" i="1"/>
  <c r="AG402" i="1"/>
  <c r="AH385" i="1"/>
  <c r="BO379" i="1"/>
  <c r="BO391" i="1"/>
  <c r="BO380" i="1"/>
  <c r="BO381" i="1"/>
  <c r="BO382" i="1"/>
  <c r="BO383" i="1"/>
  <c r="BO384" i="1"/>
  <c r="BQ384" i="1" s="1"/>
  <c r="BO385" i="1"/>
  <c r="BQ385" i="1" s="1"/>
  <c r="BO386" i="1"/>
  <c r="BO387" i="1"/>
  <c r="BO388" i="1"/>
  <c r="BO389" i="1"/>
  <c r="BO390" i="1"/>
  <c r="BO393" i="1"/>
  <c r="BO394" i="1"/>
  <c r="BO395" i="1"/>
  <c r="BO396" i="1"/>
  <c r="BO397" i="1"/>
  <c r="BO398" i="1"/>
  <c r="BO399" i="1"/>
  <c r="BO400" i="1"/>
  <c r="BO401" i="1"/>
  <c r="BO402" i="1"/>
  <c r="BP379" i="1"/>
  <c r="BP391" i="1"/>
  <c r="BP380" i="1"/>
  <c r="BP381" i="1"/>
  <c r="BP382" i="1"/>
  <c r="BP383" i="1"/>
  <c r="BP384" i="1"/>
  <c r="BP385" i="1"/>
  <c r="BP386" i="1"/>
  <c r="BP387" i="1"/>
  <c r="BP388" i="1"/>
  <c r="BP389" i="1"/>
  <c r="BP390" i="1"/>
  <c r="BP393" i="1"/>
  <c r="BP394" i="1"/>
  <c r="BP395" i="1"/>
  <c r="BP396" i="1"/>
  <c r="BP397" i="1"/>
  <c r="BP398" i="1"/>
  <c r="BP399" i="1"/>
  <c r="BP400" i="1"/>
  <c r="BP401" i="1"/>
  <c r="BP402" i="1"/>
  <c r="BV379" i="1"/>
  <c r="BX379" i="1" s="1"/>
  <c r="BV391" i="1"/>
  <c r="BX391" i="1" s="1"/>
  <c r="BV380" i="1"/>
  <c r="BX380" i="1" s="1"/>
  <c r="BV381" i="1"/>
  <c r="BX381" i="1" s="1"/>
  <c r="BV382" i="1"/>
  <c r="BX382" i="1" s="1"/>
  <c r="BV383" i="1"/>
  <c r="BX383" i="1" s="1"/>
  <c r="BV384" i="1"/>
  <c r="BX384" i="1" s="1"/>
  <c r="BV385" i="1"/>
  <c r="BX385" i="1" s="1"/>
  <c r="BV386" i="1"/>
  <c r="BX386" i="1" s="1"/>
  <c r="BV387" i="1"/>
  <c r="BX387" i="1" s="1"/>
  <c r="BV388" i="1"/>
  <c r="BX388" i="1" s="1"/>
  <c r="BV389" i="1"/>
  <c r="BX389" i="1" s="1"/>
  <c r="BV390" i="1"/>
  <c r="BX390" i="1" s="1"/>
  <c r="BX393" i="1"/>
  <c r="BX394" i="1"/>
  <c r="BX395" i="1"/>
  <c r="BX396" i="1"/>
  <c r="BX397" i="1"/>
  <c r="BX398" i="1"/>
  <c r="BX399" i="1"/>
  <c r="BX400" i="1"/>
  <c r="BX401" i="1"/>
  <c r="BX402" i="1"/>
  <c r="BZ393" i="1"/>
  <c r="CA393" i="1" s="1"/>
  <c r="BZ394" i="1"/>
  <c r="CA394" i="1" s="1"/>
  <c r="BZ395" i="1"/>
  <c r="BZ396" i="1"/>
  <c r="BZ397" i="1"/>
  <c r="CA397" i="1" s="1"/>
  <c r="BZ398" i="1"/>
  <c r="BZ399" i="1"/>
  <c r="CA399" i="1" s="1"/>
  <c r="BZ400" i="1"/>
  <c r="CA400" i="1" s="1"/>
  <c r="BZ401" i="1"/>
  <c r="CA401" i="1" s="1"/>
  <c r="BZ402" i="1"/>
  <c r="CB379" i="1"/>
  <c r="CC379" i="1" s="1"/>
  <c r="CB391" i="1"/>
  <c r="CC391" i="1" s="1"/>
  <c r="CB380" i="1"/>
  <c r="CC380" i="1" s="1"/>
  <c r="CB381" i="1"/>
  <c r="CC381" i="1" s="1"/>
  <c r="CB382" i="1"/>
  <c r="CC382" i="1" s="1"/>
  <c r="CB383" i="1"/>
  <c r="CC383" i="1" s="1"/>
  <c r="CB384" i="1"/>
  <c r="CC384" i="1" s="1"/>
  <c r="CB385" i="1"/>
  <c r="CC385" i="1" s="1"/>
  <c r="CB386" i="1"/>
  <c r="CC386" i="1" s="1"/>
  <c r="CB387" i="1"/>
  <c r="CC387" i="1" s="1"/>
  <c r="CB388" i="1"/>
  <c r="CC388" i="1" s="1"/>
  <c r="CB389" i="1"/>
  <c r="CC389" i="1" s="1"/>
  <c r="CB390" i="1"/>
  <c r="CC390" i="1" s="1"/>
  <c r="CB393" i="1"/>
  <c r="CC393" i="1" s="1"/>
  <c r="CB394" i="1"/>
  <c r="CC394" i="1" s="1"/>
  <c r="CB395" i="1"/>
  <c r="CC395" i="1" s="1"/>
  <c r="CB396" i="1"/>
  <c r="CC396" i="1" s="1"/>
  <c r="CB397" i="1"/>
  <c r="CC397" i="1" s="1"/>
  <c r="CB398" i="1"/>
  <c r="CC398" i="1" s="1"/>
  <c r="CB399" i="1"/>
  <c r="CC399" i="1" s="1"/>
  <c r="CB400" i="1"/>
  <c r="CB401" i="1"/>
  <c r="CC401" i="1" s="1"/>
  <c r="CB402" i="1"/>
  <c r="CC402" i="1" s="1"/>
  <c r="CD393" i="1"/>
  <c r="CE393" i="1" s="1"/>
  <c r="CD394" i="1"/>
  <c r="CE394" i="1" s="1"/>
  <c r="CD395" i="1"/>
  <c r="CE395" i="1" s="1"/>
  <c r="CD396" i="1"/>
  <c r="CE396" i="1" s="1"/>
  <c r="CD397" i="1"/>
  <c r="CE397" i="1" s="1"/>
  <c r="CD398" i="1"/>
  <c r="CE398" i="1" s="1"/>
  <c r="CD399" i="1"/>
  <c r="CD400" i="1"/>
  <c r="CE400" i="1" s="1"/>
  <c r="CD401" i="1"/>
  <c r="CE401" i="1" s="1"/>
  <c r="CD402" i="1"/>
  <c r="CE402" i="1" s="1"/>
  <c r="BQ396" i="1" l="1"/>
  <c r="BQ386" i="1"/>
  <c r="BS386" i="1" s="1"/>
  <c r="BQ379" i="1"/>
  <c r="BS379" i="1" s="1"/>
  <c r="BQ395" i="1"/>
  <c r="BS385" i="1"/>
  <c r="BQ402" i="1"/>
  <c r="BQ394" i="1"/>
  <c r="BS384" i="1"/>
  <c r="BQ401" i="1"/>
  <c r="BQ393" i="1"/>
  <c r="BQ383" i="1"/>
  <c r="BS383" i="1" s="1"/>
  <c r="BQ400" i="1"/>
  <c r="BQ390" i="1"/>
  <c r="BS390" i="1" s="1"/>
  <c r="BQ382" i="1"/>
  <c r="BS382" i="1" s="1"/>
  <c r="BQ399" i="1"/>
  <c r="BQ389" i="1"/>
  <c r="BS389" i="1" s="1"/>
  <c r="BQ381" i="1"/>
  <c r="BS381" i="1" s="1"/>
  <c r="BQ398" i="1"/>
  <c r="BQ388" i="1"/>
  <c r="BQ380" i="1"/>
  <c r="BS380" i="1" s="1"/>
  <c r="BQ397" i="1"/>
  <c r="BQ387" i="1"/>
  <c r="BQ391" i="1"/>
  <c r="CF400" i="1"/>
  <c r="EC400" i="1" s="1"/>
  <c r="AL393" i="1"/>
  <c r="AL391" i="1"/>
  <c r="CF398" i="1"/>
  <c r="EC398" i="1" s="1"/>
  <c r="CG394" i="1"/>
  <c r="AL402" i="1"/>
  <c r="AL395" i="1"/>
  <c r="AL385" i="1"/>
  <c r="AL401" i="1"/>
  <c r="AL383" i="1"/>
  <c r="AL397" i="1"/>
  <c r="CF396" i="1"/>
  <c r="EC396" i="1" s="1"/>
  <c r="CF394" i="1"/>
  <c r="EC394" i="1" s="1"/>
  <c r="AL399" i="1"/>
  <c r="CC400" i="1"/>
  <c r="CG400" i="1" s="1"/>
  <c r="CA396" i="1"/>
  <c r="CG396" i="1" s="1"/>
  <c r="CG397" i="1"/>
  <c r="AL381" i="1"/>
  <c r="AL396" i="1"/>
  <c r="AL386" i="1"/>
  <c r="AL379" i="1"/>
  <c r="CF401" i="1"/>
  <c r="EC401" i="1" s="1"/>
  <c r="CF399" i="1"/>
  <c r="EC399" i="1" s="1"/>
  <c r="CF395" i="1"/>
  <c r="EC395" i="1" s="1"/>
  <c r="CF393" i="1"/>
  <c r="EC393" i="1" s="1"/>
  <c r="CF402" i="1"/>
  <c r="EC402" i="1" s="1"/>
  <c r="AL389" i="1"/>
  <c r="CA402" i="1"/>
  <c r="CG402" i="1" s="1"/>
  <c r="AL387" i="1"/>
  <c r="CA398" i="1"/>
  <c r="CG398" i="1" s="1"/>
  <c r="AL394" i="1"/>
  <c r="AL384" i="1"/>
  <c r="AL398" i="1"/>
  <c r="AL388" i="1"/>
  <c r="AL380" i="1"/>
  <c r="CG401" i="1"/>
  <c r="CG393" i="1"/>
  <c r="AL400" i="1"/>
  <c r="AL390" i="1"/>
  <c r="AL382" i="1"/>
  <c r="CE399" i="1"/>
  <c r="CG399" i="1" s="1"/>
  <c r="CA395" i="1"/>
  <c r="CG395" i="1" s="1"/>
  <c r="CF397" i="1"/>
  <c r="EC397" i="1" s="1"/>
  <c r="ED399" i="1" l="1"/>
  <c r="EE399" i="1" s="1"/>
  <c r="BS393" i="1"/>
  <c r="BU393" i="1" s="1"/>
  <c r="ED393" i="1"/>
  <c r="EE393" i="1" s="1"/>
  <c r="BS401" i="1"/>
  <c r="BU401" i="1" s="1"/>
  <c r="ED401" i="1"/>
  <c r="EE401" i="1" s="1"/>
  <c r="BS395" i="1"/>
  <c r="BU395" i="1" s="1"/>
  <c r="ED395" i="1"/>
  <c r="EE395" i="1" s="1"/>
  <c r="BS398" i="1"/>
  <c r="BU398" i="1" s="1"/>
  <c r="ED398" i="1"/>
  <c r="EE398" i="1" s="1"/>
  <c r="BS400" i="1"/>
  <c r="BU400" i="1" s="1"/>
  <c r="ED400" i="1"/>
  <c r="EE400" i="1" s="1"/>
  <c r="BS394" i="1"/>
  <c r="BU394" i="1" s="1"/>
  <c r="ED394" i="1"/>
  <c r="EE394" i="1" s="1"/>
  <c r="BS397" i="1"/>
  <c r="BU397" i="1" s="1"/>
  <c r="ED397" i="1"/>
  <c r="EE397" i="1" s="1"/>
  <c r="BS402" i="1"/>
  <c r="BU402" i="1" s="1"/>
  <c r="ED402" i="1"/>
  <c r="EE402" i="1" s="1"/>
  <c r="BS396" i="1"/>
  <c r="BU396" i="1" s="1"/>
  <c r="ED396" i="1"/>
  <c r="EE396" i="1" s="1"/>
  <c r="BZ383" i="1"/>
  <c r="CA383" i="1" s="1"/>
  <c r="BZ381" i="1"/>
  <c r="CA381" i="1" s="1"/>
  <c r="BS387" i="1"/>
  <c r="BU381" i="1"/>
  <c r="CD381" i="1" s="1"/>
  <c r="BZ380" i="1"/>
  <c r="BU380" i="1"/>
  <c r="CD380" i="1" s="1"/>
  <c r="CE380" i="1" s="1"/>
  <c r="BZ389" i="1"/>
  <c r="BU389" i="1"/>
  <c r="CD389" i="1" s="1"/>
  <c r="CE389" i="1" s="1"/>
  <c r="BU390" i="1"/>
  <c r="CD390" i="1" s="1"/>
  <c r="CE390" i="1" s="1"/>
  <c r="BZ390" i="1"/>
  <c r="BU379" i="1"/>
  <c r="CD379" i="1" s="1"/>
  <c r="CE379" i="1" s="1"/>
  <c r="BZ379" i="1"/>
  <c r="BU382" i="1"/>
  <c r="CD382" i="1" s="1"/>
  <c r="CE382" i="1" s="1"/>
  <c r="BZ382" i="1"/>
  <c r="BU386" i="1"/>
  <c r="CD386" i="1" s="1"/>
  <c r="CE386" i="1" s="1"/>
  <c r="BZ386" i="1"/>
  <c r="BS391" i="1"/>
  <c r="BS399" i="1"/>
  <c r="BU399" i="1" s="1"/>
  <c r="BU385" i="1"/>
  <c r="CD385" i="1" s="1"/>
  <c r="CE385" i="1" s="1"/>
  <c r="BZ385" i="1"/>
  <c r="BU383" i="1"/>
  <c r="CD383" i="1" s="1"/>
  <c r="CE383" i="1" s="1"/>
  <c r="BU384" i="1"/>
  <c r="CD384" i="1" s="1"/>
  <c r="CE384" i="1" s="1"/>
  <c r="BZ384" i="1"/>
  <c r="BS388" i="1"/>
  <c r="CG383" i="1" l="1"/>
  <c r="ED383" i="1" s="1"/>
  <c r="CF381" i="1"/>
  <c r="EC381" i="1" s="1"/>
  <c r="BZ391" i="1"/>
  <c r="CA391" i="1" s="1"/>
  <c r="BZ388" i="1"/>
  <c r="CA388" i="1" s="1"/>
  <c r="BZ387" i="1"/>
  <c r="CA387" i="1" s="1"/>
  <c r="BU387" i="1"/>
  <c r="CD387" i="1" s="1"/>
  <c r="CF383" i="1"/>
  <c r="EC383" i="1" s="1"/>
  <c r="CE381" i="1"/>
  <c r="CG381" i="1" s="1"/>
  <c r="ED381" i="1" s="1"/>
  <c r="CA384" i="1"/>
  <c r="CG384" i="1" s="1"/>
  <c r="ED384" i="1" s="1"/>
  <c r="CF384" i="1"/>
  <c r="EC384" i="1" s="1"/>
  <c r="CA386" i="1"/>
  <c r="CG386" i="1" s="1"/>
  <c r="ED386" i="1" s="1"/>
  <c r="CF386" i="1"/>
  <c r="EC386" i="1" s="1"/>
  <c r="BU388" i="1"/>
  <c r="CD388" i="1" s="1"/>
  <c r="CE388" i="1" s="1"/>
  <c r="CA390" i="1"/>
  <c r="CG390" i="1" s="1"/>
  <c r="ED390" i="1" s="1"/>
  <c r="CF390" i="1"/>
  <c r="EC390" i="1" s="1"/>
  <c r="BU391" i="1"/>
  <c r="CD391" i="1" s="1"/>
  <c r="CE391" i="1" s="1"/>
  <c r="CF385" i="1"/>
  <c r="EC385" i="1" s="1"/>
  <c r="CA385" i="1"/>
  <c r="CG385" i="1" s="1"/>
  <c r="ED385" i="1" s="1"/>
  <c r="CF380" i="1"/>
  <c r="EC380" i="1" s="1"/>
  <c r="CA380" i="1"/>
  <c r="CG380" i="1" s="1"/>
  <c r="ED380" i="1" s="1"/>
  <c r="CA382" i="1"/>
  <c r="CG382" i="1" s="1"/>
  <c r="ED382" i="1" s="1"/>
  <c r="CF382" i="1"/>
  <c r="EC382" i="1" s="1"/>
  <c r="CA379" i="1"/>
  <c r="CG379" i="1" s="1"/>
  <c r="ED379" i="1" s="1"/>
  <c r="CF379" i="1"/>
  <c r="EC379" i="1" s="1"/>
  <c r="CA389" i="1"/>
  <c r="CG389" i="1" s="1"/>
  <c r="ED389" i="1" s="1"/>
  <c r="CF389" i="1"/>
  <c r="EC389" i="1" s="1"/>
  <c r="BZ240" i="1"/>
  <c r="BZ230" i="1"/>
  <c r="B61" i="8"/>
  <c r="D61" i="8"/>
  <c r="EE379" i="1" l="1"/>
  <c r="EE390" i="1"/>
  <c r="EE381" i="1"/>
  <c r="EE382" i="1"/>
  <c r="EE386" i="1"/>
  <c r="EE380" i="1"/>
  <c r="EE385" i="1"/>
  <c r="EE389" i="1"/>
  <c r="EE384" i="1"/>
  <c r="EE383" i="1"/>
  <c r="CE387" i="1"/>
  <c r="CG387" i="1" s="1"/>
  <c r="ED387" i="1" s="1"/>
  <c r="CF387" i="1"/>
  <c r="EC387" i="1" s="1"/>
  <c r="CG388" i="1"/>
  <c r="ED388" i="1" s="1"/>
  <c r="CF388" i="1"/>
  <c r="EC388" i="1" s="1"/>
  <c r="CG391" i="1"/>
  <c r="ED391" i="1" s="1"/>
  <c r="CF391" i="1"/>
  <c r="EC391" i="1" s="1"/>
  <c r="E27" i="4"/>
  <c r="G27" i="4"/>
  <c r="I27" i="4"/>
  <c r="M27" i="4"/>
  <c r="R27" i="4"/>
  <c r="CD355" i="1"/>
  <c r="CE355" i="1" s="1"/>
  <c r="CF357" i="1"/>
  <c r="CE358" i="1"/>
  <c r="CF365" i="1"/>
  <c r="BV252" i="1"/>
  <c r="BW252" i="1"/>
  <c r="BW251" i="1"/>
  <c r="BV251" i="1"/>
  <c r="BW250" i="1"/>
  <c r="BV250" i="1"/>
  <c r="BW249" i="1"/>
  <c r="BV249" i="1"/>
  <c r="BW248" i="1"/>
  <c r="BV248" i="1"/>
  <c r="BW247" i="1"/>
  <c r="BV247" i="1"/>
  <c r="BW246" i="1"/>
  <c r="BV246" i="1"/>
  <c r="BW245" i="1"/>
  <c r="BV245" i="1"/>
  <c r="BW244" i="1"/>
  <c r="BV244" i="1"/>
  <c r="BW243" i="1"/>
  <c r="BV243" i="1"/>
  <c r="BW242" i="1"/>
  <c r="BV242" i="1"/>
  <c r="BW241" i="1"/>
  <c r="BV241" i="1"/>
  <c r="BW240" i="1"/>
  <c r="BV240" i="1"/>
  <c r="BW239" i="1"/>
  <c r="BV239" i="1"/>
  <c r="BW238" i="1"/>
  <c r="BV238" i="1"/>
  <c r="BW237" i="1"/>
  <c r="CA237" i="1" s="1"/>
  <c r="BV237" i="1"/>
  <c r="BW236" i="1"/>
  <c r="BV236" i="1"/>
  <c r="BW235" i="1"/>
  <c r="BV235" i="1"/>
  <c r="BW234" i="1"/>
  <c r="BV234" i="1"/>
  <c r="BV233" i="1"/>
  <c r="BV232" i="1"/>
  <c r="BV231" i="1"/>
  <c r="BV230" i="1"/>
  <c r="BV229" i="1"/>
  <c r="BV209" i="1"/>
  <c r="BV208" i="1"/>
  <c r="BV207" i="1"/>
  <c r="BV206" i="1"/>
  <c r="BV205" i="1"/>
  <c r="BV204" i="1"/>
  <c r="BV203" i="1"/>
  <c r="BV202" i="1"/>
  <c r="BV201" i="1"/>
  <c r="BV200" i="1"/>
  <c r="BV199" i="1"/>
  <c r="BV198" i="1"/>
  <c r="BV197" i="1"/>
  <c r="BV196" i="1"/>
  <c r="BV195" i="1"/>
  <c r="BV194" i="1"/>
  <c r="BG196" i="1"/>
  <c r="BG197" i="1"/>
  <c r="BG198" i="1"/>
  <c r="BG199" i="1"/>
  <c r="BG200" i="1"/>
  <c r="BG201" i="1"/>
  <c r="BG202" i="1"/>
  <c r="BG203" i="1"/>
  <c r="BG204" i="1"/>
  <c r="BG205" i="1"/>
  <c r="BG206" i="1"/>
  <c r="BG207" i="1"/>
  <c r="BG208" i="1"/>
  <c r="BG209" i="1"/>
  <c r="CF305" i="1"/>
  <c r="CF308" i="1"/>
  <c r="CF310" i="1"/>
  <c r="CF311" i="1"/>
  <c r="CF312" i="1"/>
  <c r="CF314" i="1"/>
  <c r="CF315" i="1"/>
  <c r="CF317" i="1"/>
  <c r="CF319" i="1"/>
  <c r="CF320" i="1"/>
  <c r="CF321" i="1"/>
  <c r="CF322" i="1"/>
  <c r="CF323" i="1"/>
  <c r="CF324" i="1"/>
  <c r="CF325" i="1"/>
  <c r="CF327" i="1"/>
  <c r="CF328" i="1"/>
  <c r="CC272" i="1"/>
  <c r="CC273" i="1"/>
  <c r="CC274" i="1"/>
  <c r="CC275" i="1"/>
  <c r="CC276" i="1"/>
  <c r="CC277" i="1"/>
  <c r="CC278" i="1"/>
  <c r="CC280" i="1"/>
  <c r="CC281" i="1"/>
  <c r="CC282" i="1"/>
  <c r="CC283" i="1"/>
  <c r="CC284" i="1"/>
  <c r="CC286" i="1"/>
  <c r="CC287" i="1"/>
  <c r="CC289" i="1"/>
  <c r="CC290" i="1"/>
  <c r="CC353" i="1"/>
  <c r="CC354" i="1"/>
  <c r="CC358" i="1"/>
  <c r="CC361" i="1"/>
  <c r="CC362" i="1"/>
  <c r="CC366" i="1"/>
  <c r="CA272" i="1"/>
  <c r="CA273" i="1"/>
  <c r="CA274" i="1"/>
  <c r="CA275" i="1"/>
  <c r="CA276" i="1"/>
  <c r="CA277" i="1"/>
  <c r="CA278" i="1"/>
  <c r="CA279" i="1"/>
  <c r="CA280" i="1"/>
  <c r="CA281" i="1"/>
  <c r="CA282" i="1"/>
  <c r="CA283" i="1"/>
  <c r="CA284" i="1"/>
  <c r="CA285" i="1"/>
  <c r="CA286" i="1"/>
  <c r="CA287" i="1"/>
  <c r="CA288" i="1"/>
  <c r="CA289" i="1"/>
  <c r="CA290" i="1"/>
  <c r="CA354" i="1"/>
  <c r="CA357" i="1"/>
  <c r="CA358" i="1"/>
  <c r="CA362" i="1"/>
  <c r="CA365" i="1"/>
  <c r="CA366" i="1"/>
  <c r="CD2" i="1"/>
  <c r="CD3" i="1"/>
  <c r="CE3" i="1" s="1"/>
  <c r="CD4" i="1"/>
  <c r="CE4" i="1" s="1"/>
  <c r="CD5" i="1"/>
  <c r="CE5" i="1" s="1"/>
  <c r="CD6" i="1"/>
  <c r="CE6" i="1" s="1"/>
  <c r="CD7" i="1"/>
  <c r="CE7" i="1" s="1"/>
  <c r="CD8" i="1"/>
  <c r="CE8" i="1" s="1"/>
  <c r="CD9" i="1"/>
  <c r="CE9" i="1" s="1"/>
  <c r="CD10" i="1"/>
  <c r="CE10" i="1" s="1"/>
  <c r="CD11" i="1"/>
  <c r="CE11" i="1" s="1"/>
  <c r="CD12" i="1"/>
  <c r="CE12" i="1" s="1"/>
  <c r="CD13" i="1"/>
  <c r="CE13" i="1" s="1"/>
  <c r="CD14" i="1"/>
  <c r="CE14" i="1" s="1"/>
  <c r="CD15" i="1"/>
  <c r="CE15" i="1" s="1"/>
  <c r="CD16" i="1"/>
  <c r="CE16" i="1" s="1"/>
  <c r="CD17" i="1"/>
  <c r="CE17" i="1" s="1"/>
  <c r="CD18" i="1"/>
  <c r="CE18" i="1" s="1"/>
  <c r="CD19" i="1"/>
  <c r="CE19" i="1" s="1"/>
  <c r="CD20" i="1"/>
  <c r="CE20" i="1" s="1"/>
  <c r="CD21" i="1"/>
  <c r="CE21" i="1" s="1"/>
  <c r="CD22" i="1"/>
  <c r="CE22" i="1" s="1"/>
  <c r="CD23" i="1"/>
  <c r="CE23" i="1" s="1"/>
  <c r="CD24" i="1"/>
  <c r="CE24" i="1" s="1"/>
  <c r="CD25" i="1"/>
  <c r="CE25" i="1" s="1"/>
  <c r="CD26" i="1"/>
  <c r="CE26" i="1" s="1"/>
  <c r="CD27" i="1"/>
  <c r="CE27" i="1" s="1"/>
  <c r="CD28" i="1"/>
  <c r="CE28" i="1" s="1"/>
  <c r="CD29" i="1"/>
  <c r="CE29" i="1" s="1"/>
  <c r="CD30" i="1"/>
  <c r="CE30" i="1" s="1"/>
  <c r="CD31" i="1"/>
  <c r="CE31" i="1" s="1"/>
  <c r="CD49" i="1"/>
  <c r="CE49" i="1" s="1"/>
  <c r="CD50" i="1"/>
  <c r="CE50" i="1" s="1"/>
  <c r="CD51" i="1"/>
  <c r="CE51" i="1" s="1"/>
  <c r="CD52" i="1"/>
  <c r="CE52" i="1" s="1"/>
  <c r="CD53" i="1"/>
  <c r="CE53" i="1" s="1"/>
  <c r="CD54" i="1"/>
  <c r="CE54" i="1" s="1"/>
  <c r="CD55" i="1"/>
  <c r="CE55" i="1" s="1"/>
  <c r="CD56" i="1"/>
  <c r="CE56" i="1" s="1"/>
  <c r="CD57" i="1"/>
  <c r="CE57" i="1" s="1"/>
  <c r="CD58" i="1"/>
  <c r="CE58" i="1" s="1"/>
  <c r="CD32" i="1"/>
  <c r="CE32" i="1" s="1"/>
  <c r="CD33" i="1"/>
  <c r="CE33" i="1" s="1"/>
  <c r="CD34" i="1"/>
  <c r="CE34" i="1" s="1"/>
  <c r="CD35" i="1"/>
  <c r="CE35" i="1" s="1"/>
  <c r="CD36" i="1"/>
  <c r="CE36" i="1" s="1"/>
  <c r="CD37" i="1"/>
  <c r="CE37" i="1" s="1"/>
  <c r="CD38" i="1"/>
  <c r="CE38" i="1" s="1"/>
  <c r="CD39" i="1"/>
  <c r="CE39" i="1" s="1"/>
  <c r="CD40" i="1"/>
  <c r="CE40" i="1" s="1"/>
  <c r="CD41" i="1"/>
  <c r="CE41" i="1" s="1"/>
  <c r="CD42" i="1"/>
  <c r="CE42" i="1" s="1"/>
  <c r="CD43" i="1"/>
  <c r="CE43" i="1" s="1"/>
  <c r="CD44" i="1"/>
  <c r="CE44" i="1" s="1"/>
  <c r="CD45" i="1"/>
  <c r="CE45" i="1" s="1"/>
  <c r="CD46" i="1"/>
  <c r="CE46" i="1" s="1"/>
  <c r="CD47" i="1"/>
  <c r="CE47" i="1" s="1"/>
  <c r="CD48" i="1"/>
  <c r="CE48" i="1" s="1"/>
  <c r="CD59" i="1"/>
  <c r="CE59" i="1" s="1"/>
  <c r="CD60" i="1"/>
  <c r="CE60" i="1" s="1"/>
  <c r="CD61" i="1"/>
  <c r="CE61" i="1" s="1"/>
  <c r="CD62" i="1"/>
  <c r="CE62" i="1" s="1"/>
  <c r="CD63" i="1"/>
  <c r="CE63" i="1" s="1"/>
  <c r="CD64" i="1"/>
  <c r="CE64" i="1" s="1"/>
  <c r="CD65" i="1"/>
  <c r="CE65" i="1" s="1"/>
  <c r="CD66" i="1"/>
  <c r="CE66" i="1" s="1"/>
  <c r="CD67" i="1"/>
  <c r="CE67" i="1" s="1"/>
  <c r="CD68" i="1"/>
  <c r="CE68" i="1" s="1"/>
  <c r="CD69" i="1"/>
  <c r="CE69" i="1" s="1"/>
  <c r="CD70" i="1"/>
  <c r="CE70" i="1" s="1"/>
  <c r="CD71" i="1"/>
  <c r="CE71" i="1" s="1"/>
  <c r="CD72" i="1"/>
  <c r="CE72" i="1" s="1"/>
  <c r="CD73" i="1"/>
  <c r="CE73" i="1" s="1"/>
  <c r="CD74" i="1"/>
  <c r="CE74" i="1" s="1"/>
  <c r="CD75" i="1"/>
  <c r="CE75" i="1" s="1"/>
  <c r="CD76" i="1"/>
  <c r="CE76" i="1" s="1"/>
  <c r="CD77" i="1"/>
  <c r="CE77" i="1" s="1"/>
  <c r="CD98" i="1"/>
  <c r="CE98" i="1" s="1"/>
  <c r="CD99" i="1"/>
  <c r="CE99" i="1" s="1"/>
  <c r="CD78" i="1"/>
  <c r="CE78" i="1" s="1"/>
  <c r="CD79" i="1"/>
  <c r="CE79" i="1" s="1"/>
  <c r="CD80" i="1"/>
  <c r="CE80" i="1" s="1"/>
  <c r="CD81" i="1"/>
  <c r="CE81" i="1" s="1"/>
  <c r="CD82" i="1"/>
  <c r="CE82" i="1" s="1"/>
  <c r="CD83" i="1"/>
  <c r="CE83" i="1" s="1"/>
  <c r="CD84" i="1"/>
  <c r="CE84" i="1" s="1"/>
  <c r="CD85" i="1"/>
  <c r="CE85" i="1" s="1"/>
  <c r="CD86" i="1"/>
  <c r="CE86" i="1" s="1"/>
  <c r="CD87" i="1"/>
  <c r="CE87" i="1" s="1"/>
  <c r="CD88" i="1"/>
  <c r="CE88" i="1" s="1"/>
  <c r="CD89" i="1"/>
  <c r="CE89" i="1" s="1"/>
  <c r="CD90" i="1"/>
  <c r="CE90" i="1" s="1"/>
  <c r="CD91" i="1"/>
  <c r="CE91" i="1" s="1"/>
  <c r="CD92" i="1"/>
  <c r="CE92" i="1" s="1"/>
  <c r="CD93" i="1"/>
  <c r="CE93" i="1" s="1"/>
  <c r="CD94" i="1"/>
  <c r="CE94" i="1" s="1"/>
  <c r="CD95" i="1"/>
  <c r="CE95" i="1" s="1"/>
  <c r="CD96" i="1"/>
  <c r="CE96" i="1" s="1"/>
  <c r="CD97" i="1"/>
  <c r="CE97" i="1" s="1"/>
  <c r="CD100" i="1"/>
  <c r="CE100" i="1" s="1"/>
  <c r="CD101" i="1"/>
  <c r="CE101" i="1" s="1"/>
  <c r="CD110" i="1"/>
  <c r="CE110" i="1" s="1"/>
  <c r="CD111" i="1"/>
  <c r="CE111" i="1" s="1"/>
  <c r="CD102" i="1"/>
  <c r="CE102" i="1" s="1"/>
  <c r="CD103" i="1"/>
  <c r="CE103" i="1" s="1"/>
  <c r="CD104" i="1"/>
  <c r="CE104" i="1" s="1"/>
  <c r="CD105" i="1"/>
  <c r="CE105" i="1" s="1"/>
  <c r="CD106" i="1"/>
  <c r="CE106" i="1" s="1"/>
  <c r="CD107" i="1"/>
  <c r="CE107" i="1" s="1"/>
  <c r="CD108" i="1"/>
  <c r="CE108" i="1" s="1"/>
  <c r="CD109" i="1"/>
  <c r="CE109" i="1" s="1"/>
  <c r="CD164" i="1"/>
  <c r="CE164" i="1" s="1"/>
  <c r="CD165" i="1"/>
  <c r="CE165" i="1" s="1"/>
  <c r="CD166" i="1"/>
  <c r="CE166" i="1" s="1"/>
  <c r="CD167" i="1"/>
  <c r="CE167" i="1" s="1"/>
  <c r="CD168" i="1"/>
  <c r="CE168" i="1" s="1"/>
  <c r="CD169" i="1"/>
  <c r="CE169" i="1" s="1"/>
  <c r="CD112" i="1"/>
  <c r="CE112" i="1" s="1"/>
  <c r="CD113" i="1"/>
  <c r="CE113" i="1" s="1"/>
  <c r="CD114" i="1"/>
  <c r="CE114" i="1" s="1"/>
  <c r="CD115" i="1"/>
  <c r="CE115" i="1" s="1"/>
  <c r="CD116" i="1"/>
  <c r="CE116" i="1" s="1"/>
  <c r="CD117" i="1"/>
  <c r="CE117" i="1" s="1"/>
  <c r="CD118" i="1"/>
  <c r="CE118" i="1" s="1"/>
  <c r="CD119" i="1"/>
  <c r="CE119" i="1" s="1"/>
  <c r="CD120" i="1"/>
  <c r="CE120" i="1" s="1"/>
  <c r="CD121" i="1"/>
  <c r="CE121" i="1" s="1"/>
  <c r="CD122" i="1"/>
  <c r="CE122" i="1" s="1"/>
  <c r="CD123" i="1"/>
  <c r="CE123" i="1" s="1"/>
  <c r="CD124" i="1"/>
  <c r="CE124" i="1" s="1"/>
  <c r="CD125" i="1"/>
  <c r="CE125" i="1" s="1"/>
  <c r="CD126" i="1"/>
  <c r="CE126" i="1" s="1"/>
  <c r="CD127" i="1"/>
  <c r="CE127" i="1" s="1"/>
  <c r="CD128" i="1"/>
  <c r="CE128" i="1" s="1"/>
  <c r="CD129" i="1"/>
  <c r="CE129" i="1" s="1"/>
  <c r="CD130" i="1"/>
  <c r="CE130" i="1" s="1"/>
  <c r="CD131" i="1"/>
  <c r="CE131" i="1" s="1"/>
  <c r="CD132" i="1"/>
  <c r="CE132" i="1" s="1"/>
  <c r="CD133" i="1"/>
  <c r="CE133" i="1" s="1"/>
  <c r="CD134" i="1"/>
  <c r="CE134" i="1" s="1"/>
  <c r="CD135" i="1"/>
  <c r="CE135" i="1" s="1"/>
  <c r="CD136" i="1"/>
  <c r="CE136" i="1" s="1"/>
  <c r="CD137" i="1"/>
  <c r="CE137" i="1" s="1"/>
  <c r="CD138" i="1"/>
  <c r="CE138" i="1" s="1"/>
  <c r="CD139" i="1"/>
  <c r="CE139" i="1" s="1"/>
  <c r="CD140" i="1"/>
  <c r="CE140" i="1" s="1"/>
  <c r="CD141" i="1"/>
  <c r="CE141" i="1" s="1"/>
  <c r="CD142" i="1"/>
  <c r="CE142" i="1" s="1"/>
  <c r="CD143" i="1"/>
  <c r="CE143" i="1" s="1"/>
  <c r="CD144" i="1"/>
  <c r="CE144" i="1" s="1"/>
  <c r="CD145" i="1"/>
  <c r="CE145" i="1" s="1"/>
  <c r="CD146" i="1"/>
  <c r="CE146" i="1" s="1"/>
  <c r="CD147" i="1"/>
  <c r="CE147" i="1" s="1"/>
  <c r="CD148" i="1"/>
  <c r="CE148" i="1" s="1"/>
  <c r="CD149" i="1"/>
  <c r="CE149" i="1" s="1"/>
  <c r="CD162" i="1"/>
  <c r="CE162" i="1" s="1"/>
  <c r="CD163" i="1"/>
  <c r="CE163" i="1" s="1"/>
  <c r="CD150" i="1"/>
  <c r="CE150" i="1" s="1"/>
  <c r="CD151" i="1"/>
  <c r="CE151" i="1" s="1"/>
  <c r="CD152" i="1"/>
  <c r="CE152" i="1" s="1"/>
  <c r="CD153" i="1"/>
  <c r="CE153" i="1" s="1"/>
  <c r="CD154" i="1"/>
  <c r="CE154" i="1" s="1"/>
  <c r="CD155" i="1"/>
  <c r="CE155" i="1" s="1"/>
  <c r="CD156" i="1"/>
  <c r="CE156" i="1" s="1"/>
  <c r="CD157" i="1"/>
  <c r="CE157" i="1" s="1"/>
  <c r="CD158" i="1"/>
  <c r="CE158" i="1" s="1"/>
  <c r="CD159" i="1"/>
  <c r="CE159" i="1" s="1"/>
  <c r="CD160" i="1"/>
  <c r="CE160" i="1" s="1"/>
  <c r="CD161" i="1"/>
  <c r="CE161" i="1" s="1"/>
  <c r="CD170" i="1"/>
  <c r="CE170" i="1" s="1"/>
  <c r="CD171" i="1"/>
  <c r="CE171" i="1" s="1"/>
  <c r="CD172" i="1"/>
  <c r="CE172" i="1" s="1"/>
  <c r="CD173" i="1"/>
  <c r="CE173" i="1" s="1"/>
  <c r="CD174" i="1"/>
  <c r="CE174" i="1" s="1"/>
  <c r="CD175" i="1"/>
  <c r="CE175" i="1" s="1"/>
  <c r="CD176" i="1"/>
  <c r="CE176" i="1" s="1"/>
  <c r="CD177" i="1"/>
  <c r="CE177" i="1" s="1"/>
  <c r="CD178" i="1"/>
  <c r="CE178" i="1" s="1"/>
  <c r="CD179" i="1"/>
  <c r="CE179" i="1" s="1"/>
  <c r="CD180" i="1"/>
  <c r="CE180" i="1" s="1"/>
  <c r="CD181" i="1"/>
  <c r="CE181" i="1" s="1"/>
  <c r="CD182" i="1"/>
  <c r="CE182" i="1" s="1"/>
  <c r="CD183" i="1"/>
  <c r="CE183" i="1" s="1"/>
  <c r="CD184" i="1"/>
  <c r="CE184" i="1" s="1"/>
  <c r="CD185" i="1"/>
  <c r="CE185" i="1" s="1"/>
  <c r="CD186" i="1"/>
  <c r="CE186" i="1" s="1"/>
  <c r="CD187" i="1"/>
  <c r="CE187" i="1" s="1"/>
  <c r="CD188" i="1"/>
  <c r="CE188" i="1" s="1"/>
  <c r="CD189" i="1"/>
  <c r="CE189" i="1" s="1"/>
  <c r="CD190" i="1"/>
  <c r="CE190" i="1" s="1"/>
  <c r="CD191" i="1"/>
  <c r="CE191" i="1" s="1"/>
  <c r="CD192" i="1"/>
  <c r="CE192" i="1" s="1"/>
  <c r="CD193" i="1"/>
  <c r="CE193" i="1" s="1"/>
  <c r="CD194" i="1"/>
  <c r="CE194" i="1" s="1"/>
  <c r="CD195" i="1"/>
  <c r="CD196" i="1"/>
  <c r="CE196" i="1" s="1"/>
  <c r="CD197" i="1"/>
  <c r="CE197" i="1" s="1"/>
  <c r="CD198" i="1"/>
  <c r="CE198" i="1" s="1"/>
  <c r="CD201" i="1"/>
  <c r="CE201" i="1" s="1"/>
  <c r="CD210" i="1"/>
  <c r="CE210" i="1" s="1"/>
  <c r="CD211" i="1"/>
  <c r="CE211" i="1" s="1"/>
  <c r="CD212" i="1"/>
  <c r="CE212" i="1" s="1"/>
  <c r="CD213" i="1"/>
  <c r="CE213" i="1" s="1"/>
  <c r="CD214" i="1"/>
  <c r="CE214" i="1" s="1"/>
  <c r="CD215" i="1"/>
  <c r="CE215" i="1" s="1"/>
  <c r="CD216" i="1"/>
  <c r="CE216" i="1" s="1"/>
  <c r="CD217" i="1"/>
  <c r="CE217" i="1" s="1"/>
  <c r="CD218" i="1"/>
  <c r="CE218" i="1" s="1"/>
  <c r="CD219" i="1"/>
  <c r="CE219" i="1" s="1"/>
  <c r="CD220" i="1"/>
  <c r="CE220" i="1" s="1"/>
  <c r="CD221" i="1"/>
  <c r="CE221" i="1" s="1"/>
  <c r="CD222" i="1"/>
  <c r="CE222" i="1" s="1"/>
  <c r="CD223" i="1"/>
  <c r="CE223" i="1" s="1"/>
  <c r="CD224" i="1"/>
  <c r="CE224" i="1" s="1"/>
  <c r="CD225" i="1"/>
  <c r="CE225" i="1" s="1"/>
  <c r="CD226" i="1"/>
  <c r="CE226" i="1" s="1"/>
  <c r="CD227" i="1"/>
  <c r="CE227" i="1" s="1"/>
  <c r="CD228" i="1"/>
  <c r="CE228" i="1" s="1"/>
  <c r="CD229" i="1"/>
  <c r="CE229" i="1" s="1"/>
  <c r="CD230" i="1"/>
  <c r="CD231" i="1"/>
  <c r="CE231" i="1" s="1"/>
  <c r="CD232" i="1"/>
  <c r="CE232" i="1" s="1"/>
  <c r="CD233" i="1"/>
  <c r="CE233" i="1" s="1"/>
  <c r="CD234" i="1"/>
  <c r="CD235" i="1"/>
  <c r="CD236" i="1"/>
  <c r="CD237" i="1"/>
  <c r="CD238" i="1"/>
  <c r="CD239" i="1"/>
  <c r="CD240" i="1"/>
  <c r="CD241" i="1"/>
  <c r="CD242" i="1"/>
  <c r="CD243" i="1"/>
  <c r="CD244" i="1"/>
  <c r="CD245" i="1"/>
  <c r="CD246" i="1"/>
  <c r="CD247" i="1"/>
  <c r="CD248" i="1"/>
  <c r="CD249" i="1"/>
  <c r="CE249" i="1" s="1"/>
  <c r="CD250" i="1"/>
  <c r="CD251" i="1"/>
  <c r="CD252" i="1"/>
  <c r="CE252" i="1" s="1"/>
  <c r="CD253" i="1"/>
  <c r="CE253" i="1" s="1"/>
  <c r="CD254" i="1"/>
  <c r="CE254" i="1" s="1"/>
  <c r="CD255" i="1"/>
  <c r="CE255" i="1" s="1"/>
  <c r="CD256" i="1"/>
  <c r="CE256" i="1" s="1"/>
  <c r="CD257" i="1"/>
  <c r="CE257" i="1" s="1"/>
  <c r="CD258" i="1"/>
  <c r="CE258" i="1" s="1"/>
  <c r="CD259" i="1"/>
  <c r="CE259" i="1" s="1"/>
  <c r="CD260" i="1"/>
  <c r="CE260" i="1" s="1"/>
  <c r="CD261" i="1"/>
  <c r="CE261" i="1" s="1"/>
  <c r="CD262" i="1"/>
  <c r="CE262" i="1" s="1"/>
  <c r="CD263" i="1"/>
  <c r="CE263" i="1" s="1"/>
  <c r="CD264" i="1"/>
  <c r="CE264" i="1" s="1"/>
  <c r="CD265" i="1"/>
  <c r="CE265" i="1" s="1"/>
  <c r="CD266" i="1"/>
  <c r="CE266" i="1" s="1"/>
  <c r="CD267" i="1"/>
  <c r="CE267" i="1" s="1"/>
  <c r="CD268" i="1"/>
  <c r="CE268" i="1" s="1"/>
  <c r="CD269" i="1"/>
  <c r="CE269" i="1" s="1"/>
  <c r="CD270" i="1"/>
  <c r="CE270" i="1" s="1"/>
  <c r="CD271" i="1"/>
  <c r="CE271" i="1" s="1"/>
  <c r="CD345" i="1"/>
  <c r="CE345" i="1" s="1"/>
  <c r="CD346" i="1"/>
  <c r="CE346" i="1" s="1"/>
  <c r="CD347" i="1"/>
  <c r="CE347" i="1" s="1"/>
  <c r="CD348" i="1"/>
  <c r="CE348" i="1" s="1"/>
  <c r="CD349" i="1"/>
  <c r="CE349" i="1" s="1"/>
  <c r="CD350" i="1"/>
  <c r="CE350" i="1" s="1"/>
  <c r="CD272" i="1"/>
  <c r="CD273" i="1"/>
  <c r="CD274" i="1"/>
  <c r="CD275" i="1"/>
  <c r="CD276" i="1"/>
  <c r="CD277" i="1"/>
  <c r="CD278" i="1"/>
  <c r="CD279" i="1"/>
  <c r="CE279" i="1" s="1"/>
  <c r="CD280" i="1"/>
  <c r="CD281" i="1"/>
  <c r="CD282" i="1"/>
  <c r="CD283" i="1"/>
  <c r="CD284" i="1"/>
  <c r="CD285" i="1"/>
  <c r="CE285" i="1" s="1"/>
  <c r="CD286" i="1"/>
  <c r="CD287" i="1"/>
  <c r="CD288" i="1"/>
  <c r="CE288" i="1" s="1"/>
  <c r="CD289" i="1"/>
  <c r="CD290" i="1"/>
  <c r="CD291" i="1"/>
  <c r="CE291" i="1" s="1"/>
  <c r="CD292" i="1"/>
  <c r="CE292" i="1" s="1"/>
  <c r="CD293" i="1"/>
  <c r="CE293" i="1" s="1"/>
  <c r="CD294" i="1"/>
  <c r="CE294" i="1" s="1"/>
  <c r="CD295" i="1"/>
  <c r="CE295" i="1" s="1"/>
  <c r="CD296" i="1"/>
  <c r="CE296" i="1" s="1"/>
  <c r="CD297" i="1"/>
  <c r="CE297" i="1" s="1"/>
  <c r="CD298" i="1"/>
  <c r="CE298" i="1" s="1"/>
  <c r="CD299" i="1"/>
  <c r="CE299" i="1" s="1"/>
  <c r="CD300" i="1"/>
  <c r="CE300" i="1" s="1"/>
  <c r="CD301" i="1"/>
  <c r="CE301" i="1" s="1"/>
  <c r="CD302" i="1"/>
  <c r="CE302" i="1" s="1"/>
  <c r="CD303" i="1"/>
  <c r="CE303" i="1" s="1"/>
  <c r="CD304" i="1"/>
  <c r="CE304" i="1" s="1"/>
  <c r="CD329" i="1"/>
  <c r="CE329" i="1" s="1"/>
  <c r="CD330" i="1"/>
  <c r="CE330" i="1" s="1"/>
  <c r="CD331" i="1"/>
  <c r="CE331" i="1" s="1"/>
  <c r="CD332" i="1"/>
  <c r="CE332" i="1" s="1"/>
  <c r="CD333" i="1"/>
  <c r="CE333" i="1" s="1"/>
  <c r="CD334" i="1"/>
  <c r="CE334" i="1" s="1"/>
  <c r="CD335" i="1"/>
  <c r="CE335" i="1" s="1"/>
  <c r="CD336" i="1"/>
  <c r="CE336" i="1" s="1"/>
  <c r="CD337" i="1"/>
  <c r="CE337" i="1" s="1"/>
  <c r="CD338" i="1"/>
  <c r="CE338" i="1" s="1"/>
  <c r="CD339" i="1"/>
  <c r="CE339" i="1" s="1"/>
  <c r="CD340" i="1"/>
  <c r="CE340" i="1" s="1"/>
  <c r="CD341" i="1"/>
  <c r="CE341" i="1" s="1"/>
  <c r="CD342" i="1"/>
  <c r="CE342" i="1" s="1"/>
  <c r="CD343" i="1"/>
  <c r="CE343" i="1" s="1"/>
  <c r="CD344" i="1"/>
  <c r="CE344" i="1" s="1"/>
  <c r="CE351" i="1"/>
  <c r="CE352" i="1"/>
  <c r="CE353" i="1"/>
  <c r="CE354" i="1"/>
  <c r="CE356" i="1"/>
  <c r="CE357" i="1"/>
  <c r="CE359" i="1"/>
  <c r="CE360" i="1"/>
  <c r="CE361" i="1"/>
  <c r="CE362" i="1"/>
  <c r="CE363" i="1"/>
  <c r="CE364" i="1"/>
  <c r="CE365" i="1"/>
  <c r="CD366" i="1"/>
  <c r="CE367" i="1"/>
  <c r="CD368" i="1"/>
  <c r="CE368" i="1" s="1"/>
  <c r="CD369" i="1"/>
  <c r="CE369" i="1" s="1"/>
  <c r="CD370" i="1"/>
  <c r="CE370" i="1" s="1"/>
  <c r="CD371" i="1"/>
  <c r="CE371" i="1" s="1"/>
  <c r="CD372" i="1"/>
  <c r="CE372" i="1" s="1"/>
  <c r="CD373" i="1"/>
  <c r="CE373" i="1" s="1"/>
  <c r="CD374" i="1"/>
  <c r="CE374" i="1" s="1"/>
  <c r="CD375" i="1"/>
  <c r="CE375" i="1" s="1"/>
  <c r="CD376" i="1"/>
  <c r="CE376" i="1" s="1"/>
  <c r="CD377" i="1"/>
  <c r="CE377" i="1" s="1"/>
  <c r="CD378" i="1"/>
  <c r="CE378" i="1" s="1"/>
  <c r="CB2" i="1"/>
  <c r="CB3" i="1"/>
  <c r="CC3" i="1" s="1"/>
  <c r="CB4" i="1"/>
  <c r="CC4" i="1" s="1"/>
  <c r="CB5" i="1"/>
  <c r="CC5" i="1" s="1"/>
  <c r="CB6" i="1"/>
  <c r="CC6" i="1" s="1"/>
  <c r="CB7" i="1"/>
  <c r="CC7" i="1" s="1"/>
  <c r="CB8" i="1"/>
  <c r="CC8" i="1" s="1"/>
  <c r="CB9" i="1"/>
  <c r="CC9" i="1" s="1"/>
  <c r="CB10" i="1"/>
  <c r="CC10" i="1" s="1"/>
  <c r="CB11" i="1"/>
  <c r="CC11" i="1" s="1"/>
  <c r="CB12" i="1"/>
  <c r="CC12" i="1" s="1"/>
  <c r="CB13" i="1"/>
  <c r="CC13" i="1" s="1"/>
  <c r="CB14" i="1"/>
  <c r="CC14" i="1" s="1"/>
  <c r="CB15" i="1"/>
  <c r="CC15" i="1" s="1"/>
  <c r="CB16" i="1"/>
  <c r="CC16" i="1" s="1"/>
  <c r="CB17" i="1"/>
  <c r="CC17" i="1" s="1"/>
  <c r="CB18" i="1"/>
  <c r="CC18" i="1" s="1"/>
  <c r="CB19" i="1"/>
  <c r="CC19" i="1" s="1"/>
  <c r="CB20" i="1"/>
  <c r="CC20" i="1" s="1"/>
  <c r="CB21" i="1"/>
  <c r="CC21" i="1" s="1"/>
  <c r="CB22" i="1"/>
  <c r="CC22" i="1" s="1"/>
  <c r="CB23" i="1"/>
  <c r="CC23" i="1" s="1"/>
  <c r="CB24" i="1"/>
  <c r="CC24" i="1" s="1"/>
  <c r="CB25" i="1"/>
  <c r="CC25" i="1" s="1"/>
  <c r="CB26" i="1"/>
  <c r="CC26" i="1" s="1"/>
  <c r="CB27" i="1"/>
  <c r="CC27" i="1" s="1"/>
  <c r="CB28" i="1"/>
  <c r="CC28" i="1" s="1"/>
  <c r="CB29" i="1"/>
  <c r="CC29" i="1" s="1"/>
  <c r="CB30" i="1"/>
  <c r="CC30" i="1" s="1"/>
  <c r="CB31" i="1"/>
  <c r="CC31" i="1" s="1"/>
  <c r="CB49" i="1"/>
  <c r="CC49" i="1" s="1"/>
  <c r="CB50" i="1"/>
  <c r="CC50" i="1" s="1"/>
  <c r="CB51" i="1"/>
  <c r="CC51" i="1" s="1"/>
  <c r="CB52" i="1"/>
  <c r="CC52" i="1" s="1"/>
  <c r="CB53" i="1"/>
  <c r="CC53" i="1" s="1"/>
  <c r="CB54" i="1"/>
  <c r="CC54" i="1" s="1"/>
  <c r="CB55" i="1"/>
  <c r="CC55" i="1" s="1"/>
  <c r="CB56" i="1"/>
  <c r="CC56" i="1" s="1"/>
  <c r="CB57" i="1"/>
  <c r="CC57" i="1" s="1"/>
  <c r="CB58" i="1"/>
  <c r="CC58" i="1" s="1"/>
  <c r="CB32" i="1"/>
  <c r="CC32" i="1" s="1"/>
  <c r="CB33" i="1"/>
  <c r="CC33" i="1" s="1"/>
  <c r="CB34" i="1"/>
  <c r="CC34" i="1" s="1"/>
  <c r="CB35" i="1"/>
  <c r="CC35" i="1" s="1"/>
  <c r="CB36" i="1"/>
  <c r="CC36" i="1" s="1"/>
  <c r="CB37" i="1"/>
  <c r="CC37" i="1" s="1"/>
  <c r="CB38" i="1"/>
  <c r="CC38" i="1" s="1"/>
  <c r="CB39" i="1"/>
  <c r="CC39" i="1" s="1"/>
  <c r="CB40" i="1"/>
  <c r="CC40" i="1" s="1"/>
  <c r="CB41" i="1"/>
  <c r="CC41" i="1" s="1"/>
  <c r="CB42" i="1"/>
  <c r="CC42" i="1" s="1"/>
  <c r="CB43" i="1"/>
  <c r="CC43" i="1" s="1"/>
  <c r="CB44" i="1"/>
  <c r="CC44" i="1" s="1"/>
  <c r="CB45" i="1"/>
  <c r="CC45" i="1" s="1"/>
  <c r="CB46" i="1"/>
  <c r="CC46" i="1" s="1"/>
  <c r="CB47" i="1"/>
  <c r="CC47" i="1" s="1"/>
  <c r="CB48" i="1"/>
  <c r="CC48" i="1" s="1"/>
  <c r="CB59" i="1"/>
  <c r="CC59" i="1" s="1"/>
  <c r="CB60" i="1"/>
  <c r="CC60" i="1" s="1"/>
  <c r="CB61" i="1"/>
  <c r="CC61" i="1" s="1"/>
  <c r="CB62" i="1"/>
  <c r="CC62" i="1" s="1"/>
  <c r="CB63" i="1"/>
  <c r="CC63" i="1" s="1"/>
  <c r="CB64" i="1"/>
  <c r="CC64" i="1" s="1"/>
  <c r="CB65" i="1"/>
  <c r="CC65" i="1" s="1"/>
  <c r="CB66" i="1"/>
  <c r="CC66" i="1" s="1"/>
  <c r="CB67" i="1"/>
  <c r="CC67" i="1" s="1"/>
  <c r="CB68" i="1"/>
  <c r="CC68" i="1" s="1"/>
  <c r="CB69" i="1"/>
  <c r="CC69" i="1" s="1"/>
  <c r="CB70" i="1"/>
  <c r="CC70" i="1" s="1"/>
  <c r="CB71" i="1"/>
  <c r="CC71" i="1" s="1"/>
  <c r="CB72" i="1"/>
  <c r="CC72" i="1" s="1"/>
  <c r="CB73" i="1"/>
  <c r="CC73" i="1" s="1"/>
  <c r="CB74" i="1"/>
  <c r="CC74" i="1" s="1"/>
  <c r="CB75" i="1"/>
  <c r="CC75" i="1" s="1"/>
  <c r="CB76" i="1"/>
  <c r="CC76" i="1" s="1"/>
  <c r="CB77" i="1"/>
  <c r="CC77" i="1" s="1"/>
  <c r="CB98" i="1"/>
  <c r="CC98" i="1" s="1"/>
  <c r="CB99" i="1"/>
  <c r="CC99" i="1" s="1"/>
  <c r="CB78" i="1"/>
  <c r="CC78" i="1" s="1"/>
  <c r="CB79" i="1"/>
  <c r="CC79" i="1" s="1"/>
  <c r="CB80" i="1"/>
  <c r="CC80" i="1" s="1"/>
  <c r="CB81" i="1"/>
  <c r="CC81" i="1" s="1"/>
  <c r="CB82" i="1"/>
  <c r="CC82" i="1" s="1"/>
  <c r="CB83" i="1"/>
  <c r="CC83" i="1" s="1"/>
  <c r="CB84" i="1"/>
  <c r="CC84" i="1" s="1"/>
  <c r="CB85" i="1"/>
  <c r="CC85" i="1" s="1"/>
  <c r="CB86" i="1"/>
  <c r="CC86" i="1" s="1"/>
  <c r="CB87" i="1"/>
  <c r="CC87" i="1" s="1"/>
  <c r="CB88" i="1"/>
  <c r="CC88" i="1" s="1"/>
  <c r="CB89" i="1"/>
  <c r="CC89" i="1" s="1"/>
  <c r="CB90" i="1"/>
  <c r="CC90" i="1" s="1"/>
  <c r="CB91" i="1"/>
  <c r="CC91" i="1" s="1"/>
  <c r="CB92" i="1"/>
  <c r="CC92" i="1" s="1"/>
  <c r="CB93" i="1"/>
  <c r="CC93" i="1" s="1"/>
  <c r="CB94" i="1"/>
  <c r="CC94" i="1" s="1"/>
  <c r="CB95" i="1"/>
  <c r="CC95" i="1" s="1"/>
  <c r="CB96" i="1"/>
  <c r="CC96" i="1" s="1"/>
  <c r="CB97" i="1"/>
  <c r="CC97" i="1" s="1"/>
  <c r="CB100" i="1"/>
  <c r="CC100" i="1" s="1"/>
  <c r="CB101" i="1"/>
  <c r="CC101" i="1" s="1"/>
  <c r="CB110" i="1"/>
  <c r="CC110" i="1" s="1"/>
  <c r="CB111" i="1"/>
  <c r="CC111" i="1" s="1"/>
  <c r="CB102" i="1"/>
  <c r="CC102" i="1" s="1"/>
  <c r="CB103" i="1"/>
  <c r="CC103" i="1" s="1"/>
  <c r="CB104" i="1"/>
  <c r="CC104" i="1" s="1"/>
  <c r="CB105" i="1"/>
  <c r="CC105" i="1" s="1"/>
  <c r="CB106" i="1"/>
  <c r="CC106" i="1" s="1"/>
  <c r="CB107" i="1"/>
  <c r="CC107" i="1" s="1"/>
  <c r="CB108" i="1"/>
  <c r="CC108" i="1" s="1"/>
  <c r="CB109" i="1"/>
  <c r="CC109" i="1" s="1"/>
  <c r="CB164" i="1"/>
  <c r="CC164" i="1" s="1"/>
  <c r="CB165" i="1"/>
  <c r="CC165" i="1" s="1"/>
  <c r="CB166" i="1"/>
  <c r="CC166" i="1" s="1"/>
  <c r="CB167" i="1"/>
  <c r="CC167" i="1" s="1"/>
  <c r="CB168" i="1"/>
  <c r="CC168" i="1" s="1"/>
  <c r="CB169" i="1"/>
  <c r="CC169" i="1" s="1"/>
  <c r="CB112" i="1"/>
  <c r="CC112" i="1" s="1"/>
  <c r="CB113" i="1"/>
  <c r="CC113" i="1" s="1"/>
  <c r="CB114" i="1"/>
  <c r="CC114" i="1" s="1"/>
  <c r="CB115" i="1"/>
  <c r="CC115" i="1" s="1"/>
  <c r="CB116" i="1"/>
  <c r="CC116" i="1" s="1"/>
  <c r="CB117" i="1"/>
  <c r="CC117" i="1" s="1"/>
  <c r="CB118" i="1"/>
  <c r="CC118" i="1" s="1"/>
  <c r="CB119" i="1"/>
  <c r="CC119" i="1" s="1"/>
  <c r="CB120" i="1"/>
  <c r="CC120" i="1" s="1"/>
  <c r="CB121" i="1"/>
  <c r="CC121" i="1" s="1"/>
  <c r="CB122" i="1"/>
  <c r="CC122" i="1" s="1"/>
  <c r="CB123" i="1"/>
  <c r="CC123" i="1" s="1"/>
  <c r="CB124" i="1"/>
  <c r="CC124" i="1" s="1"/>
  <c r="CB125" i="1"/>
  <c r="CC125" i="1" s="1"/>
  <c r="CB126" i="1"/>
  <c r="CC126" i="1" s="1"/>
  <c r="CB127" i="1"/>
  <c r="CC127" i="1" s="1"/>
  <c r="CB128" i="1"/>
  <c r="CC128" i="1" s="1"/>
  <c r="CB129" i="1"/>
  <c r="CC129" i="1" s="1"/>
  <c r="CB130" i="1"/>
  <c r="CC130" i="1" s="1"/>
  <c r="CB131" i="1"/>
  <c r="CC131" i="1" s="1"/>
  <c r="CB132" i="1"/>
  <c r="CC132" i="1" s="1"/>
  <c r="CB133" i="1"/>
  <c r="CC133" i="1" s="1"/>
  <c r="CB134" i="1"/>
  <c r="CC134" i="1" s="1"/>
  <c r="CB135" i="1"/>
  <c r="CC135" i="1" s="1"/>
  <c r="CB136" i="1"/>
  <c r="CC136" i="1" s="1"/>
  <c r="CB137" i="1"/>
  <c r="CC137" i="1" s="1"/>
  <c r="CB138" i="1"/>
  <c r="CC138" i="1" s="1"/>
  <c r="CB139" i="1"/>
  <c r="CC139" i="1" s="1"/>
  <c r="CB140" i="1"/>
  <c r="CC140" i="1" s="1"/>
  <c r="CB141" i="1"/>
  <c r="CC141" i="1" s="1"/>
  <c r="CB142" i="1"/>
  <c r="CC142" i="1" s="1"/>
  <c r="CB143" i="1"/>
  <c r="CC143" i="1" s="1"/>
  <c r="CB144" i="1"/>
  <c r="CC144" i="1" s="1"/>
  <c r="CB145" i="1"/>
  <c r="CC145" i="1" s="1"/>
  <c r="CB146" i="1"/>
  <c r="CC146" i="1" s="1"/>
  <c r="CB147" i="1"/>
  <c r="CC147" i="1" s="1"/>
  <c r="CB148" i="1"/>
  <c r="CC148" i="1" s="1"/>
  <c r="CB149" i="1"/>
  <c r="CC149" i="1" s="1"/>
  <c r="CB162" i="1"/>
  <c r="CC162" i="1" s="1"/>
  <c r="CB163" i="1"/>
  <c r="CC163" i="1" s="1"/>
  <c r="CB150" i="1"/>
  <c r="CC150" i="1" s="1"/>
  <c r="CB151" i="1"/>
  <c r="CC151" i="1" s="1"/>
  <c r="CB152" i="1"/>
  <c r="CC152" i="1" s="1"/>
  <c r="CB153" i="1"/>
  <c r="CC153" i="1" s="1"/>
  <c r="CB154" i="1"/>
  <c r="CC154" i="1" s="1"/>
  <c r="CB155" i="1"/>
  <c r="CC155" i="1" s="1"/>
  <c r="CB156" i="1"/>
  <c r="CC156" i="1" s="1"/>
  <c r="CB157" i="1"/>
  <c r="CC157" i="1" s="1"/>
  <c r="CB158" i="1"/>
  <c r="CC158" i="1" s="1"/>
  <c r="CB159" i="1"/>
  <c r="CC159" i="1" s="1"/>
  <c r="CB160" i="1"/>
  <c r="CC160" i="1" s="1"/>
  <c r="CB161" i="1"/>
  <c r="CC161" i="1" s="1"/>
  <c r="CB170" i="1"/>
  <c r="CC170" i="1" s="1"/>
  <c r="CB171" i="1"/>
  <c r="CC171" i="1" s="1"/>
  <c r="CB172" i="1"/>
  <c r="CC172" i="1" s="1"/>
  <c r="CB173" i="1"/>
  <c r="CC173" i="1" s="1"/>
  <c r="CB174" i="1"/>
  <c r="CC174" i="1" s="1"/>
  <c r="CB175" i="1"/>
  <c r="CC175" i="1" s="1"/>
  <c r="CB176" i="1"/>
  <c r="CC176" i="1" s="1"/>
  <c r="CB177" i="1"/>
  <c r="CC177" i="1" s="1"/>
  <c r="CB178" i="1"/>
  <c r="CC178" i="1" s="1"/>
  <c r="CB179" i="1"/>
  <c r="CC179" i="1" s="1"/>
  <c r="CB180" i="1"/>
  <c r="CC180" i="1" s="1"/>
  <c r="CB181" i="1"/>
  <c r="CC181" i="1" s="1"/>
  <c r="CB182" i="1"/>
  <c r="CC182" i="1" s="1"/>
  <c r="CB183" i="1"/>
  <c r="CC183" i="1" s="1"/>
  <c r="CB184" i="1"/>
  <c r="CC184" i="1" s="1"/>
  <c r="CB185" i="1"/>
  <c r="CC185" i="1" s="1"/>
  <c r="CB186" i="1"/>
  <c r="CC186" i="1" s="1"/>
  <c r="CB187" i="1"/>
  <c r="CC187" i="1" s="1"/>
  <c r="CB188" i="1"/>
  <c r="CC188" i="1" s="1"/>
  <c r="CB189" i="1"/>
  <c r="CC189" i="1" s="1"/>
  <c r="CB190" i="1"/>
  <c r="CC190" i="1" s="1"/>
  <c r="CB191" i="1"/>
  <c r="CC191" i="1" s="1"/>
  <c r="CB192" i="1"/>
  <c r="CC192" i="1" s="1"/>
  <c r="CB193" i="1"/>
  <c r="CC193" i="1" s="1"/>
  <c r="CB194" i="1"/>
  <c r="CC194" i="1" s="1"/>
  <c r="CB195" i="1"/>
  <c r="CC195" i="1" s="1"/>
  <c r="CB196" i="1"/>
  <c r="CC196" i="1" s="1"/>
  <c r="CB197" i="1"/>
  <c r="CC197" i="1" s="1"/>
  <c r="CB198" i="1"/>
  <c r="CC198" i="1" s="1"/>
  <c r="CB201" i="1"/>
  <c r="CC201" i="1" s="1"/>
  <c r="CB210" i="1"/>
  <c r="CC210" i="1" s="1"/>
  <c r="CB211" i="1"/>
  <c r="CC211" i="1" s="1"/>
  <c r="CB212" i="1"/>
  <c r="CC212" i="1" s="1"/>
  <c r="CB213" i="1"/>
  <c r="CC213" i="1" s="1"/>
  <c r="CB214" i="1"/>
  <c r="CC214" i="1" s="1"/>
  <c r="CB215" i="1"/>
  <c r="CC215" i="1" s="1"/>
  <c r="CB216" i="1"/>
  <c r="CC216" i="1" s="1"/>
  <c r="CB217" i="1"/>
  <c r="CC217" i="1" s="1"/>
  <c r="CB218" i="1"/>
  <c r="CC218" i="1" s="1"/>
  <c r="CB219" i="1"/>
  <c r="CC219" i="1" s="1"/>
  <c r="CB220" i="1"/>
  <c r="CC220" i="1" s="1"/>
  <c r="CB221" i="1"/>
  <c r="CC221" i="1" s="1"/>
  <c r="CB222" i="1"/>
  <c r="CC222" i="1" s="1"/>
  <c r="CB223" i="1"/>
  <c r="CC223" i="1" s="1"/>
  <c r="CB224" i="1"/>
  <c r="CC224" i="1" s="1"/>
  <c r="CB225" i="1"/>
  <c r="CC225" i="1" s="1"/>
  <c r="CB226" i="1"/>
  <c r="CC226" i="1" s="1"/>
  <c r="CB227" i="1"/>
  <c r="CC227" i="1" s="1"/>
  <c r="CB228" i="1"/>
  <c r="CC228" i="1" s="1"/>
  <c r="CB229" i="1"/>
  <c r="CC229" i="1" s="1"/>
  <c r="CC230" i="1"/>
  <c r="CB231" i="1"/>
  <c r="CC231" i="1" s="1"/>
  <c r="CB232" i="1"/>
  <c r="CC232" i="1" s="1"/>
  <c r="CB233" i="1"/>
  <c r="CC233" i="1" s="1"/>
  <c r="CB234" i="1"/>
  <c r="CB235" i="1"/>
  <c r="CB236" i="1"/>
  <c r="CB237" i="1"/>
  <c r="CB238" i="1"/>
  <c r="CB239" i="1"/>
  <c r="CB240" i="1"/>
  <c r="CB241" i="1"/>
  <c r="CB242" i="1"/>
  <c r="CB243" i="1"/>
  <c r="CB244" i="1"/>
  <c r="CB245" i="1"/>
  <c r="CB246" i="1"/>
  <c r="CB247" i="1"/>
  <c r="CB248" i="1"/>
  <c r="CB249" i="1"/>
  <c r="CB250" i="1"/>
  <c r="CB251" i="1"/>
  <c r="CB252" i="1"/>
  <c r="CB253" i="1"/>
  <c r="CC253" i="1" s="1"/>
  <c r="CB254" i="1"/>
  <c r="CC254" i="1" s="1"/>
  <c r="CB255" i="1"/>
  <c r="CC255" i="1" s="1"/>
  <c r="CB256" i="1"/>
  <c r="CC256" i="1" s="1"/>
  <c r="CB257" i="1"/>
  <c r="CC257" i="1" s="1"/>
  <c r="CB258" i="1"/>
  <c r="CC258" i="1" s="1"/>
  <c r="CB259" i="1"/>
  <c r="CC259" i="1" s="1"/>
  <c r="CB260" i="1"/>
  <c r="CC260" i="1" s="1"/>
  <c r="CB261" i="1"/>
  <c r="CC261" i="1" s="1"/>
  <c r="CB262" i="1"/>
  <c r="CB263" i="1"/>
  <c r="CC263" i="1" s="1"/>
  <c r="CB264" i="1"/>
  <c r="CC264" i="1" s="1"/>
  <c r="CB265" i="1"/>
  <c r="CC265" i="1" s="1"/>
  <c r="CB266" i="1"/>
  <c r="CC266" i="1" s="1"/>
  <c r="CB267" i="1"/>
  <c r="CC267" i="1" s="1"/>
  <c r="CB268" i="1"/>
  <c r="CC268" i="1" s="1"/>
  <c r="CB269" i="1"/>
  <c r="CC269" i="1" s="1"/>
  <c r="CB270" i="1"/>
  <c r="CC270" i="1" s="1"/>
  <c r="CB271" i="1"/>
  <c r="CC271" i="1" s="1"/>
  <c r="CB345" i="1"/>
  <c r="CC345" i="1" s="1"/>
  <c r="CB346" i="1"/>
  <c r="CC346" i="1" s="1"/>
  <c r="CB347" i="1"/>
  <c r="CC347" i="1" s="1"/>
  <c r="CB348" i="1"/>
  <c r="CC348" i="1" s="1"/>
  <c r="CB349" i="1"/>
  <c r="CC349" i="1" s="1"/>
  <c r="CB350" i="1"/>
  <c r="CC350" i="1" s="1"/>
  <c r="CB279" i="1"/>
  <c r="CB285" i="1"/>
  <c r="CB288" i="1"/>
  <c r="CB291" i="1"/>
  <c r="CC291" i="1" s="1"/>
  <c r="CB292" i="1"/>
  <c r="CC292" i="1" s="1"/>
  <c r="CB293" i="1"/>
  <c r="CC293" i="1" s="1"/>
  <c r="CB294" i="1"/>
  <c r="CC294" i="1" s="1"/>
  <c r="CB295" i="1"/>
  <c r="CC295" i="1" s="1"/>
  <c r="CB296" i="1"/>
  <c r="CC296" i="1" s="1"/>
  <c r="CB297" i="1"/>
  <c r="CC297" i="1" s="1"/>
  <c r="CB298" i="1"/>
  <c r="CC298" i="1" s="1"/>
  <c r="CB299" i="1"/>
  <c r="CC299" i="1" s="1"/>
  <c r="CB300" i="1"/>
  <c r="CC300" i="1" s="1"/>
  <c r="CB301" i="1"/>
  <c r="CC301" i="1" s="1"/>
  <c r="CB302" i="1"/>
  <c r="CC302" i="1" s="1"/>
  <c r="CB303" i="1"/>
  <c r="CC303" i="1" s="1"/>
  <c r="CB304" i="1"/>
  <c r="CC304" i="1" s="1"/>
  <c r="CB329" i="1"/>
  <c r="CC329" i="1" s="1"/>
  <c r="CB330" i="1"/>
  <c r="CC330" i="1" s="1"/>
  <c r="CB331" i="1"/>
  <c r="CC331" i="1" s="1"/>
  <c r="CB332" i="1"/>
  <c r="CC332" i="1" s="1"/>
  <c r="CB333" i="1"/>
  <c r="CC333" i="1" s="1"/>
  <c r="CB334" i="1"/>
  <c r="CC334" i="1" s="1"/>
  <c r="CB335" i="1"/>
  <c r="CC335" i="1" s="1"/>
  <c r="CB336" i="1"/>
  <c r="CC336" i="1" s="1"/>
  <c r="CB337" i="1"/>
  <c r="CC337" i="1" s="1"/>
  <c r="CB338" i="1"/>
  <c r="CC338" i="1" s="1"/>
  <c r="CB339" i="1"/>
  <c r="CC339" i="1" s="1"/>
  <c r="CB340" i="1"/>
  <c r="CC340" i="1" s="1"/>
  <c r="CB341" i="1"/>
  <c r="CC341" i="1" s="1"/>
  <c r="CB342" i="1"/>
  <c r="CC342" i="1" s="1"/>
  <c r="CB343" i="1"/>
  <c r="CC343" i="1" s="1"/>
  <c r="CB344" i="1"/>
  <c r="CC344" i="1" s="1"/>
  <c r="CC351" i="1"/>
  <c r="CC352" i="1"/>
  <c r="CC355" i="1"/>
  <c r="CC356" i="1"/>
  <c r="CC357" i="1"/>
  <c r="CC359" i="1"/>
  <c r="CC360" i="1"/>
  <c r="CC363" i="1"/>
  <c r="CC364" i="1"/>
  <c r="CC365" i="1"/>
  <c r="CC367" i="1"/>
  <c r="CB368" i="1"/>
  <c r="CC368" i="1" s="1"/>
  <c r="CB369" i="1"/>
  <c r="CC369" i="1" s="1"/>
  <c r="CB370" i="1"/>
  <c r="CC370" i="1" s="1"/>
  <c r="CB371" i="1"/>
  <c r="CC371" i="1" s="1"/>
  <c r="CB372" i="1"/>
  <c r="CC372" i="1" s="1"/>
  <c r="CB373" i="1"/>
  <c r="CC373" i="1" s="1"/>
  <c r="CB374" i="1"/>
  <c r="CC374" i="1" s="1"/>
  <c r="CB375" i="1"/>
  <c r="CC375" i="1" s="1"/>
  <c r="CB376" i="1"/>
  <c r="CC376" i="1" s="1"/>
  <c r="CB377" i="1"/>
  <c r="CC377" i="1" s="1"/>
  <c r="CB378" i="1"/>
  <c r="CC378" i="1" s="1"/>
  <c r="BZ2" i="1"/>
  <c r="BZ3" i="1"/>
  <c r="BZ4" i="1"/>
  <c r="BZ5" i="1"/>
  <c r="BZ6" i="1"/>
  <c r="BZ7" i="1"/>
  <c r="BZ8" i="1"/>
  <c r="BZ9" i="1"/>
  <c r="BZ10" i="1"/>
  <c r="BZ11" i="1"/>
  <c r="BZ12" i="1"/>
  <c r="BZ13" i="1"/>
  <c r="BZ14" i="1"/>
  <c r="BZ15" i="1"/>
  <c r="BZ16" i="1"/>
  <c r="BZ17" i="1"/>
  <c r="BZ18" i="1"/>
  <c r="BZ19" i="1"/>
  <c r="BZ20" i="1"/>
  <c r="BZ21" i="1"/>
  <c r="BZ22" i="1"/>
  <c r="BZ23" i="1"/>
  <c r="BZ24" i="1"/>
  <c r="BZ25" i="1"/>
  <c r="BZ26" i="1"/>
  <c r="BZ27" i="1"/>
  <c r="BZ28" i="1"/>
  <c r="BZ29" i="1"/>
  <c r="BZ30" i="1"/>
  <c r="BZ31" i="1"/>
  <c r="BZ49" i="1"/>
  <c r="BZ50" i="1"/>
  <c r="BZ51" i="1"/>
  <c r="BZ52" i="1"/>
  <c r="BZ53" i="1"/>
  <c r="BZ54" i="1"/>
  <c r="BZ55" i="1"/>
  <c r="BZ56" i="1"/>
  <c r="BZ57" i="1"/>
  <c r="BZ58" i="1"/>
  <c r="BZ32" i="1"/>
  <c r="BZ33" i="1"/>
  <c r="BZ34" i="1"/>
  <c r="BZ35" i="1"/>
  <c r="BZ36" i="1"/>
  <c r="BZ37" i="1"/>
  <c r="BZ38" i="1"/>
  <c r="BZ39" i="1"/>
  <c r="BZ40" i="1"/>
  <c r="BZ41" i="1"/>
  <c r="BZ42" i="1"/>
  <c r="BZ43" i="1"/>
  <c r="BZ44" i="1"/>
  <c r="BZ45" i="1"/>
  <c r="BZ46" i="1"/>
  <c r="BZ47" i="1"/>
  <c r="BZ48" i="1"/>
  <c r="BZ59" i="1"/>
  <c r="BZ60" i="1"/>
  <c r="BZ61" i="1"/>
  <c r="BZ62" i="1"/>
  <c r="BZ63" i="1"/>
  <c r="BZ64" i="1"/>
  <c r="BZ65" i="1"/>
  <c r="BZ66" i="1"/>
  <c r="BZ67" i="1"/>
  <c r="BZ68" i="1"/>
  <c r="BZ69" i="1"/>
  <c r="BZ70" i="1"/>
  <c r="BZ71" i="1"/>
  <c r="BZ72" i="1"/>
  <c r="BZ73" i="1"/>
  <c r="BZ74" i="1"/>
  <c r="BZ75" i="1"/>
  <c r="BZ76" i="1"/>
  <c r="BZ77" i="1"/>
  <c r="BZ98" i="1"/>
  <c r="BZ99" i="1"/>
  <c r="BZ78" i="1"/>
  <c r="BZ79" i="1"/>
  <c r="BZ80" i="1"/>
  <c r="BZ81" i="1"/>
  <c r="BZ82" i="1"/>
  <c r="BZ83" i="1"/>
  <c r="BZ84" i="1"/>
  <c r="BZ85" i="1"/>
  <c r="BZ86" i="1"/>
  <c r="BZ87" i="1"/>
  <c r="BZ88" i="1"/>
  <c r="BZ89" i="1"/>
  <c r="BZ90" i="1"/>
  <c r="BZ91" i="1"/>
  <c r="BZ92" i="1"/>
  <c r="BZ93" i="1"/>
  <c r="BZ94" i="1"/>
  <c r="BZ95" i="1"/>
  <c r="BZ96" i="1"/>
  <c r="BZ97" i="1"/>
  <c r="BZ100" i="1"/>
  <c r="BZ101" i="1"/>
  <c r="BZ110" i="1"/>
  <c r="BZ111" i="1"/>
  <c r="BZ102" i="1"/>
  <c r="BZ103" i="1"/>
  <c r="BZ104" i="1"/>
  <c r="BZ105" i="1"/>
  <c r="BZ106" i="1"/>
  <c r="BZ107" i="1"/>
  <c r="BZ108" i="1"/>
  <c r="BZ109" i="1"/>
  <c r="BZ164" i="1"/>
  <c r="BZ165" i="1"/>
  <c r="BZ166" i="1"/>
  <c r="BZ167" i="1"/>
  <c r="BZ168" i="1"/>
  <c r="BZ169" i="1"/>
  <c r="BZ112" i="1"/>
  <c r="BZ113" i="1"/>
  <c r="BZ114" i="1"/>
  <c r="BZ115" i="1"/>
  <c r="BZ116" i="1"/>
  <c r="BZ117" i="1"/>
  <c r="BZ118" i="1"/>
  <c r="BZ119" i="1"/>
  <c r="BZ120" i="1"/>
  <c r="BZ121" i="1"/>
  <c r="BZ122" i="1"/>
  <c r="BZ123" i="1"/>
  <c r="BZ124" i="1"/>
  <c r="BZ125" i="1"/>
  <c r="BZ126" i="1"/>
  <c r="BZ127" i="1"/>
  <c r="BZ128" i="1"/>
  <c r="BZ129" i="1"/>
  <c r="BZ130" i="1"/>
  <c r="BZ131" i="1"/>
  <c r="BZ132" i="1"/>
  <c r="BZ133" i="1"/>
  <c r="BZ134" i="1"/>
  <c r="BZ135" i="1"/>
  <c r="BZ136" i="1"/>
  <c r="BZ137" i="1"/>
  <c r="BZ138" i="1"/>
  <c r="BZ139" i="1"/>
  <c r="BZ140" i="1"/>
  <c r="BZ141" i="1"/>
  <c r="BZ142" i="1"/>
  <c r="BZ143" i="1"/>
  <c r="BZ144" i="1"/>
  <c r="BZ145" i="1"/>
  <c r="BZ146" i="1"/>
  <c r="BZ147" i="1"/>
  <c r="BZ148" i="1"/>
  <c r="BZ149" i="1"/>
  <c r="BZ162" i="1"/>
  <c r="BZ163" i="1"/>
  <c r="BZ150" i="1"/>
  <c r="BZ151" i="1"/>
  <c r="BZ152" i="1"/>
  <c r="BZ153" i="1"/>
  <c r="BZ154" i="1"/>
  <c r="BZ155" i="1"/>
  <c r="BZ156" i="1"/>
  <c r="BZ157" i="1"/>
  <c r="BZ158" i="1"/>
  <c r="BZ159" i="1"/>
  <c r="BZ160" i="1"/>
  <c r="BZ161" i="1"/>
  <c r="BZ170" i="1"/>
  <c r="BZ171" i="1"/>
  <c r="BZ172" i="1"/>
  <c r="BZ173" i="1"/>
  <c r="BZ174" i="1"/>
  <c r="BZ175" i="1"/>
  <c r="BZ176" i="1"/>
  <c r="BZ177" i="1"/>
  <c r="BZ178" i="1"/>
  <c r="BZ179" i="1"/>
  <c r="BZ180" i="1"/>
  <c r="BZ181" i="1"/>
  <c r="BZ182" i="1"/>
  <c r="BZ183" i="1"/>
  <c r="BZ184" i="1"/>
  <c r="BZ185" i="1"/>
  <c r="BZ186" i="1"/>
  <c r="BZ187" i="1"/>
  <c r="BZ188" i="1"/>
  <c r="BZ189" i="1"/>
  <c r="BZ190" i="1"/>
  <c r="BZ191" i="1"/>
  <c r="BZ192" i="1"/>
  <c r="BZ193" i="1"/>
  <c r="BZ194" i="1"/>
  <c r="CA194" i="1" s="1"/>
  <c r="BZ195" i="1"/>
  <c r="CA195" i="1" s="1"/>
  <c r="BZ196" i="1"/>
  <c r="CA196" i="1" s="1"/>
  <c r="BZ197" i="1"/>
  <c r="CA197" i="1" s="1"/>
  <c r="BZ198" i="1"/>
  <c r="CA198" i="1" s="1"/>
  <c r="BZ201" i="1"/>
  <c r="BZ210" i="1"/>
  <c r="BZ211" i="1"/>
  <c r="BZ212" i="1"/>
  <c r="BZ213" i="1"/>
  <c r="BZ214" i="1"/>
  <c r="BZ215" i="1"/>
  <c r="BZ216" i="1"/>
  <c r="BZ217" i="1"/>
  <c r="BZ218" i="1"/>
  <c r="BZ219" i="1"/>
  <c r="BZ220" i="1"/>
  <c r="BZ221" i="1"/>
  <c r="BZ222" i="1"/>
  <c r="BZ223" i="1"/>
  <c r="BZ224" i="1"/>
  <c r="BZ225" i="1"/>
  <c r="BZ226" i="1"/>
  <c r="BZ227" i="1"/>
  <c r="BZ228" i="1"/>
  <c r="CA230" i="1"/>
  <c r="BZ232" i="1"/>
  <c r="BZ233" i="1"/>
  <c r="BZ234" i="1"/>
  <c r="BZ236" i="1"/>
  <c r="BZ239" i="1"/>
  <c r="BZ243" i="1"/>
  <c r="BZ244" i="1"/>
  <c r="BZ248" i="1"/>
  <c r="BZ250" i="1"/>
  <c r="BZ253" i="1"/>
  <c r="CA253" i="1" s="1"/>
  <c r="BZ254" i="1"/>
  <c r="CA254" i="1" s="1"/>
  <c r="BZ255" i="1"/>
  <c r="BZ256" i="1"/>
  <c r="BZ257" i="1"/>
  <c r="BZ258" i="1"/>
  <c r="BZ259" i="1"/>
  <c r="CA259" i="1" s="1"/>
  <c r="BZ260" i="1"/>
  <c r="CA260" i="1" s="1"/>
  <c r="BZ261" i="1"/>
  <c r="CA261" i="1" s="1"/>
  <c r="BZ262" i="1"/>
  <c r="CA262" i="1" s="1"/>
  <c r="BZ263" i="1"/>
  <c r="BZ264" i="1"/>
  <c r="BZ265" i="1"/>
  <c r="BZ266" i="1"/>
  <c r="BZ267" i="1"/>
  <c r="CA267" i="1" s="1"/>
  <c r="BZ268" i="1"/>
  <c r="CA268" i="1" s="1"/>
  <c r="BZ269" i="1"/>
  <c r="CA269" i="1" s="1"/>
  <c r="BZ270" i="1"/>
  <c r="CA270" i="1" s="1"/>
  <c r="BZ271" i="1"/>
  <c r="BZ345" i="1"/>
  <c r="BZ346" i="1"/>
  <c r="BZ347" i="1"/>
  <c r="BZ348" i="1"/>
  <c r="CA348" i="1" s="1"/>
  <c r="BZ349" i="1"/>
  <c r="CA349" i="1" s="1"/>
  <c r="BZ350" i="1"/>
  <c r="CA350" i="1" s="1"/>
  <c r="BZ291" i="1"/>
  <c r="BZ292" i="1"/>
  <c r="BZ293" i="1"/>
  <c r="CA293" i="1" s="1"/>
  <c r="BZ294" i="1"/>
  <c r="CA294" i="1" s="1"/>
  <c r="BZ295" i="1"/>
  <c r="CA295" i="1" s="1"/>
  <c r="BZ296" i="1"/>
  <c r="CA296" i="1" s="1"/>
  <c r="BZ297" i="1"/>
  <c r="CA297" i="1" s="1"/>
  <c r="BZ298" i="1"/>
  <c r="BZ299" i="1"/>
  <c r="BZ300" i="1"/>
  <c r="BZ301" i="1"/>
  <c r="CA301" i="1" s="1"/>
  <c r="BZ302" i="1"/>
  <c r="CA302" i="1" s="1"/>
  <c r="BZ303" i="1"/>
  <c r="CA303" i="1" s="1"/>
  <c r="BZ304" i="1"/>
  <c r="CA304" i="1" s="1"/>
  <c r="BZ329" i="1"/>
  <c r="CA329" i="1" s="1"/>
  <c r="BZ330" i="1"/>
  <c r="BZ331" i="1"/>
  <c r="BZ332" i="1"/>
  <c r="CA332" i="1" s="1"/>
  <c r="BZ333" i="1"/>
  <c r="CA333" i="1" s="1"/>
  <c r="BZ334" i="1"/>
  <c r="CA334" i="1" s="1"/>
  <c r="BZ335" i="1"/>
  <c r="CA335" i="1" s="1"/>
  <c r="BZ336" i="1"/>
  <c r="CA336" i="1" s="1"/>
  <c r="BZ337" i="1"/>
  <c r="BZ338" i="1"/>
  <c r="BZ339" i="1"/>
  <c r="BZ340" i="1"/>
  <c r="CA340" i="1" s="1"/>
  <c r="BZ341" i="1"/>
  <c r="CA341" i="1" s="1"/>
  <c r="BZ342" i="1"/>
  <c r="CA342" i="1" s="1"/>
  <c r="BZ343" i="1"/>
  <c r="CA343" i="1" s="1"/>
  <c r="BZ344" i="1"/>
  <c r="CF351" i="1"/>
  <c r="CF352" i="1"/>
  <c r="CF353" i="1"/>
  <c r="CF354" i="1"/>
  <c r="CF356" i="1"/>
  <c r="CF359" i="1"/>
  <c r="CF360" i="1"/>
  <c r="CF361" i="1"/>
  <c r="CF362" i="1"/>
  <c r="CF363" i="1"/>
  <c r="CF364" i="1"/>
  <c r="CF367" i="1"/>
  <c r="BZ368" i="1"/>
  <c r="BZ369" i="1"/>
  <c r="BZ370" i="1"/>
  <c r="BZ371" i="1"/>
  <c r="BZ372" i="1"/>
  <c r="BZ373" i="1"/>
  <c r="CA373" i="1" s="1"/>
  <c r="BZ374" i="1"/>
  <c r="BZ375" i="1"/>
  <c r="BZ376" i="1"/>
  <c r="BZ377" i="1"/>
  <c r="BZ378" i="1"/>
  <c r="CE241" i="1" l="1"/>
  <c r="CC245" i="1"/>
  <c r="CC237" i="1"/>
  <c r="N27" i="4"/>
  <c r="AE27" i="4" s="1"/>
  <c r="AF27" i="4"/>
  <c r="CC249" i="1"/>
  <c r="CG249" i="1" s="1"/>
  <c r="CC241" i="1"/>
  <c r="CE245" i="1"/>
  <c r="CE237" i="1"/>
  <c r="EE388" i="1"/>
  <c r="EE387" i="1"/>
  <c r="EE391" i="1"/>
  <c r="CC244" i="1"/>
  <c r="CC236" i="1"/>
  <c r="CC239" i="1"/>
  <c r="CC247" i="1"/>
  <c r="CC251" i="1"/>
  <c r="CC243" i="1"/>
  <c r="CC235" i="1"/>
  <c r="CE247" i="1"/>
  <c r="CE239" i="1"/>
  <c r="CA243" i="1"/>
  <c r="CE251" i="1"/>
  <c r="CE243" i="1"/>
  <c r="CE235" i="1"/>
  <c r="CF355" i="1"/>
  <c r="CC250" i="1"/>
  <c r="CC242" i="1"/>
  <c r="CC234" i="1"/>
  <c r="CF255" i="1"/>
  <c r="CG229" i="1"/>
  <c r="CF247" i="1"/>
  <c r="CF271" i="1"/>
  <c r="CF263" i="1"/>
  <c r="CE248" i="1"/>
  <c r="CE240" i="1"/>
  <c r="CG267" i="1"/>
  <c r="CF368" i="1"/>
  <c r="CG259" i="1"/>
  <c r="CG348" i="1"/>
  <c r="CF376" i="1"/>
  <c r="CF248" i="1"/>
  <c r="CG341" i="1"/>
  <c r="CG334" i="1"/>
  <c r="CG302" i="1"/>
  <c r="CG294" i="1"/>
  <c r="CF236" i="1"/>
  <c r="CG340" i="1"/>
  <c r="CG333" i="1"/>
  <c r="CG301" i="1"/>
  <c r="CG293" i="1"/>
  <c r="CF345" i="1"/>
  <c r="CF264" i="1"/>
  <c r="CF256" i="1"/>
  <c r="CF232" i="1"/>
  <c r="CC252" i="1"/>
  <c r="CG252" i="1" s="1"/>
  <c r="CF338" i="1"/>
  <c r="CF330" i="1"/>
  <c r="CG350" i="1"/>
  <c r="CG269" i="1"/>
  <c r="CG261" i="1"/>
  <c r="CG253" i="1"/>
  <c r="CF241" i="1"/>
  <c r="CF378" i="1"/>
  <c r="CF370" i="1"/>
  <c r="CF240" i="1"/>
  <c r="CG194" i="1"/>
  <c r="CF244" i="1"/>
  <c r="CE250" i="1"/>
  <c r="CE242" i="1"/>
  <c r="CE234" i="1"/>
  <c r="CF371" i="1"/>
  <c r="CG198" i="1"/>
  <c r="CE246" i="1"/>
  <c r="CE238" i="1"/>
  <c r="CF344" i="1"/>
  <c r="CF337" i="1"/>
  <c r="CG297" i="1"/>
  <c r="CF377" i="1"/>
  <c r="CF369" i="1"/>
  <c r="CF242" i="1"/>
  <c r="CF233" i="1"/>
  <c r="CF375" i="1"/>
  <c r="CF346" i="1"/>
  <c r="CF265" i="1"/>
  <c r="CF257" i="1"/>
  <c r="CF249" i="1"/>
  <c r="CF231" i="1"/>
  <c r="CG197" i="1"/>
  <c r="CF374" i="1"/>
  <c r="CF239" i="1"/>
  <c r="CG196" i="1"/>
  <c r="CG332" i="1"/>
  <c r="CF372" i="1"/>
  <c r="CF339" i="1"/>
  <c r="CF331" i="1"/>
  <c r="CF299" i="1"/>
  <c r="CF291" i="1"/>
  <c r="CG270" i="1"/>
  <c r="CG254" i="1"/>
  <c r="CF300" i="1"/>
  <c r="CA300" i="1"/>
  <c r="CG300" i="1" s="1"/>
  <c r="CA298" i="1"/>
  <c r="CG298" i="1" s="1"/>
  <c r="CF298" i="1"/>
  <c r="CF292" i="1"/>
  <c r="CA292" i="1"/>
  <c r="CG292" i="1" s="1"/>
  <c r="CF347" i="1"/>
  <c r="CA347" i="1"/>
  <c r="CG347" i="1" s="1"/>
  <c r="CF266" i="1"/>
  <c r="CA266" i="1"/>
  <c r="CG266" i="1" s="1"/>
  <c r="CF258" i="1"/>
  <c r="CA258" i="1"/>
  <c r="CG258" i="1" s="1"/>
  <c r="CF250" i="1"/>
  <c r="CA250" i="1"/>
  <c r="CF234" i="1"/>
  <c r="CA234" i="1"/>
  <c r="CF228" i="1"/>
  <c r="CA228" i="1"/>
  <c r="CG228" i="1" s="1"/>
  <c r="CF227" i="1"/>
  <c r="CA227" i="1"/>
  <c r="CG227" i="1" s="1"/>
  <c r="CF226" i="1"/>
  <c r="CA226" i="1"/>
  <c r="CG226" i="1" s="1"/>
  <c r="CF225" i="1"/>
  <c r="CA225" i="1"/>
  <c r="CG225" i="1" s="1"/>
  <c r="CF224" i="1"/>
  <c r="CA224" i="1"/>
  <c r="CG224" i="1" s="1"/>
  <c r="CF223" i="1"/>
  <c r="CA223" i="1"/>
  <c r="CG223" i="1" s="1"/>
  <c r="CF222" i="1"/>
  <c r="CA222" i="1"/>
  <c r="CG222" i="1" s="1"/>
  <c r="CF221" i="1"/>
  <c r="CA221" i="1"/>
  <c r="CG221" i="1" s="1"/>
  <c r="CF220" i="1"/>
  <c r="CA220" i="1"/>
  <c r="CG220" i="1" s="1"/>
  <c r="CF219" i="1"/>
  <c r="CA219" i="1"/>
  <c r="CG219" i="1" s="1"/>
  <c r="CF218" i="1"/>
  <c r="CA218" i="1"/>
  <c r="CG218" i="1" s="1"/>
  <c r="CF217" i="1"/>
  <c r="CA217" i="1"/>
  <c r="CG217" i="1" s="1"/>
  <c r="CF216" i="1"/>
  <c r="CA216" i="1"/>
  <c r="CG216" i="1" s="1"/>
  <c r="CF215" i="1"/>
  <c r="CA215" i="1"/>
  <c r="CG215" i="1" s="1"/>
  <c r="CF214" i="1"/>
  <c r="CA214" i="1"/>
  <c r="CG214" i="1" s="1"/>
  <c r="CF213" i="1"/>
  <c r="CA213" i="1"/>
  <c r="CG213" i="1" s="1"/>
  <c r="CF212" i="1"/>
  <c r="CA212" i="1"/>
  <c r="CG212" i="1" s="1"/>
  <c r="CF211" i="1"/>
  <c r="CA211" i="1"/>
  <c r="CG211" i="1" s="1"/>
  <c r="CF210" i="1"/>
  <c r="CA210" i="1"/>
  <c r="CG210" i="1" s="1"/>
  <c r="CA201" i="1"/>
  <c r="CG201" i="1" s="1"/>
  <c r="CF201" i="1"/>
  <c r="CF193" i="1"/>
  <c r="CA193" i="1"/>
  <c r="CG193" i="1" s="1"/>
  <c r="CF192" i="1"/>
  <c r="CA192" i="1"/>
  <c r="CG192" i="1" s="1"/>
  <c r="CF191" i="1"/>
  <c r="CA191" i="1"/>
  <c r="CG191" i="1" s="1"/>
  <c r="CF190" i="1"/>
  <c r="CA190" i="1"/>
  <c r="CG190" i="1" s="1"/>
  <c r="CF189" i="1"/>
  <c r="CA189" i="1"/>
  <c r="CG189" i="1" s="1"/>
  <c r="CF188" i="1"/>
  <c r="CA188" i="1"/>
  <c r="CG188" i="1" s="1"/>
  <c r="CF187" i="1"/>
  <c r="CA187" i="1"/>
  <c r="CG187" i="1" s="1"/>
  <c r="CF186" i="1"/>
  <c r="CA186" i="1"/>
  <c r="CG186" i="1" s="1"/>
  <c r="CF185" i="1"/>
  <c r="CA185" i="1"/>
  <c r="CG185" i="1" s="1"/>
  <c r="CF184" i="1"/>
  <c r="CA184" i="1"/>
  <c r="CG184" i="1" s="1"/>
  <c r="CF183" i="1"/>
  <c r="CA183" i="1"/>
  <c r="CG183" i="1" s="1"/>
  <c r="CF182" i="1"/>
  <c r="CA182" i="1"/>
  <c r="CG182" i="1" s="1"/>
  <c r="CF181" i="1"/>
  <c r="CA181" i="1"/>
  <c r="CG181" i="1" s="1"/>
  <c r="CF180" i="1"/>
  <c r="CA180" i="1"/>
  <c r="CG180" i="1" s="1"/>
  <c r="CF179" i="1"/>
  <c r="CA179" i="1"/>
  <c r="CG179" i="1" s="1"/>
  <c r="CF178" i="1"/>
  <c r="CA178" i="1"/>
  <c r="CG178" i="1" s="1"/>
  <c r="CF177" i="1"/>
  <c r="CA177" i="1"/>
  <c r="CG177" i="1" s="1"/>
  <c r="CF176" i="1"/>
  <c r="CA176" i="1"/>
  <c r="CG176" i="1" s="1"/>
  <c r="CF175" i="1"/>
  <c r="CA175" i="1"/>
  <c r="CG175" i="1" s="1"/>
  <c r="CF174" i="1"/>
  <c r="CA174" i="1"/>
  <c r="CG174" i="1" s="1"/>
  <c r="CF173" i="1"/>
  <c r="CA173" i="1"/>
  <c r="CG173" i="1" s="1"/>
  <c r="CF172" i="1"/>
  <c r="CA172" i="1"/>
  <c r="CG172" i="1" s="1"/>
  <c r="CF171" i="1"/>
  <c r="CA171" i="1"/>
  <c r="CG171" i="1" s="1"/>
  <c r="CF170" i="1"/>
  <c r="CA170" i="1"/>
  <c r="CG170" i="1" s="1"/>
  <c r="CF161" i="1"/>
  <c r="CA161" i="1"/>
  <c r="CG161" i="1" s="1"/>
  <c r="CF160" i="1"/>
  <c r="CA160" i="1"/>
  <c r="CG160" i="1" s="1"/>
  <c r="CF159" i="1"/>
  <c r="CA159" i="1"/>
  <c r="CG159" i="1" s="1"/>
  <c r="CF158" i="1"/>
  <c r="CA158" i="1"/>
  <c r="CG158" i="1" s="1"/>
  <c r="CF157" i="1"/>
  <c r="CA157" i="1"/>
  <c r="CG157" i="1" s="1"/>
  <c r="CF156" i="1"/>
  <c r="CA156" i="1"/>
  <c r="CG156" i="1" s="1"/>
  <c r="CF155" i="1"/>
  <c r="CA155" i="1"/>
  <c r="CG155" i="1" s="1"/>
  <c r="CF154" i="1"/>
  <c r="CA154" i="1"/>
  <c r="CG154" i="1" s="1"/>
  <c r="CF153" i="1"/>
  <c r="CA153" i="1"/>
  <c r="CG153" i="1" s="1"/>
  <c r="CF152" i="1"/>
  <c r="CA152" i="1"/>
  <c r="CG152" i="1" s="1"/>
  <c r="CF151" i="1"/>
  <c r="CA151" i="1"/>
  <c r="CG151" i="1" s="1"/>
  <c r="CF150" i="1"/>
  <c r="CA150" i="1"/>
  <c r="CG150" i="1" s="1"/>
  <c r="CF163" i="1"/>
  <c r="CA163" i="1"/>
  <c r="CG163" i="1" s="1"/>
  <c r="CF162" i="1"/>
  <c r="CA162" i="1"/>
  <c r="CG162" i="1" s="1"/>
  <c r="CF149" i="1"/>
  <c r="CA149" i="1"/>
  <c r="CG149" i="1" s="1"/>
  <c r="CF148" i="1"/>
  <c r="CA148" i="1"/>
  <c r="CG148" i="1" s="1"/>
  <c r="CF147" i="1"/>
  <c r="CA147" i="1"/>
  <c r="CG147" i="1" s="1"/>
  <c r="CF146" i="1"/>
  <c r="CA146" i="1"/>
  <c r="CG146" i="1" s="1"/>
  <c r="CF145" i="1"/>
  <c r="CA145" i="1"/>
  <c r="CG145" i="1" s="1"/>
  <c r="CF144" i="1"/>
  <c r="CA144" i="1"/>
  <c r="CG144" i="1" s="1"/>
  <c r="CF143" i="1"/>
  <c r="CA143" i="1"/>
  <c r="CG143" i="1" s="1"/>
  <c r="CF142" i="1"/>
  <c r="CA142" i="1"/>
  <c r="CG142" i="1" s="1"/>
  <c r="CF141" i="1"/>
  <c r="CA141" i="1"/>
  <c r="CG141" i="1" s="1"/>
  <c r="CF140" i="1"/>
  <c r="CA140" i="1"/>
  <c r="CG140" i="1" s="1"/>
  <c r="CF139" i="1"/>
  <c r="CA139" i="1"/>
  <c r="CG139" i="1" s="1"/>
  <c r="CF138" i="1"/>
  <c r="CA138" i="1"/>
  <c r="CG138" i="1" s="1"/>
  <c r="CF137" i="1"/>
  <c r="CA137" i="1"/>
  <c r="CG137" i="1" s="1"/>
  <c r="CF136" i="1"/>
  <c r="CA136" i="1"/>
  <c r="CG136" i="1" s="1"/>
  <c r="CF135" i="1"/>
  <c r="CA135" i="1"/>
  <c r="CG135" i="1" s="1"/>
  <c r="CF134" i="1"/>
  <c r="CA134" i="1"/>
  <c r="CG134" i="1" s="1"/>
  <c r="CF133" i="1"/>
  <c r="CA133" i="1"/>
  <c r="CG133" i="1" s="1"/>
  <c r="CF132" i="1"/>
  <c r="CA132" i="1"/>
  <c r="CG132" i="1" s="1"/>
  <c r="CF131" i="1"/>
  <c r="CA131" i="1"/>
  <c r="CG131" i="1" s="1"/>
  <c r="CF130" i="1"/>
  <c r="CA130" i="1"/>
  <c r="CG130" i="1" s="1"/>
  <c r="CF129" i="1"/>
  <c r="CA129" i="1"/>
  <c r="CG129" i="1" s="1"/>
  <c r="CF128" i="1"/>
  <c r="CA128" i="1"/>
  <c r="CG128" i="1" s="1"/>
  <c r="CF127" i="1"/>
  <c r="CA127" i="1"/>
  <c r="CG127" i="1" s="1"/>
  <c r="CF126" i="1"/>
  <c r="CA126" i="1"/>
  <c r="CG126" i="1" s="1"/>
  <c r="CF125" i="1"/>
  <c r="CA125" i="1"/>
  <c r="CG125" i="1" s="1"/>
  <c r="CF124" i="1"/>
  <c r="CA124" i="1"/>
  <c r="CG124" i="1" s="1"/>
  <c r="CF123" i="1"/>
  <c r="CA123" i="1"/>
  <c r="CG123" i="1" s="1"/>
  <c r="CF122" i="1"/>
  <c r="CA122" i="1"/>
  <c r="CG122" i="1" s="1"/>
  <c r="CF121" i="1"/>
  <c r="CA121" i="1"/>
  <c r="CG121" i="1" s="1"/>
  <c r="CF120" i="1"/>
  <c r="CA120" i="1"/>
  <c r="CG120" i="1" s="1"/>
  <c r="CF119" i="1"/>
  <c r="CA119" i="1"/>
  <c r="CG119" i="1" s="1"/>
  <c r="CF118" i="1"/>
  <c r="CA118" i="1"/>
  <c r="CG118" i="1" s="1"/>
  <c r="CF117" i="1"/>
  <c r="CA117" i="1"/>
  <c r="CG117" i="1" s="1"/>
  <c r="CF116" i="1"/>
  <c r="CA116" i="1"/>
  <c r="CG116" i="1" s="1"/>
  <c r="CF115" i="1"/>
  <c r="CA115" i="1"/>
  <c r="CG115" i="1" s="1"/>
  <c r="CF114" i="1"/>
  <c r="CA114" i="1"/>
  <c r="CG114" i="1" s="1"/>
  <c r="CF113" i="1"/>
  <c r="CA113" i="1"/>
  <c r="CG113" i="1" s="1"/>
  <c r="CF112" i="1"/>
  <c r="CA112" i="1"/>
  <c r="CG112" i="1" s="1"/>
  <c r="CF169" i="1"/>
  <c r="CA169" i="1"/>
  <c r="CG169" i="1" s="1"/>
  <c r="CF168" i="1"/>
  <c r="CA168" i="1"/>
  <c r="CG168" i="1" s="1"/>
  <c r="CF167" i="1"/>
  <c r="CA167" i="1"/>
  <c r="CG167" i="1" s="1"/>
  <c r="CF166" i="1"/>
  <c r="CA166" i="1"/>
  <c r="CG166" i="1" s="1"/>
  <c r="CF165" i="1"/>
  <c r="CA165" i="1"/>
  <c r="CG165" i="1" s="1"/>
  <c r="CF164" i="1"/>
  <c r="CA164" i="1"/>
  <c r="CG164" i="1" s="1"/>
  <c r="CF109" i="1"/>
  <c r="CA109" i="1"/>
  <c r="CG109" i="1" s="1"/>
  <c r="CF108" i="1"/>
  <c r="CA108" i="1"/>
  <c r="CG108" i="1" s="1"/>
  <c r="CF107" i="1"/>
  <c r="CA107" i="1"/>
  <c r="CG107" i="1" s="1"/>
  <c r="CF106" i="1"/>
  <c r="CA106" i="1"/>
  <c r="CG106" i="1" s="1"/>
  <c r="CF105" i="1"/>
  <c r="CA105" i="1"/>
  <c r="CG105" i="1" s="1"/>
  <c r="CF104" i="1"/>
  <c r="CA104" i="1"/>
  <c r="CG104" i="1" s="1"/>
  <c r="CF103" i="1"/>
  <c r="CA103" i="1"/>
  <c r="CG103" i="1" s="1"/>
  <c r="CF102" i="1"/>
  <c r="CA102" i="1"/>
  <c r="CG102" i="1" s="1"/>
  <c r="CF111" i="1"/>
  <c r="CA111" i="1"/>
  <c r="CG111" i="1" s="1"/>
  <c r="CF110" i="1"/>
  <c r="CA110" i="1"/>
  <c r="CG110" i="1" s="1"/>
  <c r="CF101" i="1"/>
  <c r="CA101" i="1"/>
  <c r="CG101" i="1" s="1"/>
  <c r="CF100" i="1"/>
  <c r="CA100" i="1"/>
  <c r="CG100" i="1" s="1"/>
  <c r="CF97" i="1"/>
  <c r="CA97" i="1"/>
  <c r="CG97" i="1" s="1"/>
  <c r="CF96" i="1"/>
  <c r="CA96" i="1"/>
  <c r="CG96" i="1" s="1"/>
  <c r="CF95" i="1"/>
  <c r="CA95" i="1"/>
  <c r="CG95" i="1" s="1"/>
  <c r="CF94" i="1"/>
  <c r="CA94" i="1"/>
  <c r="CG94" i="1" s="1"/>
  <c r="CF93" i="1"/>
  <c r="CA93" i="1"/>
  <c r="CG93" i="1" s="1"/>
  <c r="CF92" i="1"/>
  <c r="CA92" i="1"/>
  <c r="CG92" i="1" s="1"/>
  <c r="CF91" i="1"/>
  <c r="CA91" i="1"/>
  <c r="CG91" i="1" s="1"/>
  <c r="CF90" i="1"/>
  <c r="CA90" i="1"/>
  <c r="CG90" i="1" s="1"/>
  <c r="CF89" i="1"/>
  <c r="CA89" i="1"/>
  <c r="CG89" i="1" s="1"/>
  <c r="CF88" i="1"/>
  <c r="CA88" i="1"/>
  <c r="CG88" i="1" s="1"/>
  <c r="CF87" i="1"/>
  <c r="CA87" i="1"/>
  <c r="CG87" i="1" s="1"/>
  <c r="CF86" i="1"/>
  <c r="CA86" i="1"/>
  <c r="CG86" i="1" s="1"/>
  <c r="CF85" i="1"/>
  <c r="CA85" i="1"/>
  <c r="CG85" i="1" s="1"/>
  <c r="CF84" i="1"/>
  <c r="CA84" i="1"/>
  <c r="CG84" i="1" s="1"/>
  <c r="CF83" i="1"/>
  <c r="CA83" i="1"/>
  <c r="CG83" i="1" s="1"/>
  <c r="CF82" i="1"/>
  <c r="CA82" i="1"/>
  <c r="CG82" i="1" s="1"/>
  <c r="CF81" i="1"/>
  <c r="CA81" i="1"/>
  <c r="CG81" i="1" s="1"/>
  <c r="CF80" i="1"/>
  <c r="CA80" i="1"/>
  <c r="CG80" i="1" s="1"/>
  <c r="CF79" i="1"/>
  <c r="CA79" i="1"/>
  <c r="CG79" i="1" s="1"/>
  <c r="CF78" i="1"/>
  <c r="CA78" i="1"/>
  <c r="CG78" i="1" s="1"/>
  <c r="CF99" i="1"/>
  <c r="CA99" i="1"/>
  <c r="CG99" i="1" s="1"/>
  <c r="CF98" i="1"/>
  <c r="CA98" i="1"/>
  <c r="CG98" i="1" s="1"/>
  <c r="CF77" i="1"/>
  <c r="CA77" i="1"/>
  <c r="CG77" i="1" s="1"/>
  <c r="CF76" i="1"/>
  <c r="CA76" i="1"/>
  <c r="CG76" i="1" s="1"/>
  <c r="CF75" i="1"/>
  <c r="CA75" i="1"/>
  <c r="CG75" i="1" s="1"/>
  <c r="CF74" i="1"/>
  <c r="CA74" i="1"/>
  <c r="CG74" i="1" s="1"/>
  <c r="CF73" i="1"/>
  <c r="CA73" i="1"/>
  <c r="CG73" i="1" s="1"/>
  <c r="CF72" i="1"/>
  <c r="CA72" i="1"/>
  <c r="CG72" i="1" s="1"/>
  <c r="CF71" i="1"/>
  <c r="CA71" i="1"/>
  <c r="CG71" i="1" s="1"/>
  <c r="CF70" i="1"/>
  <c r="CA70" i="1"/>
  <c r="CG70" i="1" s="1"/>
  <c r="CF69" i="1"/>
  <c r="CA69" i="1"/>
  <c r="CG69" i="1" s="1"/>
  <c r="CF68" i="1"/>
  <c r="CA68" i="1"/>
  <c r="CG68" i="1" s="1"/>
  <c r="CF67" i="1"/>
  <c r="CA67" i="1"/>
  <c r="CG67" i="1" s="1"/>
  <c r="CF66" i="1"/>
  <c r="CA66" i="1"/>
  <c r="CG66" i="1" s="1"/>
  <c r="CF65" i="1"/>
  <c r="CA65" i="1"/>
  <c r="CG65" i="1" s="1"/>
  <c r="CF64" i="1"/>
  <c r="CA64" i="1"/>
  <c r="CG64" i="1" s="1"/>
  <c r="CF63" i="1"/>
  <c r="CA63" i="1"/>
  <c r="CG63" i="1" s="1"/>
  <c r="CF62" i="1"/>
  <c r="CA62" i="1"/>
  <c r="CG62" i="1" s="1"/>
  <c r="CF61" i="1"/>
  <c r="CA61" i="1"/>
  <c r="CG61" i="1" s="1"/>
  <c r="CF60" i="1"/>
  <c r="CA60" i="1"/>
  <c r="CG60" i="1" s="1"/>
  <c r="CF59" i="1"/>
  <c r="CA59" i="1"/>
  <c r="CG59" i="1" s="1"/>
  <c r="CF48" i="1"/>
  <c r="CA48" i="1"/>
  <c r="CG48" i="1" s="1"/>
  <c r="CF47" i="1"/>
  <c r="CA47" i="1"/>
  <c r="CG47" i="1" s="1"/>
  <c r="CF46" i="1"/>
  <c r="CA46" i="1"/>
  <c r="CG46" i="1" s="1"/>
  <c r="CF45" i="1"/>
  <c r="CA45" i="1"/>
  <c r="CG45" i="1" s="1"/>
  <c r="CF44" i="1"/>
  <c r="CA44" i="1"/>
  <c r="CG44" i="1" s="1"/>
  <c r="CF43" i="1"/>
  <c r="CA43" i="1"/>
  <c r="CG43" i="1" s="1"/>
  <c r="CF42" i="1"/>
  <c r="CA42" i="1"/>
  <c r="CG42" i="1" s="1"/>
  <c r="CF41" i="1"/>
  <c r="CA41" i="1"/>
  <c r="CG41" i="1" s="1"/>
  <c r="CF40" i="1"/>
  <c r="CA40" i="1"/>
  <c r="CG40" i="1" s="1"/>
  <c r="CF39" i="1"/>
  <c r="CA39" i="1"/>
  <c r="CG39" i="1" s="1"/>
  <c r="CF38" i="1"/>
  <c r="CA38" i="1"/>
  <c r="CG38" i="1" s="1"/>
  <c r="CF37" i="1"/>
  <c r="CA37" i="1"/>
  <c r="CG37" i="1" s="1"/>
  <c r="CF36" i="1"/>
  <c r="CA36" i="1"/>
  <c r="CG36" i="1" s="1"/>
  <c r="CF35" i="1"/>
  <c r="CA35" i="1"/>
  <c r="CG35" i="1" s="1"/>
  <c r="CF34" i="1"/>
  <c r="CA34" i="1"/>
  <c r="CG34" i="1" s="1"/>
  <c r="CF33" i="1"/>
  <c r="CA33" i="1"/>
  <c r="CG33" i="1" s="1"/>
  <c r="CF32" i="1"/>
  <c r="CA32" i="1"/>
  <c r="CG32" i="1" s="1"/>
  <c r="CF58" i="1"/>
  <c r="CA58" i="1"/>
  <c r="CG58" i="1" s="1"/>
  <c r="CF57" i="1"/>
  <c r="CA57" i="1"/>
  <c r="CG57" i="1" s="1"/>
  <c r="CF56" i="1"/>
  <c r="CA56" i="1"/>
  <c r="CG56" i="1" s="1"/>
  <c r="CF55" i="1"/>
  <c r="CA55" i="1"/>
  <c r="CG55" i="1" s="1"/>
  <c r="CF54" i="1"/>
  <c r="CA54" i="1"/>
  <c r="CG54" i="1" s="1"/>
  <c r="CF53" i="1"/>
  <c r="CA53" i="1"/>
  <c r="CG53" i="1" s="1"/>
  <c r="CF52" i="1"/>
  <c r="CA52" i="1"/>
  <c r="CG52" i="1" s="1"/>
  <c r="CF51" i="1"/>
  <c r="CA51" i="1"/>
  <c r="CG51" i="1" s="1"/>
  <c r="CF50" i="1"/>
  <c r="CA50" i="1"/>
  <c r="CG50" i="1" s="1"/>
  <c r="CF49" i="1"/>
  <c r="CA49" i="1"/>
  <c r="CG49" i="1" s="1"/>
  <c r="CF31" i="1"/>
  <c r="CA31" i="1"/>
  <c r="CG31" i="1" s="1"/>
  <c r="CF30" i="1"/>
  <c r="CA30" i="1"/>
  <c r="CG30" i="1" s="1"/>
  <c r="CF29" i="1"/>
  <c r="CA29" i="1"/>
  <c r="CG29" i="1" s="1"/>
  <c r="CF28" i="1"/>
  <c r="CA28" i="1"/>
  <c r="CG28" i="1" s="1"/>
  <c r="CF27" i="1"/>
  <c r="CA27" i="1"/>
  <c r="CG27" i="1" s="1"/>
  <c r="CF26" i="1"/>
  <c r="CA26" i="1"/>
  <c r="CG26" i="1" s="1"/>
  <c r="CF25" i="1"/>
  <c r="CA25" i="1"/>
  <c r="CG25" i="1" s="1"/>
  <c r="CF24" i="1"/>
  <c r="CA24" i="1"/>
  <c r="CG24" i="1" s="1"/>
  <c r="CF23" i="1"/>
  <c r="CA23" i="1"/>
  <c r="CG23" i="1" s="1"/>
  <c r="CF22" i="1"/>
  <c r="CA22" i="1"/>
  <c r="CG22" i="1" s="1"/>
  <c r="CF21" i="1"/>
  <c r="CA21" i="1"/>
  <c r="CG21" i="1" s="1"/>
  <c r="CF20" i="1"/>
  <c r="CA20" i="1"/>
  <c r="CG20" i="1" s="1"/>
  <c r="CF19" i="1"/>
  <c r="CA19" i="1"/>
  <c r="CG19" i="1" s="1"/>
  <c r="CF18" i="1"/>
  <c r="CA18" i="1"/>
  <c r="CG18" i="1" s="1"/>
  <c r="CF17" i="1"/>
  <c r="CA17" i="1"/>
  <c r="CG17" i="1" s="1"/>
  <c r="CF16" i="1"/>
  <c r="CA16" i="1"/>
  <c r="CG16" i="1" s="1"/>
  <c r="CF15" i="1"/>
  <c r="CA15" i="1"/>
  <c r="CG15" i="1" s="1"/>
  <c r="CF14" i="1"/>
  <c r="CA14" i="1"/>
  <c r="CG14" i="1" s="1"/>
  <c r="CF13" i="1"/>
  <c r="CA13" i="1"/>
  <c r="CG13" i="1" s="1"/>
  <c r="CF12" i="1"/>
  <c r="CA12" i="1"/>
  <c r="CG12" i="1" s="1"/>
  <c r="CF11" i="1"/>
  <c r="CA11" i="1"/>
  <c r="CG11" i="1" s="1"/>
  <c r="CF10" i="1"/>
  <c r="CA10" i="1"/>
  <c r="CG10" i="1" s="1"/>
  <c r="CF9" i="1"/>
  <c r="CA9" i="1"/>
  <c r="CG9" i="1" s="1"/>
  <c r="CF8" i="1"/>
  <c r="CA8" i="1"/>
  <c r="CG8" i="1" s="1"/>
  <c r="CF7" i="1"/>
  <c r="CA7" i="1"/>
  <c r="CG7" i="1" s="1"/>
  <c r="CF6" i="1"/>
  <c r="CA6" i="1"/>
  <c r="CG6" i="1" s="1"/>
  <c r="CF5" i="1"/>
  <c r="CA5" i="1"/>
  <c r="CG5" i="1" s="1"/>
  <c r="CF4" i="1"/>
  <c r="CA4" i="1"/>
  <c r="CG4" i="1" s="1"/>
  <c r="CF3" i="1"/>
  <c r="CA3" i="1"/>
  <c r="CG3" i="1" s="1"/>
  <c r="CF2" i="1"/>
  <c r="CA2" i="1"/>
  <c r="CF288" i="1"/>
  <c r="CC288" i="1"/>
  <c r="CG288" i="1" s="1"/>
  <c r="CF285" i="1"/>
  <c r="CC285" i="1"/>
  <c r="CG285" i="1" s="1"/>
  <c r="CF279" i="1"/>
  <c r="CC279" i="1"/>
  <c r="CG279" i="1" s="1"/>
  <c r="CF262" i="1"/>
  <c r="CC246" i="1"/>
  <c r="CF246" i="1"/>
  <c r="CC238" i="1"/>
  <c r="CF238" i="1"/>
  <c r="CC2" i="1"/>
  <c r="CE366" i="1"/>
  <c r="CG366" i="1" s="1"/>
  <c r="CF366" i="1"/>
  <c r="CF290" i="1"/>
  <c r="CE290" i="1"/>
  <c r="CG290" i="1" s="1"/>
  <c r="CF289" i="1"/>
  <c r="CE289" i="1"/>
  <c r="CG289" i="1" s="1"/>
  <c r="CF287" i="1"/>
  <c r="CE287" i="1"/>
  <c r="CG287" i="1" s="1"/>
  <c r="CF286" i="1"/>
  <c r="CE286" i="1"/>
  <c r="CG286" i="1" s="1"/>
  <c r="CF284" i="1"/>
  <c r="CE284" i="1"/>
  <c r="CG284" i="1" s="1"/>
  <c r="CF283" i="1"/>
  <c r="CE283" i="1"/>
  <c r="CG283" i="1" s="1"/>
  <c r="CF282" i="1"/>
  <c r="CE282" i="1"/>
  <c r="CG282" i="1" s="1"/>
  <c r="CF281" i="1"/>
  <c r="CE281" i="1"/>
  <c r="CG281" i="1" s="1"/>
  <c r="CF280" i="1"/>
  <c r="CE280" i="1"/>
  <c r="CG280" i="1" s="1"/>
  <c r="CF278" i="1"/>
  <c r="CE278" i="1"/>
  <c r="CG278" i="1" s="1"/>
  <c r="CF277" i="1"/>
  <c r="CE277" i="1"/>
  <c r="CG277" i="1" s="1"/>
  <c r="CF276" i="1"/>
  <c r="CE276" i="1"/>
  <c r="CG276" i="1" s="1"/>
  <c r="CF275" i="1"/>
  <c r="CE275" i="1"/>
  <c r="CG275" i="1" s="1"/>
  <c r="CF274" i="1"/>
  <c r="CE274" i="1"/>
  <c r="CG274" i="1" s="1"/>
  <c r="CF273" i="1"/>
  <c r="CE273" i="1"/>
  <c r="CG273" i="1" s="1"/>
  <c r="CF272" i="1"/>
  <c r="CE272" i="1"/>
  <c r="CG272" i="1" s="1"/>
  <c r="CE230" i="1"/>
  <c r="CG230" i="1" s="1"/>
  <c r="CF230" i="1"/>
  <c r="CE2" i="1"/>
  <c r="CA236" i="1"/>
  <c r="CC240" i="1"/>
  <c r="CA244" i="1"/>
  <c r="CC248" i="1"/>
  <c r="CG349" i="1"/>
  <c r="CG268" i="1"/>
  <c r="CG260" i="1"/>
  <c r="CA346" i="1"/>
  <c r="CG346" i="1" s="1"/>
  <c r="CA265" i="1"/>
  <c r="CG265" i="1" s="1"/>
  <c r="CA257" i="1"/>
  <c r="CG257" i="1" s="1"/>
  <c r="CF350" i="1"/>
  <c r="CF269" i="1"/>
  <c r="CF261" i="1"/>
  <c r="CF253" i="1"/>
  <c r="CA345" i="1"/>
  <c r="CG345" i="1" s="1"/>
  <c r="CA264" i="1"/>
  <c r="CG264" i="1" s="1"/>
  <c r="CA256" i="1"/>
  <c r="CG256" i="1" s="1"/>
  <c r="CF349" i="1"/>
  <c r="CF268" i="1"/>
  <c r="CF260" i="1"/>
  <c r="CF254" i="1"/>
  <c r="CA271" i="1"/>
  <c r="CG271" i="1" s="1"/>
  <c r="CA263" i="1"/>
  <c r="CG263" i="1" s="1"/>
  <c r="CA255" i="1"/>
  <c r="CG255" i="1" s="1"/>
  <c r="CF348" i="1"/>
  <c r="CF267" i="1"/>
  <c r="CF259" i="1"/>
  <c r="CF270" i="1"/>
  <c r="CC262" i="1"/>
  <c r="CG262" i="1" s="1"/>
  <c r="CG296" i="1"/>
  <c r="CG304" i="1"/>
  <c r="CG303" i="1"/>
  <c r="CG295" i="1"/>
  <c r="CA299" i="1"/>
  <c r="CG299" i="1" s="1"/>
  <c r="CA291" i="1"/>
  <c r="CG291" i="1" s="1"/>
  <c r="CF297" i="1"/>
  <c r="CF304" i="1"/>
  <c r="CF296" i="1"/>
  <c r="CF303" i="1"/>
  <c r="CF295" i="1"/>
  <c r="CF302" i="1"/>
  <c r="CF294" i="1"/>
  <c r="CF301" i="1"/>
  <c r="CF293" i="1"/>
  <c r="CG373" i="1"/>
  <c r="CA372" i="1"/>
  <c r="CG372" i="1" s="1"/>
  <c r="CF373" i="1"/>
  <c r="CA371" i="1"/>
  <c r="CG371" i="1" s="1"/>
  <c r="CA378" i="1"/>
  <c r="CG378" i="1" s="1"/>
  <c r="CA370" i="1"/>
  <c r="CG370" i="1" s="1"/>
  <c r="CA377" i="1"/>
  <c r="CG377" i="1" s="1"/>
  <c r="CA369" i="1"/>
  <c r="CG369" i="1" s="1"/>
  <c r="CA376" i="1"/>
  <c r="CG376" i="1" s="1"/>
  <c r="CA368" i="1"/>
  <c r="CG368" i="1" s="1"/>
  <c r="CA375" i="1"/>
  <c r="CG375" i="1" s="1"/>
  <c r="CA374" i="1"/>
  <c r="CG374" i="1" s="1"/>
  <c r="CG343" i="1"/>
  <c r="CG336" i="1"/>
  <c r="CG342" i="1"/>
  <c r="CG335" i="1"/>
  <c r="CA339" i="1"/>
  <c r="CG339" i="1" s="1"/>
  <c r="CA331" i="1"/>
  <c r="CG331" i="1" s="1"/>
  <c r="CF343" i="1"/>
  <c r="CF336" i="1"/>
  <c r="CA338" i="1"/>
  <c r="CG338" i="1" s="1"/>
  <c r="CA330" i="1"/>
  <c r="CG330" i="1" s="1"/>
  <c r="CF342" i="1"/>
  <c r="CF335" i="1"/>
  <c r="CA344" i="1"/>
  <c r="CG344" i="1" s="1"/>
  <c r="CA337" i="1"/>
  <c r="CG337" i="1" s="1"/>
  <c r="CF341" i="1"/>
  <c r="CF334" i="1"/>
  <c r="CG329" i="1"/>
  <c r="CF340" i="1"/>
  <c r="CF333" i="1"/>
  <c r="CF332" i="1"/>
  <c r="CF329" i="1"/>
  <c r="CF358" i="1"/>
  <c r="CG358" i="1"/>
  <c r="CG362" i="1"/>
  <c r="CG357" i="1"/>
  <c r="CG354" i="1"/>
  <c r="CG365" i="1"/>
  <c r="CA364" i="1"/>
  <c r="CG364" i="1" s="1"/>
  <c r="CA356" i="1"/>
  <c r="CG356" i="1" s="1"/>
  <c r="CA363" i="1"/>
  <c r="CG363" i="1" s="1"/>
  <c r="CA355" i="1"/>
  <c r="CG355" i="1" s="1"/>
  <c r="CA361" i="1"/>
  <c r="CG361" i="1" s="1"/>
  <c r="CA353" i="1"/>
  <c r="CG353" i="1" s="1"/>
  <c r="CA360" i="1"/>
  <c r="CG360" i="1" s="1"/>
  <c r="CA352" i="1"/>
  <c r="CG352" i="1" s="1"/>
  <c r="CA367" i="1"/>
  <c r="CG367" i="1" s="1"/>
  <c r="CA359" i="1"/>
  <c r="CG359" i="1" s="1"/>
  <c r="CA351" i="1"/>
  <c r="CG351" i="1" s="1"/>
  <c r="CA233" i="1"/>
  <c r="CG233" i="1" s="1"/>
  <c r="CF245" i="1"/>
  <c r="CF237" i="1"/>
  <c r="CF229" i="1"/>
  <c r="CA248" i="1"/>
  <c r="CA240" i="1"/>
  <c r="CA232" i="1"/>
  <c r="CG232" i="1" s="1"/>
  <c r="CF252" i="1"/>
  <c r="CA239" i="1"/>
  <c r="CG231" i="1"/>
  <c r="CF251" i="1"/>
  <c r="CF243" i="1"/>
  <c r="CF235" i="1"/>
  <c r="CE244" i="1"/>
  <c r="CE236" i="1"/>
  <c r="CF198" i="1"/>
  <c r="CF195" i="1"/>
  <c r="CF197" i="1"/>
  <c r="CF196" i="1"/>
  <c r="CE195" i="1"/>
  <c r="CG195" i="1" s="1"/>
  <c r="CF194" i="1"/>
  <c r="AD351" i="1"/>
  <c r="AD352" i="1"/>
  <c r="AD353" i="1"/>
  <c r="AD354" i="1"/>
  <c r="AD355" i="1"/>
  <c r="AD356" i="1"/>
  <c r="AD357" i="1"/>
  <c r="AD358" i="1"/>
  <c r="AD359" i="1"/>
  <c r="AD360" i="1"/>
  <c r="AD361" i="1"/>
  <c r="AD362" i="1"/>
  <c r="AD363" i="1"/>
  <c r="AD364" i="1"/>
  <c r="AD365" i="1"/>
  <c r="AD366" i="1"/>
  <c r="AD367" i="1"/>
  <c r="AD368" i="1"/>
  <c r="AD369" i="1"/>
  <c r="AD370" i="1"/>
  <c r="AD371" i="1"/>
  <c r="AD372" i="1"/>
  <c r="AD373" i="1"/>
  <c r="AD374" i="1"/>
  <c r="AD375" i="1"/>
  <c r="AD376" i="1"/>
  <c r="AD377" i="1"/>
  <c r="AD378" i="1"/>
  <c r="BG351" i="1"/>
  <c r="BG352" i="1"/>
  <c r="BG353" i="1"/>
  <c r="BG354" i="1"/>
  <c r="BG355" i="1"/>
  <c r="BH355" i="1" s="1"/>
  <c r="BO355" i="1" s="1"/>
  <c r="BQ355" i="1" s="1"/>
  <c r="BG356" i="1"/>
  <c r="BG357" i="1"/>
  <c r="BG358" i="1"/>
  <c r="BG359" i="1"/>
  <c r="BG360" i="1"/>
  <c r="BG361" i="1"/>
  <c r="BG362" i="1"/>
  <c r="BG363" i="1"/>
  <c r="BG364" i="1"/>
  <c r="BG365" i="1"/>
  <c r="BG366" i="1"/>
  <c r="BG367" i="1"/>
  <c r="BG368" i="1"/>
  <c r="BG369" i="1"/>
  <c r="BG370" i="1"/>
  <c r="BG371" i="1"/>
  <c r="BG372" i="1"/>
  <c r="BG373" i="1"/>
  <c r="BG374" i="1"/>
  <c r="BG375" i="1"/>
  <c r="BG376" i="1"/>
  <c r="BG377" i="1"/>
  <c r="BG378" i="1"/>
  <c r="BP351" i="1"/>
  <c r="EC351" i="1" s="1"/>
  <c r="BP352" i="1"/>
  <c r="EC352" i="1" s="1"/>
  <c r="BP353" i="1"/>
  <c r="EC353" i="1" s="1"/>
  <c r="BP354" i="1"/>
  <c r="EC354" i="1" s="1"/>
  <c r="BP355" i="1"/>
  <c r="BP356" i="1"/>
  <c r="EC356" i="1" s="1"/>
  <c r="BP357" i="1"/>
  <c r="EC357" i="1" s="1"/>
  <c r="BP358" i="1"/>
  <c r="BP359" i="1"/>
  <c r="EC359" i="1" s="1"/>
  <c r="BP360" i="1"/>
  <c r="EC360" i="1" s="1"/>
  <c r="BP361" i="1"/>
  <c r="EC361" i="1" s="1"/>
  <c r="BP362" i="1"/>
  <c r="EC362" i="1" s="1"/>
  <c r="BP363" i="1"/>
  <c r="EC363" i="1" s="1"/>
  <c r="BP364" i="1"/>
  <c r="EC364" i="1" s="1"/>
  <c r="BP365" i="1"/>
  <c r="EC365" i="1" s="1"/>
  <c r="BP366" i="1"/>
  <c r="BP367" i="1"/>
  <c r="EC367" i="1" s="1"/>
  <c r="BP368" i="1"/>
  <c r="BP369" i="1"/>
  <c r="BP370" i="1"/>
  <c r="BP371" i="1"/>
  <c r="BP372" i="1"/>
  <c r="BP373" i="1"/>
  <c r="BP374" i="1"/>
  <c r="BP375" i="1"/>
  <c r="BP376" i="1"/>
  <c r="BP377" i="1"/>
  <c r="BP378" i="1"/>
  <c r="BV351" i="1"/>
  <c r="BX351" i="1" s="1"/>
  <c r="BV352" i="1"/>
  <c r="BX352" i="1" s="1"/>
  <c r="BV353" i="1"/>
  <c r="BX353" i="1" s="1"/>
  <c r="BV354" i="1"/>
  <c r="BX354" i="1" s="1"/>
  <c r="BV355" i="1"/>
  <c r="BX355" i="1" s="1"/>
  <c r="BV356" i="1"/>
  <c r="BX356" i="1" s="1"/>
  <c r="BV357" i="1"/>
  <c r="BX357" i="1" s="1"/>
  <c r="BV358" i="1"/>
  <c r="BX358" i="1" s="1"/>
  <c r="BV359" i="1"/>
  <c r="BX359" i="1" s="1"/>
  <c r="BV360" i="1"/>
  <c r="BX360" i="1" s="1"/>
  <c r="BV361" i="1"/>
  <c r="BX361" i="1" s="1"/>
  <c r="BV362" i="1"/>
  <c r="BX362" i="1" s="1"/>
  <c r="BV363" i="1"/>
  <c r="BX363" i="1" s="1"/>
  <c r="BV364" i="1"/>
  <c r="BX364" i="1" s="1"/>
  <c r="BV365" i="1"/>
  <c r="BX365" i="1" s="1"/>
  <c r="BV366" i="1"/>
  <c r="BX366" i="1" s="1"/>
  <c r="BV367" i="1"/>
  <c r="BX367" i="1" s="1"/>
  <c r="BX368" i="1"/>
  <c r="BX369" i="1"/>
  <c r="BX370" i="1"/>
  <c r="BX371" i="1"/>
  <c r="BX372" i="1"/>
  <c r="BX373" i="1"/>
  <c r="BX374" i="1"/>
  <c r="BX375" i="1"/>
  <c r="BX376" i="1"/>
  <c r="BX377" i="1"/>
  <c r="BX378" i="1"/>
  <c r="EC358" i="1" l="1"/>
  <c r="CG241" i="1"/>
  <c r="EC370" i="1"/>
  <c r="EC376" i="1"/>
  <c r="EC369" i="1"/>
  <c r="EC371" i="1"/>
  <c r="EC378" i="1"/>
  <c r="EC377" i="1"/>
  <c r="EC372" i="1"/>
  <c r="EC368" i="1"/>
  <c r="EC373" i="1"/>
  <c r="EC375" i="1"/>
  <c r="EC366" i="1"/>
  <c r="EC374" i="1"/>
  <c r="EC355" i="1"/>
  <c r="ED355" i="1"/>
  <c r="EE355" i="1" s="1"/>
  <c r="CG237" i="1"/>
  <c r="CG245" i="1"/>
  <c r="CG247" i="1"/>
  <c r="CG239" i="1"/>
  <c r="CG235" i="1"/>
  <c r="CG251" i="1"/>
  <c r="CG242" i="1"/>
  <c r="CG243" i="1"/>
  <c r="BI355" i="1"/>
  <c r="BH363" i="1"/>
  <c r="BO363" i="1" s="1"/>
  <c r="BQ363" i="1" s="1"/>
  <c r="ED363" i="1" s="1"/>
  <c r="BH370" i="1"/>
  <c r="BO370" i="1" s="1"/>
  <c r="BQ370" i="1" s="1"/>
  <c r="ED370" i="1" s="1"/>
  <c r="BH378" i="1"/>
  <c r="BO378" i="1" s="1"/>
  <c r="BQ378" i="1" s="1"/>
  <c r="ED378" i="1" s="1"/>
  <c r="BH354" i="1"/>
  <c r="BO354" i="1" s="1"/>
  <c r="BQ354" i="1" s="1"/>
  <c r="ED354" i="1" s="1"/>
  <c r="BH377" i="1"/>
  <c r="BO377" i="1" s="1"/>
  <c r="BQ377" i="1" s="1"/>
  <c r="ED377" i="1" s="1"/>
  <c r="BH361" i="1"/>
  <c r="BO361" i="1" s="1"/>
  <c r="BQ361" i="1" s="1"/>
  <c r="ED361" i="1" s="1"/>
  <c r="BH353" i="1"/>
  <c r="BO353" i="1" s="1"/>
  <c r="BQ353" i="1" s="1"/>
  <c r="ED353" i="1" s="1"/>
  <c r="BH371" i="1"/>
  <c r="BO371" i="1" s="1"/>
  <c r="BQ371" i="1" s="1"/>
  <c r="ED371" i="1" s="1"/>
  <c r="BH362" i="1"/>
  <c r="BO362" i="1" s="1"/>
  <c r="BQ362" i="1" s="1"/>
  <c r="ED362" i="1" s="1"/>
  <c r="BH369" i="1"/>
  <c r="BO369" i="1" s="1"/>
  <c r="BQ369" i="1" s="1"/>
  <c r="ED369" i="1" s="1"/>
  <c r="BH376" i="1"/>
  <c r="BO376" i="1" s="1"/>
  <c r="BQ376" i="1" s="1"/>
  <c r="ED376" i="1" s="1"/>
  <c r="BH368" i="1"/>
  <c r="BO368" i="1" s="1"/>
  <c r="BQ368" i="1" s="1"/>
  <c r="ED368" i="1" s="1"/>
  <c r="BH360" i="1"/>
  <c r="BO360" i="1" s="1"/>
  <c r="BQ360" i="1" s="1"/>
  <c r="ED360" i="1" s="1"/>
  <c r="BH352" i="1"/>
  <c r="BO352" i="1" s="1"/>
  <c r="BQ352" i="1" s="1"/>
  <c r="ED352" i="1" s="1"/>
  <c r="BH375" i="1"/>
  <c r="BO375" i="1" s="1"/>
  <c r="BQ375" i="1" s="1"/>
  <c r="ED375" i="1" s="1"/>
  <c r="BH359" i="1"/>
  <c r="BO359" i="1" s="1"/>
  <c r="BQ359" i="1" s="1"/>
  <c r="ED359" i="1" s="1"/>
  <c r="BH374" i="1"/>
  <c r="BO374" i="1" s="1"/>
  <c r="BQ374" i="1" s="1"/>
  <c r="ED374" i="1" s="1"/>
  <c r="BH366" i="1"/>
  <c r="BO366" i="1" s="1"/>
  <c r="BQ366" i="1" s="1"/>
  <c r="ED366" i="1" s="1"/>
  <c r="BH358" i="1"/>
  <c r="BO358" i="1" s="1"/>
  <c r="BQ358" i="1" s="1"/>
  <c r="ED358" i="1" s="1"/>
  <c r="BH367" i="1"/>
  <c r="BO367" i="1" s="1"/>
  <c r="BQ367" i="1" s="1"/>
  <c r="ED367" i="1" s="1"/>
  <c r="BH351" i="1"/>
  <c r="BO351" i="1" s="1"/>
  <c r="BQ351" i="1" s="1"/>
  <c r="ED351" i="1" s="1"/>
  <c r="BH373" i="1"/>
  <c r="BO373" i="1" s="1"/>
  <c r="BQ373" i="1" s="1"/>
  <c r="ED373" i="1" s="1"/>
  <c r="BH365" i="1"/>
  <c r="BO365" i="1" s="1"/>
  <c r="BQ365" i="1" s="1"/>
  <c r="ED365" i="1" s="1"/>
  <c r="BH357" i="1"/>
  <c r="BO357" i="1" s="1"/>
  <c r="BQ357" i="1" s="1"/>
  <c r="ED357" i="1" s="1"/>
  <c r="BH372" i="1"/>
  <c r="BO372" i="1" s="1"/>
  <c r="BQ372" i="1" s="1"/>
  <c r="ED372" i="1" s="1"/>
  <c r="BH364" i="1"/>
  <c r="BO364" i="1" s="1"/>
  <c r="BQ364" i="1" s="1"/>
  <c r="ED364" i="1" s="1"/>
  <c r="BH356" i="1"/>
  <c r="BO356" i="1" s="1"/>
  <c r="BQ356" i="1" s="1"/>
  <c r="ED356" i="1" s="1"/>
  <c r="CG240" i="1"/>
  <c r="CG250" i="1"/>
  <c r="CG234" i="1"/>
  <c r="CG248" i="1"/>
  <c r="CG236" i="1"/>
  <c r="CG238" i="1"/>
  <c r="CG244" i="1"/>
  <c r="CG246" i="1"/>
  <c r="CG2" i="1"/>
  <c r="BV177" i="1"/>
  <c r="BV171" i="1"/>
  <c r="EE361" i="1" l="1"/>
  <c r="EE366" i="1"/>
  <c r="EE356" i="1"/>
  <c r="EE362" i="1"/>
  <c r="EE364" i="1"/>
  <c r="EE357" i="1"/>
  <c r="EE359" i="1"/>
  <c r="EE353" i="1"/>
  <c r="EE363" i="1"/>
  <c r="EE367" i="1"/>
  <c r="EE352" i="1"/>
  <c r="EE351" i="1"/>
  <c r="EE360" i="1"/>
  <c r="EE354" i="1"/>
  <c r="EE365" i="1"/>
  <c r="EE358" i="1"/>
  <c r="EE368" i="1"/>
  <c r="BI365" i="1"/>
  <c r="BI358" i="1"/>
  <c r="BI372" i="1"/>
  <c r="BI353" i="1"/>
  <c r="BI376" i="1"/>
  <c r="BI356" i="1"/>
  <c r="BI378" i="1"/>
  <c r="BI351" i="1"/>
  <c r="BI375" i="1"/>
  <c r="BI377" i="1"/>
  <c r="BI362" i="1"/>
  <c r="BI360" i="1"/>
  <c r="BI374" i="1"/>
  <c r="BI363" i="1"/>
  <c r="BI357" i="1"/>
  <c r="BI367" i="1"/>
  <c r="BI359" i="1"/>
  <c r="BI368" i="1"/>
  <c r="BI371" i="1"/>
  <c r="BI354" i="1"/>
  <c r="BI364" i="1"/>
  <c r="BI373" i="1"/>
  <c r="BI366" i="1"/>
  <c r="BI352" i="1"/>
  <c r="BI369" i="1"/>
  <c r="BI361" i="1"/>
  <c r="BI370" i="1"/>
  <c r="BV344" i="1" l="1"/>
  <c r="BV343" i="1"/>
  <c r="BV342" i="1"/>
  <c r="BV341" i="1"/>
  <c r="BV340" i="1"/>
  <c r="BV339" i="1"/>
  <c r="BV338" i="1"/>
  <c r="BV337" i="1"/>
  <c r="BV336" i="1"/>
  <c r="BV335" i="1"/>
  <c r="BV334" i="1"/>
  <c r="BV333" i="1"/>
  <c r="BV332" i="1"/>
  <c r="BV331" i="1"/>
  <c r="BV330" i="1"/>
  <c r="BV329" i="1"/>
  <c r="BV304" i="1"/>
  <c r="BV303" i="1"/>
  <c r="BV302" i="1"/>
  <c r="BV301" i="1"/>
  <c r="BV300" i="1"/>
  <c r="BV299" i="1"/>
  <c r="BV298" i="1"/>
  <c r="BV297" i="1"/>
  <c r="BV296" i="1"/>
  <c r="BV295" i="1"/>
  <c r="BV294" i="1"/>
  <c r="BV293" i="1"/>
  <c r="BV292" i="1"/>
  <c r="BV291" i="1"/>
  <c r="BV290" i="1"/>
  <c r="BV289" i="1"/>
  <c r="BV288" i="1"/>
  <c r="BV287" i="1"/>
  <c r="BV286" i="1"/>
  <c r="BV285" i="1"/>
  <c r="BV284" i="1"/>
  <c r="BV283" i="1"/>
  <c r="BV282" i="1"/>
  <c r="BV281" i="1"/>
  <c r="BV280" i="1"/>
  <c r="BV279" i="1"/>
  <c r="BV278" i="1"/>
  <c r="BV277" i="1"/>
  <c r="BV276" i="1"/>
  <c r="BV275" i="1"/>
  <c r="BV274" i="1"/>
  <c r="BV273" i="1"/>
  <c r="BV272" i="1"/>
  <c r="BV350" i="1"/>
  <c r="BV349" i="1"/>
  <c r="BV348" i="1"/>
  <c r="BV347" i="1"/>
  <c r="BV346" i="1"/>
  <c r="BV345" i="1"/>
  <c r="BV271" i="1"/>
  <c r="BV270" i="1"/>
  <c r="BV269" i="1"/>
  <c r="BV268" i="1"/>
  <c r="BV267" i="1"/>
  <c r="BV266" i="1"/>
  <c r="BV265" i="1"/>
  <c r="BV264" i="1"/>
  <c r="BV263" i="1"/>
  <c r="BV262" i="1"/>
  <c r="BV261" i="1"/>
  <c r="BV260" i="1"/>
  <c r="BV259" i="1"/>
  <c r="BV258" i="1"/>
  <c r="BV257" i="1"/>
  <c r="BV256" i="1"/>
  <c r="BV255" i="1"/>
  <c r="BV254" i="1"/>
  <c r="BV253" i="1"/>
  <c r="BV228" i="1"/>
  <c r="BV227" i="1"/>
  <c r="BV226" i="1"/>
  <c r="BV225" i="1"/>
  <c r="BV224" i="1"/>
  <c r="BV223" i="1"/>
  <c r="BV222" i="1"/>
  <c r="BV221" i="1"/>
  <c r="BV220" i="1"/>
  <c r="BV219" i="1"/>
  <c r="BV218" i="1"/>
  <c r="BV217" i="1"/>
  <c r="BV216" i="1"/>
  <c r="BV215" i="1"/>
  <c r="BV214" i="1"/>
  <c r="BV213" i="1"/>
  <c r="BV212" i="1"/>
  <c r="BV211" i="1"/>
  <c r="BV210" i="1"/>
  <c r="BV193" i="1"/>
  <c r="BV192" i="1"/>
  <c r="BV191" i="1"/>
  <c r="BV190" i="1"/>
  <c r="BV189" i="1"/>
  <c r="BV188" i="1"/>
  <c r="BV187" i="1"/>
  <c r="BV186" i="1"/>
  <c r="BV185" i="1"/>
  <c r="BV184" i="1"/>
  <c r="BV183" i="1"/>
  <c r="BV182" i="1"/>
  <c r="BV181" i="1"/>
  <c r="BV180" i="1"/>
  <c r="BV179" i="1"/>
  <c r="BV178" i="1"/>
  <c r="BV176" i="1"/>
  <c r="BV175" i="1"/>
  <c r="BV174" i="1"/>
  <c r="BV173" i="1"/>
  <c r="BV172" i="1"/>
  <c r="BV170" i="1"/>
  <c r="BV161" i="1"/>
  <c r="BV160" i="1"/>
  <c r="BV159" i="1"/>
  <c r="BV158" i="1"/>
  <c r="BV157" i="1"/>
  <c r="BV156" i="1"/>
  <c r="BV155" i="1"/>
  <c r="BV154" i="1"/>
  <c r="BV153" i="1"/>
  <c r="BV152" i="1"/>
  <c r="BV151" i="1"/>
  <c r="BV150" i="1"/>
  <c r="BV163" i="1"/>
  <c r="BV162" i="1"/>
  <c r="BV148" i="1"/>
  <c r="BV147" i="1"/>
  <c r="BV146" i="1"/>
  <c r="BV145" i="1"/>
  <c r="BV144" i="1"/>
  <c r="BV143" i="1"/>
  <c r="BV142" i="1"/>
  <c r="BV141" i="1"/>
  <c r="BV140" i="1"/>
  <c r="BV139" i="1"/>
  <c r="BV138" i="1"/>
  <c r="BV137" i="1"/>
  <c r="BV136" i="1"/>
  <c r="BV135" i="1"/>
  <c r="BV134" i="1"/>
  <c r="BV133" i="1"/>
  <c r="BV132" i="1"/>
  <c r="BV131" i="1"/>
  <c r="BV130" i="1"/>
  <c r="BV129" i="1"/>
  <c r="BV128" i="1"/>
  <c r="BV127" i="1"/>
  <c r="BV126" i="1"/>
  <c r="BV125" i="1"/>
  <c r="BV124" i="1"/>
  <c r="BV123" i="1"/>
  <c r="BV122" i="1"/>
  <c r="BV121" i="1"/>
  <c r="BV120" i="1"/>
  <c r="BV119" i="1"/>
  <c r="BV118" i="1"/>
  <c r="BV117" i="1"/>
  <c r="BV116" i="1"/>
  <c r="BV115" i="1"/>
  <c r="BV114" i="1"/>
  <c r="BV113" i="1"/>
  <c r="BV112" i="1"/>
  <c r="BV169" i="1"/>
  <c r="BV168" i="1"/>
  <c r="BV167" i="1"/>
  <c r="BV166" i="1"/>
  <c r="BV165" i="1"/>
  <c r="BV164" i="1"/>
  <c r="BV109" i="1"/>
  <c r="BV108" i="1"/>
  <c r="BV107" i="1"/>
  <c r="BV106" i="1"/>
  <c r="BV105" i="1"/>
  <c r="BV104" i="1"/>
  <c r="BV103" i="1"/>
  <c r="BV102" i="1"/>
  <c r="BV111" i="1"/>
  <c r="BV110" i="1"/>
  <c r="BV101" i="1"/>
  <c r="BV100" i="1"/>
  <c r="BV97" i="1"/>
  <c r="BV96" i="1"/>
  <c r="BV95" i="1"/>
  <c r="BV94" i="1"/>
  <c r="BV93" i="1"/>
  <c r="BV92" i="1"/>
  <c r="BV91" i="1"/>
  <c r="BV90" i="1"/>
  <c r="BV89" i="1"/>
  <c r="BV88" i="1"/>
  <c r="BV87" i="1"/>
  <c r="BV86" i="1"/>
  <c r="BV85" i="1"/>
  <c r="BV84" i="1"/>
  <c r="BV83" i="1"/>
  <c r="BV82" i="1"/>
  <c r="BV81" i="1"/>
  <c r="BV80" i="1"/>
  <c r="BV79" i="1"/>
  <c r="BV78" i="1"/>
  <c r="BV99" i="1"/>
  <c r="BV98" i="1"/>
  <c r="BV77" i="1"/>
  <c r="BV76" i="1"/>
  <c r="BV75" i="1"/>
  <c r="BV74" i="1"/>
  <c r="BV73" i="1"/>
  <c r="BV72" i="1"/>
  <c r="BV71" i="1"/>
  <c r="BV70" i="1"/>
  <c r="BV69" i="1"/>
  <c r="BV68" i="1"/>
  <c r="BV67" i="1"/>
  <c r="BV65" i="1"/>
  <c r="BV64" i="1"/>
  <c r="BV63" i="1"/>
  <c r="BV62" i="1"/>
  <c r="BV61" i="1"/>
  <c r="BV60" i="1"/>
  <c r="BV59" i="1"/>
  <c r="BV48" i="1"/>
  <c r="BV47" i="1"/>
  <c r="BV46" i="1"/>
  <c r="BV45" i="1"/>
  <c r="BV44" i="1"/>
  <c r="BV43" i="1"/>
  <c r="BV42" i="1"/>
  <c r="BV41" i="1"/>
  <c r="BV40" i="1"/>
  <c r="BV39" i="1"/>
  <c r="BV38" i="1"/>
  <c r="BV37" i="1"/>
  <c r="BV36" i="1"/>
  <c r="BV35" i="1"/>
  <c r="BV34" i="1"/>
  <c r="BV33" i="1"/>
  <c r="BV32" i="1"/>
  <c r="BV58" i="1"/>
  <c r="BV57" i="1"/>
  <c r="BV56" i="1"/>
  <c r="BV55" i="1"/>
  <c r="BV54" i="1"/>
  <c r="BV53" i="1"/>
  <c r="BV52" i="1"/>
  <c r="BV51" i="1"/>
  <c r="BV50" i="1"/>
  <c r="BV49" i="1"/>
  <c r="BV31" i="1"/>
  <c r="BV30" i="1"/>
  <c r="BV29" i="1"/>
  <c r="BV28" i="1"/>
  <c r="BV27" i="1"/>
  <c r="BV26" i="1"/>
  <c r="BV25" i="1"/>
  <c r="BV24" i="1"/>
  <c r="BV23" i="1"/>
  <c r="BV22" i="1"/>
  <c r="BV21" i="1"/>
  <c r="BV20" i="1"/>
  <c r="BV19" i="1"/>
  <c r="BV18" i="1"/>
  <c r="BV17" i="1"/>
  <c r="BV16" i="1"/>
  <c r="BV15" i="1"/>
  <c r="BV14" i="1"/>
  <c r="BV13" i="1"/>
  <c r="BV12" i="1"/>
  <c r="BV11" i="1"/>
  <c r="BV10" i="1"/>
  <c r="BV9" i="1"/>
  <c r="BV8" i="1"/>
  <c r="BV7" i="1"/>
  <c r="BV6" i="1"/>
  <c r="BV5" i="1"/>
  <c r="BV4" i="1"/>
  <c r="BV3" i="1"/>
  <c r="BV2" i="1"/>
  <c r="BW306" i="1" l="1"/>
  <c r="BW307" i="1"/>
  <c r="BW308" i="1"/>
  <c r="BW309" i="1"/>
  <c r="BW310" i="1"/>
  <c r="BW311" i="1"/>
  <c r="BW312" i="1"/>
  <c r="BW313" i="1"/>
  <c r="BW314" i="1"/>
  <c r="BW315" i="1"/>
  <c r="BW316" i="1"/>
  <c r="BW317" i="1"/>
  <c r="BW318" i="1"/>
  <c r="BW319" i="1"/>
  <c r="BW320" i="1"/>
  <c r="BW321" i="1"/>
  <c r="BW322" i="1"/>
  <c r="BW323" i="1"/>
  <c r="BW324" i="1"/>
  <c r="BW325" i="1"/>
  <c r="BW326" i="1"/>
  <c r="BW327" i="1"/>
  <c r="BW328" i="1"/>
  <c r="BS306" i="1"/>
  <c r="BT306" i="1"/>
  <c r="BU306" i="1"/>
  <c r="CD306" i="1" s="1"/>
  <c r="CF306" i="1" s="1"/>
  <c r="BS307" i="1"/>
  <c r="BT307" i="1"/>
  <c r="BU307" i="1"/>
  <c r="CD307" i="1" s="1"/>
  <c r="CF307" i="1" s="1"/>
  <c r="BS308" i="1"/>
  <c r="BT308" i="1"/>
  <c r="BU308" i="1"/>
  <c r="BS309" i="1"/>
  <c r="BT309" i="1"/>
  <c r="BU309" i="1"/>
  <c r="CD309" i="1" s="1"/>
  <c r="BS310" i="1"/>
  <c r="BT310" i="1"/>
  <c r="BU310" i="1"/>
  <c r="BS311" i="1"/>
  <c r="BT311" i="1"/>
  <c r="BU311" i="1"/>
  <c r="BS312" i="1"/>
  <c r="BT312" i="1"/>
  <c r="BU312" i="1"/>
  <c r="BS313" i="1"/>
  <c r="BT313" i="1"/>
  <c r="BU313" i="1"/>
  <c r="CD313" i="1" s="1"/>
  <c r="CF313" i="1" s="1"/>
  <c r="BS314" i="1"/>
  <c r="BT314" i="1"/>
  <c r="BU314" i="1"/>
  <c r="BS315" i="1"/>
  <c r="BT315" i="1"/>
  <c r="BU315" i="1"/>
  <c r="BS316" i="1"/>
  <c r="BT316" i="1"/>
  <c r="BU316" i="1"/>
  <c r="CD316" i="1" s="1"/>
  <c r="CF316" i="1" s="1"/>
  <c r="BS317" i="1"/>
  <c r="BT317" i="1"/>
  <c r="BU317" i="1"/>
  <c r="BS318" i="1"/>
  <c r="BT318" i="1"/>
  <c r="BU318" i="1"/>
  <c r="CD318" i="1" s="1"/>
  <c r="CF318" i="1" s="1"/>
  <c r="BS319" i="1"/>
  <c r="BT319" i="1"/>
  <c r="BU319" i="1"/>
  <c r="BS320" i="1"/>
  <c r="BT320" i="1"/>
  <c r="BU320" i="1"/>
  <c r="BS321" i="1"/>
  <c r="BT321" i="1"/>
  <c r="BU321" i="1"/>
  <c r="BS322" i="1"/>
  <c r="BT322" i="1"/>
  <c r="BU322" i="1"/>
  <c r="BS323" i="1"/>
  <c r="BT323" i="1"/>
  <c r="BU323" i="1"/>
  <c r="BS324" i="1"/>
  <c r="BT324" i="1"/>
  <c r="BU324" i="1"/>
  <c r="BS325" i="1"/>
  <c r="BT325" i="1"/>
  <c r="BU325" i="1"/>
  <c r="BS326" i="1"/>
  <c r="BT326" i="1"/>
  <c r="BU326" i="1"/>
  <c r="CD326" i="1" s="1"/>
  <c r="CF326" i="1" s="1"/>
  <c r="BS327" i="1"/>
  <c r="BT327" i="1"/>
  <c r="BU327" i="1"/>
  <c r="BS328" i="1"/>
  <c r="BT328" i="1"/>
  <c r="BU328" i="1"/>
  <c r="BW305" i="1"/>
  <c r="BT305" i="1"/>
  <c r="BU305" i="1"/>
  <c r="BS305" i="1"/>
  <c r="CD209" i="1"/>
  <c r="CE209" i="1" s="1"/>
  <c r="CB209" i="1"/>
  <c r="CC209" i="1" s="1"/>
  <c r="BZ209" i="1"/>
  <c r="CD208" i="1"/>
  <c r="CE208" i="1" s="1"/>
  <c r="CB208" i="1"/>
  <c r="CC208" i="1" s="1"/>
  <c r="BZ208" i="1"/>
  <c r="CD207" i="1"/>
  <c r="CE207" i="1" s="1"/>
  <c r="CB207" i="1"/>
  <c r="CC207" i="1" s="1"/>
  <c r="BZ207" i="1"/>
  <c r="CD206" i="1"/>
  <c r="CE206" i="1" s="1"/>
  <c r="CB206" i="1"/>
  <c r="CC206" i="1" s="1"/>
  <c r="BZ206" i="1"/>
  <c r="CD205" i="1"/>
  <c r="CE205" i="1" s="1"/>
  <c r="CB205" i="1"/>
  <c r="CC205" i="1" s="1"/>
  <c r="BZ205" i="1"/>
  <c r="CD204" i="1"/>
  <c r="CE204" i="1" s="1"/>
  <c r="CB204" i="1"/>
  <c r="CC204" i="1" s="1"/>
  <c r="BZ204" i="1"/>
  <c r="CD203" i="1"/>
  <c r="CE203" i="1" s="1"/>
  <c r="CB203" i="1"/>
  <c r="CC203" i="1" s="1"/>
  <c r="BZ203" i="1"/>
  <c r="BG272" i="1"/>
  <c r="BG273" i="1"/>
  <c r="BG274" i="1"/>
  <c r="BG275" i="1"/>
  <c r="BG276" i="1"/>
  <c r="BG277" i="1"/>
  <c r="BG278" i="1"/>
  <c r="BG279" i="1"/>
  <c r="BG280" i="1"/>
  <c r="BG281" i="1"/>
  <c r="BG282" i="1"/>
  <c r="BG283" i="1"/>
  <c r="BG284" i="1"/>
  <c r="BG285" i="1"/>
  <c r="BG286" i="1"/>
  <c r="BG287" i="1"/>
  <c r="BG288" i="1"/>
  <c r="BG289" i="1"/>
  <c r="BG290" i="1"/>
  <c r="BG229" i="1"/>
  <c r="BG230" i="1"/>
  <c r="BG231" i="1"/>
  <c r="BG232" i="1"/>
  <c r="BG233" i="1"/>
  <c r="BG234" i="1"/>
  <c r="BG235" i="1"/>
  <c r="BG236" i="1"/>
  <c r="BG237" i="1"/>
  <c r="BG238" i="1"/>
  <c r="BG239" i="1"/>
  <c r="BG240" i="1"/>
  <c r="BG241" i="1"/>
  <c r="BG242" i="1"/>
  <c r="BG243" i="1"/>
  <c r="BG244" i="1"/>
  <c r="BG245" i="1"/>
  <c r="BG246" i="1"/>
  <c r="BG247" i="1"/>
  <c r="BG248" i="1"/>
  <c r="BG249" i="1"/>
  <c r="BG250" i="1"/>
  <c r="BG251" i="1"/>
  <c r="BG309" i="1"/>
  <c r="BH309" i="1" s="1"/>
  <c r="BG310" i="1"/>
  <c r="BH310" i="1" s="1"/>
  <c r="BG311" i="1"/>
  <c r="BH311" i="1" s="1"/>
  <c r="BG312" i="1"/>
  <c r="BH312" i="1" s="1"/>
  <c r="BG313" i="1"/>
  <c r="BH313" i="1" s="1"/>
  <c r="BG314" i="1"/>
  <c r="BH314" i="1" s="1"/>
  <c r="BG315" i="1"/>
  <c r="BH315" i="1" s="1"/>
  <c r="BG316" i="1"/>
  <c r="BH316" i="1" s="1"/>
  <c r="BG317" i="1"/>
  <c r="BH317" i="1" s="1"/>
  <c r="BG318" i="1"/>
  <c r="BH318" i="1" s="1"/>
  <c r="BG319" i="1"/>
  <c r="BH319" i="1" s="1"/>
  <c r="BG320" i="1"/>
  <c r="BH320" i="1" s="1"/>
  <c r="BG321" i="1"/>
  <c r="BH321" i="1" s="1"/>
  <c r="BG322" i="1"/>
  <c r="BH322" i="1" s="1"/>
  <c r="BG323" i="1"/>
  <c r="BH323" i="1" s="1"/>
  <c r="BG324" i="1"/>
  <c r="BH324" i="1" s="1"/>
  <c r="BG325" i="1"/>
  <c r="BH325" i="1" s="1"/>
  <c r="BG326" i="1"/>
  <c r="BH326" i="1" s="1"/>
  <c r="BG327" i="1"/>
  <c r="BH327" i="1" s="1"/>
  <c r="BG328" i="1"/>
  <c r="BH328" i="1" s="1"/>
  <c r="BG2" i="1"/>
  <c r="BG3" i="1"/>
  <c r="BG5" i="1"/>
  <c r="BG6" i="1"/>
  <c r="BG7" i="1"/>
  <c r="BG8" i="1"/>
  <c r="BG9" i="1"/>
  <c r="BG11" i="1"/>
  <c r="BG12" i="1"/>
  <c r="BG13" i="1"/>
  <c r="BG14" i="1"/>
  <c r="BG15" i="1"/>
  <c r="BG16" i="1"/>
  <c r="BG17" i="1"/>
  <c r="BG18" i="1"/>
  <c r="BG19" i="1"/>
  <c r="BG20" i="1"/>
  <c r="BG21" i="1"/>
  <c r="BG22" i="1"/>
  <c r="BG23" i="1"/>
  <c r="BG24" i="1"/>
  <c r="BG25" i="1"/>
  <c r="BG26" i="1"/>
  <c r="BG27" i="1"/>
  <c r="BG29" i="1"/>
  <c r="BG30" i="1"/>
  <c r="BG31" i="1"/>
  <c r="BG49" i="1"/>
  <c r="BG50" i="1"/>
  <c r="BG51" i="1"/>
  <c r="BG52" i="1"/>
  <c r="BG53" i="1"/>
  <c r="BG54" i="1"/>
  <c r="BG55" i="1"/>
  <c r="BG56" i="1"/>
  <c r="BG57" i="1"/>
  <c r="BG58" i="1"/>
  <c r="BG32" i="1"/>
  <c r="BG33" i="1"/>
  <c r="BG34" i="1"/>
  <c r="BG35" i="1"/>
  <c r="BG36" i="1"/>
  <c r="BG37" i="1"/>
  <c r="BG38" i="1"/>
  <c r="BG39" i="1"/>
  <c r="BG40" i="1"/>
  <c r="BG41" i="1"/>
  <c r="BG42" i="1"/>
  <c r="BG43" i="1"/>
  <c r="BG44" i="1"/>
  <c r="BG45" i="1"/>
  <c r="BG46" i="1"/>
  <c r="BG47" i="1"/>
  <c r="BG48" i="1"/>
  <c r="BG59" i="1"/>
  <c r="BG60" i="1"/>
  <c r="BG61" i="1"/>
  <c r="BG63" i="1"/>
  <c r="BG64" i="1"/>
  <c r="BG65" i="1"/>
  <c r="BG66" i="1"/>
  <c r="BG67" i="1"/>
  <c r="BG68" i="1"/>
  <c r="BG69" i="1"/>
  <c r="BG70" i="1"/>
  <c r="BG71" i="1"/>
  <c r="BG72" i="1"/>
  <c r="BG73" i="1"/>
  <c r="BG74" i="1"/>
  <c r="BG75" i="1"/>
  <c r="BG76" i="1"/>
  <c r="BG77" i="1"/>
  <c r="BG98" i="1"/>
  <c r="BG99" i="1"/>
  <c r="BG78" i="1"/>
  <c r="BG79" i="1"/>
  <c r="BG80" i="1"/>
  <c r="BG81" i="1"/>
  <c r="BG82" i="1"/>
  <c r="BG83" i="1"/>
  <c r="BG84" i="1"/>
  <c r="BG85" i="1"/>
  <c r="BG86" i="1"/>
  <c r="BG87" i="1"/>
  <c r="BG88" i="1"/>
  <c r="BG89" i="1"/>
  <c r="BG90" i="1"/>
  <c r="BG91" i="1"/>
  <c r="BG92" i="1"/>
  <c r="BG93" i="1"/>
  <c r="BG94" i="1"/>
  <c r="BG95" i="1"/>
  <c r="BG96" i="1"/>
  <c r="BG97" i="1"/>
  <c r="BG100" i="1"/>
  <c r="BG101" i="1"/>
  <c r="BG110" i="1"/>
  <c r="BG111" i="1"/>
  <c r="BG102" i="1"/>
  <c r="BG103" i="1"/>
  <c r="BG104" i="1"/>
  <c r="BG105" i="1"/>
  <c r="BG106" i="1"/>
  <c r="BG107" i="1"/>
  <c r="BG108" i="1"/>
  <c r="BG109" i="1"/>
  <c r="BG165" i="1"/>
  <c r="BG166" i="1"/>
  <c r="BG167" i="1"/>
  <c r="BG169" i="1"/>
  <c r="BG112" i="1"/>
  <c r="BG113" i="1"/>
  <c r="BG114" i="1"/>
  <c r="BG115" i="1"/>
  <c r="BG116" i="1"/>
  <c r="BG117" i="1"/>
  <c r="BG118" i="1"/>
  <c r="BG119" i="1"/>
  <c r="BG120" i="1"/>
  <c r="BG121" i="1"/>
  <c r="BG122" i="1"/>
  <c r="BG123" i="1"/>
  <c r="BG124" i="1"/>
  <c r="BG125" i="1"/>
  <c r="BG126" i="1"/>
  <c r="BG127" i="1"/>
  <c r="BG128" i="1"/>
  <c r="BG129" i="1"/>
  <c r="BG130" i="1"/>
  <c r="BG131" i="1"/>
  <c r="BG132" i="1"/>
  <c r="BG133" i="1"/>
  <c r="BG134" i="1"/>
  <c r="BG135" i="1"/>
  <c r="BG136" i="1"/>
  <c r="BG137" i="1"/>
  <c r="BG138" i="1"/>
  <c r="BG139" i="1"/>
  <c r="BG140" i="1"/>
  <c r="BG141" i="1"/>
  <c r="BG142" i="1"/>
  <c r="BG143" i="1"/>
  <c r="BG144" i="1"/>
  <c r="BG145" i="1"/>
  <c r="BG146" i="1"/>
  <c r="BG147" i="1"/>
  <c r="BG148" i="1"/>
  <c r="BG149" i="1"/>
  <c r="BG162" i="1"/>
  <c r="BG163" i="1"/>
  <c r="BG150" i="1"/>
  <c r="BG151" i="1"/>
  <c r="BG152" i="1"/>
  <c r="BG153" i="1"/>
  <c r="BG154" i="1"/>
  <c r="BG155" i="1"/>
  <c r="BG156" i="1"/>
  <c r="BG157" i="1"/>
  <c r="BG158" i="1"/>
  <c r="BG159" i="1"/>
  <c r="BG160" i="1"/>
  <c r="BG161" i="1"/>
  <c r="BG170" i="1"/>
  <c r="BG171" i="1"/>
  <c r="BG172" i="1"/>
  <c r="BG173" i="1"/>
  <c r="BG174" i="1"/>
  <c r="BG175" i="1"/>
  <c r="BG176" i="1"/>
  <c r="BG177" i="1"/>
  <c r="BG178" i="1"/>
  <c r="BG179" i="1"/>
  <c r="BG180" i="1"/>
  <c r="BG181" i="1"/>
  <c r="BG182" i="1"/>
  <c r="BG183" i="1"/>
  <c r="BG184" i="1"/>
  <c r="BG194" i="1"/>
  <c r="BG195" i="1"/>
  <c r="BG305" i="1"/>
  <c r="BH305" i="1" s="1"/>
  <c r="BG306" i="1"/>
  <c r="BH306" i="1" s="1"/>
  <c r="BG307" i="1"/>
  <c r="BH307" i="1" s="1"/>
  <c r="BG308" i="1"/>
  <c r="BH308" i="1" s="1"/>
  <c r="BG329" i="1"/>
  <c r="BH329" i="1" s="1"/>
  <c r="BG330" i="1"/>
  <c r="BH330" i="1" s="1"/>
  <c r="BG331" i="1"/>
  <c r="BH331" i="1" s="1"/>
  <c r="BG332" i="1"/>
  <c r="BH332" i="1" s="1"/>
  <c r="BG333" i="1"/>
  <c r="BH333" i="1" s="1"/>
  <c r="BG334" i="1"/>
  <c r="BH334" i="1" s="1"/>
  <c r="BG335" i="1"/>
  <c r="BH335" i="1" s="1"/>
  <c r="BG336" i="1"/>
  <c r="BH336" i="1" s="1"/>
  <c r="BG337" i="1"/>
  <c r="BH337" i="1" s="1"/>
  <c r="BG338" i="1"/>
  <c r="BH338" i="1" s="1"/>
  <c r="BG339" i="1"/>
  <c r="BH339" i="1" s="1"/>
  <c r="BG340" i="1"/>
  <c r="BH340" i="1" s="1"/>
  <c r="BG341" i="1"/>
  <c r="BH341" i="1" s="1"/>
  <c r="BG342" i="1"/>
  <c r="BH342" i="1" s="1"/>
  <c r="BG343" i="1"/>
  <c r="BH343" i="1" s="1"/>
  <c r="BG344" i="1"/>
  <c r="BH344" i="1" s="1"/>
  <c r="CD202" i="1"/>
  <c r="CE202" i="1" s="1"/>
  <c r="CB202" i="1"/>
  <c r="CC202" i="1" s="1"/>
  <c r="BZ202" i="1"/>
  <c r="CD200" i="1"/>
  <c r="CE200" i="1" s="1"/>
  <c r="CB200" i="1"/>
  <c r="CC200" i="1" s="1"/>
  <c r="BZ200" i="1"/>
  <c r="CD199" i="1"/>
  <c r="CB199" i="1"/>
  <c r="BZ199" i="1"/>
  <c r="BZ309" i="1" l="1"/>
  <c r="CC199" i="1"/>
  <c r="CE199" i="1"/>
  <c r="CC305" i="1"/>
  <c r="CA305" i="1"/>
  <c r="CE305" i="1"/>
  <c r="CC328" i="1"/>
  <c r="CA328" i="1"/>
  <c r="CE328" i="1"/>
  <c r="CC327" i="1"/>
  <c r="CA327" i="1"/>
  <c r="CE327" i="1"/>
  <c r="CC326" i="1"/>
  <c r="CA326" i="1"/>
  <c r="CE326" i="1"/>
  <c r="CC325" i="1"/>
  <c r="CA325" i="1"/>
  <c r="CE325" i="1"/>
  <c r="CC324" i="1"/>
  <c r="CA324" i="1"/>
  <c r="CE324" i="1"/>
  <c r="CC323" i="1"/>
  <c r="CA323" i="1"/>
  <c r="CE323" i="1"/>
  <c r="CC322" i="1"/>
  <c r="CA322" i="1"/>
  <c r="CE322" i="1"/>
  <c r="CC321" i="1"/>
  <c r="CA321" i="1"/>
  <c r="CE321" i="1"/>
  <c r="CC320" i="1"/>
  <c r="CA320" i="1"/>
  <c r="CE320" i="1"/>
  <c r="CC319" i="1"/>
  <c r="CA319" i="1"/>
  <c r="CE319" i="1"/>
  <c r="CC318" i="1"/>
  <c r="CA318" i="1"/>
  <c r="CE318" i="1"/>
  <c r="CC317" i="1"/>
  <c r="CA317" i="1"/>
  <c r="CE317" i="1"/>
  <c r="CC316" i="1"/>
  <c r="CA316" i="1"/>
  <c r="CE316" i="1"/>
  <c r="CC315" i="1"/>
  <c r="CA315" i="1"/>
  <c r="CE315" i="1"/>
  <c r="CC314" i="1"/>
  <c r="CA314" i="1"/>
  <c r="CE314" i="1"/>
  <c r="CC313" i="1"/>
  <c r="CA313" i="1"/>
  <c r="CE313" i="1"/>
  <c r="CC312" i="1"/>
  <c r="CA312" i="1"/>
  <c r="CE312" i="1"/>
  <c r="CC311" i="1"/>
  <c r="CA311" i="1"/>
  <c r="CE311" i="1"/>
  <c r="CC310" i="1"/>
  <c r="CA310" i="1"/>
  <c r="CE310" i="1"/>
  <c r="CC309" i="1"/>
  <c r="CE309" i="1"/>
  <c r="CC308" i="1"/>
  <c r="CA308" i="1"/>
  <c r="CE308" i="1"/>
  <c r="CC307" i="1"/>
  <c r="CA307" i="1"/>
  <c r="CE307" i="1"/>
  <c r="CC306" i="1"/>
  <c r="CA306" i="1"/>
  <c r="CE306" i="1"/>
  <c r="CF204" i="1"/>
  <c r="CA204" i="1"/>
  <c r="CG204" i="1" s="1"/>
  <c r="CF200" i="1"/>
  <c r="CA200" i="1"/>
  <c r="CG200" i="1" s="1"/>
  <c r="CF205" i="1"/>
  <c r="CA205" i="1"/>
  <c r="CG205" i="1" s="1"/>
  <c r="CA202" i="1"/>
  <c r="CG202" i="1" s="1"/>
  <c r="CF202" i="1"/>
  <c r="CF208" i="1"/>
  <c r="CA208" i="1"/>
  <c r="CG208" i="1" s="1"/>
  <c r="CF203" i="1"/>
  <c r="CA203" i="1"/>
  <c r="CG203" i="1" s="1"/>
  <c r="CF199" i="1"/>
  <c r="CA199" i="1"/>
  <c r="CF206" i="1"/>
  <c r="CA206" i="1"/>
  <c r="CG206" i="1" s="1"/>
  <c r="CF207" i="1"/>
  <c r="CA207" i="1"/>
  <c r="CG207" i="1" s="1"/>
  <c r="CF209" i="1"/>
  <c r="CA209" i="1"/>
  <c r="CG209" i="1" s="1"/>
  <c r="BV305" i="1"/>
  <c r="BV306" i="1"/>
  <c r="BV325" i="1"/>
  <c r="BV317" i="1"/>
  <c r="BV309" i="1"/>
  <c r="BV321" i="1"/>
  <c r="BV313" i="1"/>
  <c r="BV322" i="1"/>
  <c r="BV314" i="1"/>
  <c r="BV327" i="1"/>
  <c r="BV319" i="1"/>
  <c r="BV311" i="1"/>
  <c r="BV324" i="1"/>
  <c r="BV316" i="1"/>
  <c r="BV308" i="1"/>
  <c r="BV326" i="1"/>
  <c r="BV318" i="1"/>
  <c r="BV310" i="1"/>
  <c r="BV323" i="1"/>
  <c r="BV315" i="1"/>
  <c r="BV307" i="1"/>
  <c r="BV328" i="1"/>
  <c r="BV320" i="1"/>
  <c r="BV312" i="1"/>
  <c r="CA309" i="1" l="1"/>
  <c r="CF309" i="1"/>
  <c r="CG199" i="1"/>
  <c r="CG306" i="1"/>
  <c r="CG307" i="1"/>
  <c r="CG308" i="1"/>
  <c r="CG310" i="1"/>
  <c r="CG311" i="1"/>
  <c r="CG312" i="1"/>
  <c r="CG313" i="1"/>
  <c r="CG314" i="1"/>
  <c r="CG315" i="1"/>
  <c r="CG316" i="1"/>
  <c r="CG317" i="1"/>
  <c r="CG318" i="1"/>
  <c r="CG319" i="1"/>
  <c r="CG320" i="1"/>
  <c r="CG321" i="1"/>
  <c r="CG322" i="1"/>
  <c r="CG323" i="1"/>
  <c r="CG324" i="1"/>
  <c r="CG325" i="1"/>
  <c r="CG326" i="1"/>
  <c r="CG327" i="1"/>
  <c r="CG328" i="1"/>
  <c r="CG305" i="1"/>
  <c r="BX6" i="1"/>
  <c r="BX3" i="1"/>
  <c r="BX25" i="1"/>
  <c r="BX55" i="1"/>
  <c r="BX37" i="1"/>
  <c r="BX45" i="1"/>
  <c r="BX73" i="1"/>
  <c r="BX79" i="1"/>
  <c r="BX89" i="1"/>
  <c r="BX101" i="1"/>
  <c r="BX107" i="1"/>
  <c r="BX169" i="1"/>
  <c r="BX119" i="1"/>
  <c r="BX134" i="1"/>
  <c r="BX144" i="1"/>
  <c r="BX190" i="1"/>
  <c r="BX201" i="1"/>
  <c r="BX209" i="1"/>
  <c r="BX217" i="1"/>
  <c r="BX225" i="1"/>
  <c r="BX257" i="1"/>
  <c r="BX265" i="1"/>
  <c r="BX346" i="1"/>
  <c r="BX291" i="1"/>
  <c r="BX299" i="1"/>
  <c r="BX2" i="1"/>
  <c r="BX5" i="1"/>
  <c r="BX7" i="1"/>
  <c r="BX8" i="1"/>
  <c r="BX9" i="1"/>
  <c r="BX10" i="1"/>
  <c r="BX12" i="1"/>
  <c r="BX13" i="1"/>
  <c r="BX14" i="1"/>
  <c r="BX15" i="1"/>
  <c r="BX16" i="1"/>
  <c r="BX18" i="1"/>
  <c r="BX19" i="1"/>
  <c r="BX20" i="1"/>
  <c r="BX21" i="1"/>
  <c r="BX22" i="1"/>
  <c r="BX23" i="1"/>
  <c r="BX24" i="1"/>
  <c r="BX26" i="1"/>
  <c r="BX27" i="1"/>
  <c r="BX28" i="1"/>
  <c r="BX29" i="1"/>
  <c r="BX30" i="1"/>
  <c r="BX31" i="1"/>
  <c r="BX49" i="1"/>
  <c r="BX50" i="1"/>
  <c r="BX51" i="1"/>
  <c r="BX52" i="1"/>
  <c r="BX53" i="1"/>
  <c r="BX54" i="1"/>
  <c r="BX56" i="1"/>
  <c r="BX57" i="1"/>
  <c r="BX58" i="1"/>
  <c r="BX32" i="1"/>
  <c r="BX33" i="1"/>
  <c r="BX34" i="1"/>
  <c r="BX35" i="1"/>
  <c r="BX36" i="1"/>
  <c r="BX38" i="1"/>
  <c r="BX39" i="1"/>
  <c r="BX40" i="1"/>
  <c r="BX41" i="1"/>
  <c r="BX42" i="1"/>
  <c r="BX43" i="1"/>
  <c r="BX44" i="1"/>
  <c r="BX46" i="1"/>
  <c r="BX47" i="1"/>
  <c r="BX48" i="1"/>
  <c r="BX59" i="1"/>
  <c r="BX60" i="1"/>
  <c r="BX61" i="1"/>
  <c r="BX62" i="1"/>
  <c r="BX63" i="1"/>
  <c r="BX64" i="1"/>
  <c r="BX65" i="1"/>
  <c r="BX66" i="1"/>
  <c r="BX67" i="1"/>
  <c r="BX68" i="1"/>
  <c r="BX69" i="1"/>
  <c r="BX70" i="1"/>
  <c r="BX71" i="1"/>
  <c r="BX72" i="1"/>
  <c r="BX74" i="1"/>
  <c r="BX75" i="1"/>
  <c r="BX76" i="1"/>
  <c r="BX77" i="1"/>
  <c r="BX98" i="1"/>
  <c r="BX99" i="1"/>
  <c r="BX78" i="1"/>
  <c r="BX80" i="1"/>
  <c r="BX81" i="1"/>
  <c r="BX82" i="1"/>
  <c r="BX83" i="1"/>
  <c r="BX84" i="1"/>
  <c r="BX85" i="1"/>
  <c r="BX86" i="1"/>
  <c r="BX87" i="1"/>
  <c r="BX88" i="1"/>
  <c r="BX90" i="1"/>
  <c r="BX91" i="1"/>
  <c r="BX92" i="1"/>
  <c r="BX93" i="1"/>
  <c r="BX94" i="1"/>
  <c r="BX95" i="1"/>
  <c r="BX96" i="1"/>
  <c r="BX97" i="1"/>
  <c r="BX100" i="1"/>
  <c r="BX110" i="1"/>
  <c r="BX111" i="1"/>
  <c r="BX102" i="1"/>
  <c r="BX103" i="1"/>
  <c r="BX104" i="1"/>
  <c r="BX105" i="1"/>
  <c r="BX106" i="1"/>
  <c r="BX108" i="1"/>
  <c r="BX109" i="1"/>
  <c r="BX164" i="1"/>
  <c r="BX165" i="1"/>
  <c r="BX166" i="1"/>
  <c r="BX167" i="1"/>
  <c r="BX168" i="1"/>
  <c r="BX112" i="1"/>
  <c r="BX113" i="1"/>
  <c r="BX114" i="1"/>
  <c r="BX115" i="1"/>
  <c r="BX116" i="1"/>
  <c r="BX117" i="1"/>
  <c r="BX118" i="1"/>
  <c r="BX120" i="1"/>
  <c r="BX121" i="1"/>
  <c r="BX122" i="1"/>
  <c r="BX123" i="1"/>
  <c r="BX124" i="1"/>
  <c r="BX125" i="1"/>
  <c r="BX126" i="1"/>
  <c r="BX127" i="1"/>
  <c r="BX128" i="1"/>
  <c r="BX129" i="1"/>
  <c r="BX130" i="1"/>
  <c r="BX131" i="1"/>
  <c r="BX132" i="1"/>
  <c r="BX133" i="1"/>
  <c r="BX135" i="1"/>
  <c r="BX136" i="1"/>
  <c r="BX137" i="1"/>
  <c r="BX138" i="1"/>
  <c r="BX139" i="1"/>
  <c r="BX140" i="1"/>
  <c r="BX141" i="1"/>
  <c r="BX142" i="1"/>
  <c r="BX143" i="1"/>
  <c r="BX145" i="1"/>
  <c r="BX146" i="1"/>
  <c r="BX147" i="1"/>
  <c r="BX148" i="1"/>
  <c r="BX149" i="1"/>
  <c r="BX162" i="1"/>
  <c r="BX163" i="1"/>
  <c r="BX150" i="1"/>
  <c r="BX151" i="1"/>
  <c r="BX152" i="1"/>
  <c r="BX153" i="1"/>
  <c r="BX154" i="1"/>
  <c r="BX155" i="1"/>
  <c r="BX156" i="1"/>
  <c r="BX157" i="1"/>
  <c r="BX158" i="1"/>
  <c r="BX159" i="1"/>
  <c r="BX160" i="1"/>
  <c r="BX161" i="1"/>
  <c r="BX170" i="1"/>
  <c r="BX171" i="1"/>
  <c r="BX172" i="1"/>
  <c r="BX173" i="1"/>
  <c r="BX174" i="1"/>
  <c r="BX175" i="1"/>
  <c r="BX176" i="1"/>
  <c r="BX177" i="1"/>
  <c r="BX178" i="1"/>
  <c r="BX179" i="1"/>
  <c r="BX180" i="1"/>
  <c r="BX181" i="1"/>
  <c r="BX182" i="1"/>
  <c r="BX183" i="1"/>
  <c r="BX184" i="1"/>
  <c r="BX185" i="1"/>
  <c r="BX186" i="1"/>
  <c r="BX187" i="1"/>
  <c r="BX188" i="1"/>
  <c r="BX189" i="1"/>
  <c r="BX191" i="1"/>
  <c r="BX192" i="1"/>
  <c r="BX193" i="1"/>
  <c r="BX194" i="1"/>
  <c r="BX195" i="1"/>
  <c r="BX196" i="1"/>
  <c r="BX197" i="1"/>
  <c r="BX198" i="1"/>
  <c r="BX199" i="1"/>
  <c r="BX200" i="1"/>
  <c r="BX202" i="1"/>
  <c r="BX203" i="1"/>
  <c r="BX204" i="1"/>
  <c r="BX205" i="1"/>
  <c r="BX206" i="1"/>
  <c r="BX207" i="1"/>
  <c r="BX208" i="1"/>
  <c r="BX210" i="1"/>
  <c r="BX211" i="1"/>
  <c r="BX212" i="1"/>
  <c r="BX213" i="1"/>
  <c r="BX214" i="1"/>
  <c r="BX215" i="1"/>
  <c r="BX216" i="1"/>
  <c r="BX218" i="1"/>
  <c r="BX219" i="1"/>
  <c r="BX220" i="1"/>
  <c r="BX221" i="1"/>
  <c r="BX222" i="1"/>
  <c r="BX223" i="1"/>
  <c r="BX224" i="1"/>
  <c r="BX226" i="1"/>
  <c r="BX227" i="1"/>
  <c r="BX228" i="1"/>
  <c r="BX229" i="1"/>
  <c r="BX230" i="1"/>
  <c r="BX231" i="1"/>
  <c r="BX232" i="1"/>
  <c r="BX233" i="1"/>
  <c r="BX234" i="1"/>
  <c r="BX235" i="1"/>
  <c r="BX236" i="1"/>
  <c r="BX237" i="1"/>
  <c r="BX238" i="1"/>
  <c r="BX239" i="1"/>
  <c r="BX240" i="1"/>
  <c r="BX241" i="1"/>
  <c r="BX242" i="1"/>
  <c r="BX243" i="1"/>
  <c r="BX244" i="1"/>
  <c r="BX245" i="1"/>
  <c r="BX246" i="1"/>
  <c r="BX247" i="1"/>
  <c r="BX248" i="1"/>
  <c r="BX249" i="1"/>
  <c r="BX250" i="1"/>
  <c r="BX251" i="1"/>
  <c r="BX252" i="1"/>
  <c r="BX253" i="1"/>
  <c r="BX254" i="1"/>
  <c r="BX255" i="1"/>
  <c r="BX256" i="1"/>
  <c r="BX258" i="1"/>
  <c r="BX259" i="1"/>
  <c r="BX260" i="1"/>
  <c r="BX261" i="1"/>
  <c r="BX262" i="1"/>
  <c r="BX263" i="1"/>
  <c r="BX264" i="1"/>
  <c r="BX266" i="1"/>
  <c r="BX267" i="1"/>
  <c r="BX268" i="1"/>
  <c r="BX269" i="1"/>
  <c r="BX270" i="1"/>
  <c r="BX271" i="1"/>
  <c r="BX345" i="1"/>
  <c r="BX347" i="1"/>
  <c r="BX348" i="1"/>
  <c r="BX349" i="1"/>
  <c r="BX350" i="1"/>
  <c r="BX272" i="1"/>
  <c r="BX273" i="1"/>
  <c r="BX274" i="1"/>
  <c r="BX275" i="1"/>
  <c r="BX276" i="1"/>
  <c r="BX277" i="1"/>
  <c r="BX278" i="1"/>
  <c r="BX279" i="1"/>
  <c r="BX280" i="1"/>
  <c r="BX281" i="1"/>
  <c r="BX282" i="1"/>
  <c r="BX283" i="1"/>
  <c r="BX284" i="1"/>
  <c r="BX285" i="1"/>
  <c r="BX286" i="1"/>
  <c r="BX287" i="1"/>
  <c r="BX288" i="1"/>
  <c r="BX289" i="1"/>
  <c r="BX290" i="1"/>
  <c r="BX292" i="1"/>
  <c r="BX293" i="1"/>
  <c r="BX294" i="1"/>
  <c r="BX295" i="1"/>
  <c r="BX296" i="1"/>
  <c r="BX297" i="1"/>
  <c r="BX298" i="1"/>
  <c r="BX300" i="1"/>
  <c r="BX301" i="1"/>
  <c r="BX302" i="1"/>
  <c r="BX303" i="1"/>
  <c r="BX304" i="1"/>
  <c r="BX305" i="1"/>
  <c r="BX306" i="1"/>
  <c r="BX307" i="1"/>
  <c r="BX308" i="1"/>
  <c r="BX309" i="1"/>
  <c r="BX310" i="1"/>
  <c r="BX311" i="1"/>
  <c r="BX312" i="1"/>
  <c r="BX313" i="1"/>
  <c r="BX314" i="1"/>
  <c r="BX315" i="1"/>
  <c r="BX316" i="1"/>
  <c r="BX317" i="1"/>
  <c r="BX318" i="1"/>
  <c r="BX319" i="1"/>
  <c r="BX320" i="1"/>
  <c r="BX321" i="1"/>
  <c r="BX322" i="1"/>
  <c r="BX323" i="1"/>
  <c r="BX324" i="1"/>
  <c r="BX325" i="1"/>
  <c r="BX326" i="1"/>
  <c r="BX327" i="1"/>
  <c r="BX328" i="1"/>
  <c r="CG309" i="1" l="1"/>
  <c r="BX17" i="1"/>
  <c r="BX4" i="1"/>
  <c r="AA329" i="1"/>
  <c r="AA330" i="1"/>
  <c r="AA331" i="1"/>
  <c r="AA332" i="1"/>
  <c r="AA333" i="1"/>
  <c r="AA334" i="1"/>
  <c r="AA335" i="1"/>
  <c r="AA336" i="1"/>
  <c r="AA337" i="1"/>
  <c r="AA338" i="1"/>
  <c r="AA339" i="1"/>
  <c r="AA340" i="1"/>
  <c r="AA341" i="1"/>
  <c r="AA342" i="1"/>
  <c r="AA343" i="1"/>
  <c r="AA344" i="1"/>
  <c r="BI305" i="1"/>
  <c r="BI306" i="1"/>
  <c r="BI307" i="1"/>
  <c r="BI308" i="1"/>
  <c r="BI309" i="1"/>
  <c r="BI310" i="1"/>
  <c r="BI311" i="1"/>
  <c r="BI312" i="1"/>
  <c r="BI313" i="1"/>
  <c r="BI314" i="1"/>
  <c r="BI315" i="1"/>
  <c r="BI316" i="1"/>
  <c r="BI317" i="1"/>
  <c r="BI318" i="1"/>
  <c r="BI320" i="1"/>
  <c r="BI321" i="1"/>
  <c r="BI322" i="1"/>
  <c r="BI323" i="1"/>
  <c r="BI324" i="1"/>
  <c r="BI325" i="1"/>
  <c r="BI326" i="1"/>
  <c r="BI328" i="1"/>
  <c r="BI329" i="1"/>
  <c r="BI330" i="1"/>
  <c r="BI331" i="1"/>
  <c r="BI332" i="1"/>
  <c r="BI333" i="1"/>
  <c r="BI334" i="1"/>
  <c r="BI336" i="1"/>
  <c r="BI337" i="1"/>
  <c r="BI338" i="1"/>
  <c r="BI339" i="1"/>
  <c r="BI340" i="1"/>
  <c r="BI341" i="1"/>
  <c r="BI343" i="1"/>
  <c r="BI344" i="1"/>
  <c r="BI319" i="1"/>
  <c r="BI327" i="1"/>
  <c r="BI335" i="1"/>
  <c r="BI342" i="1"/>
  <c r="BO305" i="1"/>
  <c r="BQ305" i="1" s="1"/>
  <c r="ED305" i="1" s="1"/>
  <c r="BO306" i="1"/>
  <c r="BQ306" i="1" s="1"/>
  <c r="ED306" i="1" s="1"/>
  <c r="BO307" i="1"/>
  <c r="BQ307" i="1" s="1"/>
  <c r="ED307" i="1" s="1"/>
  <c r="BO308" i="1"/>
  <c r="BQ308" i="1" s="1"/>
  <c r="ED308" i="1" s="1"/>
  <c r="BO309" i="1"/>
  <c r="BQ309" i="1" s="1"/>
  <c r="BO310" i="1"/>
  <c r="BQ310" i="1" s="1"/>
  <c r="ED310" i="1" s="1"/>
  <c r="BO311" i="1"/>
  <c r="BQ311" i="1" s="1"/>
  <c r="ED311" i="1" s="1"/>
  <c r="BO312" i="1"/>
  <c r="BQ312" i="1" s="1"/>
  <c r="ED312" i="1" s="1"/>
  <c r="BO313" i="1"/>
  <c r="BQ313" i="1" s="1"/>
  <c r="ED313" i="1" s="1"/>
  <c r="BO314" i="1"/>
  <c r="BQ314" i="1" s="1"/>
  <c r="ED314" i="1" s="1"/>
  <c r="BO315" i="1"/>
  <c r="BQ315" i="1" s="1"/>
  <c r="ED315" i="1" s="1"/>
  <c r="BO316" i="1"/>
  <c r="BQ316" i="1" s="1"/>
  <c r="ED316" i="1" s="1"/>
  <c r="BO317" i="1"/>
  <c r="BQ317" i="1" s="1"/>
  <c r="ED317" i="1" s="1"/>
  <c r="BO318" i="1"/>
  <c r="BQ318" i="1" s="1"/>
  <c r="ED318" i="1" s="1"/>
  <c r="BO319" i="1"/>
  <c r="BQ319" i="1" s="1"/>
  <c r="ED319" i="1" s="1"/>
  <c r="BO320" i="1"/>
  <c r="BQ320" i="1" s="1"/>
  <c r="ED320" i="1" s="1"/>
  <c r="BO321" i="1"/>
  <c r="BQ321" i="1" s="1"/>
  <c r="ED321" i="1" s="1"/>
  <c r="BO322" i="1"/>
  <c r="BQ322" i="1" s="1"/>
  <c r="ED322" i="1" s="1"/>
  <c r="BO323" i="1"/>
  <c r="BQ323" i="1" s="1"/>
  <c r="ED323" i="1" s="1"/>
  <c r="BO324" i="1"/>
  <c r="BQ324" i="1" s="1"/>
  <c r="ED324" i="1" s="1"/>
  <c r="BO325" i="1"/>
  <c r="BQ325" i="1" s="1"/>
  <c r="ED325" i="1" s="1"/>
  <c r="BO326" i="1"/>
  <c r="BQ326" i="1" s="1"/>
  <c r="ED326" i="1" s="1"/>
  <c r="BO327" i="1"/>
  <c r="BQ327" i="1" s="1"/>
  <c r="ED327" i="1" s="1"/>
  <c r="BO328" i="1"/>
  <c r="BQ328" i="1" s="1"/>
  <c r="ED328" i="1" s="1"/>
  <c r="BO329" i="1"/>
  <c r="BQ329" i="1" s="1"/>
  <c r="BO330" i="1"/>
  <c r="BQ330" i="1" s="1"/>
  <c r="BO331" i="1"/>
  <c r="BQ331" i="1" s="1"/>
  <c r="BO332" i="1"/>
  <c r="BQ332" i="1" s="1"/>
  <c r="BO333" i="1"/>
  <c r="BQ333" i="1" s="1"/>
  <c r="BO334" i="1"/>
  <c r="BQ334" i="1" s="1"/>
  <c r="BO335" i="1"/>
  <c r="BQ335" i="1" s="1"/>
  <c r="BO336" i="1"/>
  <c r="BQ336" i="1" s="1"/>
  <c r="BO337" i="1"/>
  <c r="BQ337" i="1" s="1"/>
  <c r="BO338" i="1"/>
  <c r="BQ338" i="1" s="1"/>
  <c r="BO339" i="1"/>
  <c r="BQ339" i="1" s="1"/>
  <c r="BO340" i="1"/>
  <c r="BQ340" i="1" s="1"/>
  <c r="BO341" i="1"/>
  <c r="BQ341" i="1" s="1"/>
  <c r="BO342" i="1"/>
  <c r="BQ342" i="1" s="1"/>
  <c r="BO343" i="1"/>
  <c r="BQ343" i="1" s="1"/>
  <c r="BO344" i="1"/>
  <c r="BQ344" i="1" s="1"/>
  <c r="BP305" i="1"/>
  <c r="EC305" i="1" s="1"/>
  <c r="BP306" i="1"/>
  <c r="EC306" i="1" s="1"/>
  <c r="BP307" i="1"/>
  <c r="EC307" i="1" s="1"/>
  <c r="BP308" i="1"/>
  <c r="EC308" i="1" s="1"/>
  <c r="BP309" i="1"/>
  <c r="EC309" i="1" s="1"/>
  <c r="BP310" i="1"/>
  <c r="EC310" i="1" s="1"/>
  <c r="BP311" i="1"/>
  <c r="EC311" i="1" s="1"/>
  <c r="BP312" i="1"/>
  <c r="EC312" i="1" s="1"/>
  <c r="BP313" i="1"/>
  <c r="EC313" i="1" s="1"/>
  <c r="BP314" i="1"/>
  <c r="EC314" i="1" s="1"/>
  <c r="BP315" i="1"/>
  <c r="EC315" i="1" s="1"/>
  <c r="BP316" i="1"/>
  <c r="EC316" i="1" s="1"/>
  <c r="BP317" i="1"/>
  <c r="EC317" i="1" s="1"/>
  <c r="BP318" i="1"/>
  <c r="EC318" i="1" s="1"/>
  <c r="BP319" i="1"/>
  <c r="EC319" i="1" s="1"/>
  <c r="BP320" i="1"/>
  <c r="EC320" i="1" s="1"/>
  <c r="BP321" i="1"/>
  <c r="EC321" i="1" s="1"/>
  <c r="BP322" i="1"/>
  <c r="EC322" i="1" s="1"/>
  <c r="BP323" i="1"/>
  <c r="EC323" i="1" s="1"/>
  <c r="BP324" i="1"/>
  <c r="EC324" i="1" s="1"/>
  <c r="BP325" i="1"/>
  <c r="EC325" i="1" s="1"/>
  <c r="BP326" i="1"/>
  <c r="EC326" i="1" s="1"/>
  <c r="BP327" i="1"/>
  <c r="EC327" i="1" s="1"/>
  <c r="BP328" i="1"/>
  <c r="EC328" i="1" s="1"/>
  <c r="BP329" i="1"/>
  <c r="BP330" i="1"/>
  <c r="BP331" i="1"/>
  <c r="BP332" i="1"/>
  <c r="BP333" i="1"/>
  <c r="BP334" i="1"/>
  <c r="BP335" i="1"/>
  <c r="BP336" i="1"/>
  <c r="BP337" i="1"/>
  <c r="BP338" i="1"/>
  <c r="BP339" i="1"/>
  <c r="BP340" i="1"/>
  <c r="BP341" i="1"/>
  <c r="BP342" i="1"/>
  <c r="BP343" i="1"/>
  <c r="BP344" i="1"/>
  <c r="ED309" i="1" l="1"/>
  <c r="EE309" i="1" s="1"/>
  <c r="EE324" i="1"/>
  <c r="EE308" i="1"/>
  <c r="EE323" i="1"/>
  <c r="EE315" i="1"/>
  <c r="EE307" i="1"/>
  <c r="EE316" i="1"/>
  <c r="EE322" i="1"/>
  <c r="EE314" i="1"/>
  <c r="EE306" i="1"/>
  <c r="EE321" i="1"/>
  <c r="EE313" i="1"/>
  <c r="EE328" i="1"/>
  <c r="EE320" i="1"/>
  <c r="EE312" i="1"/>
  <c r="EE305" i="1"/>
  <c r="EE327" i="1"/>
  <c r="EE319" i="1"/>
  <c r="EE311" i="1"/>
  <c r="EE326" i="1"/>
  <c r="EE318" i="1"/>
  <c r="EE310" i="1"/>
  <c r="EE325" i="1"/>
  <c r="EE317" i="1"/>
  <c r="BX11" i="1"/>
  <c r="BN2" i="1"/>
  <c r="BP229" i="1"/>
  <c r="EC229" i="1" s="1"/>
  <c r="BP231" i="1"/>
  <c r="EC231" i="1" s="1"/>
  <c r="BP235" i="1"/>
  <c r="EC235" i="1" s="1"/>
  <c r="BP237" i="1"/>
  <c r="EC237" i="1" s="1"/>
  <c r="BP238" i="1"/>
  <c r="EC238" i="1" s="1"/>
  <c r="BP239" i="1"/>
  <c r="EC239" i="1" s="1"/>
  <c r="BP241" i="1"/>
  <c r="EC241" i="1" s="1"/>
  <c r="BP242" i="1"/>
  <c r="EC242" i="1" s="1"/>
  <c r="BP245" i="1"/>
  <c r="EC245" i="1" s="1"/>
  <c r="BP246" i="1"/>
  <c r="EC246" i="1" s="1"/>
  <c r="BP247" i="1"/>
  <c r="EC247" i="1" s="1"/>
  <c r="BP249" i="1"/>
  <c r="EC249" i="1" s="1"/>
  <c r="BP250" i="1"/>
  <c r="EC250" i="1" s="1"/>
  <c r="BP251" i="1"/>
  <c r="EC251" i="1" s="1"/>
  <c r="BP252" i="1"/>
  <c r="EC252" i="1" s="1"/>
  <c r="BP253" i="1"/>
  <c r="EC253" i="1" s="1"/>
  <c r="BP254" i="1"/>
  <c r="EC254" i="1" s="1"/>
  <c r="BP255" i="1"/>
  <c r="EC255" i="1" s="1"/>
  <c r="BP256" i="1"/>
  <c r="EC256" i="1" s="1"/>
  <c r="BP257" i="1"/>
  <c r="EC257" i="1" s="1"/>
  <c r="BP258" i="1"/>
  <c r="EC258" i="1" s="1"/>
  <c r="BP259" i="1"/>
  <c r="EC259" i="1" s="1"/>
  <c r="BP260" i="1"/>
  <c r="EC260" i="1" s="1"/>
  <c r="BP261" i="1"/>
  <c r="EC261" i="1" s="1"/>
  <c r="BP262" i="1"/>
  <c r="EC262" i="1" s="1"/>
  <c r="BP263" i="1"/>
  <c r="EC263" i="1" s="1"/>
  <c r="BP264" i="1"/>
  <c r="EC264" i="1" s="1"/>
  <c r="BP265" i="1"/>
  <c r="EC265" i="1" s="1"/>
  <c r="BP266" i="1"/>
  <c r="EC266" i="1" s="1"/>
  <c r="BP267" i="1"/>
  <c r="EC267" i="1" s="1"/>
  <c r="BP268" i="1"/>
  <c r="EC268" i="1" s="1"/>
  <c r="BP269" i="1"/>
  <c r="EC269" i="1" s="1"/>
  <c r="BP270" i="1"/>
  <c r="EC270" i="1" s="1"/>
  <c r="BP271" i="1"/>
  <c r="EC271" i="1" s="1"/>
  <c r="BP345" i="1"/>
  <c r="EC345" i="1" s="1"/>
  <c r="BP346" i="1"/>
  <c r="EC346" i="1" s="1"/>
  <c r="BP347" i="1"/>
  <c r="EC347" i="1" s="1"/>
  <c r="BP348" i="1"/>
  <c r="EC348" i="1" s="1"/>
  <c r="BP349" i="1"/>
  <c r="EC349" i="1" s="1"/>
  <c r="BP350" i="1"/>
  <c r="EC350" i="1" s="1"/>
  <c r="BP272" i="1"/>
  <c r="EC272" i="1" s="1"/>
  <c r="BP273" i="1"/>
  <c r="EC273" i="1" s="1"/>
  <c r="BP274" i="1"/>
  <c r="EC274" i="1" s="1"/>
  <c r="BP275" i="1"/>
  <c r="EC275" i="1" s="1"/>
  <c r="BP276" i="1"/>
  <c r="EC276" i="1" s="1"/>
  <c r="BP277" i="1"/>
  <c r="EC277" i="1" s="1"/>
  <c r="BP278" i="1"/>
  <c r="EC278" i="1" s="1"/>
  <c r="BP279" i="1"/>
  <c r="EC279" i="1" s="1"/>
  <c r="BP280" i="1"/>
  <c r="EC280" i="1" s="1"/>
  <c r="BP281" i="1"/>
  <c r="EC281" i="1" s="1"/>
  <c r="BP282" i="1"/>
  <c r="EC282" i="1" s="1"/>
  <c r="BP283" i="1"/>
  <c r="EC283" i="1" s="1"/>
  <c r="BP284" i="1"/>
  <c r="EC284" i="1" s="1"/>
  <c r="BP285" i="1"/>
  <c r="EC285" i="1" s="1"/>
  <c r="BP286" i="1"/>
  <c r="EC286" i="1" s="1"/>
  <c r="BP287" i="1"/>
  <c r="EC287" i="1" s="1"/>
  <c r="BP288" i="1"/>
  <c r="EC288" i="1" s="1"/>
  <c r="BP289" i="1"/>
  <c r="EC289" i="1" s="1"/>
  <c r="BP290" i="1"/>
  <c r="EC290" i="1" s="1"/>
  <c r="BP291" i="1"/>
  <c r="EC291" i="1" s="1"/>
  <c r="BP292" i="1"/>
  <c r="EC292" i="1" s="1"/>
  <c r="BP293" i="1"/>
  <c r="EC293" i="1" s="1"/>
  <c r="BP294" i="1"/>
  <c r="EC294" i="1" s="1"/>
  <c r="BP295" i="1"/>
  <c r="EC295" i="1" s="1"/>
  <c r="BP296" i="1"/>
  <c r="EC296" i="1" s="1"/>
  <c r="BP297" i="1"/>
  <c r="EC297" i="1" s="1"/>
  <c r="BP298" i="1"/>
  <c r="EC298" i="1" s="1"/>
  <c r="BP299" i="1"/>
  <c r="EC299" i="1" s="1"/>
  <c r="BP300" i="1"/>
  <c r="EC300" i="1" s="1"/>
  <c r="BP301" i="1"/>
  <c r="EC301" i="1" s="1"/>
  <c r="BP302" i="1"/>
  <c r="EC302" i="1" s="1"/>
  <c r="BP303" i="1"/>
  <c r="EC303" i="1" s="1"/>
  <c r="BP304" i="1"/>
  <c r="EC304" i="1" s="1"/>
  <c r="BN248" i="1"/>
  <c r="BP248" i="1" s="1"/>
  <c r="EC248" i="1" s="1"/>
  <c r="BN244" i="1"/>
  <c r="BP244" i="1" s="1"/>
  <c r="EC244" i="1" s="1"/>
  <c r="BN243" i="1"/>
  <c r="BP243" i="1" s="1"/>
  <c r="EC243" i="1" s="1"/>
  <c r="BN240" i="1"/>
  <c r="BN236" i="1"/>
  <c r="BP236" i="1" s="1"/>
  <c r="EC236" i="1" s="1"/>
  <c r="BN234" i="1"/>
  <c r="BN233" i="1"/>
  <c r="BO233" i="1" s="1"/>
  <c r="BN232" i="1"/>
  <c r="BO232" i="1" s="1"/>
  <c r="BN230" i="1"/>
  <c r="BO90" i="1"/>
  <c r="BO165" i="1"/>
  <c r="BO229" i="1"/>
  <c r="BO231" i="1"/>
  <c r="BO253" i="1"/>
  <c r="BQ253" i="1" s="1"/>
  <c r="ED253" i="1" s="1"/>
  <c r="BO254" i="1"/>
  <c r="BQ254" i="1" s="1"/>
  <c r="ED254" i="1" s="1"/>
  <c r="BO255" i="1"/>
  <c r="BQ255" i="1" s="1"/>
  <c r="ED255" i="1" s="1"/>
  <c r="BO256" i="1"/>
  <c r="BQ256" i="1" s="1"/>
  <c r="ED256" i="1" s="1"/>
  <c r="BO257" i="1"/>
  <c r="BQ257" i="1" s="1"/>
  <c r="ED257" i="1" s="1"/>
  <c r="BO258" i="1"/>
  <c r="BQ258" i="1" s="1"/>
  <c r="ED258" i="1" s="1"/>
  <c r="BO259" i="1"/>
  <c r="BQ259" i="1" s="1"/>
  <c r="ED259" i="1" s="1"/>
  <c r="BO260" i="1"/>
  <c r="BQ260" i="1" s="1"/>
  <c r="ED260" i="1" s="1"/>
  <c r="BO261" i="1"/>
  <c r="BQ261" i="1" s="1"/>
  <c r="ED261" i="1" s="1"/>
  <c r="BO262" i="1"/>
  <c r="BQ262" i="1" s="1"/>
  <c r="ED262" i="1" s="1"/>
  <c r="BO263" i="1"/>
  <c r="BQ263" i="1" s="1"/>
  <c r="ED263" i="1" s="1"/>
  <c r="BO264" i="1"/>
  <c r="BQ264" i="1" s="1"/>
  <c r="ED264" i="1" s="1"/>
  <c r="BO265" i="1"/>
  <c r="BQ265" i="1" s="1"/>
  <c r="ED265" i="1" s="1"/>
  <c r="BO266" i="1"/>
  <c r="BQ266" i="1" s="1"/>
  <c r="ED266" i="1" s="1"/>
  <c r="BO267" i="1"/>
  <c r="BQ267" i="1" s="1"/>
  <c r="ED267" i="1" s="1"/>
  <c r="BO268" i="1"/>
  <c r="BQ268" i="1" s="1"/>
  <c r="ED268" i="1" s="1"/>
  <c r="BO269" i="1"/>
  <c r="BQ269" i="1" s="1"/>
  <c r="ED269" i="1" s="1"/>
  <c r="BO270" i="1"/>
  <c r="BQ270" i="1" s="1"/>
  <c r="ED270" i="1" s="1"/>
  <c r="BO271" i="1"/>
  <c r="BQ271" i="1" s="1"/>
  <c r="ED271" i="1" s="1"/>
  <c r="BO345" i="1"/>
  <c r="BQ345" i="1" s="1"/>
  <c r="ED345" i="1" s="1"/>
  <c r="BO346" i="1"/>
  <c r="BQ346" i="1" s="1"/>
  <c r="ED346" i="1" s="1"/>
  <c r="BO347" i="1"/>
  <c r="BQ347" i="1" s="1"/>
  <c r="ED347" i="1" s="1"/>
  <c r="BO348" i="1"/>
  <c r="BQ348" i="1" s="1"/>
  <c r="ED348" i="1" s="1"/>
  <c r="BO349" i="1"/>
  <c r="BQ349" i="1" s="1"/>
  <c r="ED349" i="1" s="1"/>
  <c r="BO350" i="1"/>
  <c r="BQ350" i="1" s="1"/>
  <c r="ED350" i="1" s="1"/>
  <c r="BO272" i="1"/>
  <c r="BO273" i="1"/>
  <c r="BO274" i="1"/>
  <c r="BO275" i="1"/>
  <c r="BO276" i="1"/>
  <c r="BO277" i="1"/>
  <c r="BO278" i="1"/>
  <c r="BO279" i="1"/>
  <c r="BO280" i="1"/>
  <c r="BO281" i="1"/>
  <c r="BO282" i="1"/>
  <c r="BO283" i="1"/>
  <c r="BO284" i="1"/>
  <c r="BO285" i="1"/>
  <c r="BO286" i="1"/>
  <c r="BO287" i="1"/>
  <c r="BO288" i="1"/>
  <c r="BO289" i="1"/>
  <c r="BO290" i="1"/>
  <c r="BO291" i="1"/>
  <c r="BQ291" i="1" s="1"/>
  <c r="ED291" i="1" s="1"/>
  <c r="BO292" i="1"/>
  <c r="BQ292" i="1" s="1"/>
  <c r="ED292" i="1" s="1"/>
  <c r="BO293" i="1"/>
  <c r="BQ293" i="1" s="1"/>
  <c r="ED293" i="1" s="1"/>
  <c r="BO294" i="1"/>
  <c r="BQ294" i="1" s="1"/>
  <c r="ED294" i="1" s="1"/>
  <c r="BO295" i="1"/>
  <c r="BQ295" i="1" s="1"/>
  <c r="ED295" i="1" s="1"/>
  <c r="BO296" i="1"/>
  <c r="BQ296" i="1" s="1"/>
  <c r="ED296" i="1" s="1"/>
  <c r="BO297" i="1"/>
  <c r="BQ297" i="1" s="1"/>
  <c r="ED297" i="1" s="1"/>
  <c r="BO298" i="1"/>
  <c r="BQ298" i="1" s="1"/>
  <c r="ED298" i="1" s="1"/>
  <c r="BO299" i="1"/>
  <c r="BQ299" i="1" s="1"/>
  <c r="ED299" i="1" s="1"/>
  <c r="BO300" i="1"/>
  <c r="BQ300" i="1" s="1"/>
  <c r="ED300" i="1" s="1"/>
  <c r="BO301" i="1"/>
  <c r="BQ301" i="1" s="1"/>
  <c r="ED301" i="1" s="1"/>
  <c r="BO302" i="1"/>
  <c r="BQ302" i="1" s="1"/>
  <c r="ED302" i="1" s="1"/>
  <c r="BO303" i="1"/>
  <c r="BQ303" i="1" s="1"/>
  <c r="ED303" i="1" s="1"/>
  <c r="BO304" i="1"/>
  <c r="BQ304" i="1" s="1"/>
  <c r="ED304" i="1" s="1"/>
  <c r="BN3" i="1"/>
  <c r="BN4" i="1"/>
  <c r="BO4" i="1" s="1"/>
  <c r="BN5" i="1"/>
  <c r="BO5" i="1" s="1"/>
  <c r="BN6" i="1"/>
  <c r="BO6" i="1" s="1"/>
  <c r="BN7" i="1"/>
  <c r="BO7" i="1" s="1"/>
  <c r="BN8" i="1"/>
  <c r="BO8" i="1" s="1"/>
  <c r="BN9" i="1"/>
  <c r="BO9" i="1" s="1"/>
  <c r="BN10" i="1"/>
  <c r="BO10" i="1" s="1"/>
  <c r="BN11" i="1"/>
  <c r="BO11" i="1" s="1"/>
  <c r="BN12" i="1"/>
  <c r="BO12" i="1" s="1"/>
  <c r="BN13" i="1"/>
  <c r="BO13" i="1" s="1"/>
  <c r="BN14" i="1"/>
  <c r="BO14" i="1" s="1"/>
  <c r="BN15" i="1"/>
  <c r="BO15" i="1" s="1"/>
  <c r="BN16" i="1"/>
  <c r="BO16" i="1" s="1"/>
  <c r="BN17" i="1"/>
  <c r="BO17" i="1" s="1"/>
  <c r="BN18" i="1"/>
  <c r="BO18" i="1" s="1"/>
  <c r="BN19" i="1"/>
  <c r="BO19" i="1" s="1"/>
  <c r="BN20" i="1"/>
  <c r="BO20" i="1" s="1"/>
  <c r="BN21" i="1"/>
  <c r="BO21" i="1" s="1"/>
  <c r="BN22" i="1"/>
  <c r="BO22" i="1" s="1"/>
  <c r="BN23" i="1"/>
  <c r="BO23" i="1" s="1"/>
  <c r="BN24" i="1"/>
  <c r="BO24" i="1" s="1"/>
  <c r="BN25" i="1"/>
  <c r="BO25" i="1" s="1"/>
  <c r="BN26" i="1"/>
  <c r="BO26" i="1" s="1"/>
  <c r="BN27" i="1"/>
  <c r="BO27" i="1" s="1"/>
  <c r="BN28" i="1"/>
  <c r="BO28" i="1" s="1"/>
  <c r="BN29" i="1"/>
  <c r="BO29" i="1" s="1"/>
  <c r="BN30" i="1"/>
  <c r="BO30" i="1" s="1"/>
  <c r="BN31" i="1"/>
  <c r="BO31" i="1" s="1"/>
  <c r="BN49" i="1"/>
  <c r="BO49" i="1" s="1"/>
  <c r="BN50" i="1"/>
  <c r="BO50" i="1" s="1"/>
  <c r="BN51" i="1"/>
  <c r="BO51" i="1" s="1"/>
  <c r="BN52" i="1"/>
  <c r="BO52" i="1" s="1"/>
  <c r="BN53" i="1"/>
  <c r="BO53" i="1" s="1"/>
  <c r="BN54" i="1"/>
  <c r="BO54" i="1" s="1"/>
  <c r="BN55" i="1"/>
  <c r="BO55" i="1" s="1"/>
  <c r="BN56" i="1"/>
  <c r="BO56" i="1" s="1"/>
  <c r="BN57" i="1"/>
  <c r="BO57" i="1" s="1"/>
  <c r="BN58" i="1"/>
  <c r="BO58" i="1" s="1"/>
  <c r="BN32" i="1"/>
  <c r="BO32" i="1" s="1"/>
  <c r="BN33" i="1"/>
  <c r="BO33" i="1" s="1"/>
  <c r="BN34" i="1"/>
  <c r="BO34" i="1" s="1"/>
  <c r="BN35" i="1"/>
  <c r="BO35" i="1" s="1"/>
  <c r="BN36" i="1"/>
  <c r="BO36" i="1" s="1"/>
  <c r="BN37" i="1"/>
  <c r="BO37" i="1" s="1"/>
  <c r="BN38" i="1"/>
  <c r="BO38" i="1" s="1"/>
  <c r="BN39" i="1"/>
  <c r="BO39" i="1" s="1"/>
  <c r="BN40" i="1"/>
  <c r="BO40" i="1" s="1"/>
  <c r="BN41" i="1"/>
  <c r="BO41" i="1" s="1"/>
  <c r="BN42" i="1"/>
  <c r="BO42" i="1" s="1"/>
  <c r="BN43" i="1"/>
  <c r="BO43" i="1" s="1"/>
  <c r="BN44" i="1"/>
  <c r="BO44" i="1" s="1"/>
  <c r="BN45" i="1"/>
  <c r="BO45" i="1" s="1"/>
  <c r="BN46" i="1"/>
  <c r="BO46" i="1" s="1"/>
  <c r="BN47" i="1"/>
  <c r="BO47" i="1" s="1"/>
  <c r="BN48" i="1"/>
  <c r="BO48" i="1" s="1"/>
  <c r="BN59" i="1"/>
  <c r="BO59" i="1" s="1"/>
  <c r="BN60" i="1"/>
  <c r="BO60" i="1" s="1"/>
  <c r="BN61" i="1"/>
  <c r="BO61" i="1" s="1"/>
  <c r="BN62" i="1"/>
  <c r="BO62" i="1" s="1"/>
  <c r="BN63" i="1"/>
  <c r="BO63" i="1" s="1"/>
  <c r="BN64" i="1"/>
  <c r="BO64" i="1" s="1"/>
  <c r="BN65" i="1"/>
  <c r="BO65" i="1" s="1"/>
  <c r="BN66" i="1"/>
  <c r="BO66" i="1" s="1"/>
  <c r="BN67" i="1"/>
  <c r="BO67" i="1" s="1"/>
  <c r="BN68" i="1"/>
  <c r="BO68" i="1" s="1"/>
  <c r="BN69" i="1"/>
  <c r="BO69" i="1" s="1"/>
  <c r="BN70" i="1"/>
  <c r="BO70" i="1" s="1"/>
  <c r="BN71" i="1"/>
  <c r="BO71" i="1" s="1"/>
  <c r="BN72" i="1"/>
  <c r="BO72" i="1" s="1"/>
  <c r="BN73" i="1"/>
  <c r="BO73" i="1" s="1"/>
  <c r="BN74" i="1"/>
  <c r="BO74" i="1" s="1"/>
  <c r="BN75" i="1"/>
  <c r="BO75" i="1" s="1"/>
  <c r="BN76" i="1"/>
  <c r="BO76" i="1" s="1"/>
  <c r="BN77" i="1"/>
  <c r="BO77" i="1" s="1"/>
  <c r="BN98" i="1"/>
  <c r="BO98" i="1" s="1"/>
  <c r="BN99" i="1"/>
  <c r="BO99" i="1" s="1"/>
  <c r="BN78" i="1"/>
  <c r="BO78" i="1" s="1"/>
  <c r="BN79" i="1"/>
  <c r="BO79" i="1" s="1"/>
  <c r="BN80" i="1"/>
  <c r="BO80" i="1" s="1"/>
  <c r="BN81" i="1"/>
  <c r="BO81" i="1" s="1"/>
  <c r="BN82" i="1"/>
  <c r="BO82" i="1" s="1"/>
  <c r="BN83" i="1"/>
  <c r="BO83" i="1" s="1"/>
  <c r="BO84" i="1"/>
  <c r="BN85" i="1"/>
  <c r="BO85" i="1" s="1"/>
  <c r="BN86" i="1"/>
  <c r="BO86" i="1" s="1"/>
  <c r="BN87" i="1"/>
  <c r="BO87" i="1" s="1"/>
  <c r="BN88" i="1"/>
  <c r="BO88" i="1" s="1"/>
  <c r="BN89" i="1"/>
  <c r="BO89" i="1" s="1"/>
  <c r="BN91" i="1"/>
  <c r="BO91" i="1" s="1"/>
  <c r="BN92" i="1"/>
  <c r="BO92" i="1" s="1"/>
  <c r="BN93" i="1"/>
  <c r="BO93" i="1" s="1"/>
  <c r="BN94" i="1"/>
  <c r="BO94" i="1" s="1"/>
  <c r="BN95" i="1"/>
  <c r="BO95" i="1" s="1"/>
  <c r="BN96" i="1"/>
  <c r="BO96" i="1" s="1"/>
  <c r="BN97" i="1"/>
  <c r="BO97" i="1" s="1"/>
  <c r="BN100" i="1"/>
  <c r="BO100" i="1" s="1"/>
  <c r="BN101" i="1"/>
  <c r="BO101" i="1" s="1"/>
  <c r="BN110" i="1"/>
  <c r="BO110" i="1" s="1"/>
  <c r="BN111" i="1"/>
  <c r="BO111" i="1" s="1"/>
  <c r="BN102" i="1"/>
  <c r="BO102" i="1" s="1"/>
  <c r="BN103" i="1"/>
  <c r="BO103" i="1" s="1"/>
  <c r="BN104" i="1"/>
  <c r="BO104" i="1" s="1"/>
  <c r="BN105" i="1"/>
  <c r="BO105" i="1" s="1"/>
  <c r="BN106" i="1"/>
  <c r="BO106" i="1" s="1"/>
  <c r="BN107" i="1"/>
  <c r="BO107" i="1" s="1"/>
  <c r="BN108" i="1"/>
  <c r="BO108" i="1" s="1"/>
  <c r="BN109" i="1"/>
  <c r="BO109" i="1" s="1"/>
  <c r="BN164" i="1"/>
  <c r="BP164" i="1" s="1"/>
  <c r="EC164" i="1" s="1"/>
  <c r="BN166" i="1"/>
  <c r="BO166" i="1" s="1"/>
  <c r="BN167" i="1"/>
  <c r="BO167" i="1" s="1"/>
  <c r="BN168" i="1"/>
  <c r="BO168" i="1" s="1"/>
  <c r="BN169" i="1"/>
  <c r="BO169" i="1" s="1"/>
  <c r="BN112" i="1"/>
  <c r="BO112" i="1" s="1"/>
  <c r="BN113" i="1"/>
  <c r="BO113" i="1" s="1"/>
  <c r="BN114" i="1"/>
  <c r="BO114" i="1" s="1"/>
  <c r="BN115" i="1"/>
  <c r="BO115" i="1" s="1"/>
  <c r="BN116" i="1"/>
  <c r="BO116" i="1" s="1"/>
  <c r="BN117" i="1"/>
  <c r="BO117" i="1" s="1"/>
  <c r="BN118" i="1"/>
  <c r="BO118" i="1" s="1"/>
  <c r="BN119" i="1"/>
  <c r="BO119" i="1" s="1"/>
  <c r="BN120" i="1"/>
  <c r="BO120" i="1" s="1"/>
  <c r="BN121" i="1"/>
  <c r="BO121" i="1" s="1"/>
  <c r="BN122" i="1"/>
  <c r="BO122" i="1" s="1"/>
  <c r="BN123" i="1"/>
  <c r="BO123" i="1" s="1"/>
  <c r="BN124" i="1"/>
  <c r="BO124" i="1" s="1"/>
  <c r="BN125" i="1"/>
  <c r="BO125" i="1" s="1"/>
  <c r="BN126" i="1"/>
  <c r="BO126" i="1" s="1"/>
  <c r="BN127" i="1"/>
  <c r="BO127" i="1" s="1"/>
  <c r="BN128" i="1"/>
  <c r="BO128" i="1" s="1"/>
  <c r="BN129" i="1"/>
  <c r="BO129" i="1" s="1"/>
  <c r="BN130" i="1"/>
  <c r="BO130" i="1" s="1"/>
  <c r="BN131" i="1"/>
  <c r="BO131" i="1" s="1"/>
  <c r="BN132" i="1"/>
  <c r="BO132" i="1" s="1"/>
  <c r="BN133" i="1"/>
  <c r="BO133" i="1" s="1"/>
  <c r="BN134" i="1"/>
  <c r="BO134" i="1" s="1"/>
  <c r="BN135" i="1"/>
  <c r="BO135" i="1" s="1"/>
  <c r="BN136" i="1"/>
  <c r="BO136" i="1" s="1"/>
  <c r="BN137" i="1"/>
  <c r="BO137" i="1" s="1"/>
  <c r="BN138" i="1"/>
  <c r="BO138" i="1" s="1"/>
  <c r="BN139" i="1"/>
  <c r="BO139" i="1" s="1"/>
  <c r="BN140" i="1"/>
  <c r="BO140" i="1" s="1"/>
  <c r="BN141" i="1"/>
  <c r="BO141" i="1" s="1"/>
  <c r="BN142" i="1"/>
  <c r="BO142" i="1" s="1"/>
  <c r="BN143" i="1"/>
  <c r="BO143" i="1" s="1"/>
  <c r="BN144" i="1"/>
  <c r="BO144" i="1" s="1"/>
  <c r="BN145" i="1"/>
  <c r="BO145" i="1" s="1"/>
  <c r="BN146" i="1"/>
  <c r="BO146" i="1" s="1"/>
  <c r="BN147" i="1"/>
  <c r="BO147" i="1" s="1"/>
  <c r="BN148" i="1"/>
  <c r="BO148" i="1" s="1"/>
  <c r="BN149" i="1"/>
  <c r="BO149" i="1" s="1"/>
  <c r="BN162" i="1"/>
  <c r="BO162" i="1" s="1"/>
  <c r="BN163" i="1"/>
  <c r="BO163" i="1" s="1"/>
  <c r="BN150" i="1"/>
  <c r="BO150" i="1" s="1"/>
  <c r="BN151" i="1"/>
  <c r="BO151" i="1" s="1"/>
  <c r="BN152" i="1"/>
  <c r="BO152" i="1" s="1"/>
  <c r="BN153" i="1"/>
  <c r="BO153" i="1" s="1"/>
  <c r="BN154" i="1"/>
  <c r="BO154" i="1" s="1"/>
  <c r="BN155" i="1"/>
  <c r="BO155" i="1" s="1"/>
  <c r="BN156" i="1"/>
  <c r="BO156" i="1" s="1"/>
  <c r="BN157" i="1"/>
  <c r="BO157" i="1" s="1"/>
  <c r="BN158" i="1"/>
  <c r="BO158" i="1" s="1"/>
  <c r="BN159" i="1"/>
  <c r="BO159" i="1" s="1"/>
  <c r="BN160" i="1"/>
  <c r="BO160" i="1" s="1"/>
  <c r="BN161" i="1"/>
  <c r="BO161" i="1" s="1"/>
  <c r="BN170" i="1"/>
  <c r="BO170" i="1" s="1"/>
  <c r="BN171" i="1"/>
  <c r="BO171" i="1" s="1"/>
  <c r="BN172" i="1"/>
  <c r="BO172" i="1" s="1"/>
  <c r="BN173" i="1"/>
  <c r="BO173" i="1" s="1"/>
  <c r="BN174" i="1"/>
  <c r="BO174" i="1" s="1"/>
  <c r="BN175" i="1"/>
  <c r="BO175" i="1" s="1"/>
  <c r="BN176" i="1"/>
  <c r="BO176" i="1" s="1"/>
  <c r="BN177" i="1"/>
  <c r="BO177" i="1" s="1"/>
  <c r="BN178" i="1"/>
  <c r="BO178" i="1" s="1"/>
  <c r="BN179" i="1"/>
  <c r="BO179" i="1" s="1"/>
  <c r="BN180" i="1"/>
  <c r="BO180" i="1" s="1"/>
  <c r="BN181" i="1"/>
  <c r="BO181" i="1" s="1"/>
  <c r="BN182" i="1"/>
  <c r="BO182" i="1" s="1"/>
  <c r="BN183" i="1"/>
  <c r="BO183" i="1" s="1"/>
  <c r="BN184" i="1"/>
  <c r="BO184" i="1" s="1"/>
  <c r="BN185" i="1"/>
  <c r="BP185" i="1" s="1"/>
  <c r="EC185" i="1" s="1"/>
  <c r="BN186" i="1"/>
  <c r="BP186" i="1" s="1"/>
  <c r="EC186" i="1" s="1"/>
  <c r="BN187" i="1"/>
  <c r="BP187" i="1" s="1"/>
  <c r="EC187" i="1" s="1"/>
  <c r="BN188" i="1"/>
  <c r="BO188" i="1" s="1"/>
  <c r="BQ188" i="1" s="1"/>
  <c r="ED188" i="1" s="1"/>
  <c r="BN189" i="1"/>
  <c r="BP189" i="1" s="1"/>
  <c r="EC189" i="1" s="1"/>
  <c r="BN190" i="1"/>
  <c r="BP190" i="1" s="1"/>
  <c r="EC190" i="1" s="1"/>
  <c r="BN191" i="1"/>
  <c r="BP191" i="1" s="1"/>
  <c r="EC191" i="1" s="1"/>
  <c r="BN192" i="1"/>
  <c r="BP192" i="1" s="1"/>
  <c r="EC192" i="1" s="1"/>
  <c r="BN193" i="1"/>
  <c r="BP193" i="1" s="1"/>
  <c r="EC193" i="1" s="1"/>
  <c r="BN194" i="1"/>
  <c r="BO194" i="1" s="1"/>
  <c r="BN195" i="1"/>
  <c r="BO195" i="1" s="1"/>
  <c r="BN196" i="1"/>
  <c r="BO196" i="1" s="1"/>
  <c r="BN197" i="1"/>
  <c r="BO197" i="1" s="1"/>
  <c r="BN198" i="1"/>
  <c r="BO198" i="1" s="1"/>
  <c r="BN199" i="1"/>
  <c r="BO199" i="1" s="1"/>
  <c r="BN200" i="1"/>
  <c r="BO200" i="1" s="1"/>
  <c r="BN201" i="1"/>
  <c r="BO201" i="1" s="1"/>
  <c r="BN202" i="1"/>
  <c r="BO202" i="1" s="1"/>
  <c r="BN203" i="1"/>
  <c r="BO203" i="1" s="1"/>
  <c r="BN204" i="1"/>
  <c r="BO204" i="1" s="1"/>
  <c r="BN205" i="1"/>
  <c r="BO205" i="1" s="1"/>
  <c r="BN206" i="1"/>
  <c r="BO206" i="1" s="1"/>
  <c r="BN207" i="1"/>
  <c r="BO207" i="1" s="1"/>
  <c r="BN208" i="1"/>
  <c r="BO208" i="1" s="1"/>
  <c r="BN209" i="1"/>
  <c r="BO209" i="1" s="1"/>
  <c r="BN210" i="1"/>
  <c r="BP210" i="1" s="1"/>
  <c r="EC210" i="1" s="1"/>
  <c r="BN211" i="1"/>
  <c r="BP211" i="1" s="1"/>
  <c r="EC211" i="1" s="1"/>
  <c r="BN212" i="1"/>
  <c r="BP212" i="1" s="1"/>
  <c r="EC212" i="1" s="1"/>
  <c r="BN213" i="1"/>
  <c r="BP213" i="1" s="1"/>
  <c r="EC213" i="1" s="1"/>
  <c r="BN214" i="1"/>
  <c r="BP214" i="1" s="1"/>
  <c r="EC214" i="1" s="1"/>
  <c r="BN215" i="1"/>
  <c r="BP215" i="1" s="1"/>
  <c r="EC215" i="1" s="1"/>
  <c r="BN216" i="1"/>
  <c r="BP216" i="1" s="1"/>
  <c r="EC216" i="1" s="1"/>
  <c r="BN217" i="1"/>
  <c r="BP217" i="1" s="1"/>
  <c r="EC217" i="1" s="1"/>
  <c r="BN218" i="1"/>
  <c r="BP218" i="1" s="1"/>
  <c r="EC218" i="1" s="1"/>
  <c r="BN219" i="1"/>
  <c r="BP219" i="1" s="1"/>
  <c r="EC219" i="1" s="1"/>
  <c r="BN220" i="1"/>
  <c r="BO220" i="1" s="1"/>
  <c r="BQ220" i="1" s="1"/>
  <c r="ED220" i="1" s="1"/>
  <c r="BN221" i="1"/>
  <c r="BP221" i="1" s="1"/>
  <c r="EC221" i="1" s="1"/>
  <c r="BN222" i="1"/>
  <c r="BP222" i="1" s="1"/>
  <c r="EC222" i="1" s="1"/>
  <c r="BN223" i="1"/>
  <c r="BP223" i="1" s="1"/>
  <c r="EC223" i="1" s="1"/>
  <c r="BN224" i="1"/>
  <c r="BP224" i="1" s="1"/>
  <c r="EC224" i="1" s="1"/>
  <c r="BN225" i="1"/>
  <c r="BP225" i="1" s="1"/>
  <c r="EC225" i="1" s="1"/>
  <c r="BN226" i="1"/>
  <c r="BP226" i="1" s="1"/>
  <c r="EC226" i="1" s="1"/>
  <c r="BN227" i="1"/>
  <c r="BP227" i="1" s="1"/>
  <c r="EC227" i="1" s="1"/>
  <c r="BN228" i="1"/>
  <c r="BO228" i="1" s="1"/>
  <c r="BQ228" i="1" s="1"/>
  <c r="ED228" i="1" s="1"/>
  <c r="BL2" i="1"/>
  <c r="BO227" i="1" l="1"/>
  <c r="BQ227" i="1" s="1"/>
  <c r="ED227" i="1" s="1"/>
  <c r="BO219" i="1"/>
  <c r="BQ219" i="1" s="1"/>
  <c r="ED219" i="1" s="1"/>
  <c r="BO211" i="1"/>
  <c r="BQ211" i="1" s="1"/>
  <c r="ED211" i="1" s="1"/>
  <c r="BO187" i="1"/>
  <c r="BQ187" i="1" s="1"/>
  <c r="ED187" i="1" s="1"/>
  <c r="BO226" i="1"/>
  <c r="BQ226" i="1" s="1"/>
  <c r="ED226" i="1" s="1"/>
  <c r="BO218" i="1"/>
  <c r="BQ218" i="1" s="1"/>
  <c r="ED218" i="1" s="1"/>
  <c r="BO210" i="1"/>
  <c r="BQ210" i="1" s="1"/>
  <c r="ED210" i="1" s="1"/>
  <c r="BO186" i="1"/>
  <c r="BQ186" i="1" s="1"/>
  <c r="ED186" i="1" s="1"/>
  <c r="BO164" i="1"/>
  <c r="BQ164" i="1" s="1"/>
  <c r="ED164" i="1" s="1"/>
  <c r="BO225" i="1"/>
  <c r="BQ225" i="1" s="1"/>
  <c r="ED225" i="1" s="1"/>
  <c r="BO217" i="1"/>
  <c r="BQ217" i="1" s="1"/>
  <c r="ED217" i="1" s="1"/>
  <c r="BO193" i="1"/>
  <c r="BQ193" i="1" s="1"/>
  <c r="ED193" i="1" s="1"/>
  <c r="BO185" i="1"/>
  <c r="BQ185" i="1" s="1"/>
  <c r="ED185" i="1" s="1"/>
  <c r="BP234" i="1"/>
  <c r="EC234" i="1" s="1"/>
  <c r="BO3" i="1"/>
  <c r="BO224" i="1"/>
  <c r="BQ224" i="1" s="1"/>
  <c r="ED224" i="1" s="1"/>
  <c r="BO216" i="1"/>
  <c r="BQ216" i="1" s="1"/>
  <c r="ED216" i="1" s="1"/>
  <c r="BO192" i="1"/>
  <c r="BQ192" i="1" s="1"/>
  <c r="ED192" i="1" s="1"/>
  <c r="BP228" i="1"/>
  <c r="EC228" i="1" s="1"/>
  <c r="BO223" i="1"/>
  <c r="BQ223" i="1" s="1"/>
  <c r="ED223" i="1" s="1"/>
  <c r="BO215" i="1"/>
  <c r="BQ215" i="1" s="1"/>
  <c r="ED215" i="1" s="1"/>
  <c r="BO191" i="1"/>
  <c r="BQ191" i="1" s="1"/>
  <c r="ED191" i="1" s="1"/>
  <c r="BO222" i="1"/>
  <c r="BQ222" i="1" s="1"/>
  <c r="ED222" i="1" s="1"/>
  <c r="BO214" i="1"/>
  <c r="BQ214" i="1" s="1"/>
  <c r="ED214" i="1" s="1"/>
  <c r="BO190" i="1"/>
  <c r="BQ190" i="1" s="1"/>
  <c r="ED190" i="1" s="1"/>
  <c r="BP220" i="1"/>
  <c r="EC220" i="1" s="1"/>
  <c r="BP188" i="1"/>
  <c r="EC188" i="1" s="1"/>
  <c r="BO221" i="1"/>
  <c r="BQ221" i="1" s="1"/>
  <c r="ED221" i="1" s="1"/>
  <c r="BO213" i="1"/>
  <c r="BQ213" i="1" s="1"/>
  <c r="ED213" i="1" s="1"/>
  <c r="BO189" i="1"/>
  <c r="BQ189" i="1" s="1"/>
  <c r="ED189" i="1" s="1"/>
  <c r="BO212" i="1"/>
  <c r="BQ212" i="1" s="1"/>
  <c r="ED212" i="1" s="1"/>
  <c r="BO230" i="1"/>
  <c r="BP230" i="1"/>
  <c r="EC230" i="1" s="1"/>
  <c r="BP233" i="1"/>
  <c r="EC233" i="1" s="1"/>
  <c r="BP240" i="1"/>
  <c r="EC240" i="1" s="1"/>
  <c r="BP232" i="1"/>
  <c r="EC232" i="1" s="1"/>
  <c r="BO2" i="1"/>
  <c r="S73" i="1"/>
  <c r="AU73" i="1" s="1"/>
  <c r="EE188" i="1"/>
  <c r="EE220" i="1"/>
  <c r="EE228" i="1"/>
  <c r="EE253" i="1"/>
  <c r="EE254" i="1"/>
  <c r="EE255" i="1"/>
  <c r="EE256" i="1"/>
  <c r="EE257" i="1"/>
  <c r="EE258" i="1"/>
  <c r="EE259" i="1"/>
  <c r="EE260" i="1"/>
  <c r="EE261" i="1"/>
  <c r="EE262" i="1"/>
  <c r="EE263" i="1"/>
  <c r="EE264" i="1"/>
  <c r="EE265" i="1"/>
  <c r="EE266" i="1"/>
  <c r="EE267" i="1"/>
  <c r="EE268" i="1"/>
  <c r="EE269" i="1"/>
  <c r="EE270" i="1"/>
  <c r="EE271" i="1"/>
  <c r="EE345" i="1"/>
  <c r="EE346" i="1"/>
  <c r="EE347" i="1"/>
  <c r="EE348" i="1"/>
  <c r="EE349" i="1"/>
  <c r="EE350" i="1"/>
  <c r="EE291" i="1"/>
  <c r="EE292" i="1"/>
  <c r="EE293" i="1"/>
  <c r="EE294" i="1"/>
  <c r="EE295" i="1"/>
  <c r="EE296" i="1"/>
  <c r="EE297" i="1"/>
  <c r="EE298" i="1"/>
  <c r="EE299" i="1"/>
  <c r="EE300" i="1"/>
  <c r="EE301" i="1"/>
  <c r="EE302" i="1"/>
  <c r="EE303" i="1"/>
  <c r="EE304" i="1"/>
  <c r="BK273" i="1"/>
  <c r="BQ273" i="1" s="1"/>
  <c r="ED273" i="1" s="1"/>
  <c r="BK274" i="1"/>
  <c r="BK275" i="1"/>
  <c r="BK276" i="1"/>
  <c r="BK277" i="1"/>
  <c r="BK278" i="1"/>
  <c r="BK279" i="1"/>
  <c r="BK280" i="1"/>
  <c r="BK281" i="1"/>
  <c r="BK282" i="1"/>
  <c r="BK283" i="1"/>
  <c r="BK284" i="1"/>
  <c r="BQ284" i="1" s="1"/>
  <c r="ED284" i="1" s="1"/>
  <c r="BK285" i="1"/>
  <c r="BK286" i="1"/>
  <c r="BQ286" i="1" s="1"/>
  <c r="ED286" i="1" s="1"/>
  <c r="BK287" i="1"/>
  <c r="BK288" i="1"/>
  <c r="BK289" i="1"/>
  <c r="BK290" i="1"/>
  <c r="BK272" i="1"/>
  <c r="BI273" i="1"/>
  <c r="BI274" i="1"/>
  <c r="BI275" i="1"/>
  <c r="BI276" i="1"/>
  <c r="BI277" i="1"/>
  <c r="BI278" i="1"/>
  <c r="BI279" i="1"/>
  <c r="BI280" i="1"/>
  <c r="BI281" i="1"/>
  <c r="BI282" i="1"/>
  <c r="BI283" i="1"/>
  <c r="BI284" i="1"/>
  <c r="BI285" i="1"/>
  <c r="BI286" i="1"/>
  <c r="BI287" i="1"/>
  <c r="BI288" i="1"/>
  <c r="BI289" i="1"/>
  <c r="BI290" i="1"/>
  <c r="BI272" i="1"/>
  <c r="U159" i="1"/>
  <c r="AY159" i="1" s="1"/>
  <c r="R18" i="4"/>
  <c r="R22" i="4"/>
  <c r="R23" i="4"/>
  <c r="R7" i="4"/>
  <c r="R8" i="4"/>
  <c r="R19" i="4"/>
  <c r="R26" i="4"/>
  <c r="R20" i="4"/>
  <c r="R21" i="4"/>
  <c r="R28" i="4"/>
  <c r="R10" i="4"/>
  <c r="R11" i="4"/>
  <c r="R14" i="4"/>
  <c r="R30" i="4"/>
  <c r="R13" i="4"/>
  <c r="R25" i="4"/>
  <c r="R29" i="4"/>
  <c r="R4" i="4"/>
  <c r="R5" i="4"/>
  <c r="R15" i="4"/>
  <c r="R9" i="4"/>
  <c r="R6" i="4"/>
  <c r="AF6" i="4" s="1"/>
  <c r="R12" i="4"/>
  <c r="R16" i="4"/>
  <c r="AF16" i="4" s="1"/>
  <c r="R17" i="4"/>
  <c r="R3" i="4"/>
  <c r="R24" i="4"/>
  <c r="R31" i="4"/>
  <c r="R32" i="4"/>
  <c r="R2" i="4"/>
  <c r="AA291" i="1"/>
  <c r="AA292" i="1"/>
  <c r="AA293" i="1"/>
  <c r="AA294" i="1"/>
  <c r="AA295" i="1"/>
  <c r="AA296" i="1"/>
  <c r="AA297" i="1"/>
  <c r="AA298" i="1"/>
  <c r="AA299" i="1"/>
  <c r="AA300" i="1"/>
  <c r="AA301" i="1"/>
  <c r="AA302" i="1"/>
  <c r="AA303" i="1"/>
  <c r="AA304" i="1"/>
  <c r="BI25" i="1"/>
  <c r="S26" i="1"/>
  <c r="AE26" i="1" s="1"/>
  <c r="T26" i="1"/>
  <c r="AO26" i="1" s="1"/>
  <c r="U26" i="1"/>
  <c r="AQ26" i="1" s="1"/>
  <c r="AD31" i="1"/>
  <c r="AD49" i="1"/>
  <c r="AD50" i="1"/>
  <c r="AD51" i="1"/>
  <c r="AD52" i="1"/>
  <c r="AD53" i="1"/>
  <c r="AD54" i="1"/>
  <c r="AD56" i="1"/>
  <c r="AD57" i="1"/>
  <c r="AD58" i="1"/>
  <c r="AD32" i="1"/>
  <c r="AD33" i="1"/>
  <c r="AD34" i="1"/>
  <c r="AD36" i="1"/>
  <c r="AD37" i="1"/>
  <c r="AD38" i="1"/>
  <c r="AD39" i="1"/>
  <c r="AD40" i="1"/>
  <c r="AD41" i="1"/>
  <c r="AD42" i="1"/>
  <c r="AD43" i="1"/>
  <c r="AD44" i="1"/>
  <c r="AD45" i="1"/>
  <c r="AD46" i="1"/>
  <c r="AD47" i="1"/>
  <c r="AD48" i="1"/>
  <c r="AD59" i="1"/>
  <c r="AD60" i="1"/>
  <c r="AD61" i="1"/>
  <c r="AD62" i="1"/>
  <c r="AD63" i="1"/>
  <c r="AD64" i="1"/>
  <c r="AD65" i="1"/>
  <c r="AD66" i="1"/>
  <c r="AD67" i="1"/>
  <c r="AD68" i="1"/>
  <c r="AD69" i="1"/>
  <c r="AD70" i="1"/>
  <c r="AD71" i="1"/>
  <c r="AD72" i="1"/>
  <c r="AD73" i="1"/>
  <c r="AD74" i="1"/>
  <c r="AD75" i="1"/>
  <c r="AD76" i="1"/>
  <c r="AD77" i="1"/>
  <c r="AD98" i="1"/>
  <c r="AD99" i="1"/>
  <c r="AD78" i="1"/>
  <c r="AD79" i="1"/>
  <c r="AD80" i="1"/>
  <c r="AD81" i="1"/>
  <c r="AD82" i="1"/>
  <c r="AD83" i="1"/>
  <c r="AD84" i="1"/>
  <c r="AD85" i="1"/>
  <c r="AD86" i="1"/>
  <c r="AD87" i="1"/>
  <c r="AD88" i="1"/>
  <c r="AD89" i="1"/>
  <c r="AD90" i="1"/>
  <c r="AD91" i="1"/>
  <c r="AD92" i="1"/>
  <c r="AD93" i="1"/>
  <c r="AD94" i="1"/>
  <c r="AD95" i="1"/>
  <c r="AD96" i="1"/>
  <c r="AD97" i="1"/>
  <c r="AD100" i="1"/>
  <c r="AD101" i="1"/>
  <c r="AD110" i="1"/>
  <c r="AD111" i="1"/>
  <c r="AD102" i="1"/>
  <c r="AD103" i="1"/>
  <c r="AD104" i="1"/>
  <c r="AD105" i="1"/>
  <c r="AD106" i="1"/>
  <c r="AD107" i="1"/>
  <c r="AD108" i="1"/>
  <c r="AD109" i="1"/>
  <c r="AD165" i="1"/>
  <c r="AD166" i="1"/>
  <c r="AD167" i="1"/>
  <c r="AD168" i="1"/>
  <c r="AD169" i="1"/>
  <c r="AD112" i="1"/>
  <c r="AD113" i="1"/>
  <c r="AD114" i="1"/>
  <c r="AD115" i="1"/>
  <c r="AD116" i="1"/>
  <c r="AD117" i="1"/>
  <c r="AD118" i="1"/>
  <c r="AD119" i="1"/>
  <c r="AD120" i="1"/>
  <c r="AD121" i="1"/>
  <c r="AD122" i="1"/>
  <c r="AD123" i="1"/>
  <c r="AD124" i="1"/>
  <c r="AD125" i="1"/>
  <c r="AD126" i="1"/>
  <c r="AD127" i="1"/>
  <c r="AD128" i="1"/>
  <c r="AD129" i="1"/>
  <c r="AD130" i="1"/>
  <c r="AD131" i="1"/>
  <c r="AD132" i="1"/>
  <c r="AD133" i="1"/>
  <c r="AD134" i="1"/>
  <c r="AD135" i="1"/>
  <c r="AD136" i="1"/>
  <c r="AD137" i="1"/>
  <c r="AD138" i="1"/>
  <c r="AD139" i="1"/>
  <c r="AD140" i="1"/>
  <c r="AD141" i="1"/>
  <c r="AD142" i="1"/>
  <c r="AD143" i="1"/>
  <c r="AD144" i="1"/>
  <c r="AD145" i="1"/>
  <c r="AD146" i="1"/>
  <c r="AD147" i="1"/>
  <c r="AD148" i="1"/>
  <c r="AD149" i="1"/>
  <c r="AD162" i="1"/>
  <c r="AD163" i="1"/>
  <c r="AD150" i="1"/>
  <c r="AD151" i="1"/>
  <c r="AD152" i="1"/>
  <c r="AD153" i="1"/>
  <c r="AD154" i="1"/>
  <c r="AD155" i="1"/>
  <c r="AD156" i="1"/>
  <c r="AD157" i="1"/>
  <c r="AD158" i="1"/>
  <c r="AD159" i="1"/>
  <c r="AD160" i="1"/>
  <c r="AD161" i="1"/>
  <c r="AD170" i="1"/>
  <c r="AD171" i="1"/>
  <c r="AD172" i="1"/>
  <c r="AD173" i="1"/>
  <c r="AD174" i="1"/>
  <c r="AD175" i="1"/>
  <c r="AD176" i="1"/>
  <c r="AD177" i="1"/>
  <c r="AD178" i="1"/>
  <c r="AD179" i="1"/>
  <c r="AD180" i="1"/>
  <c r="AD181" i="1"/>
  <c r="AD182" i="1"/>
  <c r="AD183" i="1"/>
  <c r="AD184" i="1"/>
  <c r="AD194" i="1"/>
  <c r="AD195" i="1"/>
  <c r="AD196" i="1"/>
  <c r="AD197" i="1"/>
  <c r="AD198" i="1"/>
  <c r="AD199" i="1"/>
  <c r="AD200" i="1"/>
  <c r="AD201" i="1"/>
  <c r="AD202" i="1"/>
  <c r="AD203" i="1"/>
  <c r="AD204" i="1"/>
  <c r="AD205" i="1"/>
  <c r="AD206" i="1"/>
  <c r="AD207" i="1"/>
  <c r="AD208" i="1"/>
  <c r="AD209" i="1"/>
  <c r="AD229" i="1"/>
  <c r="AD230" i="1"/>
  <c r="AD231" i="1"/>
  <c r="AD232" i="1"/>
  <c r="AD233" i="1"/>
  <c r="AD234" i="1"/>
  <c r="AD235" i="1"/>
  <c r="AD236" i="1"/>
  <c r="AD237" i="1"/>
  <c r="AD238" i="1"/>
  <c r="AD239" i="1"/>
  <c r="AD240" i="1"/>
  <c r="AD241" i="1"/>
  <c r="AD242" i="1"/>
  <c r="AD243" i="1"/>
  <c r="AD244" i="1"/>
  <c r="AD245" i="1"/>
  <c r="AD246" i="1"/>
  <c r="AD247" i="1"/>
  <c r="AD248" i="1"/>
  <c r="AD249" i="1"/>
  <c r="AD250" i="1"/>
  <c r="AD251" i="1"/>
  <c r="AD252" i="1"/>
  <c r="AF31" i="1"/>
  <c r="AF170" i="1"/>
  <c r="AH170" i="1"/>
  <c r="AJ170" i="1"/>
  <c r="AF171" i="1"/>
  <c r="AF172" i="1"/>
  <c r="AF173" i="1"/>
  <c r="AF174" i="1"/>
  <c r="AF175" i="1"/>
  <c r="AF176" i="1"/>
  <c r="AF177" i="1"/>
  <c r="AF178" i="1"/>
  <c r="AF179" i="1"/>
  <c r="AF180" i="1"/>
  <c r="AF181" i="1"/>
  <c r="AF182" i="1"/>
  <c r="AF183" i="1"/>
  <c r="AH183" i="1"/>
  <c r="AJ183" i="1"/>
  <c r="AF184" i="1"/>
  <c r="AF194" i="1"/>
  <c r="AF195" i="1"/>
  <c r="AF196" i="1"/>
  <c r="AF197" i="1"/>
  <c r="AF198" i="1"/>
  <c r="AF199" i="1"/>
  <c r="AF200" i="1"/>
  <c r="AF201" i="1"/>
  <c r="AF202" i="1"/>
  <c r="AF203" i="1"/>
  <c r="AF204" i="1"/>
  <c r="AF205" i="1"/>
  <c r="AF206" i="1"/>
  <c r="AF207" i="1"/>
  <c r="AF208" i="1"/>
  <c r="AF209" i="1"/>
  <c r="AF229" i="1"/>
  <c r="AF230" i="1"/>
  <c r="AF231" i="1"/>
  <c r="AF232" i="1"/>
  <c r="AF233" i="1"/>
  <c r="AF234" i="1"/>
  <c r="AF235" i="1"/>
  <c r="AF236" i="1"/>
  <c r="AF237" i="1"/>
  <c r="AF238" i="1"/>
  <c r="AF239" i="1"/>
  <c r="AF240" i="1"/>
  <c r="AF241" i="1"/>
  <c r="AF242" i="1"/>
  <c r="AF243" i="1"/>
  <c r="AF244" i="1"/>
  <c r="AF245" i="1"/>
  <c r="AF246" i="1"/>
  <c r="AF247" i="1"/>
  <c r="AF248" i="1"/>
  <c r="AF249" i="1"/>
  <c r="AF250" i="1"/>
  <c r="AF251" i="1"/>
  <c r="AF252" i="1"/>
  <c r="AH171" i="1"/>
  <c r="AJ171" i="1"/>
  <c r="BK171" i="1"/>
  <c r="BL171" i="1"/>
  <c r="BP171" i="1" s="1"/>
  <c r="EC171" i="1" s="1"/>
  <c r="AH172" i="1"/>
  <c r="AH173" i="1"/>
  <c r="AH174" i="1"/>
  <c r="AH175" i="1"/>
  <c r="AJ175" i="1"/>
  <c r="AH176" i="1"/>
  <c r="AH177" i="1"/>
  <c r="AH178" i="1"/>
  <c r="AH179" i="1"/>
  <c r="AH180" i="1"/>
  <c r="AH181" i="1"/>
  <c r="AH182" i="1"/>
  <c r="AH184" i="1"/>
  <c r="AH194" i="1"/>
  <c r="AH195" i="1"/>
  <c r="AH196" i="1"/>
  <c r="AH197" i="1"/>
  <c r="AH198" i="1"/>
  <c r="AH199" i="1"/>
  <c r="AH200" i="1"/>
  <c r="AH201" i="1"/>
  <c r="AH202" i="1"/>
  <c r="AH203" i="1"/>
  <c r="AH204" i="1"/>
  <c r="AH205" i="1"/>
  <c r="AH206" i="1"/>
  <c r="AH207" i="1"/>
  <c r="AH208" i="1"/>
  <c r="AH209" i="1"/>
  <c r="AH229" i="1"/>
  <c r="AH230" i="1"/>
  <c r="AH231" i="1"/>
  <c r="AJ231" i="1"/>
  <c r="AH232" i="1"/>
  <c r="AH233" i="1"/>
  <c r="AH234" i="1"/>
  <c r="AH235" i="1"/>
  <c r="AJ235" i="1"/>
  <c r="AH236" i="1"/>
  <c r="AH237" i="1"/>
  <c r="AH238" i="1"/>
  <c r="AH239" i="1"/>
  <c r="AH240" i="1"/>
  <c r="AH241" i="1"/>
  <c r="AH242" i="1"/>
  <c r="AH243" i="1"/>
  <c r="AJ243" i="1"/>
  <c r="AH244" i="1"/>
  <c r="AH245" i="1"/>
  <c r="AJ245" i="1"/>
  <c r="AH246" i="1"/>
  <c r="AH247" i="1"/>
  <c r="AH248" i="1"/>
  <c r="AH249" i="1"/>
  <c r="AH250" i="1"/>
  <c r="AH251" i="1"/>
  <c r="AH252" i="1"/>
  <c r="AJ172" i="1"/>
  <c r="AJ173" i="1"/>
  <c r="AJ174" i="1"/>
  <c r="AJ176" i="1"/>
  <c r="AJ177" i="1"/>
  <c r="AJ178" i="1"/>
  <c r="AJ179" i="1"/>
  <c r="AJ180" i="1"/>
  <c r="AJ181" i="1"/>
  <c r="AJ182" i="1"/>
  <c r="AJ184" i="1"/>
  <c r="AJ194" i="1"/>
  <c r="AJ195" i="1"/>
  <c r="AJ196" i="1"/>
  <c r="AJ197" i="1"/>
  <c r="AJ198" i="1"/>
  <c r="AJ199" i="1"/>
  <c r="AJ200" i="1"/>
  <c r="AJ201" i="1"/>
  <c r="AJ202" i="1"/>
  <c r="AJ203" i="1"/>
  <c r="AJ204" i="1"/>
  <c r="AJ205" i="1"/>
  <c r="AJ206" i="1"/>
  <c r="AJ207" i="1"/>
  <c r="AJ208" i="1"/>
  <c r="AJ209" i="1"/>
  <c r="AJ229" i="1"/>
  <c r="AJ230" i="1"/>
  <c r="AJ232" i="1"/>
  <c r="AJ233" i="1"/>
  <c r="AJ234" i="1"/>
  <c r="AJ236" i="1"/>
  <c r="AJ237" i="1"/>
  <c r="AJ238" i="1"/>
  <c r="AJ239" i="1"/>
  <c r="AJ240" i="1"/>
  <c r="AJ241" i="1"/>
  <c r="AJ242" i="1"/>
  <c r="AJ244" i="1"/>
  <c r="BH244" i="1"/>
  <c r="BK244" i="1" s="1"/>
  <c r="AJ246" i="1"/>
  <c r="AJ247" i="1"/>
  <c r="AJ248" i="1"/>
  <c r="AJ249" i="1"/>
  <c r="AJ250" i="1"/>
  <c r="AJ251" i="1"/>
  <c r="AJ252" i="1"/>
  <c r="BM229" i="1"/>
  <c r="BL209" i="1"/>
  <c r="BP209" i="1" s="1"/>
  <c r="EC209" i="1" s="1"/>
  <c r="BL208" i="1"/>
  <c r="BP208" i="1" s="1"/>
  <c r="EC208" i="1" s="1"/>
  <c r="BL207" i="1"/>
  <c r="BP207" i="1" s="1"/>
  <c r="EC207" i="1" s="1"/>
  <c r="BL206" i="1"/>
  <c r="BP206" i="1" s="1"/>
  <c r="EC206" i="1" s="1"/>
  <c r="BL205" i="1"/>
  <c r="BM205" i="1" s="1"/>
  <c r="BL204" i="1"/>
  <c r="BL203" i="1"/>
  <c r="BP203" i="1" s="1"/>
  <c r="EC203" i="1" s="1"/>
  <c r="BL202" i="1"/>
  <c r="BP202" i="1" s="1"/>
  <c r="EC202" i="1" s="1"/>
  <c r="BL201" i="1"/>
  <c r="BM201" i="1" s="1"/>
  <c r="BL200" i="1"/>
  <c r="BP200" i="1" s="1"/>
  <c r="EC200" i="1" s="1"/>
  <c r="BL199" i="1"/>
  <c r="BP199" i="1" s="1"/>
  <c r="EC199" i="1" s="1"/>
  <c r="BL198" i="1"/>
  <c r="BM198" i="1" s="1"/>
  <c r="BL197" i="1"/>
  <c r="BM197" i="1" s="1"/>
  <c r="BL196" i="1"/>
  <c r="BP196" i="1" s="1"/>
  <c r="EC196" i="1" s="1"/>
  <c r="BL195" i="1"/>
  <c r="BP195" i="1" s="1"/>
  <c r="EC195" i="1" s="1"/>
  <c r="BL194" i="1"/>
  <c r="BK194" i="1"/>
  <c r="BL184" i="1"/>
  <c r="BP184" i="1" s="1"/>
  <c r="EC184" i="1" s="1"/>
  <c r="BL183" i="1"/>
  <c r="BP183" i="1" s="1"/>
  <c r="EC183" i="1" s="1"/>
  <c r="BL182" i="1"/>
  <c r="BK182" i="1"/>
  <c r="BL181" i="1"/>
  <c r="BM181" i="1" s="1"/>
  <c r="BL180" i="1"/>
  <c r="BL179" i="1"/>
  <c r="BM179" i="1" s="1"/>
  <c r="BL178" i="1"/>
  <c r="BP178" i="1" s="1"/>
  <c r="EC178" i="1" s="1"/>
  <c r="BL177" i="1"/>
  <c r="BL176" i="1"/>
  <c r="BM176" i="1" s="1"/>
  <c r="BL175" i="1"/>
  <c r="BM175" i="1" s="1"/>
  <c r="BL174" i="1"/>
  <c r="BM174" i="1" s="1"/>
  <c r="BL173" i="1"/>
  <c r="BL172" i="1"/>
  <c r="BM172" i="1" s="1"/>
  <c r="BL170" i="1"/>
  <c r="BM170" i="1" s="1"/>
  <c r="BJ170" i="1"/>
  <c r="BL161" i="1"/>
  <c r="BM161" i="1" s="1"/>
  <c r="BL160" i="1"/>
  <c r="BM160" i="1" s="1"/>
  <c r="BL159" i="1"/>
  <c r="BM159" i="1" s="1"/>
  <c r="BL158" i="1"/>
  <c r="BM158" i="1" s="1"/>
  <c r="BJ158" i="1"/>
  <c r="BK158" i="1" s="1"/>
  <c r="BL157" i="1"/>
  <c r="BM157" i="1" s="1"/>
  <c r="BL156" i="1"/>
  <c r="BL155" i="1"/>
  <c r="BM155" i="1" s="1"/>
  <c r="BL154" i="1"/>
  <c r="BM154" i="1" s="1"/>
  <c r="BL153" i="1"/>
  <c r="BM153" i="1" s="1"/>
  <c r="BL152" i="1"/>
  <c r="BM152" i="1" s="1"/>
  <c r="BL151" i="1"/>
  <c r="BM151" i="1" s="1"/>
  <c r="BL150" i="1"/>
  <c r="BL163" i="1"/>
  <c r="BM163" i="1" s="1"/>
  <c r="BL162" i="1"/>
  <c r="BM162" i="1" s="1"/>
  <c r="BL149" i="1"/>
  <c r="BM149" i="1" s="1"/>
  <c r="BL148" i="1"/>
  <c r="BM148" i="1" s="1"/>
  <c r="BL147" i="1"/>
  <c r="BM147" i="1" s="1"/>
  <c r="BL146" i="1"/>
  <c r="BM146" i="1" s="1"/>
  <c r="BL145" i="1"/>
  <c r="BM145" i="1" s="1"/>
  <c r="BL144" i="1"/>
  <c r="BM144" i="1" s="1"/>
  <c r="BL143" i="1"/>
  <c r="BM143" i="1" s="1"/>
  <c r="BL142" i="1"/>
  <c r="BM142" i="1" s="1"/>
  <c r="BL141" i="1"/>
  <c r="BM141" i="1" s="1"/>
  <c r="BJ141" i="1"/>
  <c r="BL140" i="1"/>
  <c r="BM140" i="1" s="1"/>
  <c r="BL139" i="1"/>
  <c r="BM139" i="1" s="1"/>
  <c r="BL138" i="1"/>
  <c r="BM138" i="1" s="1"/>
  <c r="BL137" i="1"/>
  <c r="BM137" i="1" s="1"/>
  <c r="BL136" i="1"/>
  <c r="BM136" i="1" s="1"/>
  <c r="BL135" i="1"/>
  <c r="BL134" i="1"/>
  <c r="BM134" i="1" s="1"/>
  <c r="BJ134" i="1"/>
  <c r="BL133" i="1"/>
  <c r="BM133" i="1" s="1"/>
  <c r="BL132" i="1"/>
  <c r="BM132" i="1" s="1"/>
  <c r="BL131" i="1"/>
  <c r="BM131" i="1" s="1"/>
  <c r="BL130" i="1"/>
  <c r="BM130" i="1" s="1"/>
  <c r="BL129" i="1"/>
  <c r="BM129" i="1" s="1"/>
  <c r="BL128" i="1"/>
  <c r="BM128" i="1" s="1"/>
  <c r="BL127" i="1"/>
  <c r="BM127" i="1" s="1"/>
  <c r="BL126" i="1"/>
  <c r="BM126" i="1" s="1"/>
  <c r="BJ126" i="1"/>
  <c r="BL125" i="1"/>
  <c r="BM125" i="1" s="1"/>
  <c r="BL124" i="1"/>
  <c r="BM124" i="1" s="1"/>
  <c r="BL123" i="1"/>
  <c r="BM123" i="1" s="1"/>
  <c r="BL122" i="1"/>
  <c r="BM122" i="1" s="1"/>
  <c r="BL121" i="1"/>
  <c r="BM121" i="1" s="1"/>
  <c r="BL120" i="1"/>
  <c r="BM120" i="1" s="1"/>
  <c r="BL119" i="1"/>
  <c r="BM119" i="1" s="1"/>
  <c r="BL118" i="1"/>
  <c r="BM118" i="1" s="1"/>
  <c r="BL117" i="1"/>
  <c r="BM117" i="1" s="1"/>
  <c r="BL116" i="1"/>
  <c r="BL115" i="1"/>
  <c r="BM115" i="1" s="1"/>
  <c r="BL114" i="1"/>
  <c r="BM114" i="1" s="1"/>
  <c r="BL113" i="1"/>
  <c r="BM113" i="1" s="1"/>
  <c r="BL112" i="1"/>
  <c r="BM112" i="1" s="1"/>
  <c r="BJ112" i="1"/>
  <c r="BL169" i="1"/>
  <c r="BL168" i="1"/>
  <c r="BM168" i="1" s="1"/>
  <c r="BL167" i="1"/>
  <c r="BM167" i="1" s="1"/>
  <c r="BL166" i="1"/>
  <c r="BM166" i="1" s="1"/>
  <c r="BL109" i="1"/>
  <c r="BM109" i="1" s="1"/>
  <c r="BL108" i="1"/>
  <c r="BL107" i="1"/>
  <c r="BL106" i="1"/>
  <c r="BM106" i="1" s="1"/>
  <c r="BL105" i="1"/>
  <c r="BM105" i="1" s="1"/>
  <c r="BL104" i="1"/>
  <c r="BM104" i="1" s="1"/>
  <c r="BL103" i="1"/>
  <c r="BM103" i="1" s="1"/>
  <c r="BL102" i="1"/>
  <c r="BM102" i="1" s="1"/>
  <c r="BJ102" i="1"/>
  <c r="BL111" i="1"/>
  <c r="BM111" i="1" s="1"/>
  <c r="BL110" i="1"/>
  <c r="BM110" i="1" s="1"/>
  <c r="BL101" i="1"/>
  <c r="BM101" i="1" s="1"/>
  <c r="BL100" i="1"/>
  <c r="BM100" i="1" s="1"/>
  <c r="BL97" i="1"/>
  <c r="BM97" i="1" s="1"/>
  <c r="BL96" i="1"/>
  <c r="BM96" i="1" s="1"/>
  <c r="BL95" i="1"/>
  <c r="BM95" i="1" s="1"/>
  <c r="BL94" i="1"/>
  <c r="BL93" i="1"/>
  <c r="BM93" i="1" s="1"/>
  <c r="BL92" i="1"/>
  <c r="BM92" i="1" s="1"/>
  <c r="BL91" i="1"/>
  <c r="BM91" i="1" s="1"/>
  <c r="BL90" i="1"/>
  <c r="BM90" i="1" s="1"/>
  <c r="BL89" i="1"/>
  <c r="BM89" i="1" s="1"/>
  <c r="BL88" i="1"/>
  <c r="BM88" i="1" s="1"/>
  <c r="BL87" i="1"/>
  <c r="BM87" i="1" s="1"/>
  <c r="BL86" i="1"/>
  <c r="BM86" i="1" s="1"/>
  <c r="BL85" i="1"/>
  <c r="BM85" i="1" s="1"/>
  <c r="BL84" i="1"/>
  <c r="BM84" i="1" s="1"/>
  <c r="BL83" i="1"/>
  <c r="BM83" i="1" s="1"/>
  <c r="BL82" i="1"/>
  <c r="BM82" i="1" s="1"/>
  <c r="BL81" i="1"/>
  <c r="BM81" i="1" s="1"/>
  <c r="BL80" i="1"/>
  <c r="BM80" i="1" s="1"/>
  <c r="BL79" i="1"/>
  <c r="BM79" i="1" s="1"/>
  <c r="BL78" i="1"/>
  <c r="BM78" i="1" s="1"/>
  <c r="BL99" i="1"/>
  <c r="BM99" i="1" s="1"/>
  <c r="BL98" i="1"/>
  <c r="BM98" i="1" s="1"/>
  <c r="BL77" i="1"/>
  <c r="BJ77" i="1"/>
  <c r="BK77" i="1" s="1"/>
  <c r="BL76" i="1"/>
  <c r="BM76" i="1" s="1"/>
  <c r="BL75" i="1"/>
  <c r="BM75" i="1" s="1"/>
  <c r="BL74" i="1"/>
  <c r="BM74" i="1" s="1"/>
  <c r="BJ74" i="1"/>
  <c r="BK74" i="1" s="1"/>
  <c r="BL73" i="1"/>
  <c r="BM73" i="1" s="1"/>
  <c r="BL72" i="1"/>
  <c r="BM72" i="1" s="1"/>
  <c r="BL71" i="1"/>
  <c r="BM71" i="1" s="1"/>
  <c r="BL70" i="1"/>
  <c r="BM70" i="1" s="1"/>
  <c r="BL69" i="1"/>
  <c r="BM69" i="1" s="1"/>
  <c r="BL68" i="1"/>
  <c r="BJ68" i="1"/>
  <c r="BL67" i="1"/>
  <c r="BM67" i="1" s="1"/>
  <c r="BL66" i="1"/>
  <c r="BM66" i="1" s="1"/>
  <c r="BL65" i="1"/>
  <c r="BM65" i="1" s="1"/>
  <c r="BL64" i="1"/>
  <c r="BM64" i="1" s="1"/>
  <c r="BL63" i="1"/>
  <c r="BM63" i="1" s="1"/>
  <c r="BL62" i="1"/>
  <c r="BL61" i="1"/>
  <c r="BM61" i="1" s="1"/>
  <c r="BL60" i="1"/>
  <c r="BM60" i="1" s="1"/>
  <c r="BL59" i="1"/>
  <c r="BM59" i="1" s="1"/>
  <c r="BL48" i="1"/>
  <c r="BM48" i="1" s="1"/>
  <c r="BL47" i="1"/>
  <c r="BM47" i="1" s="1"/>
  <c r="BL46" i="1"/>
  <c r="BM46" i="1" s="1"/>
  <c r="BL45" i="1"/>
  <c r="BL44" i="1"/>
  <c r="BM44" i="1" s="1"/>
  <c r="BJ44" i="1"/>
  <c r="BL43" i="1"/>
  <c r="BM43" i="1" s="1"/>
  <c r="BL42" i="1"/>
  <c r="BM42" i="1" s="1"/>
  <c r="BL41" i="1"/>
  <c r="BM41" i="1" s="1"/>
  <c r="BL40" i="1"/>
  <c r="BM40" i="1" s="1"/>
  <c r="BL39" i="1"/>
  <c r="BM39" i="1" s="1"/>
  <c r="BL38" i="1"/>
  <c r="BM38" i="1" s="1"/>
  <c r="BL37" i="1"/>
  <c r="BM37" i="1" s="1"/>
  <c r="BL36" i="1"/>
  <c r="BM36" i="1" s="1"/>
  <c r="BL35" i="1"/>
  <c r="BM35" i="1" s="1"/>
  <c r="BL34" i="1"/>
  <c r="BL33" i="1"/>
  <c r="BM33" i="1" s="1"/>
  <c r="BL32" i="1"/>
  <c r="BM32" i="1" s="1"/>
  <c r="BL58" i="1"/>
  <c r="BM58" i="1" s="1"/>
  <c r="BL57" i="1"/>
  <c r="BM57" i="1" s="1"/>
  <c r="BL56" i="1"/>
  <c r="BM56" i="1" s="1"/>
  <c r="BL55" i="1"/>
  <c r="BM55" i="1" s="1"/>
  <c r="BJ55" i="1"/>
  <c r="BL54" i="1"/>
  <c r="BM54" i="1" s="1"/>
  <c r="BL53" i="1"/>
  <c r="BM53" i="1" s="1"/>
  <c r="BL52" i="1"/>
  <c r="BM52" i="1" s="1"/>
  <c r="BL51" i="1"/>
  <c r="BM51" i="1" s="1"/>
  <c r="BL50" i="1"/>
  <c r="BL49" i="1"/>
  <c r="BM49" i="1" s="1"/>
  <c r="BL31" i="1"/>
  <c r="BM31" i="1" s="1"/>
  <c r="BL30" i="1"/>
  <c r="BM30" i="1" s="1"/>
  <c r="BJ30" i="1"/>
  <c r="BL29" i="1"/>
  <c r="BM29" i="1" s="1"/>
  <c r="BJ29" i="1"/>
  <c r="BL28" i="1"/>
  <c r="BM28" i="1" s="1"/>
  <c r="BL27" i="1"/>
  <c r="BL26" i="1"/>
  <c r="BM26" i="1" s="1"/>
  <c r="BL25" i="1"/>
  <c r="BM25" i="1" s="1"/>
  <c r="BJ25" i="1"/>
  <c r="BL24" i="1"/>
  <c r="BM24" i="1" s="1"/>
  <c r="BL23" i="1"/>
  <c r="BL22" i="1"/>
  <c r="BM22" i="1" s="1"/>
  <c r="BJ22" i="1"/>
  <c r="BL21" i="1"/>
  <c r="BM21" i="1" s="1"/>
  <c r="BJ21" i="1"/>
  <c r="BL20" i="1"/>
  <c r="BM20" i="1" s="1"/>
  <c r="BL19" i="1"/>
  <c r="BM19" i="1" s="1"/>
  <c r="BL18" i="1"/>
  <c r="BJ18" i="1"/>
  <c r="BL17" i="1"/>
  <c r="BM17" i="1" s="1"/>
  <c r="BL16" i="1"/>
  <c r="BM16" i="1" s="1"/>
  <c r="BL15" i="1"/>
  <c r="BM15" i="1" s="1"/>
  <c r="BL14" i="1"/>
  <c r="BM14" i="1" s="1"/>
  <c r="BJ14" i="1"/>
  <c r="BL13" i="1"/>
  <c r="BM13" i="1" s="1"/>
  <c r="BJ13" i="1"/>
  <c r="BL12" i="1"/>
  <c r="BM12" i="1" s="1"/>
  <c r="BL11" i="1"/>
  <c r="BM11" i="1" s="1"/>
  <c r="BL10" i="1"/>
  <c r="BM10" i="1" s="1"/>
  <c r="BL9" i="1"/>
  <c r="BM9" i="1" s="1"/>
  <c r="BL8" i="1"/>
  <c r="BM8" i="1" s="1"/>
  <c r="BL7" i="1"/>
  <c r="BM7" i="1" s="1"/>
  <c r="BL6" i="1"/>
  <c r="BM6" i="1" s="1"/>
  <c r="BJ6" i="1"/>
  <c r="BK6" i="1" s="1"/>
  <c r="BL5" i="1"/>
  <c r="BM5" i="1" s="1"/>
  <c r="BL4" i="1"/>
  <c r="BM4" i="1" s="1"/>
  <c r="BL3" i="1"/>
  <c r="BM3" i="1" s="1"/>
  <c r="BJ3" i="1"/>
  <c r="BK233" i="1"/>
  <c r="BQ233" i="1" s="1"/>
  <c r="BK232" i="1"/>
  <c r="BK231" i="1"/>
  <c r="BQ231" i="1" s="1"/>
  <c r="BK230" i="1"/>
  <c r="BK229" i="1"/>
  <c r="BK195" i="1"/>
  <c r="BK196" i="1"/>
  <c r="BK199" i="1"/>
  <c r="BK200" i="1"/>
  <c r="BK202" i="1"/>
  <c r="BK203" i="1"/>
  <c r="BK204" i="1"/>
  <c r="BK205" i="1"/>
  <c r="BK206" i="1"/>
  <c r="BK207" i="1"/>
  <c r="BK208" i="1"/>
  <c r="BK209" i="1"/>
  <c r="BK177" i="1"/>
  <c r="BK178" i="1"/>
  <c r="BK180" i="1"/>
  <c r="BK183" i="1"/>
  <c r="BK184" i="1"/>
  <c r="BM2" i="1"/>
  <c r="BI4" i="1"/>
  <c r="BI10" i="1"/>
  <c r="BI28" i="1"/>
  <c r="BI62" i="1"/>
  <c r="BI168" i="1"/>
  <c r="BJ201" i="1"/>
  <c r="BJ198" i="1"/>
  <c r="BJ197" i="1"/>
  <c r="BJ181" i="1"/>
  <c r="BJ179" i="1"/>
  <c r="BJ176" i="1"/>
  <c r="BJ175" i="1"/>
  <c r="BJ174" i="1"/>
  <c r="BJ173" i="1"/>
  <c r="BJ172" i="1"/>
  <c r="BJ163" i="1"/>
  <c r="BK163" i="1" s="1"/>
  <c r="BJ162" i="1"/>
  <c r="BJ161" i="1"/>
  <c r="BJ160" i="1"/>
  <c r="BJ159" i="1"/>
  <c r="BJ157" i="1"/>
  <c r="BK157" i="1" s="1"/>
  <c r="BJ156" i="1"/>
  <c r="BK156" i="1" s="1"/>
  <c r="BJ155" i="1"/>
  <c r="BJ154" i="1"/>
  <c r="BK154" i="1" s="1"/>
  <c r="BQ154" i="1" s="1"/>
  <c r="BJ153" i="1"/>
  <c r="BJ152" i="1"/>
  <c r="BK152" i="1" s="1"/>
  <c r="BJ151" i="1"/>
  <c r="BJ150" i="1"/>
  <c r="BP150" i="1" s="1"/>
  <c r="BJ149" i="1"/>
  <c r="BJ148" i="1"/>
  <c r="BJ147" i="1"/>
  <c r="BK147" i="1" s="1"/>
  <c r="BJ146" i="1"/>
  <c r="BK146" i="1" s="1"/>
  <c r="BJ145" i="1"/>
  <c r="BJ144" i="1"/>
  <c r="BJ143" i="1"/>
  <c r="BJ142" i="1"/>
  <c r="BK142" i="1" s="1"/>
  <c r="BJ140" i="1"/>
  <c r="BJ139" i="1"/>
  <c r="BJ138" i="1"/>
  <c r="BJ137" i="1"/>
  <c r="BJ136" i="1"/>
  <c r="BJ135" i="1"/>
  <c r="BJ133" i="1"/>
  <c r="BJ132" i="1"/>
  <c r="BJ131" i="1"/>
  <c r="BJ130" i="1"/>
  <c r="BJ129" i="1"/>
  <c r="BJ128" i="1"/>
  <c r="BJ127" i="1"/>
  <c r="BJ125" i="1"/>
  <c r="BJ124" i="1"/>
  <c r="BJ123" i="1"/>
  <c r="BJ122" i="1"/>
  <c r="BJ121" i="1"/>
  <c r="BJ120" i="1"/>
  <c r="BJ119" i="1"/>
  <c r="BK119" i="1" s="1"/>
  <c r="BQ119" i="1" s="1"/>
  <c r="BJ118" i="1"/>
  <c r="BK118" i="1" s="1"/>
  <c r="BJ117" i="1"/>
  <c r="BJ116" i="1"/>
  <c r="BJ115" i="1"/>
  <c r="BK115" i="1" s="1"/>
  <c r="BQ115" i="1" s="1"/>
  <c r="BJ114" i="1"/>
  <c r="BJ113" i="1"/>
  <c r="BJ169" i="1"/>
  <c r="BK169" i="1" s="1"/>
  <c r="BJ168" i="1"/>
  <c r="BJ167" i="1"/>
  <c r="BJ166" i="1"/>
  <c r="BJ165" i="1"/>
  <c r="BP165" i="1" s="1"/>
  <c r="BJ109" i="1"/>
  <c r="BJ108" i="1"/>
  <c r="BJ107" i="1"/>
  <c r="BK107" i="1" s="1"/>
  <c r="BJ106" i="1"/>
  <c r="BK106" i="1" s="1"/>
  <c r="BJ105" i="1"/>
  <c r="BJ104" i="1"/>
  <c r="BJ103" i="1"/>
  <c r="BJ111" i="1"/>
  <c r="BJ110" i="1"/>
  <c r="BJ101" i="1"/>
  <c r="BJ100" i="1"/>
  <c r="BK100" i="1" s="1"/>
  <c r="BJ97" i="1"/>
  <c r="BJ96" i="1"/>
  <c r="BJ95" i="1"/>
  <c r="BJ94" i="1"/>
  <c r="BK94" i="1" s="1"/>
  <c r="BJ93" i="1"/>
  <c r="BJ92" i="1"/>
  <c r="BJ91" i="1"/>
  <c r="BJ90" i="1"/>
  <c r="BJ89" i="1"/>
  <c r="BJ88" i="1"/>
  <c r="BJ87" i="1"/>
  <c r="BJ86" i="1"/>
  <c r="BJ85" i="1"/>
  <c r="BJ84" i="1"/>
  <c r="BJ83" i="1"/>
  <c r="BJ82" i="1"/>
  <c r="BJ81" i="1"/>
  <c r="BJ80" i="1"/>
  <c r="BJ79" i="1"/>
  <c r="BJ78" i="1"/>
  <c r="BJ99" i="1"/>
  <c r="BJ98" i="1"/>
  <c r="BJ76" i="1"/>
  <c r="BK76" i="1" s="1"/>
  <c r="BJ75" i="1"/>
  <c r="BJ73" i="1"/>
  <c r="BJ72" i="1"/>
  <c r="BJ71" i="1"/>
  <c r="BJ70" i="1"/>
  <c r="BJ69" i="1"/>
  <c r="BJ67" i="1"/>
  <c r="BK67" i="1" s="1"/>
  <c r="BJ66" i="1"/>
  <c r="BJ65" i="1"/>
  <c r="BJ64" i="1"/>
  <c r="BJ63" i="1"/>
  <c r="BJ62" i="1"/>
  <c r="BJ61" i="1"/>
  <c r="BK61" i="1" s="1"/>
  <c r="BJ60" i="1"/>
  <c r="BK60" i="1" s="1"/>
  <c r="BJ59" i="1"/>
  <c r="BJ48" i="1"/>
  <c r="BJ47" i="1"/>
  <c r="BJ46" i="1"/>
  <c r="BK46" i="1" s="1"/>
  <c r="BJ45" i="1"/>
  <c r="BJ43" i="1"/>
  <c r="BK43" i="1" s="1"/>
  <c r="BJ42" i="1"/>
  <c r="BJ41" i="1"/>
  <c r="BK41" i="1" s="1"/>
  <c r="BJ40" i="1"/>
  <c r="BJ39" i="1"/>
  <c r="BJ38" i="1"/>
  <c r="BJ37" i="1"/>
  <c r="BJ36" i="1"/>
  <c r="BJ35" i="1"/>
  <c r="BJ34" i="1"/>
  <c r="BJ33" i="1"/>
  <c r="BK33" i="1" s="1"/>
  <c r="BJ32" i="1"/>
  <c r="BJ58" i="1"/>
  <c r="BK58" i="1" s="1"/>
  <c r="BJ57" i="1"/>
  <c r="BJ56" i="1"/>
  <c r="BJ54" i="1"/>
  <c r="BK54" i="1" s="1"/>
  <c r="BJ53" i="1"/>
  <c r="BK53" i="1" s="1"/>
  <c r="BJ52" i="1"/>
  <c r="BK52" i="1" s="1"/>
  <c r="BJ51" i="1"/>
  <c r="BJ50" i="1"/>
  <c r="BJ49" i="1"/>
  <c r="BJ31" i="1"/>
  <c r="BJ28" i="1"/>
  <c r="BJ27" i="1"/>
  <c r="BJ26" i="1"/>
  <c r="BJ24" i="1"/>
  <c r="BK24" i="1" s="1"/>
  <c r="BJ23" i="1"/>
  <c r="BJ20" i="1"/>
  <c r="BK20" i="1" s="1"/>
  <c r="BJ19" i="1"/>
  <c r="BJ17" i="1"/>
  <c r="BJ16" i="1"/>
  <c r="BK16" i="1" s="1"/>
  <c r="BJ15" i="1"/>
  <c r="BJ12" i="1"/>
  <c r="BJ11" i="1"/>
  <c r="BK11" i="1" s="1"/>
  <c r="BJ10" i="1"/>
  <c r="BJ9" i="1"/>
  <c r="BJ8" i="1"/>
  <c r="BJ7" i="1"/>
  <c r="BJ5" i="1"/>
  <c r="BK5" i="1" s="1"/>
  <c r="BJ4" i="1"/>
  <c r="BJ2" i="1"/>
  <c r="BP2" i="1" s="1"/>
  <c r="AY125" i="1"/>
  <c r="AY91" i="1"/>
  <c r="AY85" i="1"/>
  <c r="AY81" i="1"/>
  <c r="U73" i="1"/>
  <c r="AY73" i="1" s="1"/>
  <c r="R73" i="1"/>
  <c r="AY66" i="1"/>
  <c r="AY43" i="1"/>
  <c r="AY37" i="1"/>
  <c r="AZ37" i="1" s="1"/>
  <c r="AU37" i="1"/>
  <c r="AV37" i="1" s="1"/>
  <c r="AW37" i="1"/>
  <c r="AX37" i="1" s="1"/>
  <c r="AY50" i="1"/>
  <c r="AW91" i="1"/>
  <c r="AW85" i="1"/>
  <c r="R85" i="1"/>
  <c r="AF85" i="1" s="1"/>
  <c r="AW81" i="1"/>
  <c r="R81" i="1"/>
  <c r="AH81" i="1" s="1"/>
  <c r="T73" i="1"/>
  <c r="AW73" i="1" s="1"/>
  <c r="AW66" i="1"/>
  <c r="AW43" i="1"/>
  <c r="AW50" i="1"/>
  <c r="AU91" i="1"/>
  <c r="AU85" i="1"/>
  <c r="AU81" i="1"/>
  <c r="AM81" i="1"/>
  <c r="AO81" i="1"/>
  <c r="AQ81" i="1"/>
  <c r="AU66" i="1"/>
  <c r="AU43" i="1"/>
  <c r="AU50" i="1"/>
  <c r="AQ91" i="1"/>
  <c r="AQ85" i="1"/>
  <c r="T85" i="1"/>
  <c r="AO85" i="1" s="1"/>
  <c r="AQ66" i="1"/>
  <c r="AQ43" i="1"/>
  <c r="AQ37" i="1"/>
  <c r="AQ50" i="1"/>
  <c r="AO91" i="1"/>
  <c r="AM91" i="1"/>
  <c r="AO66" i="1"/>
  <c r="AO43" i="1"/>
  <c r="AO37" i="1"/>
  <c r="AP37" i="1" s="1"/>
  <c r="AO50" i="1"/>
  <c r="AM66" i="1"/>
  <c r="AM43" i="1"/>
  <c r="R43" i="1"/>
  <c r="AM37" i="1"/>
  <c r="AN37" i="1" s="1"/>
  <c r="AM50" i="1"/>
  <c r="AI66" i="1"/>
  <c r="AI43" i="1"/>
  <c r="AI50" i="1"/>
  <c r="T50" i="1"/>
  <c r="AG50" i="1" s="1"/>
  <c r="AY181" i="1"/>
  <c r="BA181" i="1" s="1"/>
  <c r="AY179" i="1"/>
  <c r="BA179" i="1" s="1"/>
  <c r="AY175" i="1"/>
  <c r="AZ175" i="1" s="1"/>
  <c r="BB175" i="1" s="1"/>
  <c r="BI165" i="1"/>
  <c r="AU3" i="1"/>
  <c r="AU6" i="1"/>
  <c r="AW6" i="1"/>
  <c r="AY6" i="1"/>
  <c r="AU8" i="1"/>
  <c r="R8" i="1"/>
  <c r="AU27" i="1"/>
  <c r="R27" i="1"/>
  <c r="AU28" i="1"/>
  <c r="AU29" i="1"/>
  <c r="AW3" i="1"/>
  <c r="AW8" i="1"/>
  <c r="AW27" i="1"/>
  <c r="AW28" i="1"/>
  <c r="AW29" i="1"/>
  <c r="AY29" i="1"/>
  <c r="AY3" i="1"/>
  <c r="AY8" i="1"/>
  <c r="AY27" i="1"/>
  <c r="AY28" i="1"/>
  <c r="R28" i="1"/>
  <c r="AM3" i="1"/>
  <c r="AM6" i="1"/>
  <c r="AO6" i="1"/>
  <c r="AQ6" i="1"/>
  <c r="AM8" i="1"/>
  <c r="AM27" i="1"/>
  <c r="AM28" i="1"/>
  <c r="AM29" i="1"/>
  <c r="AO29" i="1"/>
  <c r="AQ29" i="1"/>
  <c r="AO3" i="1"/>
  <c r="AO8" i="1"/>
  <c r="AO27" i="1"/>
  <c r="AO28" i="1"/>
  <c r="AQ3" i="1"/>
  <c r="AQ8" i="1"/>
  <c r="AQ27" i="1"/>
  <c r="AQ28" i="1"/>
  <c r="AI3" i="1"/>
  <c r="AI6" i="1"/>
  <c r="AI8" i="1"/>
  <c r="AI27" i="1"/>
  <c r="AI28" i="1"/>
  <c r="AE28" i="1"/>
  <c r="AG28" i="1"/>
  <c r="AI29" i="1"/>
  <c r="AG3" i="1"/>
  <c r="AE3" i="1"/>
  <c r="AG6" i="1"/>
  <c r="AG8" i="1"/>
  <c r="AG27" i="1"/>
  <c r="AG29" i="1"/>
  <c r="R29" i="1"/>
  <c r="AE6" i="1"/>
  <c r="AE8" i="1"/>
  <c r="AE27" i="1"/>
  <c r="AE29" i="1"/>
  <c r="BI107" i="1"/>
  <c r="BI104" i="1"/>
  <c r="BI12" i="1"/>
  <c r="BI85" i="1"/>
  <c r="BI18" i="1"/>
  <c r="BI54" i="1"/>
  <c r="BI57" i="1"/>
  <c r="BI60" i="1"/>
  <c r="BI63" i="1"/>
  <c r="BI109" i="1"/>
  <c r="BI113" i="1"/>
  <c r="BI123" i="1"/>
  <c r="BI125" i="1"/>
  <c r="BI128" i="1"/>
  <c r="BI149" i="1"/>
  <c r="BI153" i="1"/>
  <c r="BI180" i="1"/>
  <c r="BI7" i="1"/>
  <c r="BI14" i="1"/>
  <c r="BI2" i="1"/>
  <c r="BI3" i="1"/>
  <c r="BI5" i="1"/>
  <c r="BI6" i="1"/>
  <c r="BI8" i="1"/>
  <c r="BI9" i="1"/>
  <c r="BI11" i="1"/>
  <c r="BI13" i="1"/>
  <c r="BI15" i="1"/>
  <c r="BI16" i="1"/>
  <c r="BI17" i="1"/>
  <c r="BI19" i="1"/>
  <c r="BI20" i="1"/>
  <c r="BI21" i="1"/>
  <c r="BI22" i="1"/>
  <c r="BI23" i="1"/>
  <c r="BI24" i="1"/>
  <c r="BI26" i="1"/>
  <c r="BI27" i="1"/>
  <c r="BI29" i="1"/>
  <c r="BI30" i="1"/>
  <c r="BI31" i="1"/>
  <c r="BI49" i="1"/>
  <c r="BI50" i="1"/>
  <c r="BI51" i="1"/>
  <c r="BI52" i="1"/>
  <c r="BI53" i="1"/>
  <c r="BI55" i="1"/>
  <c r="BI56" i="1"/>
  <c r="BI58" i="1"/>
  <c r="BI32" i="1"/>
  <c r="BI33" i="1"/>
  <c r="BI34" i="1"/>
  <c r="BI35" i="1"/>
  <c r="BI36" i="1"/>
  <c r="BI37" i="1"/>
  <c r="BI38" i="1"/>
  <c r="BI39" i="1"/>
  <c r="BI40" i="1"/>
  <c r="BI41" i="1"/>
  <c r="BI42" i="1"/>
  <c r="BI43" i="1"/>
  <c r="BI44" i="1"/>
  <c r="BI45" i="1"/>
  <c r="BI46" i="1"/>
  <c r="BI47" i="1"/>
  <c r="BI48" i="1"/>
  <c r="BI59" i="1"/>
  <c r="BI61" i="1"/>
  <c r="BI64" i="1"/>
  <c r="BI65" i="1"/>
  <c r="BI66" i="1"/>
  <c r="BI67" i="1"/>
  <c r="BI68" i="1"/>
  <c r="BI69" i="1"/>
  <c r="BI70" i="1"/>
  <c r="BI71" i="1"/>
  <c r="BI72" i="1"/>
  <c r="BI73" i="1"/>
  <c r="BI74" i="1"/>
  <c r="BI75" i="1"/>
  <c r="BI76" i="1"/>
  <c r="BI77" i="1"/>
  <c r="BI98" i="1"/>
  <c r="BI99" i="1"/>
  <c r="BI78" i="1"/>
  <c r="BI79" i="1"/>
  <c r="BI80" i="1"/>
  <c r="BI81" i="1"/>
  <c r="BI82" i="1"/>
  <c r="BI83" i="1"/>
  <c r="BI84" i="1"/>
  <c r="BI86" i="1"/>
  <c r="BI87" i="1"/>
  <c r="BI88" i="1"/>
  <c r="BI89" i="1"/>
  <c r="BI90" i="1"/>
  <c r="BI91" i="1"/>
  <c r="BI92" i="1"/>
  <c r="BI93" i="1"/>
  <c r="BI94" i="1"/>
  <c r="BI95" i="1"/>
  <c r="BI96" i="1"/>
  <c r="BI97" i="1"/>
  <c r="BI100" i="1"/>
  <c r="BI101" i="1"/>
  <c r="BI110" i="1"/>
  <c r="BI111" i="1"/>
  <c r="BI102" i="1"/>
  <c r="BI103" i="1"/>
  <c r="BI105" i="1"/>
  <c r="BI106" i="1"/>
  <c r="BI108" i="1"/>
  <c r="BI166" i="1"/>
  <c r="BI167" i="1"/>
  <c r="BI169" i="1"/>
  <c r="BI112" i="1"/>
  <c r="BI114" i="1"/>
  <c r="BI115" i="1"/>
  <c r="BI116" i="1"/>
  <c r="BI117" i="1"/>
  <c r="BI118" i="1"/>
  <c r="BI119" i="1"/>
  <c r="BI120" i="1"/>
  <c r="BI121" i="1"/>
  <c r="BI122" i="1"/>
  <c r="BI124" i="1"/>
  <c r="BI126" i="1"/>
  <c r="BI127" i="1"/>
  <c r="BI129" i="1"/>
  <c r="BI130" i="1"/>
  <c r="BI131" i="1"/>
  <c r="BI132" i="1"/>
  <c r="BI133" i="1"/>
  <c r="BI134" i="1"/>
  <c r="BI135" i="1"/>
  <c r="BI136" i="1"/>
  <c r="BI137" i="1"/>
  <c r="BI138" i="1"/>
  <c r="BI139" i="1"/>
  <c r="BI140" i="1"/>
  <c r="BI141" i="1"/>
  <c r="BI142" i="1"/>
  <c r="BI143" i="1"/>
  <c r="BI144" i="1"/>
  <c r="BI145" i="1"/>
  <c r="BI146" i="1"/>
  <c r="BI147" i="1"/>
  <c r="BI148" i="1"/>
  <c r="BI162" i="1"/>
  <c r="BI163" i="1"/>
  <c r="BI150" i="1"/>
  <c r="BI151" i="1"/>
  <c r="BI152" i="1"/>
  <c r="BI154" i="1"/>
  <c r="BI155" i="1"/>
  <c r="BI156" i="1"/>
  <c r="BI157" i="1"/>
  <c r="BI158" i="1"/>
  <c r="BI159" i="1"/>
  <c r="BI160" i="1"/>
  <c r="BI161" i="1"/>
  <c r="BI170" i="1"/>
  <c r="BI171" i="1"/>
  <c r="BI172" i="1"/>
  <c r="BI173" i="1"/>
  <c r="BI174" i="1"/>
  <c r="BI175" i="1"/>
  <c r="BI176" i="1"/>
  <c r="BI177" i="1"/>
  <c r="BI178" i="1"/>
  <c r="BI179" i="1"/>
  <c r="BI181" i="1"/>
  <c r="BI182" i="1"/>
  <c r="BI183" i="1"/>
  <c r="BI184" i="1"/>
  <c r="BI194" i="1"/>
  <c r="BI195" i="1"/>
  <c r="BI196" i="1"/>
  <c r="BI197" i="1"/>
  <c r="BI198" i="1"/>
  <c r="BI199" i="1"/>
  <c r="BI200" i="1"/>
  <c r="BI201" i="1"/>
  <c r="BI202" i="1"/>
  <c r="BI203" i="1"/>
  <c r="BI204" i="1"/>
  <c r="BI205" i="1"/>
  <c r="BI206" i="1"/>
  <c r="BI207" i="1"/>
  <c r="BI208" i="1"/>
  <c r="BI209" i="1"/>
  <c r="BI229" i="1"/>
  <c r="BI230" i="1"/>
  <c r="BI231" i="1"/>
  <c r="BI232" i="1"/>
  <c r="BI233" i="1"/>
  <c r="BH239" i="1"/>
  <c r="BH243" i="1"/>
  <c r="BO243" i="1" s="1"/>
  <c r="BH245" i="1"/>
  <c r="BH246" i="1"/>
  <c r="BO246" i="1" s="1"/>
  <c r="BH249" i="1"/>
  <c r="BI249" i="1" s="1"/>
  <c r="G18" i="4"/>
  <c r="G22" i="4"/>
  <c r="G23" i="4"/>
  <c r="G7" i="4"/>
  <c r="G8" i="4"/>
  <c r="G19" i="4"/>
  <c r="G26" i="4"/>
  <c r="G20" i="4"/>
  <c r="G21" i="4"/>
  <c r="G28" i="4"/>
  <c r="G10" i="4"/>
  <c r="G11" i="4"/>
  <c r="G14" i="4"/>
  <c r="G30" i="4"/>
  <c r="G13" i="4"/>
  <c r="G25" i="4"/>
  <c r="G29" i="4"/>
  <c r="G4" i="4"/>
  <c r="G5" i="4"/>
  <c r="G15" i="4"/>
  <c r="G9" i="4"/>
  <c r="G6" i="4"/>
  <c r="G12" i="4"/>
  <c r="G16" i="4"/>
  <c r="G17" i="4"/>
  <c r="G3" i="4"/>
  <c r="G24" i="4"/>
  <c r="G31" i="4"/>
  <c r="G32" i="4"/>
  <c r="G2" i="4"/>
  <c r="I18" i="4"/>
  <c r="I22" i="4"/>
  <c r="I23" i="4"/>
  <c r="I7" i="4"/>
  <c r="I8" i="4"/>
  <c r="I19" i="4"/>
  <c r="I26" i="4"/>
  <c r="I20" i="4"/>
  <c r="I21" i="4"/>
  <c r="I28" i="4"/>
  <c r="I10" i="4"/>
  <c r="I11" i="4"/>
  <c r="I14" i="4"/>
  <c r="I30" i="4"/>
  <c r="I13" i="4"/>
  <c r="I25" i="4"/>
  <c r="I29" i="4"/>
  <c r="I4" i="4"/>
  <c r="I5" i="4"/>
  <c r="I15" i="4"/>
  <c r="I9" i="4"/>
  <c r="I6" i="4"/>
  <c r="I12" i="4"/>
  <c r="I16" i="4"/>
  <c r="I17" i="4"/>
  <c r="I3" i="4"/>
  <c r="I24" i="4"/>
  <c r="I31" i="4"/>
  <c r="I32" i="4"/>
  <c r="I2" i="4"/>
  <c r="M18" i="4"/>
  <c r="M22" i="4"/>
  <c r="M23" i="4"/>
  <c r="M7" i="4"/>
  <c r="M8" i="4"/>
  <c r="M19" i="4"/>
  <c r="M26" i="4"/>
  <c r="M20" i="4"/>
  <c r="M21" i="4"/>
  <c r="M28" i="4"/>
  <c r="M10" i="4"/>
  <c r="M11" i="4"/>
  <c r="M14" i="4"/>
  <c r="M30" i="4"/>
  <c r="M13" i="4"/>
  <c r="M25" i="4"/>
  <c r="M29" i="4"/>
  <c r="M4" i="4"/>
  <c r="M5" i="4"/>
  <c r="M15" i="4"/>
  <c r="M9" i="4"/>
  <c r="M12" i="4"/>
  <c r="M17" i="4"/>
  <c r="M3" i="4"/>
  <c r="M24" i="4"/>
  <c r="M31" i="4"/>
  <c r="M32" i="4"/>
  <c r="M2" i="4"/>
  <c r="E18" i="4"/>
  <c r="E22" i="4"/>
  <c r="E23" i="4"/>
  <c r="E7" i="4"/>
  <c r="E8" i="4"/>
  <c r="E19" i="4"/>
  <c r="E26" i="4"/>
  <c r="E20" i="4"/>
  <c r="E21" i="4"/>
  <c r="E28" i="4"/>
  <c r="E10" i="4"/>
  <c r="E11" i="4"/>
  <c r="E14" i="4"/>
  <c r="E30" i="4"/>
  <c r="E13" i="4"/>
  <c r="E25" i="4"/>
  <c r="E29" i="4"/>
  <c r="E4" i="4"/>
  <c r="E5" i="4"/>
  <c r="E15" i="4"/>
  <c r="E9" i="4"/>
  <c r="E6" i="4"/>
  <c r="E12" i="4"/>
  <c r="E16" i="4"/>
  <c r="E17" i="4"/>
  <c r="E3" i="4"/>
  <c r="E24" i="4"/>
  <c r="E31" i="4"/>
  <c r="E32" i="4"/>
  <c r="E2" i="4"/>
  <c r="BH235" i="1"/>
  <c r="BI235" i="1" s="1"/>
  <c r="BH236" i="1"/>
  <c r="BK236" i="1" s="1"/>
  <c r="BH237" i="1"/>
  <c r="BH238" i="1"/>
  <c r="BI238" i="1" s="1"/>
  <c r="BH240" i="1"/>
  <c r="BK240" i="1" s="1"/>
  <c r="BH241" i="1"/>
  <c r="BO241" i="1" s="1"/>
  <c r="BH242" i="1"/>
  <c r="BI242" i="1" s="1"/>
  <c r="BH247" i="1"/>
  <c r="BO247" i="1" s="1"/>
  <c r="BH248" i="1"/>
  <c r="BO248" i="1" s="1"/>
  <c r="BH250" i="1"/>
  <c r="BO250" i="1" s="1"/>
  <c r="BH251" i="1"/>
  <c r="BH252" i="1"/>
  <c r="BO252" i="1" s="1"/>
  <c r="BH234" i="1"/>
  <c r="BO234" i="1" s="1"/>
  <c r="S2" i="1"/>
  <c r="AU2" i="1" s="1"/>
  <c r="T2" i="1"/>
  <c r="AG2" i="1" s="1"/>
  <c r="S3" i="1"/>
  <c r="T3" i="1"/>
  <c r="S4" i="1"/>
  <c r="T4" i="1"/>
  <c r="AW4" i="1" s="1"/>
  <c r="S5" i="1"/>
  <c r="AU5" i="1" s="1"/>
  <c r="T5" i="1"/>
  <c r="AW5" i="1" s="1"/>
  <c r="R5" i="1"/>
  <c r="S6" i="1"/>
  <c r="T6" i="1"/>
  <c r="S7" i="1"/>
  <c r="AE7" i="1" s="1"/>
  <c r="T7" i="1"/>
  <c r="AO7" i="1" s="1"/>
  <c r="S8" i="1"/>
  <c r="T8" i="1"/>
  <c r="S9" i="1"/>
  <c r="AU9" i="1" s="1"/>
  <c r="T9" i="1"/>
  <c r="AO9" i="1" s="1"/>
  <c r="R9" i="1"/>
  <c r="S11" i="1"/>
  <c r="AM11" i="1" s="1"/>
  <c r="T11" i="1"/>
  <c r="AW11" i="1" s="1"/>
  <c r="S13" i="1"/>
  <c r="AM13" i="1" s="1"/>
  <c r="T13" i="1"/>
  <c r="S14" i="1"/>
  <c r="AU14" i="1" s="1"/>
  <c r="R14" i="1"/>
  <c r="T14" i="1"/>
  <c r="AO14" i="1" s="1"/>
  <c r="S15" i="1"/>
  <c r="AU15" i="1" s="1"/>
  <c r="T15" i="1"/>
  <c r="AW15" i="1" s="1"/>
  <c r="S16" i="1"/>
  <c r="AM16" i="1" s="1"/>
  <c r="T16" i="1"/>
  <c r="AO16" i="1" s="1"/>
  <c r="U16" i="1"/>
  <c r="R16" i="1"/>
  <c r="S17" i="1"/>
  <c r="AM17" i="1" s="1"/>
  <c r="T17" i="1"/>
  <c r="AG17" i="1" s="1"/>
  <c r="S18" i="1"/>
  <c r="AM18" i="1" s="1"/>
  <c r="T18" i="1"/>
  <c r="AW18" i="1" s="1"/>
  <c r="S20" i="1"/>
  <c r="AM20" i="1" s="1"/>
  <c r="T20" i="1"/>
  <c r="AW20" i="1" s="1"/>
  <c r="S21" i="1"/>
  <c r="T21" i="1"/>
  <c r="AG21" i="1" s="1"/>
  <c r="S22" i="1"/>
  <c r="AU22" i="1" s="1"/>
  <c r="T22" i="1"/>
  <c r="AO22" i="1" s="1"/>
  <c r="S23" i="1"/>
  <c r="AM23" i="1" s="1"/>
  <c r="T23" i="1"/>
  <c r="AO23" i="1" s="1"/>
  <c r="S24" i="1"/>
  <c r="AU24" i="1" s="1"/>
  <c r="T24" i="1"/>
  <c r="AW24" i="1" s="1"/>
  <c r="R24" i="1"/>
  <c r="S25" i="1"/>
  <c r="AE25" i="1" s="1"/>
  <c r="T25" i="1"/>
  <c r="AW25" i="1" s="1"/>
  <c r="S27" i="1"/>
  <c r="T27" i="1"/>
  <c r="S28" i="1"/>
  <c r="T28" i="1"/>
  <c r="S29" i="1"/>
  <c r="T29" i="1"/>
  <c r="S30" i="1"/>
  <c r="AE30" i="1" s="1"/>
  <c r="T30" i="1"/>
  <c r="AW30" i="1" s="1"/>
  <c r="S31" i="1"/>
  <c r="AM31" i="1" s="1"/>
  <c r="AN31" i="1" s="1"/>
  <c r="T31" i="1"/>
  <c r="AO31" i="1" s="1"/>
  <c r="AP31" i="1" s="1"/>
  <c r="S49" i="1"/>
  <c r="AU49" i="1" s="1"/>
  <c r="T49" i="1"/>
  <c r="S50" i="1"/>
  <c r="S51" i="1"/>
  <c r="T51" i="1"/>
  <c r="AG51" i="1" s="1"/>
  <c r="S52" i="1"/>
  <c r="AM52" i="1" s="1"/>
  <c r="T52" i="1"/>
  <c r="AO52" i="1" s="1"/>
  <c r="S53" i="1"/>
  <c r="AM53" i="1" s="1"/>
  <c r="T53" i="1"/>
  <c r="AG53" i="1" s="1"/>
  <c r="S54" i="1"/>
  <c r="AU54" i="1" s="1"/>
  <c r="T54" i="1"/>
  <c r="AO54" i="1" s="1"/>
  <c r="U54" i="1"/>
  <c r="AI54" i="1" s="1"/>
  <c r="R54" i="1"/>
  <c r="AF54" i="1" s="1"/>
  <c r="S55" i="1"/>
  <c r="AU55" i="1" s="1"/>
  <c r="T55" i="1"/>
  <c r="AG55" i="1" s="1"/>
  <c r="S56" i="1"/>
  <c r="AM56" i="1" s="1"/>
  <c r="T56" i="1"/>
  <c r="AW56" i="1" s="1"/>
  <c r="S57" i="1"/>
  <c r="AM57" i="1" s="1"/>
  <c r="T57" i="1"/>
  <c r="AW57" i="1" s="1"/>
  <c r="S58" i="1"/>
  <c r="AU58" i="1" s="1"/>
  <c r="R58" i="1"/>
  <c r="AH58" i="1" s="1"/>
  <c r="T58" i="1"/>
  <c r="AO58" i="1" s="1"/>
  <c r="S32" i="1"/>
  <c r="AU32" i="1" s="1"/>
  <c r="T32" i="1"/>
  <c r="AO32" i="1" s="1"/>
  <c r="S33" i="1"/>
  <c r="AM33" i="1" s="1"/>
  <c r="T33" i="1"/>
  <c r="AW33" i="1" s="1"/>
  <c r="U33" i="1"/>
  <c r="AQ33" i="1" s="1"/>
  <c r="S34" i="1"/>
  <c r="AU34" i="1" s="1"/>
  <c r="T34" i="1"/>
  <c r="AG34" i="1" s="1"/>
  <c r="S35" i="1"/>
  <c r="AE35" i="1" s="1"/>
  <c r="R35" i="1"/>
  <c r="T35" i="1"/>
  <c r="AG35" i="1" s="1"/>
  <c r="S36" i="1"/>
  <c r="AM36" i="1" s="1"/>
  <c r="T36" i="1"/>
  <c r="AW36" i="1" s="1"/>
  <c r="S38" i="1"/>
  <c r="AU38" i="1" s="1"/>
  <c r="T38" i="1"/>
  <c r="S39" i="1"/>
  <c r="AU39" i="1" s="1"/>
  <c r="T39" i="1"/>
  <c r="AG39" i="1" s="1"/>
  <c r="S40" i="1"/>
  <c r="AU40" i="1" s="1"/>
  <c r="R40" i="1"/>
  <c r="AH40" i="1" s="1"/>
  <c r="T40" i="1"/>
  <c r="AW40" i="1" s="1"/>
  <c r="S41" i="1"/>
  <c r="AU41" i="1" s="1"/>
  <c r="T41" i="1"/>
  <c r="S42" i="1"/>
  <c r="T42" i="1"/>
  <c r="AW42" i="1" s="1"/>
  <c r="AG43" i="1"/>
  <c r="S44" i="1"/>
  <c r="AU44" i="1" s="1"/>
  <c r="T44" i="1"/>
  <c r="AW44" i="1" s="1"/>
  <c r="S46" i="1"/>
  <c r="AM46" i="1" s="1"/>
  <c r="T46" i="1"/>
  <c r="AW46" i="1" s="1"/>
  <c r="S47" i="1"/>
  <c r="T47" i="1"/>
  <c r="AW47" i="1" s="1"/>
  <c r="S48" i="1"/>
  <c r="AU48" i="1" s="1"/>
  <c r="T48" i="1"/>
  <c r="AW48" i="1" s="1"/>
  <c r="S59" i="1"/>
  <c r="AU59" i="1" s="1"/>
  <c r="T59" i="1"/>
  <c r="AO59" i="1" s="1"/>
  <c r="S60" i="1"/>
  <c r="AU60" i="1" s="1"/>
  <c r="R60" i="1"/>
  <c r="AF60" i="1" s="1"/>
  <c r="T60" i="1"/>
  <c r="AO60" i="1" s="1"/>
  <c r="S61" i="1"/>
  <c r="R61" i="1"/>
  <c r="AH61" i="1" s="1"/>
  <c r="T61" i="1"/>
  <c r="AW61" i="1" s="1"/>
  <c r="S62" i="1"/>
  <c r="AU62" i="1" s="1"/>
  <c r="T62" i="1"/>
  <c r="AO62" i="1" s="1"/>
  <c r="S63" i="1"/>
  <c r="AU63" i="1" s="1"/>
  <c r="T63" i="1"/>
  <c r="AW63" i="1" s="1"/>
  <c r="S64" i="1"/>
  <c r="AU64" i="1" s="1"/>
  <c r="R64" i="1"/>
  <c r="AF64" i="1" s="1"/>
  <c r="T64" i="1"/>
  <c r="AW64" i="1" s="1"/>
  <c r="S65" i="1"/>
  <c r="AU65" i="1" s="1"/>
  <c r="T65" i="1"/>
  <c r="AW65" i="1" s="1"/>
  <c r="S66" i="1"/>
  <c r="T66" i="1"/>
  <c r="AG66" i="1" s="1"/>
  <c r="S67" i="1"/>
  <c r="T67" i="1"/>
  <c r="AW67" i="1" s="1"/>
  <c r="S68" i="1"/>
  <c r="T68" i="1"/>
  <c r="AO68" i="1" s="1"/>
  <c r="S69" i="1"/>
  <c r="AM69" i="1" s="1"/>
  <c r="T69" i="1"/>
  <c r="AW69" i="1" s="1"/>
  <c r="S70" i="1"/>
  <c r="AU70" i="1" s="1"/>
  <c r="T70" i="1"/>
  <c r="AG70" i="1" s="1"/>
  <c r="S71" i="1"/>
  <c r="AM71" i="1" s="1"/>
  <c r="T71" i="1"/>
  <c r="S72" i="1"/>
  <c r="T72" i="1"/>
  <c r="AO72" i="1" s="1"/>
  <c r="S74" i="1"/>
  <c r="AM74" i="1" s="1"/>
  <c r="T74" i="1"/>
  <c r="AW74" i="1" s="1"/>
  <c r="R74" i="1"/>
  <c r="AF74" i="1" s="1"/>
  <c r="S75" i="1"/>
  <c r="T75" i="1"/>
  <c r="S76" i="1"/>
  <c r="T76" i="1"/>
  <c r="R76" i="1"/>
  <c r="AF76" i="1" s="1"/>
  <c r="S77" i="1"/>
  <c r="AU77" i="1" s="1"/>
  <c r="T77" i="1"/>
  <c r="AO77" i="1" s="1"/>
  <c r="S98" i="1"/>
  <c r="AU98" i="1" s="1"/>
  <c r="T98" i="1"/>
  <c r="R98" i="1"/>
  <c r="AJ98" i="1" s="1"/>
  <c r="S99" i="1"/>
  <c r="AU99" i="1" s="1"/>
  <c r="T99" i="1"/>
  <c r="AO99" i="1" s="1"/>
  <c r="S78" i="1"/>
  <c r="AM78" i="1" s="1"/>
  <c r="T78" i="1"/>
  <c r="AW78" i="1" s="1"/>
  <c r="S79" i="1"/>
  <c r="AU79" i="1" s="1"/>
  <c r="T79" i="1"/>
  <c r="AW79" i="1" s="1"/>
  <c r="S80" i="1"/>
  <c r="AU80" i="1" s="1"/>
  <c r="T80" i="1"/>
  <c r="S81" i="1"/>
  <c r="T81" i="1"/>
  <c r="S82" i="1"/>
  <c r="AU82" i="1" s="1"/>
  <c r="T82" i="1"/>
  <c r="AO82" i="1" s="1"/>
  <c r="S83" i="1"/>
  <c r="AM83" i="1" s="1"/>
  <c r="T83" i="1"/>
  <c r="AO83" i="1" s="1"/>
  <c r="S84" i="1"/>
  <c r="T84" i="1"/>
  <c r="AW84" i="1" s="1"/>
  <c r="S85" i="1"/>
  <c r="S86" i="1"/>
  <c r="AM86" i="1" s="1"/>
  <c r="T86" i="1"/>
  <c r="AO86" i="1" s="1"/>
  <c r="S87" i="1"/>
  <c r="AU87" i="1" s="1"/>
  <c r="T87" i="1"/>
  <c r="AW87" i="1" s="1"/>
  <c r="S89" i="1"/>
  <c r="AU89" i="1" s="1"/>
  <c r="T89" i="1"/>
  <c r="AW89" i="1" s="1"/>
  <c r="S90" i="1"/>
  <c r="AU90" i="1" s="1"/>
  <c r="R90" i="1"/>
  <c r="AJ90" i="1" s="1"/>
  <c r="T90" i="1"/>
  <c r="AW90" i="1" s="1"/>
  <c r="S91" i="1"/>
  <c r="T91" i="1"/>
  <c r="S92" i="1"/>
  <c r="T92" i="1"/>
  <c r="AO92" i="1" s="1"/>
  <c r="S93" i="1"/>
  <c r="AU93" i="1" s="1"/>
  <c r="T93" i="1"/>
  <c r="AO93" i="1" s="1"/>
  <c r="S94" i="1"/>
  <c r="R94" i="1"/>
  <c r="AF94" i="1" s="1"/>
  <c r="T94" i="1"/>
  <c r="AW94" i="1" s="1"/>
  <c r="S95" i="1"/>
  <c r="AU95" i="1" s="1"/>
  <c r="T95" i="1"/>
  <c r="S96" i="1"/>
  <c r="AU96" i="1" s="1"/>
  <c r="R96" i="1"/>
  <c r="AJ96" i="1" s="1"/>
  <c r="T96" i="1"/>
  <c r="AW96" i="1" s="1"/>
  <c r="S97" i="1"/>
  <c r="T97" i="1"/>
  <c r="AW97" i="1" s="1"/>
  <c r="S100" i="1"/>
  <c r="AU100" i="1" s="1"/>
  <c r="T100" i="1"/>
  <c r="AO100" i="1" s="1"/>
  <c r="S101" i="1"/>
  <c r="AU101" i="1" s="1"/>
  <c r="T101" i="1"/>
  <c r="AW101" i="1" s="1"/>
  <c r="R101" i="1"/>
  <c r="AJ101" i="1" s="1"/>
  <c r="S110" i="1"/>
  <c r="AM110" i="1" s="1"/>
  <c r="T110" i="1"/>
  <c r="AO110" i="1" s="1"/>
  <c r="S111" i="1"/>
  <c r="AU111" i="1" s="1"/>
  <c r="R111" i="1"/>
  <c r="AH111" i="1" s="1"/>
  <c r="T111" i="1"/>
  <c r="AW111" i="1" s="1"/>
  <c r="S102" i="1"/>
  <c r="AU102" i="1" s="1"/>
  <c r="R102" i="1"/>
  <c r="AJ102" i="1" s="1"/>
  <c r="T102" i="1"/>
  <c r="AW102" i="1" s="1"/>
  <c r="U102" i="1"/>
  <c r="AQ102" i="1" s="1"/>
  <c r="S103" i="1"/>
  <c r="AU103" i="1" s="1"/>
  <c r="T103" i="1"/>
  <c r="AW103" i="1" s="1"/>
  <c r="S104" i="1"/>
  <c r="AU104" i="1" s="1"/>
  <c r="T104" i="1"/>
  <c r="AW104" i="1" s="1"/>
  <c r="U104" i="1"/>
  <c r="AY104" i="1" s="1"/>
  <c r="R104" i="1"/>
  <c r="AH104" i="1" s="1"/>
  <c r="S105" i="1"/>
  <c r="AU105" i="1" s="1"/>
  <c r="R105" i="1"/>
  <c r="AH105" i="1" s="1"/>
  <c r="T105" i="1"/>
  <c r="AO105" i="1" s="1"/>
  <c r="S106" i="1"/>
  <c r="AU106" i="1" s="1"/>
  <c r="T106" i="1"/>
  <c r="AW106" i="1" s="1"/>
  <c r="S107" i="1"/>
  <c r="AU107" i="1" s="1"/>
  <c r="T107" i="1"/>
  <c r="AW107" i="1" s="1"/>
  <c r="S108" i="1"/>
  <c r="AU108" i="1" s="1"/>
  <c r="T108" i="1"/>
  <c r="R108" i="1"/>
  <c r="AF108" i="1" s="1"/>
  <c r="S109" i="1"/>
  <c r="AU109" i="1" s="1"/>
  <c r="T109" i="1"/>
  <c r="S165" i="1"/>
  <c r="AU165" i="1" s="1"/>
  <c r="T165" i="1"/>
  <c r="AO165" i="1" s="1"/>
  <c r="S166" i="1"/>
  <c r="AU166" i="1" s="1"/>
  <c r="T166" i="1"/>
  <c r="AW166" i="1" s="1"/>
  <c r="S167" i="1"/>
  <c r="AU167" i="1" s="1"/>
  <c r="T167" i="1"/>
  <c r="AW167" i="1" s="1"/>
  <c r="S168" i="1"/>
  <c r="AU168" i="1" s="1"/>
  <c r="T168" i="1"/>
  <c r="S169" i="1"/>
  <c r="AU169" i="1" s="1"/>
  <c r="T169" i="1"/>
  <c r="AW169" i="1" s="1"/>
  <c r="S112" i="1"/>
  <c r="T112" i="1"/>
  <c r="AW112" i="1" s="1"/>
  <c r="S113" i="1"/>
  <c r="AU113" i="1" s="1"/>
  <c r="T113" i="1"/>
  <c r="AW113" i="1" s="1"/>
  <c r="S114" i="1"/>
  <c r="T114" i="1"/>
  <c r="AW114" i="1" s="1"/>
  <c r="S115" i="1"/>
  <c r="AU115" i="1" s="1"/>
  <c r="R115" i="1"/>
  <c r="AF115" i="1" s="1"/>
  <c r="T115" i="1"/>
  <c r="AW115" i="1" s="1"/>
  <c r="S116" i="1"/>
  <c r="AU116" i="1" s="1"/>
  <c r="T116" i="1"/>
  <c r="AW116" i="1" s="1"/>
  <c r="S117" i="1"/>
  <c r="AU117" i="1" s="1"/>
  <c r="T117" i="1"/>
  <c r="AW117" i="1" s="1"/>
  <c r="R117" i="1"/>
  <c r="AJ117" i="1" s="1"/>
  <c r="S118" i="1"/>
  <c r="T118" i="1"/>
  <c r="AW118" i="1" s="1"/>
  <c r="S119" i="1"/>
  <c r="T119" i="1"/>
  <c r="AW119" i="1" s="1"/>
  <c r="S120" i="1"/>
  <c r="T120" i="1"/>
  <c r="AW120" i="1" s="1"/>
  <c r="R120" i="1"/>
  <c r="AF120" i="1" s="1"/>
  <c r="S121" i="1"/>
  <c r="AU121" i="1" s="1"/>
  <c r="T121" i="1"/>
  <c r="AW121" i="1" s="1"/>
  <c r="R121" i="1"/>
  <c r="AH121" i="1" s="1"/>
  <c r="S122" i="1"/>
  <c r="AU122" i="1" s="1"/>
  <c r="T122" i="1"/>
  <c r="AW122" i="1" s="1"/>
  <c r="S123" i="1"/>
  <c r="T123" i="1"/>
  <c r="AW123" i="1" s="1"/>
  <c r="S124" i="1"/>
  <c r="T124" i="1"/>
  <c r="AW124" i="1" s="1"/>
  <c r="S125" i="1"/>
  <c r="T125" i="1"/>
  <c r="AW125" i="1" s="1"/>
  <c r="S126" i="1"/>
  <c r="T126" i="1"/>
  <c r="AW126" i="1" s="1"/>
  <c r="S127" i="1"/>
  <c r="AU127" i="1" s="1"/>
  <c r="T127" i="1"/>
  <c r="AW127" i="1" s="1"/>
  <c r="S128" i="1"/>
  <c r="T128" i="1"/>
  <c r="AW128" i="1" s="1"/>
  <c r="S129" i="1"/>
  <c r="AU129" i="1" s="1"/>
  <c r="T129" i="1"/>
  <c r="AW129" i="1" s="1"/>
  <c r="S130" i="1"/>
  <c r="T130" i="1"/>
  <c r="AW130" i="1" s="1"/>
  <c r="R130" i="1"/>
  <c r="AF130" i="1" s="1"/>
  <c r="S131" i="1"/>
  <c r="AU131" i="1" s="1"/>
  <c r="T131" i="1"/>
  <c r="AW131" i="1" s="1"/>
  <c r="S132" i="1"/>
  <c r="T132" i="1"/>
  <c r="AW132" i="1" s="1"/>
  <c r="S133" i="1"/>
  <c r="T133" i="1"/>
  <c r="AW133" i="1" s="1"/>
  <c r="S134" i="1"/>
  <c r="T134" i="1"/>
  <c r="AW134" i="1" s="1"/>
  <c r="U134" i="1"/>
  <c r="AY134" i="1" s="1"/>
  <c r="S135" i="1"/>
  <c r="T135" i="1"/>
  <c r="AW135" i="1" s="1"/>
  <c r="R135" i="1"/>
  <c r="AF135" i="1" s="1"/>
  <c r="S136" i="1"/>
  <c r="T136" i="1"/>
  <c r="AW136" i="1" s="1"/>
  <c r="U136" i="1"/>
  <c r="AY136" i="1" s="1"/>
  <c r="S137" i="1"/>
  <c r="T137" i="1"/>
  <c r="AW137" i="1" s="1"/>
  <c r="U137" i="1"/>
  <c r="AY137" i="1" s="1"/>
  <c r="S138" i="1"/>
  <c r="AU138" i="1" s="1"/>
  <c r="R138" i="1"/>
  <c r="AF138" i="1" s="1"/>
  <c r="T138" i="1"/>
  <c r="AW138" i="1" s="1"/>
  <c r="U138" i="1"/>
  <c r="AY138" i="1" s="1"/>
  <c r="S139" i="1"/>
  <c r="T139" i="1"/>
  <c r="AW139" i="1" s="1"/>
  <c r="S140" i="1"/>
  <c r="T140" i="1"/>
  <c r="AW140" i="1" s="1"/>
  <c r="S141" i="1"/>
  <c r="AU141" i="1" s="1"/>
  <c r="T141" i="1"/>
  <c r="AW141" i="1" s="1"/>
  <c r="U141" i="1"/>
  <c r="AY141" i="1" s="1"/>
  <c r="S142" i="1"/>
  <c r="T142" i="1"/>
  <c r="AW142" i="1" s="1"/>
  <c r="S143" i="1"/>
  <c r="T143" i="1"/>
  <c r="AW143" i="1" s="1"/>
  <c r="S144" i="1"/>
  <c r="AU144" i="1" s="1"/>
  <c r="R144" i="1"/>
  <c r="AF144" i="1" s="1"/>
  <c r="T144" i="1"/>
  <c r="AW144" i="1" s="1"/>
  <c r="S145" i="1"/>
  <c r="T145" i="1"/>
  <c r="AW145" i="1" s="1"/>
  <c r="S146" i="1"/>
  <c r="T146" i="1"/>
  <c r="AW146" i="1" s="1"/>
  <c r="S147" i="1"/>
  <c r="T147" i="1"/>
  <c r="AW147" i="1" s="1"/>
  <c r="S148" i="1"/>
  <c r="T148" i="1"/>
  <c r="AW148" i="1" s="1"/>
  <c r="U148" i="1"/>
  <c r="AY148" i="1" s="1"/>
  <c r="R148" i="1"/>
  <c r="AJ148" i="1" s="1"/>
  <c r="S149" i="1"/>
  <c r="T149" i="1"/>
  <c r="S162" i="1"/>
  <c r="T162" i="1"/>
  <c r="AW162" i="1" s="1"/>
  <c r="S163" i="1"/>
  <c r="T163" i="1"/>
  <c r="AW163" i="1" s="1"/>
  <c r="S150" i="1"/>
  <c r="T150" i="1"/>
  <c r="S151" i="1"/>
  <c r="T151" i="1"/>
  <c r="S152" i="1"/>
  <c r="T152" i="1"/>
  <c r="AW152" i="1" s="1"/>
  <c r="S153" i="1"/>
  <c r="T153" i="1"/>
  <c r="S154" i="1"/>
  <c r="T154" i="1"/>
  <c r="AW154" i="1" s="1"/>
  <c r="S155" i="1"/>
  <c r="T155" i="1"/>
  <c r="S156" i="1"/>
  <c r="T156" i="1"/>
  <c r="S157" i="1"/>
  <c r="T157" i="1"/>
  <c r="S158" i="1"/>
  <c r="T158" i="1"/>
  <c r="AW158" i="1" s="1"/>
  <c r="S159" i="1"/>
  <c r="T159" i="1"/>
  <c r="AW159" i="1" s="1"/>
  <c r="S160" i="1"/>
  <c r="T160" i="1"/>
  <c r="S161" i="1"/>
  <c r="T161" i="1"/>
  <c r="AW161" i="1" s="1"/>
  <c r="U4" i="1"/>
  <c r="AQ4" i="1" s="1"/>
  <c r="U5" i="1"/>
  <c r="AI5" i="1" s="1"/>
  <c r="U6" i="1"/>
  <c r="AA6" i="1" s="1"/>
  <c r="AC6" i="1" s="1"/>
  <c r="U7" i="1"/>
  <c r="AI7" i="1" s="1"/>
  <c r="U8" i="1"/>
  <c r="AA8" i="1" s="1"/>
  <c r="AC8" i="1" s="1"/>
  <c r="U9" i="1"/>
  <c r="AY9" i="1" s="1"/>
  <c r="S10" i="1"/>
  <c r="AE10" i="1" s="1"/>
  <c r="T10" i="1"/>
  <c r="AG10" i="1" s="1"/>
  <c r="U10" i="1"/>
  <c r="AA10" i="1" s="1"/>
  <c r="AC10" i="1" s="1"/>
  <c r="U11" i="1"/>
  <c r="AA11" i="1" s="1"/>
  <c r="S12" i="1"/>
  <c r="AE12" i="1" s="1"/>
  <c r="T12" i="1"/>
  <c r="U12" i="1"/>
  <c r="AA12" i="1" s="1"/>
  <c r="AC12" i="1" s="1"/>
  <c r="U13" i="1"/>
  <c r="AI13" i="1" s="1"/>
  <c r="U14" i="1"/>
  <c r="AA14" i="1" s="1"/>
  <c r="U15" i="1"/>
  <c r="AA15" i="1" s="1"/>
  <c r="U17" i="1"/>
  <c r="AI17" i="1" s="1"/>
  <c r="U18" i="1"/>
  <c r="AQ18" i="1" s="1"/>
  <c r="S19" i="1"/>
  <c r="AE19" i="1" s="1"/>
  <c r="T19" i="1"/>
  <c r="U19" i="1"/>
  <c r="AA19" i="1" s="1"/>
  <c r="AC19" i="1" s="1"/>
  <c r="R19" i="1"/>
  <c r="AH19" i="1" s="1"/>
  <c r="U20" i="1"/>
  <c r="R20" i="1"/>
  <c r="U21" i="1"/>
  <c r="AI21" i="1" s="1"/>
  <c r="U22" i="1"/>
  <c r="AY22" i="1" s="1"/>
  <c r="U23" i="1"/>
  <c r="AA23" i="1" s="1"/>
  <c r="U24" i="1"/>
  <c r="AQ24" i="1" s="1"/>
  <c r="U25" i="1"/>
  <c r="AY25" i="1" s="1"/>
  <c r="U27" i="1"/>
  <c r="AA27" i="1" s="1"/>
  <c r="AC27" i="1" s="1"/>
  <c r="U28" i="1"/>
  <c r="AA28" i="1" s="1"/>
  <c r="U29" i="1"/>
  <c r="AA29" i="1" s="1"/>
  <c r="AC29" i="1" s="1"/>
  <c r="U30" i="1"/>
  <c r="AA30" i="1" s="1"/>
  <c r="AC30" i="1" s="1"/>
  <c r="U31" i="1"/>
  <c r="AQ31" i="1" s="1"/>
  <c r="AR31" i="1" s="1"/>
  <c r="U49" i="1"/>
  <c r="AY49" i="1" s="1"/>
  <c r="U50" i="1"/>
  <c r="U51" i="1"/>
  <c r="AI51" i="1" s="1"/>
  <c r="R51" i="1"/>
  <c r="U52" i="1"/>
  <c r="AY52" i="1" s="1"/>
  <c r="U53" i="1"/>
  <c r="AY53" i="1" s="1"/>
  <c r="U55" i="1"/>
  <c r="AQ55" i="1" s="1"/>
  <c r="U56" i="1"/>
  <c r="AY56" i="1" s="1"/>
  <c r="U57" i="1"/>
  <c r="AI57" i="1" s="1"/>
  <c r="U58" i="1"/>
  <c r="AQ58" i="1" s="1"/>
  <c r="U32" i="1"/>
  <c r="AQ32" i="1" s="1"/>
  <c r="R32" i="1"/>
  <c r="AF32" i="1" s="1"/>
  <c r="R33" i="1"/>
  <c r="AF33" i="1" s="1"/>
  <c r="U34" i="1"/>
  <c r="AQ34" i="1" s="1"/>
  <c r="U35" i="1"/>
  <c r="AQ35" i="1" s="1"/>
  <c r="U36" i="1"/>
  <c r="AI37" i="1"/>
  <c r="AJ37" i="1" s="1"/>
  <c r="AF37" i="1"/>
  <c r="AH37" i="1"/>
  <c r="U38" i="1"/>
  <c r="AQ38" i="1" s="1"/>
  <c r="U39" i="1"/>
  <c r="AY39" i="1" s="1"/>
  <c r="R39" i="1"/>
  <c r="AF39" i="1" s="1"/>
  <c r="U40" i="1"/>
  <c r="AQ40" i="1" s="1"/>
  <c r="U41" i="1"/>
  <c r="AY41" i="1" s="1"/>
  <c r="U42" i="1"/>
  <c r="AQ42" i="1" s="1"/>
  <c r="U44" i="1"/>
  <c r="U46" i="1"/>
  <c r="AQ46" i="1" s="1"/>
  <c r="U47" i="1"/>
  <c r="AQ47" i="1" s="1"/>
  <c r="U48" i="1"/>
  <c r="AQ48" i="1" s="1"/>
  <c r="U59" i="1"/>
  <c r="AI59" i="1" s="1"/>
  <c r="U60" i="1"/>
  <c r="AI60" i="1" s="1"/>
  <c r="U61" i="1"/>
  <c r="U62" i="1"/>
  <c r="AY62" i="1" s="1"/>
  <c r="U63" i="1"/>
  <c r="AI63" i="1" s="1"/>
  <c r="U64" i="1"/>
  <c r="AQ64" i="1" s="1"/>
  <c r="U65" i="1"/>
  <c r="AY65" i="1" s="1"/>
  <c r="R65" i="1"/>
  <c r="AF65" i="1" s="1"/>
  <c r="U66" i="1"/>
  <c r="U67" i="1"/>
  <c r="AI67" i="1" s="1"/>
  <c r="AK67" i="1" s="1"/>
  <c r="U68" i="1"/>
  <c r="U69" i="1"/>
  <c r="U70" i="1"/>
  <c r="AY70" i="1" s="1"/>
  <c r="U71" i="1"/>
  <c r="AY71" i="1" s="1"/>
  <c r="U72" i="1"/>
  <c r="AQ72" i="1" s="1"/>
  <c r="U74" i="1"/>
  <c r="AY74" i="1" s="1"/>
  <c r="U75" i="1"/>
  <c r="AQ75" i="1" s="1"/>
  <c r="U76" i="1"/>
  <c r="AI76" i="1" s="1"/>
  <c r="U77" i="1"/>
  <c r="U98" i="1"/>
  <c r="AY98" i="1" s="1"/>
  <c r="U99" i="1"/>
  <c r="AY99" i="1" s="1"/>
  <c r="U78" i="1"/>
  <c r="AY78" i="1" s="1"/>
  <c r="U79" i="1"/>
  <c r="AQ79" i="1" s="1"/>
  <c r="U80" i="1"/>
  <c r="AY80" i="1" s="1"/>
  <c r="U81" i="1"/>
  <c r="U82" i="1"/>
  <c r="AY82" i="1" s="1"/>
  <c r="R82" i="1"/>
  <c r="AH82" i="1" s="1"/>
  <c r="U83" i="1"/>
  <c r="AQ83" i="1" s="1"/>
  <c r="U84" i="1"/>
  <c r="AI84" i="1" s="1"/>
  <c r="AK84" i="1" s="1"/>
  <c r="U85" i="1"/>
  <c r="U86" i="1"/>
  <c r="AQ86" i="1" s="1"/>
  <c r="U87" i="1"/>
  <c r="AY87" i="1" s="1"/>
  <c r="S88" i="1"/>
  <c r="AU88" i="1" s="1"/>
  <c r="T88" i="1"/>
  <c r="AO88" i="1" s="1"/>
  <c r="U88" i="1"/>
  <c r="AQ88" i="1" s="1"/>
  <c r="U89" i="1"/>
  <c r="U90" i="1"/>
  <c r="AQ90" i="1" s="1"/>
  <c r="U91" i="1"/>
  <c r="AI91" i="1" s="1"/>
  <c r="U92" i="1"/>
  <c r="AI92" i="1" s="1"/>
  <c r="U93" i="1"/>
  <c r="AY93" i="1" s="1"/>
  <c r="R93" i="1"/>
  <c r="AH93" i="1" s="1"/>
  <c r="U94" i="1"/>
  <c r="AI94" i="1" s="1"/>
  <c r="AK94" i="1" s="1"/>
  <c r="U95" i="1"/>
  <c r="AI95" i="1" s="1"/>
  <c r="AK95" i="1" s="1"/>
  <c r="U96" i="1"/>
  <c r="AY96" i="1" s="1"/>
  <c r="U97" i="1"/>
  <c r="AQ97" i="1" s="1"/>
  <c r="U100" i="1"/>
  <c r="AQ100" i="1" s="1"/>
  <c r="U101" i="1"/>
  <c r="AY101" i="1" s="1"/>
  <c r="U110" i="1"/>
  <c r="AI110" i="1" s="1"/>
  <c r="AK110" i="1" s="1"/>
  <c r="U111" i="1"/>
  <c r="U103" i="1"/>
  <c r="AY103" i="1" s="1"/>
  <c r="U105" i="1"/>
  <c r="AQ105" i="1" s="1"/>
  <c r="U106" i="1"/>
  <c r="AY106" i="1" s="1"/>
  <c r="U107" i="1"/>
  <c r="AY107" i="1" s="1"/>
  <c r="U108" i="1"/>
  <c r="AY108" i="1" s="1"/>
  <c r="U109" i="1"/>
  <c r="AQ109" i="1" s="1"/>
  <c r="S164" i="1"/>
  <c r="T164" i="1"/>
  <c r="U164" i="1"/>
  <c r="U165" i="1"/>
  <c r="AQ165" i="1" s="1"/>
  <c r="R165" i="1"/>
  <c r="AH165" i="1" s="1"/>
  <c r="U166" i="1"/>
  <c r="AQ166" i="1" s="1"/>
  <c r="U167" i="1"/>
  <c r="U168" i="1"/>
  <c r="AY168" i="1" s="1"/>
  <c r="U169" i="1"/>
  <c r="R169" i="1"/>
  <c r="AH169" i="1" s="1"/>
  <c r="U112" i="1"/>
  <c r="AY112" i="1" s="1"/>
  <c r="U113" i="1"/>
  <c r="AY113" i="1" s="1"/>
  <c r="U114" i="1"/>
  <c r="AY114" i="1" s="1"/>
  <c r="U115" i="1"/>
  <c r="U116" i="1"/>
  <c r="AQ116" i="1" s="1"/>
  <c r="AS116" i="1" s="1"/>
  <c r="U117" i="1"/>
  <c r="AY117" i="1" s="1"/>
  <c r="U118" i="1"/>
  <c r="AY118" i="1" s="1"/>
  <c r="U119" i="1"/>
  <c r="AY119" i="1" s="1"/>
  <c r="AF119" i="1"/>
  <c r="U120" i="1"/>
  <c r="AY120" i="1" s="1"/>
  <c r="U121" i="1"/>
  <c r="U122" i="1"/>
  <c r="U123" i="1"/>
  <c r="AY123" i="1" s="1"/>
  <c r="U124" i="1"/>
  <c r="AY124" i="1" s="1"/>
  <c r="U125" i="1"/>
  <c r="U126" i="1"/>
  <c r="AY126" i="1" s="1"/>
  <c r="U127" i="1"/>
  <c r="AQ127" i="1" s="1"/>
  <c r="U128" i="1"/>
  <c r="AY128" i="1" s="1"/>
  <c r="U129" i="1"/>
  <c r="AY129" i="1" s="1"/>
  <c r="R129" i="1"/>
  <c r="AH129" i="1" s="1"/>
  <c r="U130" i="1"/>
  <c r="AY130" i="1" s="1"/>
  <c r="U131" i="1"/>
  <c r="AY131" i="1" s="1"/>
  <c r="U132" i="1"/>
  <c r="AY132" i="1" s="1"/>
  <c r="U133" i="1"/>
  <c r="AY133" i="1" s="1"/>
  <c r="R134" i="1"/>
  <c r="AH134" i="1" s="1"/>
  <c r="U135" i="1"/>
  <c r="AY135" i="1" s="1"/>
  <c r="U139" i="1"/>
  <c r="AY139" i="1" s="1"/>
  <c r="U140" i="1"/>
  <c r="AY140" i="1" s="1"/>
  <c r="R140" i="1"/>
  <c r="AH140" i="1" s="1"/>
  <c r="R141" i="1"/>
  <c r="AJ141" i="1" s="1"/>
  <c r="U142" i="1"/>
  <c r="AY142" i="1" s="1"/>
  <c r="U143" i="1"/>
  <c r="AY143" i="1" s="1"/>
  <c r="U144" i="1"/>
  <c r="AY144" i="1" s="1"/>
  <c r="U145" i="1"/>
  <c r="AY145" i="1" s="1"/>
  <c r="U146" i="1"/>
  <c r="AY146" i="1" s="1"/>
  <c r="U147" i="1"/>
  <c r="AY147" i="1" s="1"/>
  <c r="R147" i="1"/>
  <c r="AF147" i="1" s="1"/>
  <c r="U149" i="1"/>
  <c r="AY149" i="1" s="1"/>
  <c r="BA149" i="1" s="1"/>
  <c r="U162" i="1"/>
  <c r="AY162" i="1" s="1"/>
  <c r="R162" i="1"/>
  <c r="AH162" i="1" s="1"/>
  <c r="U163" i="1"/>
  <c r="AY163" i="1" s="1"/>
  <c r="U150" i="1"/>
  <c r="AY150" i="1" s="1"/>
  <c r="BA150" i="1" s="1"/>
  <c r="U151" i="1"/>
  <c r="AY151" i="1" s="1"/>
  <c r="BA151" i="1" s="1"/>
  <c r="U152" i="1"/>
  <c r="AY152" i="1" s="1"/>
  <c r="U153" i="1"/>
  <c r="AY153" i="1" s="1"/>
  <c r="BA153" i="1" s="1"/>
  <c r="U154" i="1"/>
  <c r="AY154" i="1" s="1"/>
  <c r="R154" i="1"/>
  <c r="U155" i="1"/>
  <c r="AY155" i="1" s="1"/>
  <c r="U156" i="1"/>
  <c r="AY156" i="1" s="1"/>
  <c r="U157" i="1"/>
  <c r="AY157" i="1" s="1"/>
  <c r="R157" i="1"/>
  <c r="AF157" i="1" s="1"/>
  <c r="U158" i="1"/>
  <c r="AY158" i="1" s="1"/>
  <c r="U160" i="1"/>
  <c r="AY160" i="1" s="1"/>
  <c r="U161" i="1"/>
  <c r="AY161" i="1" s="1"/>
  <c r="R161" i="1"/>
  <c r="AJ161" i="1" s="1"/>
  <c r="U3" i="1"/>
  <c r="AA3" i="1" s="1"/>
  <c r="AC3" i="1" s="1"/>
  <c r="U2" i="1"/>
  <c r="AQ2" i="1" s="1"/>
  <c r="R3" i="1"/>
  <c r="R4" i="1"/>
  <c r="R6" i="1"/>
  <c r="R7" i="1"/>
  <c r="R10" i="1"/>
  <c r="AJ10" i="1" s="1"/>
  <c r="R11" i="1"/>
  <c r="R12" i="1"/>
  <c r="AH12" i="1" s="1"/>
  <c r="R13" i="1"/>
  <c r="R15" i="1"/>
  <c r="R17" i="1"/>
  <c r="R18" i="1"/>
  <c r="R21" i="1"/>
  <c r="R22" i="1"/>
  <c r="R23" i="1"/>
  <c r="AZ23" i="1" s="1"/>
  <c r="R25" i="1"/>
  <c r="R26" i="1"/>
  <c r="R30" i="1"/>
  <c r="R49" i="1"/>
  <c r="AF49" i="1" s="1"/>
  <c r="R50" i="1"/>
  <c r="AF50" i="1" s="1"/>
  <c r="R52" i="1"/>
  <c r="R53" i="1"/>
  <c r="AF53" i="1" s="1"/>
  <c r="R55" i="1"/>
  <c r="R56" i="1"/>
  <c r="R57" i="1"/>
  <c r="R34" i="1"/>
  <c r="AF34" i="1" s="1"/>
  <c r="R36" i="1"/>
  <c r="AF36" i="1" s="1"/>
  <c r="R38" i="1"/>
  <c r="AF38" i="1" s="1"/>
  <c r="R41" i="1"/>
  <c r="AH41" i="1" s="1"/>
  <c r="R42" i="1"/>
  <c r="AF42" i="1" s="1"/>
  <c r="R44" i="1"/>
  <c r="R45" i="1"/>
  <c r="AF45" i="1" s="1"/>
  <c r="R46" i="1"/>
  <c r="AF46" i="1" s="1"/>
  <c r="R47" i="1"/>
  <c r="AF47" i="1" s="1"/>
  <c r="R48" i="1"/>
  <c r="R59" i="1"/>
  <c r="AF59" i="1" s="1"/>
  <c r="R62" i="1"/>
  <c r="AF62" i="1" s="1"/>
  <c r="R63" i="1"/>
  <c r="AF63" i="1" s="1"/>
  <c r="R66" i="1"/>
  <c r="AF66" i="1" s="1"/>
  <c r="R67" i="1"/>
  <c r="AH67" i="1" s="1"/>
  <c r="R68" i="1"/>
  <c r="AF68" i="1" s="1"/>
  <c r="R69" i="1"/>
  <c r="R70" i="1"/>
  <c r="AF70" i="1" s="1"/>
  <c r="R71" i="1"/>
  <c r="AF71" i="1" s="1"/>
  <c r="R72" i="1"/>
  <c r="AF72" i="1" s="1"/>
  <c r="R75" i="1"/>
  <c r="R77" i="1"/>
  <c r="AJ77" i="1" s="1"/>
  <c r="R99" i="1"/>
  <c r="AJ99" i="1" s="1"/>
  <c r="R78" i="1"/>
  <c r="R79" i="1"/>
  <c r="AJ79" i="1" s="1"/>
  <c r="R80" i="1"/>
  <c r="AF80" i="1" s="1"/>
  <c r="R83" i="1"/>
  <c r="R84" i="1"/>
  <c r="AH84" i="1" s="1"/>
  <c r="R86" i="1"/>
  <c r="AH86" i="1" s="1"/>
  <c r="R87" i="1"/>
  <c r="AJ87" i="1" s="1"/>
  <c r="R88" i="1"/>
  <c r="R89" i="1"/>
  <c r="AH89" i="1" s="1"/>
  <c r="R91" i="1"/>
  <c r="AF91" i="1" s="1"/>
  <c r="R92" i="1"/>
  <c r="AH92" i="1" s="1"/>
  <c r="R95" i="1"/>
  <c r="AF95" i="1" s="1"/>
  <c r="R97" i="1"/>
  <c r="AH97" i="1" s="1"/>
  <c r="R100" i="1"/>
  <c r="R110" i="1"/>
  <c r="AH110" i="1" s="1"/>
  <c r="R103" i="1"/>
  <c r="AJ103" i="1" s="1"/>
  <c r="AJ106" i="1"/>
  <c r="R107" i="1"/>
  <c r="AH107" i="1" s="1"/>
  <c r="R109" i="1"/>
  <c r="R166" i="1"/>
  <c r="AJ166" i="1" s="1"/>
  <c r="R167" i="1"/>
  <c r="AF167" i="1" s="1"/>
  <c r="R168" i="1"/>
  <c r="AF168" i="1" s="1"/>
  <c r="R112" i="1"/>
  <c r="AH112" i="1" s="1"/>
  <c r="R113" i="1"/>
  <c r="AH113" i="1" s="1"/>
  <c r="R114" i="1"/>
  <c r="AJ114" i="1" s="1"/>
  <c r="R116" i="1"/>
  <c r="AH116" i="1" s="1"/>
  <c r="R118" i="1"/>
  <c r="R122" i="1"/>
  <c r="AF122" i="1" s="1"/>
  <c r="R123" i="1"/>
  <c r="AF123" i="1" s="1"/>
  <c r="R124" i="1"/>
  <c r="AJ124" i="1" s="1"/>
  <c r="R125" i="1"/>
  <c r="AJ125" i="1" s="1"/>
  <c r="R126" i="1"/>
  <c r="AJ126" i="1" s="1"/>
  <c r="R127" i="1"/>
  <c r="R128" i="1"/>
  <c r="AH128" i="1" s="1"/>
  <c r="R131" i="1"/>
  <c r="AJ131" i="1" s="1"/>
  <c r="R132" i="1"/>
  <c r="AJ132" i="1" s="1"/>
  <c r="R133" i="1"/>
  <c r="AH133" i="1" s="1"/>
  <c r="R136" i="1"/>
  <c r="AJ136" i="1" s="1"/>
  <c r="R137" i="1"/>
  <c r="AJ137" i="1" s="1"/>
  <c r="R139" i="1"/>
  <c r="AH139" i="1" s="1"/>
  <c r="R142" i="1"/>
  <c r="AH142" i="1" s="1"/>
  <c r="R143" i="1"/>
  <c r="AF143" i="1" s="1"/>
  <c r="R145" i="1"/>
  <c r="R146" i="1"/>
  <c r="AJ146" i="1" s="1"/>
  <c r="R149" i="1"/>
  <c r="AH149" i="1" s="1"/>
  <c r="R163" i="1"/>
  <c r="AJ163" i="1" s="1"/>
  <c r="R150" i="1"/>
  <c r="AH150" i="1" s="1"/>
  <c r="R151" i="1"/>
  <c r="AH151" i="1" s="1"/>
  <c r="R152" i="1"/>
  <c r="AF152" i="1" s="1"/>
  <c r="R153" i="1"/>
  <c r="R155" i="1"/>
  <c r="AJ155" i="1" s="1"/>
  <c r="R156" i="1"/>
  <c r="AF156" i="1" s="1"/>
  <c r="R158" i="1"/>
  <c r="AJ158" i="1" s="1"/>
  <c r="R159" i="1"/>
  <c r="AH159" i="1" s="1"/>
  <c r="R160" i="1"/>
  <c r="AJ160" i="1" s="1"/>
  <c r="R2" i="1"/>
  <c r="S233" i="1"/>
  <c r="T233" i="1"/>
  <c r="U233" i="1"/>
  <c r="AY45" i="1"/>
  <c r="AQ45" i="1"/>
  <c r="AI45" i="1"/>
  <c r="AW45" i="1"/>
  <c r="AO45" i="1"/>
  <c r="AG45" i="1"/>
  <c r="AU45" i="1"/>
  <c r="AM45" i="1"/>
  <c r="AH119" i="1"/>
  <c r="AJ119" i="1"/>
  <c r="EC150" i="1" l="1"/>
  <c r="AF20" i="4"/>
  <c r="AI26" i="1"/>
  <c r="AA26" i="1"/>
  <c r="AB26" i="1" s="1"/>
  <c r="AD26" i="1" s="1"/>
  <c r="AF3" i="4"/>
  <c r="N25" i="4"/>
  <c r="AE25" i="4" s="1"/>
  <c r="AF25" i="4"/>
  <c r="N17" i="4"/>
  <c r="AE17" i="4" s="1"/>
  <c r="AF17" i="4"/>
  <c r="N13" i="4"/>
  <c r="AE13" i="4" s="1"/>
  <c r="AF13" i="4"/>
  <c r="N26" i="4"/>
  <c r="AE26" i="4" s="1"/>
  <c r="AF26" i="4"/>
  <c r="AE16" i="4"/>
  <c r="N2" i="4"/>
  <c r="AE2" i="4" s="1"/>
  <c r="AF2" i="4"/>
  <c r="N15" i="4"/>
  <c r="AE15" i="4" s="1"/>
  <c r="AF15" i="4"/>
  <c r="N11" i="4"/>
  <c r="AE11" i="4" s="1"/>
  <c r="AF11" i="4"/>
  <c r="N7" i="4"/>
  <c r="AE7" i="4" s="1"/>
  <c r="AF7" i="4"/>
  <c r="N30" i="4"/>
  <c r="AE30" i="4" s="1"/>
  <c r="AF30" i="4"/>
  <c r="N9" i="4"/>
  <c r="AE9" i="4" s="1"/>
  <c r="AF9" i="4"/>
  <c r="N8" i="4"/>
  <c r="AE8" i="4" s="1"/>
  <c r="AF8" i="4"/>
  <c r="N32" i="4"/>
  <c r="AE32" i="4" s="1"/>
  <c r="AF32" i="4"/>
  <c r="AF5" i="4"/>
  <c r="AF10" i="4"/>
  <c r="AF23" i="4"/>
  <c r="N12" i="4"/>
  <c r="AE12" i="4" s="1"/>
  <c r="AF12" i="4"/>
  <c r="N14" i="4"/>
  <c r="AE14" i="4" s="1"/>
  <c r="AF14" i="4"/>
  <c r="N31" i="4"/>
  <c r="AE31" i="4" s="1"/>
  <c r="AF31" i="4"/>
  <c r="N4" i="4"/>
  <c r="AE4" i="4" s="1"/>
  <c r="AF4" i="4"/>
  <c r="N28" i="4"/>
  <c r="AE28" i="4" s="1"/>
  <c r="AF28" i="4"/>
  <c r="N22" i="4"/>
  <c r="AE22" i="4" s="1"/>
  <c r="AF22" i="4"/>
  <c r="N19" i="4"/>
  <c r="AE19" i="4" s="1"/>
  <c r="AF19" i="4"/>
  <c r="AE6" i="4"/>
  <c r="N24" i="4"/>
  <c r="AE24" i="4" s="1"/>
  <c r="AF24" i="4"/>
  <c r="N29" i="4"/>
  <c r="AE29" i="4" s="1"/>
  <c r="AF29" i="4"/>
  <c r="N21" i="4"/>
  <c r="AE21" i="4" s="1"/>
  <c r="AF21" i="4"/>
  <c r="N18" i="4"/>
  <c r="AE18" i="4" s="1"/>
  <c r="AF18" i="4"/>
  <c r="EE212" i="1"/>
  <c r="EE222" i="1"/>
  <c r="EE186" i="1"/>
  <c r="EE189" i="1"/>
  <c r="EE191" i="1"/>
  <c r="EE210" i="1"/>
  <c r="EE213" i="1"/>
  <c r="EE215" i="1"/>
  <c r="EE218" i="1"/>
  <c r="EE221" i="1"/>
  <c r="EE223" i="1"/>
  <c r="EE185" i="1"/>
  <c r="EE226" i="1"/>
  <c r="EE193" i="1"/>
  <c r="EE187" i="1"/>
  <c r="EE192" i="1"/>
  <c r="EE217" i="1"/>
  <c r="EE211" i="1"/>
  <c r="EE190" i="1"/>
  <c r="EE216" i="1"/>
  <c r="EE225" i="1"/>
  <c r="EE219" i="1"/>
  <c r="EE214" i="1"/>
  <c r="EE224" i="1"/>
  <c r="EE164" i="1"/>
  <c r="EE227" i="1"/>
  <c r="AZ108" i="1"/>
  <c r="AF81" i="1"/>
  <c r="AV85" i="1"/>
  <c r="BM209" i="1"/>
  <c r="BQ209" i="1" s="1"/>
  <c r="AY26" i="1"/>
  <c r="AZ26" i="1" s="1"/>
  <c r="BM208" i="1"/>
  <c r="BQ208" i="1" s="1"/>
  <c r="BM200" i="1"/>
  <c r="BQ200" i="1" s="1"/>
  <c r="AN81" i="1"/>
  <c r="EE286" i="1"/>
  <c r="EE284" i="1"/>
  <c r="EE273" i="1"/>
  <c r="AL206" i="1"/>
  <c r="AL198" i="1"/>
  <c r="AI15" i="1"/>
  <c r="AJ15" i="1" s="1"/>
  <c r="BI244" i="1"/>
  <c r="AL230" i="1"/>
  <c r="AJ81" i="1"/>
  <c r="AF90" i="1"/>
  <c r="AR90" i="1"/>
  <c r="AG60" i="1"/>
  <c r="AH60" i="1" s="1"/>
  <c r="AY109" i="1"/>
  <c r="AZ109" i="1" s="1"/>
  <c r="AY15" i="1"/>
  <c r="BA15" i="1" s="1"/>
  <c r="AG72" i="1"/>
  <c r="AH72" i="1" s="1"/>
  <c r="AH138" i="1"/>
  <c r="AF61" i="1"/>
  <c r="AQ63" i="1"/>
  <c r="AR63" i="1" s="1"/>
  <c r="AW77" i="1"/>
  <c r="AX77" i="1" s="1"/>
  <c r="AA24" i="1"/>
  <c r="AC24" i="1" s="1"/>
  <c r="AG56" i="1"/>
  <c r="AH56" i="1" s="1"/>
  <c r="AV15" i="1"/>
  <c r="AM49" i="1"/>
  <c r="AN49" i="1" s="1"/>
  <c r="AY7" i="1"/>
  <c r="AZ7" i="1" s="1"/>
  <c r="AO70" i="1"/>
  <c r="AP70" i="1" s="1"/>
  <c r="AI24" i="1"/>
  <c r="AJ24" i="1" s="1"/>
  <c r="AH158" i="1"/>
  <c r="AG15" i="1"/>
  <c r="AH15" i="1" s="1"/>
  <c r="AW70" i="1"/>
  <c r="BA70" i="1" s="1"/>
  <c r="AU33" i="1"/>
  <c r="AV33" i="1" s="1"/>
  <c r="AO56" i="1"/>
  <c r="AP56" i="1" s="1"/>
  <c r="AO15" i="1"/>
  <c r="AP15" i="1" s="1"/>
  <c r="AQ107" i="1"/>
  <c r="AR107" i="1" s="1"/>
  <c r="AY166" i="1"/>
  <c r="BA166" i="1" s="1"/>
  <c r="AZ130" i="1"/>
  <c r="AO55" i="1"/>
  <c r="AP55" i="1" s="1"/>
  <c r="BM196" i="1"/>
  <c r="BQ196" i="1" s="1"/>
  <c r="AL243" i="1"/>
  <c r="AO35" i="1"/>
  <c r="AP35" i="1" s="1"/>
  <c r="AG30" i="1"/>
  <c r="AH30" i="1" s="1"/>
  <c r="AE23" i="1"/>
  <c r="AF23" i="1" s="1"/>
  <c r="AM9" i="1"/>
  <c r="AW32" i="1"/>
  <c r="AX32" i="1" s="1"/>
  <c r="AG59" i="1"/>
  <c r="AH59" i="1" s="1"/>
  <c r="AM70" i="1"/>
  <c r="AN70" i="1" s="1"/>
  <c r="AE22" i="1"/>
  <c r="AF22" i="1" s="1"/>
  <c r="AQ57" i="1"/>
  <c r="AR57" i="1" s="1"/>
  <c r="AE18" i="1"/>
  <c r="AF18" i="1" s="1"/>
  <c r="AZ49" i="1"/>
  <c r="AF107" i="1"/>
  <c r="AY42" i="1"/>
  <c r="AZ42" i="1" s="1"/>
  <c r="AF126" i="1"/>
  <c r="AX74" i="1"/>
  <c r="AJ151" i="1"/>
  <c r="AW35" i="1"/>
  <c r="AX35" i="1" s="1"/>
  <c r="AW31" i="1"/>
  <c r="AX31" i="1" s="1"/>
  <c r="AQ104" i="1"/>
  <c r="AR104" i="1" s="1"/>
  <c r="AQ41" i="1"/>
  <c r="AR41" i="1" s="1"/>
  <c r="AU53" i="1"/>
  <c r="AV53" i="1" s="1"/>
  <c r="AO79" i="1"/>
  <c r="AK37" i="1"/>
  <c r="AY57" i="1"/>
  <c r="AZ57" i="1" s="1"/>
  <c r="BK241" i="1"/>
  <c r="BQ241" i="1" s="1"/>
  <c r="AW62" i="1"/>
  <c r="AX62" i="1" s="1"/>
  <c r="AR88" i="1"/>
  <c r="AZ103" i="1"/>
  <c r="AZ82" i="1"/>
  <c r="AN74" i="1"/>
  <c r="AV9" i="1"/>
  <c r="AF79" i="1"/>
  <c r="AU18" i="1"/>
  <c r="AF151" i="1"/>
  <c r="AQ11" i="1"/>
  <c r="AR11" i="1" s="1"/>
  <c r="AG31" i="1"/>
  <c r="AH31" i="1" s="1"/>
  <c r="AF104" i="1"/>
  <c r="AF82" i="1"/>
  <c r="AF139" i="1"/>
  <c r="AJ104" i="1"/>
  <c r="AE56" i="1"/>
  <c r="AF56" i="1" s="1"/>
  <c r="AH74" i="1"/>
  <c r="AB15" i="1"/>
  <c r="AD15" i="1" s="1"/>
  <c r="AU23" i="1"/>
  <c r="AV23" i="1" s="1"/>
  <c r="AU83" i="1"/>
  <c r="AV83" i="1" s="1"/>
  <c r="AU56" i="1"/>
  <c r="BA56" i="1" s="1"/>
  <c r="AE15" i="1"/>
  <c r="AF15" i="1" s="1"/>
  <c r="AW83" i="1"/>
  <c r="AX83" i="1" s="1"/>
  <c r="AZ9" i="1"/>
  <c r="AV40" i="1"/>
  <c r="AF165" i="1"/>
  <c r="AW92" i="1"/>
  <c r="AX92" i="1" s="1"/>
  <c r="AQ113" i="1"/>
  <c r="AS113" i="1" s="1"/>
  <c r="AO97" i="1"/>
  <c r="AP97" i="1" s="1"/>
  <c r="AH103" i="1"/>
  <c r="AH126" i="1"/>
  <c r="AO74" i="1"/>
  <c r="AP74" i="1" s="1"/>
  <c r="AJ74" i="1"/>
  <c r="AM79" i="1"/>
  <c r="AN79" i="1" s="1"/>
  <c r="AG62" i="1"/>
  <c r="AH62" i="1" s="1"/>
  <c r="AI42" i="1"/>
  <c r="AK42" i="1" s="1"/>
  <c r="AM15" i="1"/>
  <c r="AN15" i="1" s="1"/>
  <c r="AG32" i="1"/>
  <c r="AH32" i="1" s="1"/>
  <c r="AO44" i="1"/>
  <c r="AP44" i="1" s="1"/>
  <c r="AQ106" i="1"/>
  <c r="AR106" i="1" s="1"/>
  <c r="AW2" i="1"/>
  <c r="AX2" i="1" s="1"/>
  <c r="AY75" i="1"/>
  <c r="AZ75" i="1" s="1"/>
  <c r="AH94" i="1"/>
  <c r="AW59" i="1"/>
  <c r="AX59" i="1" s="1"/>
  <c r="AO87" i="1"/>
  <c r="AP87" i="1" s="1"/>
  <c r="AM102" i="1"/>
  <c r="AN102" i="1" s="1"/>
  <c r="AQ96" i="1"/>
  <c r="AR96" i="1" s="1"/>
  <c r="AF89" i="1"/>
  <c r="AO2" i="1"/>
  <c r="AP2" i="1" s="1"/>
  <c r="AX40" i="1"/>
  <c r="AN33" i="1"/>
  <c r="AX18" i="1"/>
  <c r="AQ15" i="1"/>
  <c r="AR15" i="1" s="1"/>
  <c r="AG23" i="1"/>
  <c r="AH23" i="1" s="1"/>
  <c r="AF99" i="1"/>
  <c r="AY24" i="1"/>
  <c r="AZ24" i="1" s="1"/>
  <c r="AQ99" i="1"/>
  <c r="AS99" i="1" s="1"/>
  <c r="AH99" i="1"/>
  <c r="AU36" i="1"/>
  <c r="AV36" i="1" s="1"/>
  <c r="AJ135" i="1"/>
  <c r="AH135" i="1"/>
  <c r="AY90" i="1"/>
  <c r="BA90" i="1" s="1"/>
  <c r="AE11" i="1"/>
  <c r="AF11" i="1" s="1"/>
  <c r="AR81" i="1"/>
  <c r="AW53" i="1"/>
  <c r="AX53" i="1" s="1"/>
  <c r="AW23" i="1"/>
  <c r="AM63" i="1"/>
  <c r="AN63" i="1" s="1"/>
  <c r="AO40" i="1"/>
  <c r="AP40" i="1" s="1"/>
  <c r="AO53" i="1"/>
  <c r="AP53" i="1" s="1"/>
  <c r="BK247" i="1"/>
  <c r="BQ247" i="1" s="1"/>
  <c r="AU11" i="1"/>
  <c r="AV11" i="1" s="1"/>
  <c r="AI70" i="1"/>
  <c r="AJ70" i="1" s="1"/>
  <c r="AO18" i="1"/>
  <c r="AP18" i="1" s="1"/>
  <c r="AP81" i="1"/>
  <c r="AW93" i="1"/>
  <c r="AX93" i="1" s="1"/>
  <c r="N3" i="4"/>
  <c r="AE3" i="4" s="1"/>
  <c r="N20" i="4"/>
  <c r="AE20" i="4" s="1"/>
  <c r="AY84" i="1"/>
  <c r="AZ84" i="1" s="1"/>
  <c r="AF159" i="1"/>
  <c r="AJ130" i="1"/>
  <c r="AQ7" i="1"/>
  <c r="AR7" i="1" s="1"/>
  <c r="AX159" i="1"/>
  <c r="AJ138" i="1"/>
  <c r="AG18" i="1"/>
  <c r="AH18" i="1" s="1"/>
  <c r="AM60" i="1"/>
  <c r="AN60" i="1" s="1"/>
  <c r="AI97" i="1"/>
  <c r="AJ97" i="1" s="1"/>
  <c r="AH130" i="1"/>
  <c r="AA7" i="1"/>
  <c r="AC7" i="1" s="1"/>
  <c r="AJ108" i="1"/>
  <c r="AU46" i="1"/>
  <c r="AV46" i="1" s="1"/>
  <c r="AY97" i="1"/>
  <c r="AZ97" i="1" s="1"/>
  <c r="AQ70" i="1"/>
  <c r="AR70" i="1" s="1"/>
  <c r="AL250" i="1"/>
  <c r="AL181" i="1"/>
  <c r="AL173" i="1"/>
  <c r="AE9" i="1"/>
  <c r="AF9" i="1" s="1"/>
  <c r="AM55" i="1"/>
  <c r="AN55" i="1" s="1"/>
  <c r="AE48" i="1"/>
  <c r="AF48" i="1" s="1"/>
  <c r="AM22" i="1"/>
  <c r="AN22" i="1" s="1"/>
  <c r="AF160" i="1"/>
  <c r="AO48" i="1"/>
  <c r="AU17" i="1"/>
  <c r="AV17" i="1" s="1"/>
  <c r="AO169" i="1"/>
  <c r="AP169" i="1" s="1"/>
  <c r="AV82" i="1"/>
  <c r="AE17" i="1"/>
  <c r="AK17" i="1" s="1"/>
  <c r="AF67" i="1"/>
  <c r="AW58" i="1"/>
  <c r="AX58" i="1" s="1"/>
  <c r="AU35" i="1"/>
  <c r="AV35" i="1" s="1"/>
  <c r="AP99" i="1"/>
  <c r="AX47" i="1"/>
  <c r="AH115" i="1"/>
  <c r="AQ129" i="1"/>
  <c r="AR129" i="1" s="1"/>
  <c r="AT129" i="1" s="1"/>
  <c r="AO5" i="1"/>
  <c r="AP5" i="1" s="1"/>
  <c r="BP35" i="1"/>
  <c r="BQ43" i="1"/>
  <c r="BP87" i="1"/>
  <c r="BP95" i="1"/>
  <c r="BP181" i="1"/>
  <c r="EC181" i="1" s="1"/>
  <c r="AW165" i="1"/>
  <c r="AX165" i="1" s="1"/>
  <c r="AO39" i="1"/>
  <c r="AJ112" i="1"/>
  <c r="AU74" i="1"/>
  <c r="AV74" i="1" s="1"/>
  <c r="AH157" i="1"/>
  <c r="AO25" i="1"/>
  <c r="AP25" i="1" s="1"/>
  <c r="BP137" i="1"/>
  <c r="AF112" i="1"/>
  <c r="AN36" i="1"/>
  <c r="AM35" i="1"/>
  <c r="AN35" i="1" s="1"/>
  <c r="AG4" i="1"/>
  <c r="AH4" i="1" s="1"/>
  <c r="AI39" i="1"/>
  <c r="AK39" i="1" s="1"/>
  <c r="AR64" i="1"/>
  <c r="AO4" i="1"/>
  <c r="AP4" i="1" s="1"/>
  <c r="AH64" i="1"/>
  <c r="AU86" i="1"/>
  <c r="AV86" i="1" s="1"/>
  <c r="AX120" i="1"/>
  <c r="AV117" i="1"/>
  <c r="AI52" i="1"/>
  <c r="AJ52" i="1" s="1"/>
  <c r="AW105" i="1"/>
  <c r="AX105" i="1" s="1"/>
  <c r="AL241" i="1"/>
  <c r="AL208" i="1"/>
  <c r="AL200" i="1"/>
  <c r="AI47" i="1"/>
  <c r="AJ47" i="1" s="1"/>
  <c r="AO42" i="1"/>
  <c r="AP42" i="1" s="1"/>
  <c r="AO90" i="1"/>
  <c r="AP90" i="1" s="1"/>
  <c r="AQ52" i="1"/>
  <c r="AR52" i="1" s="1"/>
  <c r="AA25" i="1"/>
  <c r="AC25" i="1" s="1"/>
  <c r="AG20" i="1"/>
  <c r="AH20" i="1" s="1"/>
  <c r="AY48" i="1"/>
  <c r="BA48" i="1" s="1"/>
  <c r="AQ87" i="1"/>
  <c r="AR87" i="1" s="1"/>
  <c r="AU30" i="1"/>
  <c r="AV30" i="1" s="1"/>
  <c r="AH108" i="1"/>
  <c r="BM203" i="1"/>
  <c r="BQ203" i="1" s="1"/>
  <c r="BM195" i="1"/>
  <c r="BQ195" i="1" s="1"/>
  <c r="AM58" i="1"/>
  <c r="AN58" i="1" s="1"/>
  <c r="AO167" i="1"/>
  <c r="AP167" i="1" s="1"/>
  <c r="AJ64" i="1"/>
  <c r="AI9" i="1"/>
  <c r="AJ9" i="1" s="1"/>
  <c r="AW99" i="1"/>
  <c r="BA99" i="1" s="1"/>
  <c r="AP92" i="1"/>
  <c r="AQ108" i="1"/>
  <c r="AR108" i="1" s="1"/>
  <c r="AY51" i="1"/>
  <c r="AZ51" i="1" s="1"/>
  <c r="AV106" i="1"/>
  <c r="AV48" i="1"/>
  <c r="AV6" i="1"/>
  <c r="AL238" i="1"/>
  <c r="AL234" i="1"/>
  <c r="AL175" i="1"/>
  <c r="AL252" i="1"/>
  <c r="AL236" i="1"/>
  <c r="AL201" i="1"/>
  <c r="AL170" i="1"/>
  <c r="AI46" i="1"/>
  <c r="AJ46" i="1" s="1"/>
  <c r="AH90" i="1"/>
  <c r="AQ39" i="1"/>
  <c r="AR39" i="1" s="1"/>
  <c r="BQ163" i="1"/>
  <c r="AL179" i="1"/>
  <c r="AH146" i="1"/>
  <c r="AF103" i="1"/>
  <c r="AO67" i="1"/>
  <c r="AP67" i="1" s="1"/>
  <c r="AW72" i="1"/>
  <c r="AX72" i="1" s="1"/>
  <c r="AY32" i="1"/>
  <c r="AY46" i="1"/>
  <c r="AH123" i="1"/>
  <c r="AX15" i="1"/>
  <c r="AJ159" i="1"/>
  <c r="AI48" i="1"/>
  <c r="AJ48" i="1" s="1"/>
  <c r="AU78" i="1"/>
  <c r="BA78" i="1" s="1"/>
  <c r="AM39" i="1"/>
  <c r="AN39" i="1" s="1"/>
  <c r="AL209" i="1"/>
  <c r="AY64" i="1"/>
  <c r="AZ64" i="1" s="1"/>
  <c r="AI32" i="1"/>
  <c r="AJ32" i="1" s="1"/>
  <c r="AZ107" i="1"/>
  <c r="AI71" i="1"/>
  <c r="AK71" i="1" s="1"/>
  <c r="AQ78" i="1"/>
  <c r="AR78" i="1" s="1"/>
  <c r="AF110" i="1"/>
  <c r="AH152" i="1"/>
  <c r="AY13" i="1"/>
  <c r="AZ13" i="1" s="1"/>
  <c r="AI78" i="1"/>
  <c r="AJ78" i="1" s="1"/>
  <c r="AJ120" i="1"/>
  <c r="AW68" i="1"/>
  <c r="AX68" i="1" s="1"/>
  <c r="N5" i="4"/>
  <c r="AE5" i="4" s="1"/>
  <c r="N10" i="4"/>
  <c r="AE10" i="4" s="1"/>
  <c r="N23" i="4"/>
  <c r="AE23" i="4" s="1"/>
  <c r="AA13" i="1"/>
  <c r="AC13" i="1" s="1"/>
  <c r="BI252" i="1"/>
  <c r="AW86" i="1"/>
  <c r="AX86" i="1" s="1"/>
  <c r="AJ76" i="1"/>
  <c r="AL233" i="1"/>
  <c r="ED233" i="1" s="1"/>
  <c r="AL237" i="1"/>
  <c r="AL204" i="1"/>
  <c r="AL196" i="1"/>
  <c r="AL248" i="1"/>
  <c r="AL184" i="1"/>
  <c r="AO64" i="1"/>
  <c r="AP64" i="1" s="1"/>
  <c r="AM48" i="1"/>
  <c r="AN48" i="1" s="1"/>
  <c r="AA9" i="1"/>
  <c r="AC9" i="1" s="1"/>
  <c r="AF163" i="1"/>
  <c r="AQ13" i="1"/>
  <c r="AR13" i="1" s="1"/>
  <c r="AX138" i="1"/>
  <c r="AX115" i="1"/>
  <c r="AJ61" i="1"/>
  <c r="AQ9" i="1"/>
  <c r="AR9" i="1" s="1"/>
  <c r="AF111" i="1"/>
  <c r="AY100" i="1"/>
  <c r="AZ100" i="1" s="1"/>
  <c r="AO51" i="1"/>
  <c r="AP51" i="1" s="1"/>
  <c r="AH120" i="1"/>
  <c r="AJ19" i="1"/>
  <c r="AY116" i="1"/>
  <c r="BA116" i="1" s="1"/>
  <c r="AH117" i="1"/>
  <c r="AF117" i="1"/>
  <c r="AF58" i="1"/>
  <c r="AM30" i="1"/>
  <c r="AN30" i="1" s="1"/>
  <c r="AW51" i="1"/>
  <c r="AX51" i="1" s="1"/>
  <c r="AR79" i="1"/>
  <c r="AR47" i="1"/>
  <c r="AP82" i="1"/>
  <c r="AQ103" i="1"/>
  <c r="AR103" i="1" s="1"/>
  <c r="AT103" i="1" s="1"/>
  <c r="AZ133" i="1"/>
  <c r="AZ126" i="1"/>
  <c r="AX129" i="1"/>
  <c r="AR66" i="1"/>
  <c r="AF77" i="1"/>
  <c r="AF133" i="1"/>
  <c r="AF137" i="1"/>
  <c r="BI243" i="1"/>
  <c r="AJ133" i="1"/>
  <c r="AM54" i="1"/>
  <c r="AN54" i="1" s="1"/>
  <c r="AG73" i="1"/>
  <c r="AH73" i="1" s="1"/>
  <c r="AP91" i="1"/>
  <c r="AL244" i="1"/>
  <c r="AL178" i="1"/>
  <c r="AL232" i="1"/>
  <c r="AL182" i="1"/>
  <c r="AL174" i="1"/>
  <c r="AQ5" i="1"/>
  <c r="AR5" i="1" s="1"/>
  <c r="AY35" i="1"/>
  <c r="AJ134" i="1"/>
  <c r="AH77" i="1"/>
  <c r="AI18" i="1"/>
  <c r="AJ18" i="1" s="1"/>
  <c r="AY92" i="1"/>
  <c r="AZ92" i="1" s="1"/>
  <c r="BI246" i="1"/>
  <c r="AY18" i="1"/>
  <c r="AZ18" i="1" s="1"/>
  <c r="AF158" i="1"/>
  <c r="AJ140" i="1"/>
  <c r="AJ123" i="1"/>
  <c r="AA22" i="1"/>
  <c r="AC22" i="1" s="1"/>
  <c r="AI72" i="1"/>
  <c r="AJ72" i="1" s="1"/>
  <c r="AF19" i="1"/>
  <c r="AP54" i="1"/>
  <c r="AQ14" i="1"/>
  <c r="AR14" i="1" s="1"/>
  <c r="AH141" i="1"/>
  <c r="AO106" i="1"/>
  <c r="AY72" i="1"/>
  <c r="AZ72" i="1" s="1"/>
  <c r="AQ92" i="1"/>
  <c r="AR92" i="1" s="1"/>
  <c r="AG22" i="1"/>
  <c r="AH22" i="1" s="1"/>
  <c r="AV104" i="1"/>
  <c r="AO65" i="1"/>
  <c r="AP65" i="1" s="1"/>
  <c r="AM32" i="1"/>
  <c r="AS32" i="1" s="1"/>
  <c r="AY47" i="1"/>
  <c r="AZ47" i="1" s="1"/>
  <c r="AI14" i="1"/>
  <c r="AJ14" i="1" s="1"/>
  <c r="AN53" i="1"/>
  <c r="AE2" i="1"/>
  <c r="AF2" i="1" s="1"/>
  <c r="AW22" i="1"/>
  <c r="AX22" i="1" s="1"/>
  <c r="AM62" i="1"/>
  <c r="AN62" i="1" s="1"/>
  <c r="AZ70" i="1"/>
  <c r="AJ51" i="1"/>
  <c r="AX117" i="1"/>
  <c r="AW55" i="1"/>
  <c r="AX55" i="1" s="1"/>
  <c r="AQ168" i="1"/>
  <c r="AR168" i="1" s="1"/>
  <c r="AG65" i="1"/>
  <c r="AH65" i="1" s="1"/>
  <c r="AR42" i="1"/>
  <c r="AY14" i="1"/>
  <c r="AZ14" i="1" s="1"/>
  <c r="AI65" i="1"/>
  <c r="AJ65" i="1" s="1"/>
  <c r="AH42" i="1"/>
  <c r="AI38" i="1"/>
  <c r="AJ38" i="1" s="1"/>
  <c r="AF141" i="1"/>
  <c r="AG14" i="1"/>
  <c r="AH14" i="1" s="1"/>
  <c r="AV58" i="1"/>
  <c r="AQ65" i="1"/>
  <c r="AR65" i="1" s="1"/>
  <c r="AM59" i="1"/>
  <c r="AN59" i="1" s="1"/>
  <c r="AY79" i="1"/>
  <c r="BA79" i="1" s="1"/>
  <c r="AH144" i="1"/>
  <c r="AN110" i="1"/>
  <c r="AX20" i="1"/>
  <c r="AJ43" i="1"/>
  <c r="AQ131" i="1"/>
  <c r="AS131" i="1" s="1"/>
  <c r="AO69" i="1"/>
  <c r="AP69" i="1" s="1"/>
  <c r="AM2" i="1"/>
  <c r="AN2" i="1" s="1"/>
  <c r="AJ156" i="1"/>
  <c r="AJ144" i="1"/>
  <c r="AM44" i="1"/>
  <c r="AN44" i="1" s="1"/>
  <c r="AW14" i="1"/>
  <c r="AX14" i="1" s="1"/>
  <c r="AZ112" i="1"/>
  <c r="AR35" i="1"/>
  <c r="AZ22" i="1"/>
  <c r="AJ5" i="1"/>
  <c r="AN57" i="1"/>
  <c r="BI248" i="1"/>
  <c r="BI236" i="1"/>
  <c r="AP8" i="1"/>
  <c r="AM40" i="1"/>
  <c r="AN40" i="1" s="1"/>
  <c r="AQ101" i="1"/>
  <c r="AS101" i="1" s="1"/>
  <c r="AW100" i="1"/>
  <c r="AX100" i="1" s="1"/>
  <c r="AW82" i="1"/>
  <c r="AX82" i="1" s="1"/>
  <c r="AH35" i="1"/>
  <c r="AP62" i="1"/>
  <c r="AU31" i="1"/>
  <c r="AV31" i="1" s="1"/>
  <c r="AV22" i="1"/>
  <c r="AY86" i="1"/>
  <c r="AZ86" i="1" s="1"/>
  <c r="AW52" i="1"/>
  <c r="AX52" i="1" s="1"/>
  <c r="AM95" i="1"/>
  <c r="AN95" i="1" s="1"/>
  <c r="AO104" i="1"/>
  <c r="AP104" i="1" s="1"/>
  <c r="AH53" i="1"/>
  <c r="AF146" i="1"/>
  <c r="AY38" i="1"/>
  <c r="AZ38" i="1" s="1"/>
  <c r="AG52" i="1"/>
  <c r="AH52" i="1" s="1"/>
  <c r="AO17" i="1"/>
  <c r="AP17" i="1" s="1"/>
  <c r="AZ74" i="1"/>
  <c r="AK50" i="1"/>
  <c r="AL251" i="1"/>
  <c r="AL205" i="1"/>
  <c r="AG26" i="1"/>
  <c r="AK26" i="1" s="1"/>
  <c r="AQ59" i="1"/>
  <c r="AR59" i="1" s="1"/>
  <c r="AP68" i="1"/>
  <c r="AI93" i="1"/>
  <c r="AK93" i="1" s="1"/>
  <c r="AG11" i="1"/>
  <c r="AH11" i="1" s="1"/>
  <c r="AH156" i="1"/>
  <c r="AJ157" i="1"/>
  <c r="AQ84" i="1"/>
  <c r="AR84" i="1" s="1"/>
  <c r="AV44" i="1"/>
  <c r="AV49" i="1"/>
  <c r="AY40" i="1"/>
  <c r="AZ40" i="1" s="1"/>
  <c r="AG25" i="1"/>
  <c r="AH25" i="1" s="1"/>
  <c r="AH34" i="1"/>
  <c r="AU69" i="1"/>
  <c r="AV69" i="1" s="1"/>
  <c r="AZ117" i="1"/>
  <c r="AL197" i="1"/>
  <c r="AY59" i="1"/>
  <c r="AZ59" i="1" s="1"/>
  <c r="AF84" i="1"/>
  <c r="AJ162" i="1"/>
  <c r="AX113" i="1"/>
  <c r="AJ122" i="1"/>
  <c r="AX146" i="1"/>
  <c r="AQ30" i="1"/>
  <c r="AZ101" i="1"/>
  <c r="AH96" i="1"/>
  <c r="AH166" i="1"/>
  <c r="AP100" i="1"/>
  <c r="AI58" i="1"/>
  <c r="AJ58" i="1" s="1"/>
  <c r="AR72" i="1"/>
  <c r="AO94" i="1"/>
  <c r="AP94" i="1" s="1"/>
  <c r="AO107" i="1"/>
  <c r="AP107" i="1" s="1"/>
  <c r="AG33" i="1"/>
  <c r="AH33" i="1" s="1"/>
  <c r="AH51" i="1"/>
  <c r="AB28" i="1"/>
  <c r="AD28" i="1" s="1"/>
  <c r="AB14" i="1"/>
  <c r="AD14" i="1" s="1"/>
  <c r="AJ95" i="1"/>
  <c r="AF121" i="1"/>
  <c r="AH95" i="1"/>
  <c r="AF166" i="1"/>
  <c r="AU7" i="1"/>
  <c r="AH55" i="1"/>
  <c r="AP22" i="1"/>
  <c r="AH6" i="1"/>
  <c r="BK250" i="1"/>
  <c r="BQ250" i="1" s="1"/>
  <c r="AZ96" i="1"/>
  <c r="AI53" i="1"/>
  <c r="AJ53" i="1" s="1"/>
  <c r="AO36" i="1"/>
  <c r="AP36" i="1" s="1"/>
  <c r="AY58" i="1"/>
  <c r="AZ58" i="1" s="1"/>
  <c r="AY127" i="1"/>
  <c r="BA127" i="1" s="1"/>
  <c r="AF96" i="1"/>
  <c r="AY4" i="1"/>
  <c r="AZ4" i="1" s="1"/>
  <c r="AJ165" i="1"/>
  <c r="AZ120" i="1"/>
  <c r="AF8" i="1"/>
  <c r="AR85" i="1"/>
  <c r="AV63" i="1"/>
  <c r="AM93" i="1"/>
  <c r="AN93" i="1" s="1"/>
  <c r="AG36" i="1"/>
  <c r="AH36" i="1" s="1"/>
  <c r="AN11" i="1"/>
  <c r="AP72" i="1"/>
  <c r="AV166" i="1"/>
  <c r="AF101" i="1"/>
  <c r="AQ80" i="1"/>
  <c r="AR80" i="1" s="1"/>
  <c r="AR18" i="1"/>
  <c r="AP93" i="1"/>
  <c r="BI237" i="1"/>
  <c r="BP66" i="1"/>
  <c r="BP174" i="1"/>
  <c r="EC174" i="1" s="1"/>
  <c r="BQ67" i="1"/>
  <c r="BP109" i="1"/>
  <c r="BP61" i="1"/>
  <c r="AB30" i="1"/>
  <c r="AD30" i="1" s="1"/>
  <c r="AB10" i="1"/>
  <c r="AD10" i="1" s="1"/>
  <c r="AX166" i="1"/>
  <c r="AI11" i="1"/>
  <c r="AJ11" i="1" s="1"/>
  <c r="AW26" i="1"/>
  <c r="AX26" i="1" s="1"/>
  <c r="AV98" i="1"/>
  <c r="AU110" i="1"/>
  <c r="AV110" i="1" s="1"/>
  <c r="AY31" i="1"/>
  <c r="AZ31" i="1" s="1"/>
  <c r="AE13" i="1"/>
  <c r="AF13" i="1" s="1"/>
  <c r="AA18" i="1"/>
  <c r="AC18" i="1" s="1"/>
  <c r="AA5" i="1"/>
  <c r="AC5" i="1" s="1"/>
  <c r="AF86" i="1"/>
  <c r="AI35" i="1"/>
  <c r="AJ35" i="1" s="1"/>
  <c r="AF25" i="1"/>
  <c r="AO96" i="1"/>
  <c r="AP96" i="1" s="1"/>
  <c r="AZ93" i="1"/>
  <c r="AZ87" i="1"/>
  <c r="AZ80" i="1"/>
  <c r="AZ53" i="1"/>
  <c r="AZ141" i="1"/>
  <c r="AX107" i="1"/>
  <c r="AV105" i="1"/>
  <c r="AV93" i="1"/>
  <c r="AX89" i="1"/>
  <c r="AX63" i="1"/>
  <c r="AX36" i="1"/>
  <c r="AX33" i="1"/>
  <c r="AV54" i="1"/>
  <c r="AN16" i="1"/>
  <c r="AI55" i="1"/>
  <c r="AJ55" i="1" s="1"/>
  <c r="AP86" i="1"/>
  <c r="AB3" i="1"/>
  <c r="AD3" i="1" s="1"/>
  <c r="AU13" i="1"/>
  <c r="AV13" i="1" s="1"/>
  <c r="AH98" i="1"/>
  <c r="AO20" i="1"/>
  <c r="AP20" i="1" s="1"/>
  <c r="AF113" i="1"/>
  <c r="AH136" i="1"/>
  <c r="AZ168" i="1"/>
  <c r="AH10" i="1"/>
  <c r="AX132" i="1"/>
  <c r="AL249" i="1"/>
  <c r="AL235" i="1"/>
  <c r="AL229" i="1"/>
  <c r="AL176" i="1"/>
  <c r="AL246" i="1"/>
  <c r="AL203" i="1"/>
  <c r="AL195" i="1"/>
  <c r="AL180" i="1"/>
  <c r="AL172" i="1"/>
  <c r="AY33" i="1"/>
  <c r="AZ33" i="1" s="1"/>
  <c r="AF93" i="1"/>
  <c r="AG24" i="1"/>
  <c r="AX56" i="1"/>
  <c r="AO84" i="1"/>
  <c r="AP84" i="1" s="1"/>
  <c r="AO166" i="1"/>
  <c r="AS166" i="1" s="1"/>
  <c r="AR100" i="1"/>
  <c r="AZ3" i="1"/>
  <c r="AV3" i="1"/>
  <c r="BP135" i="1"/>
  <c r="AI31" i="1"/>
  <c r="AJ31" i="1" s="1"/>
  <c r="AA55" i="1"/>
  <c r="AC55" i="1" s="1"/>
  <c r="AI33" i="1"/>
  <c r="AJ33" i="1" s="1"/>
  <c r="AY55" i="1"/>
  <c r="AZ55" i="1" s="1"/>
  <c r="AY60" i="1"/>
  <c r="AZ60" i="1" s="1"/>
  <c r="AO24" i="1"/>
  <c r="AP24" i="1" s="1"/>
  <c r="AF169" i="1"/>
  <c r="AG7" i="1"/>
  <c r="AK7" i="1" s="1"/>
  <c r="AF105" i="1"/>
  <c r="AI22" i="1"/>
  <c r="AJ22" i="1" s="1"/>
  <c r="AN56" i="1"/>
  <c r="AV81" i="1"/>
  <c r="AX81" i="1"/>
  <c r="AV45" i="1"/>
  <c r="AJ105" i="1"/>
  <c r="AQ60" i="1"/>
  <c r="AJ169" i="1"/>
  <c r="AF98" i="1"/>
  <c r="AM38" i="1"/>
  <c r="AN38" i="1" s="1"/>
  <c r="AQ22" i="1"/>
  <c r="AR22" i="1" s="1"/>
  <c r="AI40" i="1"/>
  <c r="AK40" i="1" s="1"/>
  <c r="AJ12" i="1"/>
  <c r="AP45" i="1"/>
  <c r="AJ45" i="1"/>
  <c r="AZ98" i="1"/>
  <c r="AX123" i="1"/>
  <c r="AX30" i="1"/>
  <c r="BM202" i="1"/>
  <c r="BQ202" i="1" s="1"/>
  <c r="AY5" i="1"/>
  <c r="AZ5" i="1" s="1"/>
  <c r="AM64" i="1"/>
  <c r="AN64" i="1" s="1"/>
  <c r="AZ56" i="1"/>
  <c r="AJ107" i="1"/>
  <c r="AX45" i="1"/>
  <c r="AR45" i="1"/>
  <c r="AZ113" i="1"/>
  <c r="AR165" i="1"/>
  <c r="AY11" i="1"/>
  <c r="AZ11" i="1" s="1"/>
  <c r="AF162" i="1"/>
  <c r="AW60" i="1"/>
  <c r="AX60" i="1" s="1"/>
  <c r="AA35" i="1"/>
  <c r="AC35" i="1" s="1"/>
  <c r="AW7" i="1"/>
  <c r="AX7" i="1" s="1"/>
  <c r="AG16" i="1"/>
  <c r="AH16" i="1" s="1"/>
  <c r="AZ163" i="1"/>
  <c r="AF12" i="1"/>
  <c r="AP105" i="1"/>
  <c r="BP33" i="1"/>
  <c r="BP41" i="1"/>
  <c r="AR6" i="1"/>
  <c r="BQ53" i="1"/>
  <c r="BP145" i="1"/>
  <c r="BK66" i="1"/>
  <c r="BQ66" i="1" s="1"/>
  <c r="BQ33" i="1"/>
  <c r="BQ41" i="1"/>
  <c r="AF29" i="1"/>
  <c r="AB8" i="1"/>
  <c r="AD8" i="1" s="1"/>
  <c r="BQ5" i="1"/>
  <c r="BP73" i="1"/>
  <c r="BP75" i="1"/>
  <c r="AJ142" i="1"/>
  <c r="AF142" i="1"/>
  <c r="AH127" i="1"/>
  <c r="AV127" i="1"/>
  <c r="AX127" i="1"/>
  <c r="AF109" i="1"/>
  <c r="AJ109" i="1"/>
  <c r="AH109" i="1"/>
  <c r="AH83" i="1"/>
  <c r="AF83" i="1"/>
  <c r="AV55" i="1"/>
  <c r="BO239" i="1"/>
  <c r="BK239" i="1"/>
  <c r="AE5" i="1"/>
  <c r="AF5" i="1" s="1"/>
  <c r="AM5" i="1"/>
  <c r="AN5" i="1" s="1"/>
  <c r="AY2" i="1"/>
  <c r="AI2" i="1"/>
  <c r="AJ2" i="1" s="1"/>
  <c r="AA2" i="1"/>
  <c r="AB2" i="1" s="1"/>
  <c r="AD2" i="1" s="1"/>
  <c r="AQ82" i="1"/>
  <c r="AR82" i="1" s="1"/>
  <c r="AI82" i="1"/>
  <c r="AK82" i="1" s="1"/>
  <c r="AY76" i="1"/>
  <c r="AZ76" i="1" s="1"/>
  <c r="AQ76" i="1"/>
  <c r="AR76" i="1" s="1"/>
  <c r="AQ67" i="1"/>
  <c r="AR67" i="1" s="1"/>
  <c r="AY67" i="1"/>
  <c r="AZ67" i="1" s="1"/>
  <c r="AQ61" i="1"/>
  <c r="AR61" i="1" s="1"/>
  <c r="AY61" i="1"/>
  <c r="AZ61" i="1" s="1"/>
  <c r="AQ36" i="1"/>
  <c r="AR36" i="1" s="1"/>
  <c r="AI36" i="1"/>
  <c r="AJ36" i="1" s="1"/>
  <c r="AY36" i="1"/>
  <c r="AZ36" i="1" s="1"/>
  <c r="AI56" i="1"/>
  <c r="AJ56" i="1" s="1"/>
  <c r="AQ56" i="1"/>
  <c r="AR56" i="1" s="1"/>
  <c r="AQ49" i="1"/>
  <c r="AR49" i="1" s="1"/>
  <c r="AI49" i="1"/>
  <c r="AJ49" i="1" s="1"/>
  <c r="AI23" i="1"/>
  <c r="AJ23" i="1" s="1"/>
  <c r="AQ23" i="1"/>
  <c r="AR23" i="1" s="1"/>
  <c r="AX142" i="1"/>
  <c r="AW108" i="1"/>
  <c r="BA108" i="1" s="1"/>
  <c r="AO108" i="1"/>
  <c r="AP108" i="1" s="1"/>
  <c r="AM97" i="1"/>
  <c r="AN97" i="1" s="1"/>
  <c r="AU97" i="1"/>
  <c r="AV97" i="1" s="1"/>
  <c r="AM94" i="1"/>
  <c r="AN94" i="1" s="1"/>
  <c r="AU94" i="1"/>
  <c r="AV94" i="1" s="1"/>
  <c r="AU76" i="1"/>
  <c r="AV76" i="1" s="1"/>
  <c r="AM76" i="1"/>
  <c r="AN76" i="1" s="1"/>
  <c r="AM72" i="1"/>
  <c r="AN72" i="1" s="1"/>
  <c r="AU72" i="1"/>
  <c r="AV72" i="1" s="1"/>
  <c r="AU68" i="1"/>
  <c r="AV68" i="1" s="1"/>
  <c r="AM68" i="1"/>
  <c r="AN68" i="1" s="1"/>
  <c r="AU61" i="1"/>
  <c r="AV61" i="1" s="1"/>
  <c r="AM61" i="1"/>
  <c r="AN61" i="1" s="1"/>
  <c r="AO47" i="1"/>
  <c r="AP47" i="1" s="1"/>
  <c r="AG47" i="1"/>
  <c r="AH47" i="1" s="1"/>
  <c r="AM42" i="1"/>
  <c r="AN42" i="1" s="1"/>
  <c r="AU42" i="1"/>
  <c r="AV42" i="1" s="1"/>
  <c r="AW38" i="1"/>
  <c r="AX38" i="1" s="1"/>
  <c r="AG38" i="1"/>
  <c r="AH38" i="1" s="1"/>
  <c r="AO38" i="1"/>
  <c r="AP38" i="1" s="1"/>
  <c r="AY54" i="1"/>
  <c r="AZ54" i="1" s="1"/>
  <c r="AQ54" i="1"/>
  <c r="AR54" i="1" s="1"/>
  <c r="AU51" i="1"/>
  <c r="AM51" i="1"/>
  <c r="AN51" i="1" s="1"/>
  <c r="AU21" i="1"/>
  <c r="AV21" i="1" s="1"/>
  <c r="AM21" i="1"/>
  <c r="AN21" i="1" s="1"/>
  <c r="AE21" i="1"/>
  <c r="AK21" i="1" s="1"/>
  <c r="AQ16" i="1"/>
  <c r="AS16" i="1" s="1"/>
  <c r="AA16" i="1"/>
  <c r="AC16" i="1" s="1"/>
  <c r="AI16" i="1"/>
  <c r="AJ16" i="1" s="1"/>
  <c r="AY16" i="1"/>
  <c r="AZ16" i="1" s="1"/>
  <c r="AO13" i="1"/>
  <c r="AP13" i="1" s="1"/>
  <c r="AG13" i="1"/>
  <c r="AH13" i="1" s="1"/>
  <c r="AW13" i="1"/>
  <c r="AF155" i="1"/>
  <c r="AH155" i="1"/>
  <c r="AF145" i="1"/>
  <c r="AJ145" i="1"/>
  <c r="AH145" i="1"/>
  <c r="AF131" i="1"/>
  <c r="AH131" i="1"/>
  <c r="AY111" i="1"/>
  <c r="AZ111" i="1" s="1"/>
  <c r="AQ111" i="1"/>
  <c r="AR111" i="1" s="1"/>
  <c r="AT111" i="1" s="1"/>
  <c r="AR27" i="1"/>
  <c r="AP27" i="1"/>
  <c r="AF44" i="1"/>
  <c r="AH44" i="1"/>
  <c r="AH161" i="1"/>
  <c r="AF161" i="1"/>
  <c r="AJ154" i="1"/>
  <c r="AH154" i="1"/>
  <c r="AQ53" i="1"/>
  <c r="AR53" i="1" s="1"/>
  <c r="AV79" i="1"/>
  <c r="AY83" i="1"/>
  <c r="AU57" i="1"/>
  <c r="AM41" i="1"/>
  <c r="AN41" i="1" s="1"/>
  <c r="AQ93" i="1"/>
  <c r="AR93" i="1" s="1"/>
  <c r="AQ117" i="1"/>
  <c r="AR117" i="1" s="1"/>
  <c r="AT117" i="1" s="1"/>
  <c r="AH79" i="1"/>
  <c r="AO30" i="1"/>
  <c r="AP30" i="1" s="1"/>
  <c r="AZ62" i="1"/>
  <c r="AO102" i="1"/>
  <c r="AP102" i="1" s="1"/>
  <c r="AR46" i="1"/>
  <c r="AJ111" i="1"/>
  <c r="AG48" i="1"/>
  <c r="AH48" i="1" s="1"/>
  <c r="AZ154" i="1"/>
  <c r="AY110" i="1"/>
  <c r="AZ110" i="1" s="1"/>
  <c r="AX136" i="1"/>
  <c r="BA133" i="1"/>
  <c r="BA112" i="1"/>
  <c r="AR102" i="1"/>
  <c r="AX96" i="1"/>
  <c r="AX84" i="1"/>
  <c r="AP60" i="1"/>
  <c r="AR33" i="1"/>
  <c r="AX4" i="1"/>
  <c r="AF6" i="1"/>
  <c r="AJ29" i="1"/>
  <c r="AR28" i="1"/>
  <c r="AV27" i="1"/>
  <c r="AN91" i="1"/>
  <c r="AR91" i="1"/>
  <c r="BA66" i="1"/>
  <c r="BP80" i="1"/>
  <c r="BP197" i="1"/>
  <c r="EC197" i="1" s="1"/>
  <c r="AL239" i="1"/>
  <c r="AX11" i="1"/>
  <c r="AQ110" i="1"/>
  <c r="AR110" i="1" s="1"/>
  <c r="AE55" i="1"/>
  <c r="AF55" i="1" s="1"/>
  <c r="AR24" i="1"/>
  <c r="AQ74" i="1"/>
  <c r="AR74" i="1" s="1"/>
  <c r="AE24" i="1"/>
  <c r="AF24" i="1" s="1"/>
  <c r="AM24" i="1"/>
  <c r="AN24" i="1" s="1"/>
  <c r="AX90" i="1"/>
  <c r="AW39" i="1"/>
  <c r="AX39" i="1" s="1"/>
  <c r="AX79" i="1"/>
  <c r="AX24" i="1"/>
  <c r="AF134" i="1"/>
  <c r="AQ21" i="1"/>
  <c r="AR21" i="1" s="1"/>
  <c r="AX44" i="1"/>
  <c r="AQ25" i="1"/>
  <c r="AR25" i="1" s="1"/>
  <c r="AZ8" i="1"/>
  <c r="AU20" i="1"/>
  <c r="AV20" i="1" s="1"/>
  <c r="AF125" i="1"/>
  <c r="AU16" i="1"/>
  <c r="AV16" i="1" s="1"/>
  <c r="AX111" i="1"/>
  <c r="AV29" i="1"/>
  <c r="AX121" i="1"/>
  <c r="AX169" i="1"/>
  <c r="AR8" i="1"/>
  <c r="AX27" i="1"/>
  <c r="AG46" i="1"/>
  <c r="AH46" i="1" s="1"/>
  <c r="AY165" i="1"/>
  <c r="AZ165" i="1" s="1"/>
  <c r="AO46" i="1"/>
  <c r="AP46" i="1" s="1"/>
  <c r="AB19" i="1"/>
  <c r="AD19" i="1" s="1"/>
  <c r="AX137" i="1"/>
  <c r="AH101" i="1"/>
  <c r="AH91" i="1"/>
  <c r="AA21" i="1"/>
  <c r="AC21" i="1" s="1"/>
  <c r="AI25" i="1"/>
  <c r="AH125" i="1"/>
  <c r="AH137" i="1"/>
  <c r="AU52" i="1"/>
  <c r="AZ179" i="1"/>
  <c r="BB179" i="1" s="1"/>
  <c r="AO61" i="1"/>
  <c r="AP61" i="1" s="1"/>
  <c r="AO89" i="1"/>
  <c r="AP89" i="1" s="1"/>
  <c r="AZ71" i="1"/>
  <c r="AZ65" i="1"/>
  <c r="AR38" i="1"/>
  <c r="AX124" i="1"/>
  <c r="AV121" i="1"/>
  <c r="AV169" i="1"/>
  <c r="AV165" i="1"/>
  <c r="AV101" i="1"/>
  <c r="AH27" i="1"/>
  <c r="AJ28" i="1"/>
  <c r="AN28" i="1"/>
  <c r="AX8" i="1"/>
  <c r="AZ6" i="1"/>
  <c r="AN66" i="1"/>
  <c r="AF106" i="1"/>
  <c r="AP26" i="1"/>
  <c r="AY105" i="1"/>
  <c r="AZ105" i="1" s="1"/>
  <c r="AE20" i="1"/>
  <c r="AF20" i="1" s="1"/>
  <c r="AJ121" i="1"/>
  <c r="AN83" i="1"/>
  <c r="AH160" i="1"/>
  <c r="AJ57" i="1"/>
  <c r="AM7" i="1"/>
  <c r="AE16" i="1"/>
  <c r="AF16" i="1" s="1"/>
  <c r="AV95" i="1"/>
  <c r="AH106" i="1"/>
  <c r="AP23" i="1"/>
  <c r="AM104" i="1"/>
  <c r="AN104" i="1" s="1"/>
  <c r="AN18" i="1"/>
  <c r="AZ135" i="1"/>
  <c r="AZ128" i="1"/>
  <c r="AZ106" i="1"/>
  <c r="AX162" i="1"/>
  <c r="AX147" i="1"/>
  <c r="AV144" i="1"/>
  <c r="AZ137" i="1"/>
  <c r="AX131" i="1"/>
  <c r="AX114" i="1"/>
  <c r="AX104" i="1"/>
  <c r="AV77" i="1"/>
  <c r="AH17" i="1"/>
  <c r="AH8" i="1"/>
  <c r="AJ27" i="1"/>
  <c r="AP28" i="1"/>
  <c r="AZ27" i="1"/>
  <c r="AJ50" i="1"/>
  <c r="AX66" i="1"/>
  <c r="AG5" i="1"/>
  <c r="AH5" i="1" s="1"/>
  <c r="AJ8" i="1"/>
  <c r="AN8" i="1"/>
  <c r="AZ134" i="1"/>
  <c r="AV109" i="1"/>
  <c r="AX97" i="1"/>
  <c r="AR55" i="1"/>
  <c r="AV65" i="1"/>
  <c r="AO11" i="1"/>
  <c r="AP11" i="1" s="1"/>
  <c r="AQ51" i="1"/>
  <c r="AR51" i="1" s="1"/>
  <c r="AF140" i="1"/>
  <c r="AU71" i="1"/>
  <c r="AV71" i="1" s="1"/>
  <c r="AM65" i="1"/>
  <c r="AF27" i="1"/>
  <c r="BQ20" i="1"/>
  <c r="BA146" i="1"/>
  <c r="BA139" i="1"/>
  <c r="BA163" i="1"/>
  <c r="BP130" i="1"/>
  <c r="AS165" i="1"/>
  <c r="BQ52" i="1"/>
  <c r="BM178" i="1"/>
  <c r="BQ178" i="1" s="1"/>
  <c r="BP19" i="1"/>
  <c r="EC19" i="1" s="1"/>
  <c r="AS8" i="1"/>
  <c r="BA6" i="1"/>
  <c r="AS81" i="1"/>
  <c r="BP115" i="1"/>
  <c r="BQ74" i="1"/>
  <c r="BQ11" i="1"/>
  <c r="BA117" i="1"/>
  <c r="BA28" i="1"/>
  <c r="BK150" i="1"/>
  <c r="AR116" i="1"/>
  <c r="AT116" i="1" s="1"/>
  <c r="AS105" i="1"/>
  <c r="BK2" i="1"/>
  <c r="BQ2" i="1" s="1"/>
  <c r="AZ66" i="1"/>
  <c r="BP89" i="1"/>
  <c r="BP97" i="1"/>
  <c r="BK181" i="1"/>
  <c r="BQ181" i="1" s="1"/>
  <c r="AS91" i="1"/>
  <c r="BK80" i="1"/>
  <c r="BQ80" i="1" s="1"/>
  <c r="BA128" i="1"/>
  <c r="BA106" i="1"/>
  <c r="BA81" i="1"/>
  <c r="BK87" i="1"/>
  <c r="BQ87" i="1" s="1"/>
  <c r="BA145" i="1"/>
  <c r="EC145" i="1" s="1"/>
  <c r="BP69" i="1"/>
  <c r="AS28" i="1"/>
  <c r="AZ81" i="1"/>
  <c r="BP132" i="1"/>
  <c r="AZ150" i="1"/>
  <c r="BB150" i="1" s="1"/>
  <c r="BQ76" i="1"/>
  <c r="BQ16" i="1"/>
  <c r="AZ146" i="1"/>
  <c r="BA147" i="1"/>
  <c r="AX106" i="1"/>
  <c r="BK97" i="1"/>
  <c r="BQ97" i="1" s="1"/>
  <c r="AX152" i="1"/>
  <c r="BA29" i="1"/>
  <c r="BP53" i="1"/>
  <c r="AC28" i="1"/>
  <c r="AZ145" i="1"/>
  <c r="AB27" i="1"/>
  <c r="AD27" i="1" s="1"/>
  <c r="BK75" i="1"/>
  <c r="BQ75" i="1" s="1"/>
  <c r="BA124" i="1"/>
  <c r="BP70" i="1"/>
  <c r="BP50" i="1"/>
  <c r="BP139" i="1"/>
  <c r="AZ151" i="1"/>
  <c r="BB151" i="1" s="1"/>
  <c r="BQ152" i="1"/>
  <c r="AC14" i="1"/>
  <c r="BK50" i="1"/>
  <c r="AN52" i="1"/>
  <c r="BP5" i="1"/>
  <c r="BQ118" i="1"/>
  <c r="BP152" i="1"/>
  <c r="AZ50" i="1"/>
  <c r="BA152" i="1"/>
  <c r="AK66" i="1"/>
  <c r="AX28" i="1"/>
  <c r="BP17" i="1"/>
  <c r="BQ46" i="1"/>
  <c r="BP63" i="1"/>
  <c r="BP168" i="1"/>
  <c r="AZ162" i="1"/>
  <c r="AZ140" i="1"/>
  <c r="AZ139" i="1"/>
  <c r="AZ129" i="1"/>
  <c r="AR86" i="1"/>
  <c r="AX65" i="1"/>
  <c r="AZ39" i="1"/>
  <c r="AX158" i="1"/>
  <c r="AX148" i="1"/>
  <c r="AZ136" i="1"/>
  <c r="AX133" i="1"/>
  <c r="BA132" i="1"/>
  <c r="AX130" i="1"/>
  <c r="BA129" i="1"/>
  <c r="BA113" i="1"/>
  <c r="AV107" i="1"/>
  <c r="AV103" i="1"/>
  <c r="AP110" i="1"/>
  <c r="AV96" i="1"/>
  <c r="AV90" i="1"/>
  <c r="AV89" i="1"/>
  <c r="AV99" i="1"/>
  <c r="AV60" i="1"/>
  <c r="AN46" i="1"/>
  <c r="AV38" i="1"/>
  <c r="AV34" i="1"/>
  <c r="AH29" i="1"/>
  <c r="AH3" i="1"/>
  <c r="AK28" i="1"/>
  <c r="AR3" i="1"/>
  <c r="AP3" i="1"/>
  <c r="AN29" i="1"/>
  <c r="AP6" i="1"/>
  <c r="BA8" i="1"/>
  <c r="AH50" i="1"/>
  <c r="AN43" i="1"/>
  <c r="AR50" i="1"/>
  <c r="AS85" i="1"/>
  <c r="AV66" i="1"/>
  <c r="AX50" i="1"/>
  <c r="AX91" i="1"/>
  <c r="AZ73" i="1"/>
  <c r="AZ159" i="1"/>
  <c r="AV73" i="1"/>
  <c r="BA107" i="1"/>
  <c r="AS29" i="1"/>
  <c r="BP54" i="1"/>
  <c r="BP142" i="1"/>
  <c r="BP156" i="1"/>
  <c r="BQ229" i="1"/>
  <c r="AS31" i="1"/>
  <c r="AV129" i="1"/>
  <c r="AH66" i="1"/>
  <c r="AK8" i="1"/>
  <c r="BA162" i="1"/>
  <c r="AS6" i="1"/>
  <c r="BQ54" i="1"/>
  <c r="AB6" i="1"/>
  <c r="AD6" i="1" s="1"/>
  <c r="AB29" i="1"/>
  <c r="AD29" i="1" s="1"/>
  <c r="BK135" i="1"/>
  <c r="AF28" i="1"/>
  <c r="BP16" i="1"/>
  <c r="BP28" i="1"/>
  <c r="BP78" i="1"/>
  <c r="BP143" i="1"/>
  <c r="BP157" i="1"/>
  <c r="BK35" i="1"/>
  <c r="BQ35" i="1" s="1"/>
  <c r="AJ3" i="1"/>
  <c r="BP32" i="1"/>
  <c r="BP105" i="1"/>
  <c r="BP46" i="1"/>
  <c r="BA130" i="1"/>
  <c r="AK29" i="1"/>
  <c r="BA175" i="1"/>
  <c r="BQ100" i="1"/>
  <c r="AZ181" i="1"/>
  <c r="BB181" i="1" s="1"/>
  <c r="BP10" i="1"/>
  <c r="EC10" i="1" s="1"/>
  <c r="BP82" i="1"/>
  <c r="BP169" i="1"/>
  <c r="BA43" i="1"/>
  <c r="BA45" i="1"/>
  <c r="BA96" i="1"/>
  <c r="BA159" i="1"/>
  <c r="BP11" i="1"/>
  <c r="BP24" i="1"/>
  <c r="BP52" i="1"/>
  <c r="BP163" i="1"/>
  <c r="AZ160" i="1"/>
  <c r="BB160" i="1" s="1"/>
  <c r="AR83" i="1"/>
  <c r="AJ63" i="1"/>
  <c r="AX125" i="1"/>
  <c r="AZ104" i="1"/>
  <c r="AF30" i="1"/>
  <c r="BI250" i="1"/>
  <c r="AL242" i="1"/>
  <c r="BA158" i="1"/>
  <c r="AZ158" i="1"/>
  <c r="AV138" i="1"/>
  <c r="BA138" i="1"/>
  <c r="AF116" i="1"/>
  <c r="BK246" i="1"/>
  <c r="BQ246" i="1" s="1"/>
  <c r="BP88" i="1"/>
  <c r="BK105" i="1"/>
  <c r="BQ105" i="1" s="1"/>
  <c r="BP118" i="1"/>
  <c r="BP74" i="1"/>
  <c r="BA73" i="1"/>
  <c r="AT31" i="1"/>
  <c r="BI241" i="1"/>
  <c r="BI234" i="1"/>
  <c r="AF3" i="1"/>
  <c r="AJ6" i="1"/>
  <c r="BQ146" i="1"/>
  <c r="AJ17" i="1"/>
  <c r="AF136" i="1"/>
  <c r="AJ113" i="1"/>
  <c r="AH45" i="1"/>
  <c r="AZ144" i="1"/>
  <c r="AM34" i="1"/>
  <c r="AN34" i="1" s="1"/>
  <c r="BK252" i="1"/>
  <c r="BQ252" i="1" s="1"/>
  <c r="BI240" i="1"/>
  <c r="BP42" i="1"/>
  <c r="BP76" i="1"/>
  <c r="BP100" i="1"/>
  <c r="BP146" i="1"/>
  <c r="AR4" i="1"/>
  <c r="AX116" i="1"/>
  <c r="AR26" i="1"/>
  <c r="AV116" i="1"/>
  <c r="AJ139" i="1"/>
  <c r="AX141" i="1"/>
  <c r="BP114" i="1"/>
  <c r="BP198" i="1"/>
  <c r="EC198" i="1" s="1"/>
  <c r="AL37" i="1"/>
  <c r="AF26" i="1"/>
  <c r="AZ99" i="1"/>
  <c r="AX163" i="1"/>
  <c r="AJ116" i="1"/>
  <c r="AQ71" i="1"/>
  <c r="AR71" i="1" s="1"/>
  <c r="AX48" i="1"/>
  <c r="AR109" i="1"/>
  <c r="AW110" i="1"/>
  <c r="AX110" i="1" s="1"/>
  <c r="AX67" i="1"/>
  <c r="AX57" i="1"/>
  <c r="AW16" i="1"/>
  <c r="BK63" i="1"/>
  <c r="BQ63" i="1" s="1"/>
  <c r="BP94" i="1"/>
  <c r="BP133" i="1"/>
  <c r="BP112" i="1"/>
  <c r="AL240" i="1"/>
  <c r="AL177" i="1"/>
  <c r="AN71" i="1"/>
  <c r="AX46" i="1"/>
  <c r="AX3" i="1"/>
  <c r="AS43" i="1"/>
  <c r="AF69" i="1"/>
  <c r="AH69" i="1"/>
  <c r="AA20" i="1"/>
  <c r="AY20" i="1"/>
  <c r="AZ20" i="1" s="1"/>
  <c r="BO251" i="1"/>
  <c r="BK251" i="1"/>
  <c r="BP81" i="1"/>
  <c r="BK81" i="1"/>
  <c r="BQ81" i="1" s="1"/>
  <c r="AR32" i="1"/>
  <c r="AY63" i="1"/>
  <c r="AZ63" i="1" s="1"/>
  <c r="AZ41" i="1"/>
  <c r="AH21" i="1"/>
  <c r="BQ24" i="1"/>
  <c r="AZ52" i="1"/>
  <c r="AN78" i="1"/>
  <c r="AQ20" i="1"/>
  <c r="AR20" i="1" s="1"/>
  <c r="AK45" i="1"/>
  <c r="AH88" i="1"/>
  <c r="AF88" i="1"/>
  <c r="AJ88" i="1"/>
  <c r="AY77" i="1"/>
  <c r="AZ77" i="1" s="1"/>
  <c r="AQ77" i="1"/>
  <c r="AR77" i="1" s="1"/>
  <c r="AY68" i="1"/>
  <c r="AZ68" i="1" s="1"/>
  <c r="AQ68" i="1"/>
  <c r="AR68" i="1" s="1"/>
  <c r="AQ62" i="1"/>
  <c r="AI62" i="1"/>
  <c r="AJ62" i="1" s="1"/>
  <c r="AF78" i="1"/>
  <c r="AQ89" i="1"/>
  <c r="AR89" i="1" s="1"/>
  <c r="AY89" i="1"/>
  <c r="BA89" i="1" s="1"/>
  <c r="AQ69" i="1"/>
  <c r="AY69" i="1"/>
  <c r="AI69" i="1"/>
  <c r="AK69" i="1" s="1"/>
  <c r="BP64" i="1"/>
  <c r="BK64" i="1"/>
  <c r="BQ64" i="1" s="1"/>
  <c r="AR105" i="1"/>
  <c r="AJ41" i="1"/>
  <c r="AJ21" i="1"/>
  <c r="AV32" i="1"/>
  <c r="AK3" i="1"/>
  <c r="AF154" i="1"/>
  <c r="AH163" i="1"/>
  <c r="AS86" i="1"/>
  <c r="AK27" i="1"/>
  <c r="AI20" i="1"/>
  <c r="AJ20" i="1" s="1"/>
  <c r="AH100" i="1"/>
  <c r="AJ100" i="1"/>
  <c r="AF100" i="1"/>
  <c r="AF87" i="1"/>
  <c r="AH87" i="1"/>
  <c r="AF129" i="1"/>
  <c r="AJ129" i="1"/>
  <c r="AY122" i="1"/>
  <c r="AZ122" i="1" s="1"/>
  <c r="AQ122" i="1"/>
  <c r="AR122" i="1" s="1"/>
  <c r="AT122" i="1" s="1"/>
  <c r="AY167" i="1"/>
  <c r="AZ167" i="1" s="1"/>
  <c r="AQ167" i="1"/>
  <c r="AY94" i="1"/>
  <c r="AZ94" i="1" s="1"/>
  <c r="AQ94" i="1"/>
  <c r="AR94" i="1" s="1"/>
  <c r="AO80" i="1"/>
  <c r="AW80" i="1"/>
  <c r="AX80" i="1" s="1"/>
  <c r="AW75" i="1"/>
  <c r="AX75" i="1" s="1"/>
  <c r="AO75" i="1"/>
  <c r="AP75" i="1" s="1"/>
  <c r="AW71" i="1"/>
  <c r="AO71" i="1"/>
  <c r="AP71" i="1" s="1"/>
  <c r="AU47" i="1"/>
  <c r="AV47" i="1" s="1"/>
  <c r="AM47" i="1"/>
  <c r="AN47" i="1" s="1"/>
  <c r="AW41" i="1"/>
  <c r="AX41" i="1" s="1"/>
  <c r="AO41" i="1"/>
  <c r="AP41" i="1" s="1"/>
  <c r="AW54" i="1"/>
  <c r="AG54" i="1"/>
  <c r="AH54" i="1" s="1"/>
  <c r="AU25" i="1"/>
  <c r="AV25" i="1" s="1"/>
  <c r="AM25" i="1"/>
  <c r="AW21" i="1"/>
  <c r="AO21" i="1"/>
  <c r="AV14" i="1"/>
  <c r="AI44" i="1"/>
  <c r="AQ44" i="1"/>
  <c r="AY44" i="1"/>
  <c r="AZ44" i="1" s="1"/>
  <c r="AJ59" i="1"/>
  <c r="AP7" i="1"/>
  <c r="BK73" i="1"/>
  <c r="BQ73" i="1" s="1"/>
  <c r="AK51" i="1"/>
  <c r="AP32" i="1"/>
  <c r="AK6" i="1"/>
  <c r="AJ167" i="1"/>
  <c r="AH167" i="1"/>
  <c r="AF97" i="1"/>
  <c r="AR97" i="1"/>
  <c r="AY121" i="1"/>
  <c r="AQ121" i="1"/>
  <c r="AU84" i="1"/>
  <c r="AM84" i="1"/>
  <c r="AN84" i="1" s="1"/>
  <c r="AU75" i="1"/>
  <c r="AM75" i="1"/>
  <c r="AN75" i="1" s="1"/>
  <c r="AU67" i="1"/>
  <c r="AM67" i="1"/>
  <c r="AG63" i="1"/>
  <c r="AO63" i="1"/>
  <c r="AP63" i="1" s="1"/>
  <c r="AO49" i="1"/>
  <c r="AP49" i="1" s="1"/>
  <c r="AG49" i="1"/>
  <c r="AH49" i="1" s="1"/>
  <c r="AW49" i="1"/>
  <c r="AM14" i="1"/>
  <c r="AN14" i="1" s="1"/>
  <c r="AE14" i="1"/>
  <c r="AF14" i="1" s="1"/>
  <c r="AX85" i="1"/>
  <c r="AZ85" i="1"/>
  <c r="AJ85" i="1"/>
  <c r="AP85" i="1"/>
  <c r="AH85" i="1"/>
  <c r="BP154" i="1"/>
  <c r="AX78" i="1"/>
  <c r="AH143" i="1"/>
  <c r="AJ143" i="1"/>
  <c r="AJ128" i="1"/>
  <c r="AF128" i="1"/>
  <c r="AJ118" i="1"/>
  <c r="AX118" i="1"/>
  <c r="AF118" i="1"/>
  <c r="AH102" i="1"/>
  <c r="AF102" i="1"/>
  <c r="AF73" i="1"/>
  <c r="AX73" i="1"/>
  <c r="BP147" i="1"/>
  <c r="BP155" i="1"/>
  <c r="BK155" i="1"/>
  <c r="BQ155" i="1" s="1"/>
  <c r="BP172" i="1"/>
  <c r="EC172" i="1" s="1"/>
  <c r="BK172" i="1"/>
  <c r="BQ172" i="1" s="1"/>
  <c r="AF41" i="1"/>
  <c r="AV41" i="1"/>
  <c r="AP52" i="1"/>
  <c r="AV59" i="1"/>
  <c r="AN13" i="1"/>
  <c r="AX69" i="1"/>
  <c r="AF52" i="1"/>
  <c r="BA160" i="1"/>
  <c r="AJ150" i="1"/>
  <c r="AF150" i="1"/>
  <c r="AF127" i="1"/>
  <c r="AJ127" i="1"/>
  <c r="AW109" i="1"/>
  <c r="AX109" i="1" s="1"/>
  <c r="AO109" i="1"/>
  <c r="AW95" i="1"/>
  <c r="AX95" i="1" s="1"/>
  <c r="AO95" i="1"/>
  <c r="AP95" i="1" s="1"/>
  <c r="AU92" i="1"/>
  <c r="AV92" i="1" s="1"/>
  <c r="AM92" i="1"/>
  <c r="AI83" i="1"/>
  <c r="AZ149" i="1"/>
  <c r="BB149" i="1" s="1"/>
  <c r="AJ7" i="1"/>
  <c r="AQ98" i="1"/>
  <c r="AR98" i="1" s="1"/>
  <c r="AY17" i="1"/>
  <c r="AZ17" i="1" s="1"/>
  <c r="AQ17" i="1"/>
  <c r="AR17" i="1" s="1"/>
  <c r="AA17" i="1"/>
  <c r="AA4" i="1"/>
  <c r="AI4" i="1"/>
  <c r="AJ4" i="1" s="1"/>
  <c r="AN27" i="1"/>
  <c r="AS27" i="1"/>
  <c r="AM73" i="1"/>
  <c r="AN73" i="1" s="1"/>
  <c r="BP134" i="1"/>
  <c r="BK134" i="1"/>
  <c r="BQ134" i="1" s="1"/>
  <c r="AM26" i="1"/>
  <c r="AU26" i="1"/>
  <c r="AN69" i="1"/>
  <c r="AJ67" i="1"/>
  <c r="BI251" i="1"/>
  <c r="BO245" i="1"/>
  <c r="BK245" i="1"/>
  <c r="BP72" i="1"/>
  <c r="BK72" i="1"/>
  <c r="BQ72" i="1" s="1"/>
  <c r="BP117" i="1"/>
  <c r="BK117" i="1"/>
  <c r="BQ117" i="1" s="1"/>
  <c r="BP125" i="1"/>
  <c r="BK125" i="1"/>
  <c r="BQ125" i="1" s="1"/>
  <c r="AL202" i="1"/>
  <c r="AH80" i="1"/>
  <c r="AJ152" i="1"/>
  <c r="AJ80" i="1"/>
  <c r="AZ45" i="1"/>
  <c r="AR58" i="1"/>
  <c r="BK17" i="1"/>
  <c r="BQ17" i="1" s="1"/>
  <c r="BP56" i="1"/>
  <c r="BP36" i="1"/>
  <c r="BP43" i="1"/>
  <c r="BP60" i="1"/>
  <c r="BP127" i="1"/>
  <c r="AV168" i="1"/>
  <c r="AR127" i="1"/>
  <c r="AT127" i="1" s="1"/>
  <c r="AH122" i="1"/>
  <c r="AY21" i="1"/>
  <c r="AZ21" i="1" s="1"/>
  <c r="AF132" i="1"/>
  <c r="AY30" i="1"/>
  <c r="AI34" i="1"/>
  <c r="BP31" i="1"/>
  <c r="BP67" i="1"/>
  <c r="BP83" i="1"/>
  <c r="BP106" i="1"/>
  <c r="BP119" i="1"/>
  <c r="BP102" i="1"/>
  <c r="AJ89" i="1"/>
  <c r="AH71" i="1"/>
  <c r="AZ152" i="1"/>
  <c r="AI30" i="1"/>
  <c r="AJ30" i="1" s="1"/>
  <c r="AX167" i="1"/>
  <c r="AY34" i="1"/>
  <c r="AZ34" i="1" s="1"/>
  <c r="BK234" i="1"/>
  <c r="BQ234" i="1" s="1"/>
  <c r="BK243" i="1"/>
  <c r="BQ243" i="1" s="1"/>
  <c r="AH28" i="1"/>
  <c r="BP9" i="1"/>
  <c r="BP98" i="1"/>
  <c r="BP107" i="1"/>
  <c r="BP120" i="1"/>
  <c r="AL245" i="1"/>
  <c r="AZ25" i="1"/>
  <c r="AK43" i="1"/>
  <c r="AV8" i="1"/>
  <c r="BP20" i="1"/>
  <c r="BK32" i="1"/>
  <c r="BQ32" i="1" s="1"/>
  <c r="BK114" i="1"/>
  <c r="BQ114" i="1" s="1"/>
  <c r="BK130" i="1"/>
  <c r="BQ130" i="1" s="1"/>
  <c r="BK137" i="1"/>
  <c r="BQ137" i="1" s="1"/>
  <c r="BP6" i="1"/>
  <c r="BP18" i="1"/>
  <c r="AJ60" i="1"/>
  <c r="AJ168" i="1"/>
  <c r="AP59" i="1"/>
  <c r="AW17" i="1"/>
  <c r="AX102" i="1"/>
  <c r="AP14" i="1"/>
  <c r="BA85" i="1"/>
  <c r="BQ230" i="1"/>
  <c r="ED230" i="1" s="1"/>
  <c r="BQ61" i="1"/>
  <c r="AZ142" i="1"/>
  <c r="AZ132" i="1"/>
  <c r="AZ119" i="1"/>
  <c r="AS100" i="1"/>
  <c r="AR48" i="1"/>
  <c r="AR34" i="1"/>
  <c r="AB12" i="1"/>
  <c r="AD12" i="1" s="1"/>
  <c r="AX161" i="1"/>
  <c r="AX143" i="1"/>
  <c r="AZ138" i="1"/>
  <c r="AV131" i="1"/>
  <c r="AX122" i="1"/>
  <c r="BA120" i="1"/>
  <c r="AX103" i="1"/>
  <c r="AV102" i="1"/>
  <c r="AP83" i="1"/>
  <c r="AV64" i="1"/>
  <c r="AV24" i="1"/>
  <c r="AP16" i="1"/>
  <c r="AX5" i="1"/>
  <c r="BI245" i="1"/>
  <c r="BI239" i="1"/>
  <c r="AP29" i="1"/>
  <c r="AX29" i="1"/>
  <c r="AV28" i="1"/>
  <c r="AL231" i="1"/>
  <c r="ED231" i="1" s="1"/>
  <c r="AL171" i="1"/>
  <c r="AL207" i="1"/>
  <c r="AL183" i="1"/>
  <c r="AV122" i="1"/>
  <c r="AX64" i="1"/>
  <c r="AR166" i="1"/>
  <c r="AP88" i="1"/>
  <c r="AS88" i="1"/>
  <c r="AX144" i="1"/>
  <c r="BA144" i="1"/>
  <c r="AX134" i="1"/>
  <c r="BA134" i="1"/>
  <c r="BA131" i="1"/>
  <c r="AZ131" i="1"/>
  <c r="BA114" i="1"/>
  <c r="AZ114" i="1"/>
  <c r="BA88" i="1"/>
  <c r="AV88" i="1"/>
  <c r="BB88" i="1" s="1"/>
  <c r="AJ92" i="1"/>
  <c r="AK92" i="1"/>
  <c r="AV141" i="1"/>
  <c r="BA141" i="1"/>
  <c r="AV108" i="1"/>
  <c r="AP58" i="1"/>
  <c r="AZ118" i="1"/>
  <c r="BA118" i="1"/>
  <c r="AZ78" i="1"/>
  <c r="AV39" i="1"/>
  <c r="AZ123" i="1"/>
  <c r="BA123" i="1"/>
  <c r="AC11" i="1"/>
  <c r="AB11" i="1"/>
  <c r="AD11" i="1" s="1"/>
  <c r="BA154" i="1"/>
  <c r="AX154" i="1"/>
  <c r="BA135" i="1"/>
  <c r="AX135" i="1"/>
  <c r="AZ155" i="1"/>
  <c r="BB155" i="1" s="1"/>
  <c r="BA155" i="1"/>
  <c r="AX101" i="1"/>
  <c r="BA101" i="1"/>
  <c r="AJ84" i="1"/>
  <c r="AJ149" i="1"/>
  <c r="AF149" i="1"/>
  <c r="AZ153" i="1"/>
  <c r="BB153" i="1" s="1"/>
  <c r="AX61" i="1"/>
  <c r="AR29" i="1"/>
  <c r="AZ29" i="1"/>
  <c r="BA3" i="1"/>
  <c r="AJ66" i="1"/>
  <c r="BK26" i="1"/>
  <c r="BQ26" i="1" s="1"/>
  <c r="BP26" i="1"/>
  <c r="BK34" i="1"/>
  <c r="BP34" i="1"/>
  <c r="BK59" i="1"/>
  <c r="BQ59" i="1" s="1"/>
  <c r="BP59" i="1"/>
  <c r="BK104" i="1"/>
  <c r="BQ104" i="1" s="1"/>
  <c r="BP104" i="1"/>
  <c r="BK166" i="1"/>
  <c r="BQ166" i="1" s="1"/>
  <c r="BP166" i="1"/>
  <c r="BK123" i="1"/>
  <c r="BQ123" i="1" s="1"/>
  <c r="BP123" i="1"/>
  <c r="BK131" i="1"/>
  <c r="BQ131" i="1" s="1"/>
  <c r="BP131" i="1"/>
  <c r="BK138" i="1"/>
  <c r="BQ138" i="1" s="1"/>
  <c r="BP138" i="1"/>
  <c r="BK153" i="1"/>
  <c r="BQ153" i="1" s="1"/>
  <c r="BP153" i="1"/>
  <c r="EC153" i="1" s="1"/>
  <c r="BK162" i="1"/>
  <c r="BQ162" i="1" s="1"/>
  <c r="BP162" i="1"/>
  <c r="BK13" i="1"/>
  <c r="BQ13" i="1" s="1"/>
  <c r="BP13" i="1"/>
  <c r="BK30" i="1"/>
  <c r="BQ30" i="1" s="1"/>
  <c r="BP30" i="1"/>
  <c r="BK102" i="1"/>
  <c r="BQ102" i="1" s="1"/>
  <c r="BK141" i="1"/>
  <c r="BQ141" i="1" s="1"/>
  <c r="BP141" i="1"/>
  <c r="BP205" i="1"/>
  <c r="EC205" i="1" s="1"/>
  <c r="AL199" i="1"/>
  <c r="AS127" i="1"/>
  <c r="AH114" i="1"/>
  <c r="AV113" i="1"/>
  <c r="BA27" i="1"/>
  <c r="BK7" i="1"/>
  <c r="BQ7" i="1" s="1"/>
  <c r="BP7" i="1"/>
  <c r="BK27" i="1"/>
  <c r="BP27" i="1"/>
  <c r="BQ60" i="1"/>
  <c r="BK65" i="1"/>
  <c r="BQ65" i="1" s="1"/>
  <c r="BP65" i="1"/>
  <c r="BK96" i="1"/>
  <c r="BQ96" i="1" s="1"/>
  <c r="BP96" i="1"/>
  <c r="BK167" i="1"/>
  <c r="BQ167" i="1" s="1"/>
  <c r="BP167" i="1"/>
  <c r="BK116" i="1"/>
  <c r="BP116" i="1"/>
  <c r="BK124" i="1"/>
  <c r="BQ124" i="1" s="1"/>
  <c r="BP124" i="1"/>
  <c r="BQ147" i="1"/>
  <c r="BK3" i="1"/>
  <c r="BQ3" i="1" s="1"/>
  <c r="BP3" i="1"/>
  <c r="BK25" i="1"/>
  <c r="BQ25" i="1" s="1"/>
  <c r="BP25" i="1"/>
  <c r="BK55" i="1"/>
  <c r="BQ55" i="1" s="1"/>
  <c r="BP55" i="1"/>
  <c r="BM182" i="1"/>
  <c r="BQ182" i="1" s="1"/>
  <c r="BP182" i="1"/>
  <c r="EC182" i="1" s="1"/>
  <c r="BQ289" i="1"/>
  <c r="ED289" i="1" s="1"/>
  <c r="BQ282" i="1"/>
  <c r="ED282" i="1" s="1"/>
  <c r="BQ278" i="1"/>
  <c r="ED278" i="1" s="1"/>
  <c r="BQ274" i="1"/>
  <c r="ED274" i="1" s="1"/>
  <c r="BO244" i="1"/>
  <c r="BQ244" i="1" s="1"/>
  <c r="ED244" i="1" s="1"/>
  <c r="AH132" i="1"/>
  <c r="AX112" i="1"/>
  <c r="AF35" i="1"/>
  <c r="AV2" i="1"/>
  <c r="BK248" i="1"/>
  <c r="BQ248" i="1" s="1"/>
  <c r="BK238" i="1"/>
  <c r="BO238" i="1"/>
  <c r="AZ28" i="1"/>
  <c r="BK8" i="1"/>
  <c r="BQ8" i="1" s="1"/>
  <c r="BP8" i="1"/>
  <c r="BK168" i="1"/>
  <c r="BQ168" i="1" s="1"/>
  <c r="BK140" i="1"/>
  <c r="BQ140" i="1" s="1"/>
  <c r="BP140" i="1"/>
  <c r="BK14" i="1"/>
  <c r="BQ14" i="1" s="1"/>
  <c r="BP14" i="1"/>
  <c r="BP170" i="1"/>
  <c r="EC170" i="1" s="1"/>
  <c r="BM207" i="1"/>
  <c r="BQ207" i="1" s="1"/>
  <c r="BQ285" i="1"/>
  <c r="ED285" i="1" s="1"/>
  <c r="BQ158" i="1"/>
  <c r="AC15" i="1"/>
  <c r="BQ106" i="1"/>
  <c r="AJ147" i="1"/>
  <c r="AJ86" i="1"/>
  <c r="AH147" i="1"/>
  <c r="AX128" i="1"/>
  <c r="AX87" i="1"/>
  <c r="BK237" i="1"/>
  <c r="BO237" i="1"/>
  <c r="BK249" i="1"/>
  <c r="BO249" i="1"/>
  <c r="BK19" i="1"/>
  <c r="BQ19" i="1" s="1"/>
  <c r="BK57" i="1"/>
  <c r="BQ57" i="1" s="1"/>
  <c r="BP57" i="1"/>
  <c r="BK37" i="1"/>
  <c r="BQ37" i="1" s="1"/>
  <c r="BP37" i="1"/>
  <c r="BK45" i="1"/>
  <c r="BP45" i="1"/>
  <c r="BK90" i="1"/>
  <c r="BQ90" i="1" s="1"/>
  <c r="BP90" i="1"/>
  <c r="BK148" i="1"/>
  <c r="BQ148" i="1" s="1"/>
  <c r="BP148" i="1"/>
  <c r="BK173" i="1"/>
  <c r="BP173" i="1"/>
  <c r="EC173" i="1" s="1"/>
  <c r="BK201" i="1"/>
  <c r="BQ201" i="1" s="1"/>
  <c r="ED201" i="1" s="1"/>
  <c r="BP201" i="1"/>
  <c r="EC201" i="1" s="1"/>
  <c r="BQ205" i="1"/>
  <c r="BK21" i="1"/>
  <c r="BQ21" i="1" s="1"/>
  <c r="BP21" i="1"/>
  <c r="BP77" i="1"/>
  <c r="BM177" i="1"/>
  <c r="BQ177" i="1" s="1"/>
  <c r="BP177" i="1"/>
  <c r="EC177" i="1" s="1"/>
  <c r="BQ288" i="1"/>
  <c r="ED288" i="1" s="1"/>
  <c r="BQ281" i="1"/>
  <c r="ED281" i="1" s="1"/>
  <c r="BQ277" i="1"/>
  <c r="ED277" i="1" s="1"/>
  <c r="BO240" i="1"/>
  <c r="BQ240" i="1" s="1"/>
  <c r="BQ157" i="1"/>
  <c r="BQ142" i="1"/>
  <c r="AX145" i="1"/>
  <c r="AX94" i="1"/>
  <c r="BK49" i="1"/>
  <c r="BQ49" i="1" s="1"/>
  <c r="BP49" i="1"/>
  <c r="BQ58" i="1"/>
  <c r="BP58" i="1"/>
  <c r="BK62" i="1"/>
  <c r="BP62" i="1"/>
  <c r="BK84" i="1"/>
  <c r="BQ84" i="1" s="1"/>
  <c r="BP84" i="1"/>
  <c r="BK91" i="1"/>
  <c r="BQ91" i="1" s="1"/>
  <c r="BP91" i="1"/>
  <c r="BK101" i="1"/>
  <c r="BQ101" i="1" s="1"/>
  <c r="BP101" i="1"/>
  <c r="BK128" i="1"/>
  <c r="BQ128" i="1" s="1"/>
  <c r="BP128" i="1"/>
  <c r="BK149" i="1"/>
  <c r="BQ149" i="1" s="1"/>
  <c r="BP149" i="1"/>
  <c r="EC149" i="1" s="1"/>
  <c r="BK44" i="1"/>
  <c r="BQ44" i="1" s="1"/>
  <c r="BP44" i="1"/>
  <c r="BK68" i="1"/>
  <c r="BP68" i="1"/>
  <c r="BO236" i="1"/>
  <c r="BQ236" i="1" s="1"/>
  <c r="ED236" i="1" s="1"/>
  <c r="AL119" i="1"/>
  <c r="AZ147" i="1"/>
  <c r="BA142" i="1"/>
  <c r="AX25" i="1"/>
  <c r="BK235" i="1"/>
  <c r="BO235" i="1"/>
  <c r="BB37" i="1"/>
  <c r="BK38" i="1"/>
  <c r="BQ38" i="1" s="1"/>
  <c r="BP38" i="1"/>
  <c r="BK47" i="1"/>
  <c r="BQ47" i="1" s="1"/>
  <c r="BP47" i="1"/>
  <c r="BK99" i="1"/>
  <c r="BQ99" i="1" s="1"/>
  <c r="BP99" i="1"/>
  <c r="BK85" i="1"/>
  <c r="BQ85" i="1" s="1"/>
  <c r="BP85" i="1"/>
  <c r="BK92" i="1"/>
  <c r="BQ92" i="1" s="1"/>
  <c r="BP92" i="1"/>
  <c r="BK110" i="1"/>
  <c r="BQ110" i="1" s="1"/>
  <c r="BP110" i="1"/>
  <c r="BK108" i="1"/>
  <c r="BP108" i="1"/>
  <c r="BK113" i="1"/>
  <c r="BQ113" i="1" s="1"/>
  <c r="BP113" i="1"/>
  <c r="BK129" i="1"/>
  <c r="BQ129" i="1" s="1"/>
  <c r="BP129" i="1"/>
  <c r="BK136" i="1"/>
  <c r="BQ136" i="1" s="1"/>
  <c r="BP136" i="1"/>
  <c r="BK144" i="1"/>
  <c r="BQ144" i="1" s="1"/>
  <c r="BP144" i="1"/>
  <c r="BK159" i="1"/>
  <c r="BQ159" i="1" s="1"/>
  <c r="BP159" i="1"/>
  <c r="BK175" i="1"/>
  <c r="BQ175" i="1" s="1"/>
  <c r="BP175" i="1"/>
  <c r="BK22" i="1"/>
  <c r="BQ22" i="1" s="1"/>
  <c r="BP22" i="1"/>
  <c r="BP158" i="1"/>
  <c r="BM194" i="1"/>
  <c r="BQ194" i="1" s="1"/>
  <c r="BP194" i="1"/>
  <c r="EC194" i="1" s="1"/>
  <c r="AL194" i="1"/>
  <c r="BQ287" i="1"/>
  <c r="ED287" i="1" s="1"/>
  <c r="BQ280" i="1"/>
  <c r="ED280" i="1" s="1"/>
  <c r="BQ276" i="1"/>
  <c r="ED276" i="1" s="1"/>
  <c r="BI247" i="1"/>
  <c r="BK12" i="1"/>
  <c r="BQ12" i="1" s="1"/>
  <c r="BP12" i="1"/>
  <c r="EC12" i="1" s="1"/>
  <c r="BK23" i="1"/>
  <c r="BP23" i="1"/>
  <c r="BK51" i="1"/>
  <c r="BQ51" i="1" s="1"/>
  <c r="BP51" i="1"/>
  <c r="BK39" i="1"/>
  <c r="BQ39" i="1" s="1"/>
  <c r="BP39" i="1"/>
  <c r="BK48" i="1"/>
  <c r="BQ48" i="1" s="1"/>
  <c r="BP48" i="1"/>
  <c r="BK71" i="1"/>
  <c r="BQ71" i="1" s="1"/>
  <c r="BP71" i="1"/>
  <c r="BK93" i="1"/>
  <c r="BQ93" i="1" s="1"/>
  <c r="BP93" i="1"/>
  <c r="BK111" i="1"/>
  <c r="BQ111" i="1" s="1"/>
  <c r="BP111" i="1"/>
  <c r="BK121" i="1"/>
  <c r="BQ121" i="1" s="1"/>
  <c r="BP121" i="1"/>
  <c r="BK151" i="1"/>
  <c r="BQ151" i="1" s="1"/>
  <c r="BP151" i="1"/>
  <c r="EC151" i="1" s="1"/>
  <c r="BK160" i="1"/>
  <c r="BQ160" i="1" s="1"/>
  <c r="BP160" i="1"/>
  <c r="BK176" i="1"/>
  <c r="BQ176" i="1" s="1"/>
  <c r="ED176" i="1" s="1"/>
  <c r="BP176" i="1"/>
  <c r="EC176" i="1" s="1"/>
  <c r="BQ232" i="1"/>
  <c r="BQ6" i="1"/>
  <c r="BK29" i="1"/>
  <c r="BQ29" i="1" s="1"/>
  <c r="BP29" i="1"/>
  <c r="BK126" i="1"/>
  <c r="BQ126" i="1" s="1"/>
  <c r="BP126" i="1"/>
  <c r="BM180" i="1"/>
  <c r="BQ180" i="1" s="1"/>
  <c r="BP180" i="1"/>
  <c r="EC180" i="1" s="1"/>
  <c r="BQ272" i="1"/>
  <c r="ED272" i="1" s="1"/>
  <c r="AS83" i="1"/>
  <c r="BA103" i="1"/>
  <c r="AX139" i="1"/>
  <c r="AV62" i="1"/>
  <c r="BK242" i="1"/>
  <c r="BO242" i="1"/>
  <c r="AP50" i="1"/>
  <c r="BK4" i="1"/>
  <c r="BQ4" i="1" s="1"/>
  <c r="BP4" i="1"/>
  <c r="BK15" i="1"/>
  <c r="BQ15" i="1" s="1"/>
  <c r="BP15" i="1"/>
  <c r="BK40" i="1"/>
  <c r="BQ40" i="1" s="1"/>
  <c r="BP40" i="1"/>
  <c r="BK79" i="1"/>
  <c r="BQ79" i="1" s="1"/>
  <c r="BP79" i="1"/>
  <c r="BK86" i="1"/>
  <c r="BQ86" i="1" s="1"/>
  <c r="BP86" i="1"/>
  <c r="BK103" i="1"/>
  <c r="BQ103" i="1" s="1"/>
  <c r="BP103" i="1"/>
  <c r="BK122" i="1"/>
  <c r="BQ122" i="1" s="1"/>
  <c r="BP122" i="1"/>
  <c r="BK161" i="1"/>
  <c r="BQ161" i="1" s="1"/>
  <c r="BP161" i="1"/>
  <c r="BK179" i="1"/>
  <c r="BQ179" i="1" s="1"/>
  <c r="BP179" i="1"/>
  <c r="EC179" i="1" s="1"/>
  <c r="BM204" i="1"/>
  <c r="BQ204" i="1" s="1"/>
  <c r="ED204" i="1" s="1"/>
  <c r="BP204" i="1"/>
  <c r="EC204" i="1" s="1"/>
  <c r="AL247" i="1"/>
  <c r="BQ290" i="1"/>
  <c r="ED290" i="1" s="1"/>
  <c r="BQ283" i="1"/>
  <c r="ED283" i="1" s="1"/>
  <c r="BQ279" i="1"/>
  <c r="ED279" i="1" s="1"/>
  <c r="BQ275" i="1"/>
  <c r="ED275" i="1" s="1"/>
  <c r="AZ125" i="1"/>
  <c r="BA125" i="1"/>
  <c r="BK70" i="1"/>
  <c r="BQ70" i="1" s="1"/>
  <c r="BM156" i="1"/>
  <c r="BQ156" i="1" s="1"/>
  <c r="BM184" i="1"/>
  <c r="BA37" i="1"/>
  <c r="AS37" i="1"/>
  <c r="AR37" i="1"/>
  <c r="AT37" i="1" s="1"/>
  <c r="BA91" i="1"/>
  <c r="AV91" i="1"/>
  <c r="BM116" i="1"/>
  <c r="BM68" i="1"/>
  <c r="BM169" i="1"/>
  <c r="BQ169" i="1" s="1"/>
  <c r="BM150" i="1"/>
  <c r="AH39" i="1"/>
  <c r="AP9" i="1"/>
  <c r="BK132" i="1"/>
  <c r="BK139" i="1"/>
  <c r="BQ139" i="1" s="1"/>
  <c r="BM45" i="1"/>
  <c r="BM107" i="1"/>
  <c r="BQ107" i="1" s="1"/>
  <c r="AX42" i="1"/>
  <c r="BK197" i="1"/>
  <c r="BM18" i="1"/>
  <c r="AN17" i="1"/>
  <c r="AJ54" i="1"/>
  <c r="BK9" i="1"/>
  <c r="BQ9" i="1" s="1"/>
  <c r="BK31" i="1"/>
  <c r="BQ31" i="1" s="1"/>
  <c r="BK83" i="1"/>
  <c r="BK127" i="1"/>
  <c r="AV50" i="1"/>
  <c r="BA50" i="1"/>
  <c r="BK10" i="1"/>
  <c r="BQ10" i="1" s="1"/>
  <c r="BK69" i="1"/>
  <c r="BQ69" i="1" s="1"/>
  <c r="BK98" i="1"/>
  <c r="BQ98" i="1" s="1"/>
  <c r="BK133" i="1"/>
  <c r="BQ133" i="1" s="1"/>
  <c r="BK18" i="1"/>
  <c r="BM23" i="1"/>
  <c r="BM62" i="1"/>
  <c r="BK112" i="1"/>
  <c r="BQ112" i="1" s="1"/>
  <c r="AN45" i="1"/>
  <c r="AS45" i="1"/>
  <c r="BK120" i="1"/>
  <c r="BK198" i="1"/>
  <c r="BM34" i="1"/>
  <c r="BM94" i="1"/>
  <c r="BQ94" i="1" s="1"/>
  <c r="BM108" i="1"/>
  <c r="AN3" i="1"/>
  <c r="AS3" i="1"/>
  <c r="AS50" i="1"/>
  <c r="AN50" i="1"/>
  <c r="BK109" i="1"/>
  <c r="BQ109" i="1" s="1"/>
  <c r="BA157" i="1"/>
  <c r="AZ157" i="1"/>
  <c r="BB157" i="1" s="1"/>
  <c r="BA140" i="1"/>
  <c r="AX140" i="1"/>
  <c r="BK95" i="1"/>
  <c r="BQ95" i="1" s="1"/>
  <c r="BK165" i="1"/>
  <c r="BQ165" i="1" s="1"/>
  <c r="BK145" i="1"/>
  <c r="BQ145" i="1" s="1"/>
  <c r="BK174" i="1"/>
  <c r="BM135" i="1"/>
  <c r="AR2" i="1"/>
  <c r="BK42" i="1"/>
  <c r="BQ42" i="1" s="1"/>
  <c r="BK88" i="1"/>
  <c r="BQ88" i="1" s="1"/>
  <c r="BM27" i="1"/>
  <c r="BM50" i="1"/>
  <c r="BM206" i="1"/>
  <c r="BM171" i="1"/>
  <c r="BQ171" i="1" s="1"/>
  <c r="BK28" i="1"/>
  <c r="BK56" i="1"/>
  <c r="BQ56" i="1" s="1"/>
  <c r="BK36" i="1"/>
  <c r="BQ36" i="1" s="1"/>
  <c r="BK82" i="1"/>
  <c r="BQ82" i="1" s="1"/>
  <c r="BK89" i="1"/>
  <c r="BM77" i="1"/>
  <c r="BQ77" i="1" s="1"/>
  <c r="BK170" i="1"/>
  <c r="BM183" i="1"/>
  <c r="BQ183" i="1" s="1"/>
  <c r="BM199" i="1"/>
  <c r="BQ199" i="1" s="1"/>
  <c r="AN86" i="1"/>
  <c r="BA148" i="1"/>
  <c r="AN6" i="1"/>
  <c r="AN23" i="1"/>
  <c r="AZ91" i="1"/>
  <c r="BA65" i="1"/>
  <c r="AV111" i="1"/>
  <c r="AZ161" i="1"/>
  <c r="BA161" i="1"/>
  <c r="AV100" i="1"/>
  <c r="AV87" i="1"/>
  <c r="BA87" i="1"/>
  <c r="AO98" i="1"/>
  <c r="AW98" i="1"/>
  <c r="BA156" i="1"/>
  <c r="AZ156" i="1"/>
  <c r="BB156" i="1" s="1"/>
  <c r="BA143" i="1"/>
  <c r="AZ143" i="1"/>
  <c r="AV80" i="1"/>
  <c r="AP165" i="1"/>
  <c r="AV5" i="1"/>
  <c r="AV70" i="1"/>
  <c r="AP77" i="1"/>
  <c r="AH70" i="1"/>
  <c r="AH2" i="1"/>
  <c r="AH124" i="1"/>
  <c r="AF124" i="1"/>
  <c r="AZ124" i="1"/>
  <c r="AK91" i="1"/>
  <c r="AJ91" i="1"/>
  <c r="AO34" i="1"/>
  <c r="AP34" i="1" s="1"/>
  <c r="AW34" i="1"/>
  <c r="AF7" i="1"/>
  <c r="BA119" i="1"/>
  <c r="AX119" i="1"/>
  <c r="AU4" i="1"/>
  <c r="AM4" i="1"/>
  <c r="AE4" i="1"/>
  <c r="AX43" i="1"/>
  <c r="AR43" i="1"/>
  <c r="AF43" i="1"/>
  <c r="AZ43" i="1"/>
  <c r="AV43" i="1"/>
  <c r="AP43" i="1"/>
  <c r="AH43" i="1"/>
  <c r="AS66" i="1"/>
  <c r="AP66" i="1"/>
  <c r="BK78" i="1"/>
  <c r="BQ78" i="1" s="1"/>
  <c r="BK143" i="1"/>
  <c r="BM173" i="1"/>
  <c r="AN20" i="1"/>
  <c r="AJ94" i="1"/>
  <c r="AF40" i="1"/>
  <c r="AR40" i="1"/>
  <c r="AC23" i="1"/>
  <c r="AB23" i="1"/>
  <c r="AJ153" i="1"/>
  <c r="AF153" i="1"/>
  <c r="AH153" i="1"/>
  <c r="AJ75" i="1"/>
  <c r="AF75" i="1"/>
  <c r="AH75" i="1"/>
  <c r="AR75" i="1"/>
  <c r="AF57" i="1"/>
  <c r="AJ26" i="1"/>
  <c r="AJ13" i="1"/>
  <c r="AY169" i="1"/>
  <c r="BA169" i="1" s="1"/>
  <c r="AQ169" i="1"/>
  <c r="AF148" i="1"/>
  <c r="AZ148" i="1"/>
  <c r="AH148" i="1"/>
  <c r="BA126" i="1"/>
  <c r="AX126" i="1"/>
  <c r="AV167" i="1"/>
  <c r="AH68" i="1"/>
  <c r="AJ68" i="1"/>
  <c r="AY115" i="1"/>
  <c r="BA115" i="1" s="1"/>
  <c r="AQ115" i="1"/>
  <c r="AF51" i="1"/>
  <c r="AW168" i="1"/>
  <c r="BA168" i="1" s="1"/>
  <c r="AO168" i="1"/>
  <c r="AF114" i="1"/>
  <c r="BA137" i="1"/>
  <c r="AH118" i="1"/>
  <c r="AJ110" i="1"/>
  <c r="AX6" i="1"/>
  <c r="AF10" i="1"/>
  <c r="AG78" i="1"/>
  <c r="AO78" i="1"/>
  <c r="AG57" i="1"/>
  <c r="AK57" i="1" s="1"/>
  <c r="AO57" i="1"/>
  <c r="BA104" i="1"/>
  <c r="AO76" i="1"/>
  <c r="AW76" i="1"/>
  <c r="AG76" i="1"/>
  <c r="AY95" i="1"/>
  <c r="AQ95" i="1"/>
  <c r="BA136" i="1"/>
  <c r="AW9" i="1"/>
  <c r="AG9" i="1"/>
  <c r="AH168" i="1"/>
  <c r="AV115" i="1"/>
  <c r="AY102" i="1"/>
  <c r="AM82" i="1"/>
  <c r="AO33" i="1"/>
  <c r="AF92" i="1"/>
  <c r="AJ115" i="1"/>
  <c r="AO73" i="1"/>
  <c r="AQ73" i="1"/>
  <c r="AR73" i="1" s="1"/>
  <c r="AI73" i="1"/>
  <c r="EC161" i="1" l="1"/>
  <c r="ED205" i="1"/>
  <c r="AF53" i="4"/>
  <c r="AE53" i="4"/>
  <c r="EC137" i="1"/>
  <c r="EC119" i="1"/>
  <c r="ED178" i="1"/>
  <c r="EE178" i="1" s="1"/>
  <c r="ED183" i="1"/>
  <c r="EE183" i="1" s="1"/>
  <c r="EC114" i="1"/>
  <c r="EC125" i="1"/>
  <c r="ED180" i="1"/>
  <c r="EE180" i="1" s="1"/>
  <c r="ED240" i="1"/>
  <c r="EE240" i="1" s="1"/>
  <c r="ED248" i="1"/>
  <c r="EE248" i="1" s="1"/>
  <c r="ED232" i="1"/>
  <c r="EE232" i="1" s="1"/>
  <c r="ED175" i="1"/>
  <c r="EE175" i="1" s="1"/>
  <c r="ED172" i="1"/>
  <c r="EE172" i="1" s="1"/>
  <c r="ED243" i="1"/>
  <c r="EC135" i="1"/>
  <c r="EC142" i="1"/>
  <c r="ED250" i="1"/>
  <c r="EE250" i="1" s="1"/>
  <c r="EC126" i="1"/>
  <c r="ED199" i="1"/>
  <c r="EE199" i="1" s="1"/>
  <c r="ED177" i="1"/>
  <c r="EE177" i="1" s="1"/>
  <c r="ED182" i="1"/>
  <c r="EE182" i="1" s="1"/>
  <c r="EC154" i="1"/>
  <c r="EC157" i="1"/>
  <c r="ED246" i="1"/>
  <c r="EE246" i="1" s="1"/>
  <c r="EC136" i="1"/>
  <c r="EC127" i="1"/>
  <c r="EC148" i="1"/>
  <c r="EC140" i="1"/>
  <c r="EC118" i="1"/>
  <c r="ED229" i="1"/>
  <c r="EE229" i="1" s="1"/>
  <c r="EC156" i="1"/>
  <c r="ED171" i="1"/>
  <c r="EE171" i="1" s="1"/>
  <c r="ED252" i="1"/>
  <c r="EE252" i="1" s="1"/>
  <c r="ED194" i="1"/>
  <c r="EE194" i="1" s="1"/>
  <c r="EC134" i="1"/>
  <c r="EC132" i="1"/>
  <c r="EC143" i="1"/>
  <c r="ED196" i="1"/>
  <c r="EE196" i="1" s="1"/>
  <c r="EC91" i="1"/>
  <c r="EC155" i="1"/>
  <c r="EC152" i="1"/>
  <c r="EC8" i="1"/>
  <c r="EC163" i="1"/>
  <c r="ED209" i="1"/>
  <c r="EE209" i="1" s="1"/>
  <c r="ED247" i="1"/>
  <c r="EE247" i="1" s="1"/>
  <c r="EC6" i="1"/>
  <c r="EC27" i="1"/>
  <c r="EC116" i="1"/>
  <c r="ED234" i="1"/>
  <c r="EE234" i="1" s="1"/>
  <c r="ED181" i="1"/>
  <c r="EE181" i="1" s="1"/>
  <c r="ED202" i="1"/>
  <c r="EE202" i="1" s="1"/>
  <c r="ED195" i="1"/>
  <c r="EE195" i="1" s="1"/>
  <c r="EC3" i="1"/>
  <c r="EC29" i="1"/>
  <c r="ED203" i="1"/>
  <c r="EE203" i="1" s="1"/>
  <c r="ED241" i="1"/>
  <c r="EE241" i="1" s="1"/>
  <c r="ED200" i="1"/>
  <c r="EE200" i="1" s="1"/>
  <c r="ED207" i="1"/>
  <c r="EE207" i="1" s="1"/>
  <c r="EC88" i="1"/>
  <c r="EC130" i="1"/>
  <c r="ED208" i="1"/>
  <c r="EE208" i="1" s="1"/>
  <c r="EC138" i="1"/>
  <c r="EC175" i="1"/>
  <c r="EC166" i="1"/>
  <c r="EC101" i="1"/>
  <c r="EC99" i="1"/>
  <c r="EC123" i="1"/>
  <c r="EC144" i="1"/>
  <c r="ED37" i="1"/>
  <c r="EE37" i="1" s="1"/>
  <c r="EC159" i="1"/>
  <c r="EC85" i="1"/>
  <c r="EC128" i="1"/>
  <c r="EC139" i="1"/>
  <c r="EC112" i="1"/>
  <c r="EC131" i="1"/>
  <c r="EC160" i="1"/>
  <c r="EC28" i="1"/>
  <c r="EC81" i="1"/>
  <c r="EC146" i="1"/>
  <c r="ED179" i="1"/>
  <c r="EE179" i="1" s="1"/>
  <c r="EC133" i="1"/>
  <c r="EC45" i="1"/>
  <c r="EC158" i="1"/>
  <c r="EC124" i="1"/>
  <c r="EC147" i="1"/>
  <c r="EC50" i="1"/>
  <c r="EC141" i="1"/>
  <c r="EC120" i="1"/>
  <c r="EC43" i="1"/>
  <c r="EC162" i="1"/>
  <c r="EC66" i="1"/>
  <c r="EC113" i="1"/>
  <c r="EC37" i="1"/>
  <c r="EE243" i="1"/>
  <c r="EE236" i="1"/>
  <c r="EE230" i="1"/>
  <c r="EE244" i="1"/>
  <c r="EE204" i="1"/>
  <c r="EE201" i="1"/>
  <c r="AC26" i="1"/>
  <c r="EE205" i="1"/>
  <c r="EE176" i="1"/>
  <c r="AL81" i="1"/>
  <c r="AL91" i="1"/>
  <c r="AN32" i="1"/>
  <c r="AT32" i="1" s="1"/>
  <c r="EE275" i="1"/>
  <c r="EE279" i="1"/>
  <c r="EE283" i="1"/>
  <c r="EE290" i="1"/>
  <c r="EE272" i="1"/>
  <c r="EE276" i="1"/>
  <c r="EE280" i="1"/>
  <c r="EE287" i="1"/>
  <c r="EE277" i="1"/>
  <c r="EE281" i="1"/>
  <c r="EE288" i="1"/>
  <c r="EE285" i="1"/>
  <c r="EE274" i="1"/>
  <c r="EE278" i="1"/>
  <c r="EE282" i="1"/>
  <c r="EE289" i="1"/>
  <c r="EE231" i="1"/>
  <c r="EE233" i="1"/>
  <c r="AJ39" i="1"/>
  <c r="AL39" i="1" s="1"/>
  <c r="AL90" i="1"/>
  <c r="AT90" i="1"/>
  <c r="AK60" i="1"/>
  <c r="AT88" i="1"/>
  <c r="AL138" i="1"/>
  <c r="AB24" i="1"/>
  <c r="AD24" i="1" s="1"/>
  <c r="AX70" i="1"/>
  <c r="BB70" i="1" s="1"/>
  <c r="AL107" i="1"/>
  <c r="AK15" i="1"/>
  <c r="AZ15" i="1"/>
  <c r="BB15" i="1" s="1"/>
  <c r="AL74" i="1"/>
  <c r="AK59" i="1"/>
  <c r="AL10" i="1"/>
  <c r="ED10" i="1" s="1"/>
  <c r="AL103" i="1"/>
  <c r="AL158" i="1"/>
  <c r="AZ166" i="1"/>
  <c r="BB166" i="1" s="1"/>
  <c r="AL165" i="1"/>
  <c r="AT165" i="1"/>
  <c r="AL104" i="1"/>
  <c r="AL84" i="1"/>
  <c r="AB25" i="1"/>
  <c r="AD25" i="1" s="1"/>
  <c r="AR99" i="1"/>
  <c r="AT99" i="1" s="1"/>
  <c r="AL61" i="1"/>
  <c r="AL152" i="1"/>
  <c r="AJ42" i="1"/>
  <c r="AL42" i="1" s="1"/>
  <c r="AS55" i="1"/>
  <c r="AL36" i="1"/>
  <c r="AL111" i="1"/>
  <c r="BA46" i="1"/>
  <c r="AS106" i="1"/>
  <c r="EC106" i="1" s="1"/>
  <c r="BA32" i="1"/>
  <c r="BB112" i="1"/>
  <c r="AT104" i="1"/>
  <c r="AS103" i="1"/>
  <c r="EC103" i="1" s="1"/>
  <c r="AS70" i="1"/>
  <c r="AL126" i="1"/>
  <c r="AL130" i="1"/>
  <c r="AZ48" i="1"/>
  <c r="BB48" i="1" s="1"/>
  <c r="AB7" i="1"/>
  <c r="AD7" i="1" s="1"/>
  <c r="BA40" i="1"/>
  <c r="AL79" i="1"/>
  <c r="AZ90" i="1"/>
  <c r="BB90" i="1" s="1"/>
  <c r="AS39" i="1"/>
  <c r="AS2" i="1"/>
  <c r="AL151" i="1"/>
  <c r="ED151" i="1" s="1"/>
  <c r="AS7" i="1"/>
  <c r="AS48" i="1"/>
  <c r="AS87" i="1"/>
  <c r="EC87" i="1" s="1"/>
  <c r="AS40" i="1"/>
  <c r="BB130" i="1"/>
  <c r="AL160" i="1"/>
  <c r="ED160" i="1" s="1"/>
  <c r="BA2" i="1"/>
  <c r="BA23" i="1"/>
  <c r="AL15" i="1"/>
  <c r="AH26" i="1"/>
  <c r="AL26" i="1" s="1"/>
  <c r="AS58" i="1"/>
  <c r="AL108" i="1"/>
  <c r="BA57" i="1"/>
  <c r="AL31" i="1"/>
  <c r="BB82" i="1"/>
  <c r="AB9" i="1"/>
  <c r="AD9" i="1" s="1"/>
  <c r="BA24" i="1"/>
  <c r="BA100" i="1"/>
  <c r="EC100" i="1" s="1"/>
  <c r="AS79" i="1"/>
  <c r="EC79" i="1" s="1"/>
  <c r="AV56" i="1"/>
  <c r="BB56" i="1" s="1"/>
  <c r="AL139" i="1"/>
  <c r="AP48" i="1"/>
  <c r="AT48" i="1" s="1"/>
  <c r="BB142" i="1"/>
  <c r="AV78" i="1"/>
  <c r="BB78" i="1" s="1"/>
  <c r="BB159" i="1"/>
  <c r="AL99" i="1"/>
  <c r="AL110" i="1"/>
  <c r="AL115" i="1"/>
  <c r="AL89" i="1"/>
  <c r="AL146" i="1"/>
  <c r="AL112" i="1"/>
  <c r="BA18" i="1"/>
  <c r="AS9" i="1"/>
  <c r="AN9" i="1"/>
  <c r="AT9" i="1" s="1"/>
  <c r="BB40" i="1"/>
  <c r="AB35" i="1"/>
  <c r="AD35" i="1" s="1"/>
  <c r="AK65" i="1"/>
  <c r="AT107" i="1"/>
  <c r="BA59" i="1"/>
  <c r="AL123" i="1"/>
  <c r="BA62" i="1"/>
  <c r="BA83" i="1"/>
  <c r="AS60" i="1"/>
  <c r="AP39" i="1"/>
  <c r="AT39" i="1" s="1"/>
  <c r="AL60" i="1"/>
  <c r="BB74" i="1"/>
  <c r="AL94" i="1"/>
  <c r="BA93" i="1"/>
  <c r="AR113" i="1"/>
  <c r="AT113" i="1" s="1"/>
  <c r="AV18" i="1"/>
  <c r="BB18" i="1" s="1"/>
  <c r="BB146" i="1"/>
  <c r="AT81" i="1"/>
  <c r="AK32" i="1"/>
  <c r="BA35" i="1"/>
  <c r="AS168" i="1"/>
  <c r="EC168" i="1" s="1"/>
  <c r="AX23" i="1"/>
  <c r="BB23" i="1" s="1"/>
  <c r="AL136" i="1"/>
  <c r="BB120" i="1"/>
  <c r="AP79" i="1"/>
  <c r="AT79" i="1" s="1"/>
  <c r="BA84" i="1"/>
  <c r="AL159" i="1"/>
  <c r="BA42" i="1"/>
  <c r="AZ116" i="1"/>
  <c r="BB116" i="1" s="1"/>
  <c r="AB13" i="1"/>
  <c r="AD13" i="1" s="1"/>
  <c r="AX99" i="1"/>
  <c r="BB99" i="1" s="1"/>
  <c r="AJ71" i="1"/>
  <c r="AL71" i="1" s="1"/>
  <c r="AL157" i="1"/>
  <c r="ED157" i="1" s="1"/>
  <c r="AT74" i="1"/>
  <c r="BA82" i="1"/>
  <c r="AS15" i="1"/>
  <c r="BA74" i="1"/>
  <c r="AK97" i="1"/>
  <c r="AL135" i="1"/>
  <c r="AS18" i="1"/>
  <c r="AS35" i="1"/>
  <c r="AL67" i="1"/>
  <c r="AL144" i="1"/>
  <c r="BA53" i="1"/>
  <c r="AF17" i="1"/>
  <c r="AL17" i="1" s="1"/>
  <c r="AZ127" i="1"/>
  <c r="BB127" i="1" s="1"/>
  <c r="BA30" i="1"/>
  <c r="AT27" i="1"/>
  <c r="AS167" i="1"/>
  <c r="AS52" i="1"/>
  <c r="AK70" i="1"/>
  <c r="AS110" i="1"/>
  <c r="AZ35" i="1"/>
  <c r="BB35" i="1" s="1"/>
  <c r="AK47" i="1"/>
  <c r="AS129" i="1"/>
  <c r="EC129" i="1" s="1"/>
  <c r="AJ82" i="1"/>
  <c r="AL82" i="1" s="1"/>
  <c r="AL47" i="1"/>
  <c r="AL46" i="1"/>
  <c r="AL19" i="1"/>
  <c r="ED19" i="1" s="1"/>
  <c r="AL117" i="1"/>
  <c r="AL64" i="1"/>
  <c r="AT5" i="1"/>
  <c r="AT64" i="1"/>
  <c r="AS107" i="1"/>
  <c r="EC107" i="1" s="1"/>
  <c r="AZ46" i="1"/>
  <c r="BB46" i="1" s="1"/>
  <c r="AS108" i="1"/>
  <c r="EC108" i="1" s="1"/>
  <c r="BA64" i="1"/>
  <c r="AL18" i="1"/>
  <c r="AB22" i="1"/>
  <c r="AD22" i="1" s="1"/>
  <c r="AK72" i="1"/>
  <c r="AL137" i="1"/>
  <c r="BA51" i="1"/>
  <c r="AZ32" i="1"/>
  <c r="BB32" i="1" s="1"/>
  <c r="AS90" i="1"/>
  <c r="EC90" i="1" s="1"/>
  <c r="AL156" i="1"/>
  <c r="ED156" i="1" s="1"/>
  <c r="AL120" i="1"/>
  <c r="AL163" i="1"/>
  <c r="AT54" i="1"/>
  <c r="AL122" i="1"/>
  <c r="BA13" i="1"/>
  <c r="AL51" i="1"/>
  <c r="AR60" i="1"/>
  <c r="AT60" i="1" s="1"/>
  <c r="AR131" i="1"/>
  <c r="AT131" i="1" s="1"/>
  <c r="AS80" i="1"/>
  <c r="BB113" i="1"/>
  <c r="BB92" i="1"/>
  <c r="AT42" i="1"/>
  <c r="BB36" i="1"/>
  <c r="BB126" i="1"/>
  <c r="AK18" i="1"/>
  <c r="AL86" i="1"/>
  <c r="AL133" i="1"/>
  <c r="AJ93" i="1"/>
  <c r="AL93" i="1" s="1"/>
  <c r="BB133" i="1"/>
  <c r="AB5" i="1"/>
  <c r="AD5" i="1" s="1"/>
  <c r="BB22" i="1"/>
  <c r="AL140" i="1"/>
  <c r="BA22" i="1"/>
  <c r="AL53" i="1"/>
  <c r="AS30" i="1"/>
  <c r="BB117" i="1"/>
  <c r="AL141" i="1"/>
  <c r="AL77" i="1"/>
  <c r="AL96" i="1"/>
  <c r="AL58" i="1"/>
  <c r="BB24" i="1"/>
  <c r="BB132" i="1"/>
  <c r="AZ79" i="1"/>
  <c r="BB79" i="1" s="1"/>
  <c r="AH7" i="1"/>
  <c r="AL7" i="1" s="1"/>
  <c r="AR30" i="1"/>
  <c r="AT30" i="1" s="1"/>
  <c r="BB47" i="1"/>
  <c r="AT35" i="1"/>
  <c r="AP106" i="1"/>
  <c r="AT106" i="1" s="1"/>
  <c r="BB137" i="1"/>
  <c r="AR101" i="1"/>
  <c r="AT101" i="1" s="1"/>
  <c r="BA86" i="1"/>
  <c r="EC86" i="1" s="1"/>
  <c r="AV51" i="1"/>
  <c r="BB51" i="1" s="1"/>
  <c r="AS56" i="1"/>
  <c r="AT85" i="1"/>
  <c r="BA71" i="1"/>
  <c r="AK52" i="1"/>
  <c r="BA33" i="1"/>
  <c r="AK53" i="1"/>
  <c r="AL134" i="1"/>
  <c r="AL162" i="1"/>
  <c r="BA38" i="1"/>
  <c r="AS69" i="1"/>
  <c r="AT96" i="1"/>
  <c r="BB134" i="1"/>
  <c r="BB58" i="1"/>
  <c r="BB31" i="1"/>
  <c r="AZ83" i="1"/>
  <c r="BB83" i="1" s="1"/>
  <c r="AS64" i="1"/>
  <c r="BB107" i="1"/>
  <c r="AL72" i="1"/>
  <c r="BA52" i="1"/>
  <c r="AL22" i="1"/>
  <c r="AS104" i="1"/>
  <c r="EC104" i="1" s="1"/>
  <c r="BA72" i="1"/>
  <c r="BB42" i="1"/>
  <c r="BB72" i="1"/>
  <c r="AK36" i="1"/>
  <c r="AK25" i="1"/>
  <c r="AK13" i="1"/>
  <c r="AS96" i="1"/>
  <c r="EC96" i="1" s="1"/>
  <c r="AV52" i="1"/>
  <c r="BB52" i="1" s="1"/>
  <c r="AL5" i="1"/>
  <c r="AL161" i="1"/>
  <c r="AL131" i="1"/>
  <c r="BA31" i="1"/>
  <c r="BB53" i="1"/>
  <c r="AL95" i="1"/>
  <c r="BB20" i="1"/>
  <c r="AL23" i="1"/>
  <c r="BA14" i="1"/>
  <c r="BA11" i="1"/>
  <c r="AT93" i="1"/>
  <c r="AL33" i="1"/>
  <c r="AT100" i="1"/>
  <c r="AK11" i="1"/>
  <c r="AS65" i="1"/>
  <c r="AL12" i="1"/>
  <c r="ED12" i="1" s="1"/>
  <c r="AL98" i="1"/>
  <c r="BB63" i="1"/>
  <c r="AK58" i="1"/>
  <c r="AT72" i="1"/>
  <c r="BA7" i="1"/>
  <c r="BB55" i="1"/>
  <c r="AN7" i="1"/>
  <c r="AT7" i="1" s="1"/>
  <c r="AT84" i="1"/>
  <c r="AT47" i="1"/>
  <c r="AT11" i="1"/>
  <c r="AS23" i="1"/>
  <c r="BB136" i="1"/>
  <c r="AT22" i="1"/>
  <c r="AT53" i="1"/>
  <c r="BA58" i="1"/>
  <c r="BB81" i="1"/>
  <c r="BB135" i="1"/>
  <c r="BA55" i="1"/>
  <c r="AL62" i="1"/>
  <c r="AS74" i="1"/>
  <c r="BB93" i="1"/>
  <c r="AS54" i="1"/>
  <c r="AS53" i="1"/>
  <c r="AC2" i="1"/>
  <c r="AT70" i="1"/>
  <c r="AS59" i="1"/>
  <c r="BB114" i="1"/>
  <c r="AL38" i="1"/>
  <c r="BB124" i="1"/>
  <c r="AT68" i="1"/>
  <c r="AS22" i="1"/>
  <c r="AP166" i="1"/>
  <c r="AT166" i="1" s="1"/>
  <c r="AV7" i="1"/>
  <c r="BB7" i="1" s="1"/>
  <c r="AS117" i="1"/>
  <c r="EC117" i="1" s="1"/>
  <c r="BA5" i="1"/>
  <c r="AT87" i="1"/>
  <c r="BB45" i="1"/>
  <c r="AL20" i="1"/>
  <c r="AS13" i="1"/>
  <c r="AJ40" i="1"/>
  <c r="AL40" i="1" s="1"/>
  <c r="AL29" i="1"/>
  <c r="AL121" i="1"/>
  <c r="AT36" i="1"/>
  <c r="BA36" i="1"/>
  <c r="AT45" i="1"/>
  <c r="BB3" i="1"/>
  <c r="AL101" i="1"/>
  <c r="AT38" i="1"/>
  <c r="AL166" i="1"/>
  <c r="AL41" i="1"/>
  <c r="AK35" i="1"/>
  <c r="AL65" i="1"/>
  <c r="AL169" i="1"/>
  <c r="AL105" i="1"/>
  <c r="AL113" i="1"/>
  <c r="BB33" i="1"/>
  <c r="AL35" i="1"/>
  <c r="AK46" i="1"/>
  <c r="AS72" i="1"/>
  <c r="AX108" i="1"/>
  <c r="BB108" i="1" s="1"/>
  <c r="AT24" i="1"/>
  <c r="AK33" i="1"/>
  <c r="BA61" i="1"/>
  <c r="AB55" i="1"/>
  <c r="AD55" i="1" s="1"/>
  <c r="AT28" i="1"/>
  <c r="BB11" i="1"/>
  <c r="AK24" i="1"/>
  <c r="AB18" i="1"/>
  <c r="AD18" i="1" s="1"/>
  <c r="BA60" i="1"/>
  <c r="AF21" i="1"/>
  <c r="AL21" i="1" s="1"/>
  <c r="AT56" i="1"/>
  <c r="BB123" i="1"/>
  <c r="BB60" i="1"/>
  <c r="BB97" i="1"/>
  <c r="BA39" i="1"/>
  <c r="AK22" i="1"/>
  <c r="AN65" i="1"/>
  <c r="AT65" i="1" s="1"/>
  <c r="AL50" i="1"/>
  <c r="AK23" i="1"/>
  <c r="AL70" i="1"/>
  <c r="AJ25" i="1"/>
  <c r="AL25" i="1" s="1"/>
  <c r="AT105" i="1"/>
  <c r="AS97" i="1"/>
  <c r="AL147" i="1"/>
  <c r="AT97" i="1"/>
  <c r="AH24" i="1"/>
  <c r="AL24" i="1" s="1"/>
  <c r="BB165" i="1"/>
  <c r="AL16" i="1"/>
  <c r="BA165" i="1"/>
  <c r="EC165" i="1" s="1"/>
  <c r="BB38" i="1"/>
  <c r="AV57" i="1"/>
  <c r="BB57" i="1" s="1"/>
  <c r="AB21" i="1"/>
  <c r="AD21" i="1" s="1"/>
  <c r="AL45" i="1"/>
  <c r="AT18" i="1"/>
  <c r="AL97" i="1"/>
  <c r="AL102" i="1"/>
  <c r="AS24" i="1"/>
  <c r="BB163" i="1"/>
  <c r="BB111" i="1"/>
  <c r="ED111" i="1" s="1"/>
  <c r="AZ2" i="1"/>
  <c r="BB2" i="1" s="1"/>
  <c r="AK16" i="1"/>
  <c r="AL48" i="1"/>
  <c r="BB104" i="1"/>
  <c r="BQ239" i="1"/>
  <c r="ED239" i="1" s="1"/>
  <c r="AT66" i="1"/>
  <c r="AX13" i="1"/>
  <c r="BB13" i="1" s="1"/>
  <c r="AK31" i="1"/>
  <c r="AT8" i="1"/>
  <c r="BB105" i="1"/>
  <c r="AL155" i="1"/>
  <c r="ED155" i="1" s="1"/>
  <c r="AL168" i="1"/>
  <c r="AK48" i="1"/>
  <c r="BB128" i="1"/>
  <c r="AT102" i="1"/>
  <c r="AL142" i="1"/>
  <c r="AR16" i="1"/>
  <c r="AT16" i="1" s="1"/>
  <c r="AL11" i="1"/>
  <c r="BB62" i="1"/>
  <c r="BB44" i="1"/>
  <c r="BB77" i="1"/>
  <c r="AS46" i="1"/>
  <c r="BB162" i="1"/>
  <c r="AK2" i="1"/>
  <c r="AS102" i="1"/>
  <c r="AK38" i="1"/>
  <c r="BB27" i="1"/>
  <c r="AK5" i="1"/>
  <c r="BA111" i="1"/>
  <c r="BB65" i="1"/>
  <c r="AS38" i="1"/>
  <c r="BA97" i="1"/>
  <c r="BB101" i="1"/>
  <c r="BB96" i="1"/>
  <c r="BB106" i="1"/>
  <c r="AS61" i="1"/>
  <c r="EC61" i="1" s="1"/>
  <c r="BB61" i="1"/>
  <c r="BB109" i="1"/>
  <c r="AT46" i="1"/>
  <c r="AL8" i="1"/>
  <c r="AL27" i="1"/>
  <c r="AL55" i="1"/>
  <c r="AT91" i="1"/>
  <c r="AS42" i="1"/>
  <c r="AS5" i="1"/>
  <c r="BB8" i="1"/>
  <c r="AK55" i="1"/>
  <c r="BA105" i="1"/>
  <c r="EC105" i="1" s="1"/>
  <c r="AL125" i="1"/>
  <c r="AL145" i="1"/>
  <c r="AL109" i="1"/>
  <c r="AL92" i="1"/>
  <c r="AS14" i="1"/>
  <c r="BB147" i="1"/>
  <c r="AL149" i="1"/>
  <c r="ED149" i="1" s="1"/>
  <c r="BB154" i="1"/>
  <c r="AL154" i="1"/>
  <c r="AS51" i="1"/>
  <c r="AS93" i="1"/>
  <c r="AS111" i="1"/>
  <c r="AS36" i="1"/>
  <c r="AL106" i="1"/>
  <c r="AK56" i="1"/>
  <c r="AT23" i="1"/>
  <c r="AL132" i="1"/>
  <c r="AB16" i="1"/>
  <c r="AD16" i="1" s="1"/>
  <c r="AT55" i="1"/>
  <c r="AL6" i="1"/>
  <c r="AS11" i="1"/>
  <c r="BA92" i="1"/>
  <c r="AT2" i="1"/>
  <c r="AT86" i="1"/>
  <c r="AS41" i="1"/>
  <c r="AT58" i="1"/>
  <c r="BA80" i="1"/>
  <c r="BB80" i="1"/>
  <c r="BB110" i="1"/>
  <c r="BB39" i="1"/>
  <c r="BB14" i="1"/>
  <c r="AR167" i="1"/>
  <c r="AT167" i="1" s="1"/>
  <c r="AT77" i="1"/>
  <c r="BB86" i="1"/>
  <c r="AT63" i="1"/>
  <c r="BQ50" i="1"/>
  <c r="AS63" i="1"/>
  <c r="BB5" i="1"/>
  <c r="BB66" i="1"/>
  <c r="AK20" i="1"/>
  <c r="AT3" i="1"/>
  <c r="BB152" i="1"/>
  <c r="AS75" i="1"/>
  <c r="BB73" i="1"/>
  <c r="AS122" i="1"/>
  <c r="AT40" i="1"/>
  <c r="AT83" i="1"/>
  <c r="BB103" i="1"/>
  <c r="BA20" i="1"/>
  <c r="AT110" i="1"/>
  <c r="AL28" i="1"/>
  <c r="BQ245" i="1"/>
  <c r="ED245" i="1" s="1"/>
  <c r="AT34" i="1"/>
  <c r="BB140" i="1"/>
  <c r="AS47" i="1"/>
  <c r="AT71" i="1"/>
  <c r="BB87" i="1"/>
  <c r="AL66" i="1"/>
  <c r="AT61" i="1"/>
  <c r="AS94" i="1"/>
  <c r="AT49" i="1"/>
  <c r="BB100" i="1"/>
  <c r="BB94" i="1"/>
  <c r="AT52" i="1"/>
  <c r="AJ69" i="1"/>
  <c r="AL69" i="1" s="1"/>
  <c r="BA47" i="1"/>
  <c r="AK62" i="1"/>
  <c r="BB131" i="1"/>
  <c r="BB129" i="1"/>
  <c r="BB145" i="1"/>
  <c r="AT6" i="1"/>
  <c r="BA94" i="1"/>
  <c r="AS77" i="1"/>
  <c r="BB125" i="1"/>
  <c r="BB118" i="1"/>
  <c r="BB158" i="1"/>
  <c r="BA68" i="1"/>
  <c r="BB139" i="1"/>
  <c r="ED139" i="1" s="1"/>
  <c r="BA63" i="1"/>
  <c r="AZ89" i="1"/>
  <c r="BB89" i="1" s="1"/>
  <c r="AZ30" i="1"/>
  <c r="BB30" i="1" s="1"/>
  <c r="BB50" i="1"/>
  <c r="AL54" i="1"/>
  <c r="AT29" i="1"/>
  <c r="BB119" i="1"/>
  <c r="ED119" i="1" s="1"/>
  <c r="BB148" i="1"/>
  <c r="AK54" i="1"/>
  <c r="BB25" i="1"/>
  <c r="BB141" i="1"/>
  <c r="AL30" i="1"/>
  <c r="BB161" i="1"/>
  <c r="AS17" i="1"/>
  <c r="BB167" i="1"/>
  <c r="BB143" i="1"/>
  <c r="BA110" i="1"/>
  <c r="AT17" i="1"/>
  <c r="BA25" i="1"/>
  <c r="AL14" i="1"/>
  <c r="BQ251" i="1"/>
  <c r="ED251" i="1" s="1"/>
  <c r="AL3" i="1"/>
  <c r="BA167" i="1"/>
  <c r="AL49" i="1"/>
  <c r="AS71" i="1"/>
  <c r="BB64" i="1"/>
  <c r="AT59" i="1"/>
  <c r="AS84" i="1"/>
  <c r="BQ18" i="1"/>
  <c r="BB68" i="1"/>
  <c r="BB144" i="1"/>
  <c r="ED144" i="1" s="1"/>
  <c r="AT13" i="1"/>
  <c r="AL59" i="1"/>
  <c r="AZ69" i="1"/>
  <c r="BB69" i="1" s="1"/>
  <c r="BA69" i="1"/>
  <c r="AX16" i="1"/>
  <c r="BB16" i="1" s="1"/>
  <c r="BA16" i="1"/>
  <c r="AL116" i="1"/>
  <c r="AX71" i="1"/>
  <c r="BB71" i="1" s="1"/>
  <c r="AL100" i="1"/>
  <c r="BB122" i="1"/>
  <c r="AL127" i="1"/>
  <c r="AK49" i="1"/>
  <c r="BB85" i="1"/>
  <c r="AK30" i="1"/>
  <c r="AT89" i="1"/>
  <c r="BB41" i="1"/>
  <c r="AL129" i="1"/>
  <c r="AS89" i="1"/>
  <c r="EC89" i="1" s="1"/>
  <c r="BA77" i="1"/>
  <c r="BB29" i="1"/>
  <c r="AT94" i="1"/>
  <c r="BB138" i="1"/>
  <c r="AL56" i="1"/>
  <c r="AL80" i="1"/>
  <c r="AK14" i="1"/>
  <c r="AL167" i="1"/>
  <c r="AL87" i="1"/>
  <c r="AL114" i="1"/>
  <c r="AT20" i="1"/>
  <c r="AS68" i="1"/>
  <c r="AV84" i="1"/>
  <c r="BB84" i="1" s="1"/>
  <c r="AP80" i="1"/>
  <c r="AT80" i="1" s="1"/>
  <c r="AS49" i="1"/>
  <c r="AV26" i="1"/>
  <c r="BB26" i="1" s="1"/>
  <c r="BA26" i="1"/>
  <c r="AC4" i="1"/>
  <c r="AB4" i="1"/>
  <c r="AD4" i="1" s="1"/>
  <c r="AP109" i="1"/>
  <c r="AT109" i="1" s="1"/>
  <c r="AS109" i="1"/>
  <c r="AL32" i="1"/>
  <c r="AL128" i="1"/>
  <c r="AS121" i="1"/>
  <c r="AR121" i="1"/>
  <c r="AT121" i="1" s="1"/>
  <c r="AP21" i="1"/>
  <c r="AT21" i="1" s="1"/>
  <c r="AS21" i="1"/>
  <c r="BA109" i="1"/>
  <c r="AR69" i="1"/>
  <c r="AT69" i="1" s="1"/>
  <c r="BA17" i="1"/>
  <c r="AX17" i="1"/>
  <c r="BB17" i="1" s="1"/>
  <c r="AS26" i="1"/>
  <c r="AN26" i="1"/>
  <c r="AT26" i="1" s="1"/>
  <c r="AC17" i="1"/>
  <c r="AB17" i="1"/>
  <c r="AD17" i="1" s="1"/>
  <c r="AH63" i="1"/>
  <c r="AL63" i="1" s="1"/>
  <c r="AK63" i="1"/>
  <c r="AZ121" i="1"/>
  <c r="BB121" i="1" s="1"/>
  <c r="BA121" i="1"/>
  <c r="BA41" i="1"/>
  <c r="BA21" i="1"/>
  <c r="AT50" i="1"/>
  <c r="AJ34" i="1"/>
  <c r="AL34" i="1" s="1"/>
  <c r="AK34" i="1"/>
  <c r="AS20" i="1"/>
  <c r="BB59" i="1"/>
  <c r="AS67" i="1"/>
  <c r="AN67" i="1"/>
  <c r="AT67" i="1" s="1"/>
  <c r="AN25" i="1"/>
  <c r="AT25" i="1" s="1"/>
  <c r="AS25" i="1"/>
  <c r="AC20" i="1"/>
  <c r="AB20" i="1"/>
  <c r="AD20" i="1" s="1"/>
  <c r="BA44" i="1"/>
  <c r="AS34" i="1"/>
  <c r="AL52" i="1"/>
  <c r="AJ83" i="1"/>
  <c r="AL83" i="1" s="1"/>
  <c r="AK83" i="1"/>
  <c r="AL143" i="1"/>
  <c r="AV67" i="1"/>
  <c r="BB67" i="1" s="1"/>
  <c r="BA67" i="1"/>
  <c r="AR44" i="1"/>
  <c r="AT44" i="1" s="1"/>
  <c r="AS44" i="1"/>
  <c r="AT14" i="1"/>
  <c r="BB28" i="1"/>
  <c r="BA122" i="1"/>
  <c r="AN92" i="1"/>
  <c r="AT92" i="1" s="1"/>
  <c r="AS92" i="1"/>
  <c r="AL85" i="1"/>
  <c r="AK44" i="1"/>
  <c r="AJ44" i="1"/>
  <c r="AL44" i="1" s="1"/>
  <c r="AL88" i="1"/>
  <c r="AT41" i="1"/>
  <c r="AX49" i="1"/>
  <c r="BB49" i="1" s="1"/>
  <c r="BA49" i="1"/>
  <c r="AV75" i="1"/>
  <c r="BB75" i="1" s="1"/>
  <c r="BA75" i="1"/>
  <c r="BA54" i="1"/>
  <c r="AX54" i="1"/>
  <c r="BB54" i="1" s="1"/>
  <c r="AL118" i="1"/>
  <c r="AL150" i="1"/>
  <c r="AR62" i="1"/>
  <c r="AT62" i="1" s="1"/>
  <c r="AS62" i="1"/>
  <c r="AX21" i="1"/>
  <c r="BB21" i="1" s="1"/>
  <c r="AL68" i="1"/>
  <c r="AL43" i="1"/>
  <c r="BQ235" i="1"/>
  <c r="ED235" i="1" s="1"/>
  <c r="BQ237" i="1"/>
  <c r="ED237" i="1" s="1"/>
  <c r="BQ89" i="1"/>
  <c r="BQ242" i="1"/>
  <c r="ED242" i="1" s="1"/>
  <c r="BQ116" i="1"/>
  <c r="AX168" i="1"/>
  <c r="BB168" i="1" s="1"/>
  <c r="AT43" i="1"/>
  <c r="BQ197" i="1"/>
  <c r="ED197" i="1" s="1"/>
  <c r="BQ150" i="1"/>
  <c r="BQ108" i="1"/>
  <c r="BQ68" i="1"/>
  <c r="BQ62" i="1"/>
  <c r="BQ27" i="1"/>
  <c r="BB43" i="1"/>
  <c r="BQ23" i="1"/>
  <c r="BQ127" i="1"/>
  <c r="BQ45" i="1"/>
  <c r="BQ249" i="1"/>
  <c r="ED249" i="1" s="1"/>
  <c r="BQ143" i="1"/>
  <c r="BQ28" i="1"/>
  <c r="BQ198" i="1"/>
  <c r="ED198" i="1" s="1"/>
  <c r="BQ173" i="1"/>
  <c r="ED173" i="1" s="1"/>
  <c r="BQ34" i="1"/>
  <c r="BQ120" i="1"/>
  <c r="BQ83" i="1"/>
  <c r="BQ206" i="1"/>
  <c r="ED206" i="1" s="1"/>
  <c r="BQ170" i="1"/>
  <c r="ED170" i="1" s="1"/>
  <c r="BQ184" i="1"/>
  <c r="ED184" i="1" s="1"/>
  <c r="BQ238" i="1"/>
  <c r="ED238" i="1" s="1"/>
  <c r="BQ174" i="1"/>
  <c r="ED174" i="1" s="1"/>
  <c r="BQ132" i="1"/>
  <c r="BB91" i="1"/>
  <c r="BQ135" i="1"/>
  <c r="AT108" i="1"/>
  <c r="AP168" i="1"/>
  <c r="AT168" i="1" s="1"/>
  <c r="AP76" i="1"/>
  <c r="AT76" i="1" s="1"/>
  <c r="AS76" i="1"/>
  <c r="AJ73" i="1"/>
  <c r="AL73" i="1" s="1"/>
  <c r="AK73" i="1"/>
  <c r="AN82" i="1"/>
  <c r="AT82" i="1" s="1"/>
  <c r="AS82" i="1"/>
  <c r="AH9" i="1"/>
  <c r="AL9" i="1" s="1"/>
  <c r="AK9" i="1"/>
  <c r="AK76" i="1"/>
  <c r="AH76" i="1"/>
  <c r="AL76" i="1" s="1"/>
  <c r="AT51" i="1"/>
  <c r="AR169" i="1"/>
  <c r="AT169" i="1" s="1"/>
  <c r="AS169" i="1"/>
  <c r="EC169" i="1" s="1"/>
  <c r="AS4" i="1"/>
  <c r="AN4" i="1"/>
  <c r="AH78" i="1"/>
  <c r="AL78" i="1" s="1"/>
  <c r="AK78" i="1"/>
  <c r="AZ102" i="1"/>
  <c r="BB102" i="1" s="1"/>
  <c r="BA102" i="1"/>
  <c r="AX9" i="1"/>
  <c r="BB9" i="1" s="1"/>
  <c r="BA9" i="1"/>
  <c r="AX76" i="1"/>
  <c r="BB76" i="1" s="1"/>
  <c r="BA76" i="1"/>
  <c r="AP78" i="1"/>
  <c r="AT78" i="1" s="1"/>
  <c r="AS78" i="1"/>
  <c r="AS115" i="1"/>
  <c r="EC115" i="1" s="1"/>
  <c r="AR115" i="1"/>
  <c r="AT115" i="1" s="1"/>
  <c r="AV4" i="1"/>
  <c r="BA4" i="1"/>
  <c r="AL124" i="1"/>
  <c r="AP73" i="1"/>
  <c r="AT73" i="1" s="1"/>
  <c r="AS73" i="1"/>
  <c r="AS95" i="1"/>
  <c r="AR95" i="1"/>
  <c r="AT95" i="1" s="1"/>
  <c r="AL153" i="1"/>
  <c r="ED153" i="1" s="1"/>
  <c r="AZ95" i="1"/>
  <c r="BB95" i="1" s="1"/>
  <c r="BA95" i="1"/>
  <c r="AZ169" i="1"/>
  <c r="BB169" i="1" s="1"/>
  <c r="AZ115" i="1"/>
  <c r="BB115" i="1" s="1"/>
  <c r="AL148" i="1"/>
  <c r="AL75" i="1"/>
  <c r="AD23" i="1"/>
  <c r="AL2" i="1"/>
  <c r="ED2" i="1" s="1"/>
  <c r="AH57" i="1"/>
  <c r="AL57" i="1" s="1"/>
  <c r="AT75" i="1"/>
  <c r="AX98" i="1"/>
  <c r="BB98" i="1" s="1"/>
  <c r="BA98" i="1"/>
  <c r="AT15" i="1"/>
  <c r="BB6" i="1"/>
  <c r="AP33" i="1"/>
  <c r="AT33" i="1" s="1"/>
  <c r="AS33" i="1"/>
  <c r="AS57" i="1"/>
  <c r="EC57" i="1" s="1"/>
  <c r="AP57" i="1"/>
  <c r="AT57" i="1" s="1"/>
  <c r="AF4" i="1"/>
  <c r="AL4" i="1" s="1"/>
  <c r="AK4" i="1"/>
  <c r="BA34" i="1"/>
  <c r="AX34" i="1"/>
  <c r="BB34" i="1" s="1"/>
  <c r="AL13" i="1"/>
  <c r="AP98" i="1"/>
  <c r="AT98" i="1" s="1"/>
  <c r="AS98" i="1"/>
  <c r="EC2" i="1" l="1"/>
  <c r="EC82" i="1"/>
  <c r="EC83" i="1"/>
  <c r="EC71" i="1"/>
  <c r="ED158" i="1"/>
  <c r="EE158" i="1" s="1"/>
  <c r="EC48" i="1"/>
  <c r="ED70" i="1"/>
  <c r="EE70" i="1" s="1"/>
  <c r="ED166" i="1"/>
  <c r="EE166" i="1" s="1"/>
  <c r="EC55" i="1"/>
  <c r="EC109" i="1"/>
  <c r="ED56" i="1"/>
  <c r="EC40" i="1"/>
  <c r="EC92" i="1"/>
  <c r="ED152" i="1"/>
  <c r="EE152" i="1" s="1"/>
  <c r="ED140" i="1"/>
  <c r="EE140" i="1" s="1"/>
  <c r="EC74" i="1"/>
  <c r="EC63" i="1"/>
  <c r="EC64" i="1"/>
  <c r="ED126" i="1"/>
  <c r="ED162" i="1"/>
  <c r="ED163" i="1"/>
  <c r="EE163" i="1" s="1"/>
  <c r="EC51" i="1"/>
  <c r="ED136" i="1"/>
  <c r="EE136" i="1" s="1"/>
  <c r="ED122" i="1"/>
  <c r="EE122" i="1" s="1"/>
  <c r="ED103" i="1"/>
  <c r="EE103" i="1" s="1"/>
  <c r="EC35" i="1"/>
  <c r="ED117" i="1"/>
  <c r="ED145" i="1"/>
  <c r="EC70" i="1"/>
  <c r="ED129" i="1"/>
  <c r="EE129" i="1" s="1"/>
  <c r="ED137" i="1"/>
  <c r="EE137" i="1" s="1"/>
  <c r="EC15" i="1"/>
  <c r="EC9" i="1"/>
  <c r="ED20" i="1"/>
  <c r="EE20" i="1" s="1"/>
  <c r="ED63" i="1"/>
  <c r="ED109" i="1"/>
  <c r="EC30" i="1"/>
  <c r="ED161" i="1"/>
  <c r="EE161" i="1" s="1"/>
  <c r="EC42" i="1"/>
  <c r="ED97" i="1"/>
  <c r="EE97" i="1" s="1"/>
  <c r="ED134" i="1"/>
  <c r="EE134" i="1" s="1"/>
  <c r="ED146" i="1"/>
  <c r="EE146" i="1" s="1"/>
  <c r="ED48" i="1"/>
  <c r="ED11" i="1"/>
  <c r="ED154" i="1"/>
  <c r="EE154" i="1" s="1"/>
  <c r="EC31" i="1"/>
  <c r="EC98" i="1"/>
  <c r="EC73" i="1"/>
  <c r="EC56" i="1"/>
  <c r="ED150" i="1"/>
  <c r="EE150" i="1" s="1"/>
  <c r="ED32" i="1"/>
  <c r="EE32" i="1" s="1"/>
  <c r="ED147" i="1"/>
  <c r="ED68" i="1"/>
  <c r="EE68" i="1" s="1"/>
  <c r="ED3" i="1"/>
  <c r="EE3" i="1" s="1"/>
  <c r="ED123" i="1"/>
  <c r="EE123" i="1" s="1"/>
  <c r="EC18" i="1"/>
  <c r="EE2" i="1"/>
  <c r="ED138" i="1"/>
  <c r="EE138" i="1" s="1"/>
  <c r="EC23" i="1"/>
  <c r="EC21" i="1"/>
  <c r="EC93" i="1"/>
  <c r="ED141" i="1"/>
  <c r="EE141" i="1" s="1"/>
  <c r="ED125" i="1"/>
  <c r="EE125" i="1" s="1"/>
  <c r="EC84" i="1"/>
  <c r="ED8" i="1"/>
  <c r="EE8" i="1" s="1"/>
  <c r="ED52" i="1"/>
  <c r="EE52" i="1" s="1"/>
  <c r="EC94" i="1"/>
  <c r="ED17" i="1"/>
  <c r="EE17" i="1" s="1"/>
  <c r="ED14" i="1"/>
  <c r="EE14" i="1" s="1"/>
  <c r="ED30" i="1"/>
  <c r="EE30" i="1" s="1"/>
  <c r="ED130" i="1"/>
  <c r="EE130" i="1" s="1"/>
  <c r="EC24" i="1"/>
  <c r="ED114" i="1"/>
  <c r="EE114" i="1" s="1"/>
  <c r="ED116" i="1"/>
  <c r="EE116" i="1" s="1"/>
  <c r="ED142" i="1"/>
  <c r="EE142" i="1" s="1"/>
  <c r="ED88" i="1"/>
  <c r="EE88" i="1" s="1"/>
  <c r="ED98" i="1"/>
  <c r="EE98" i="1" s="1"/>
  <c r="EC78" i="1"/>
  <c r="EC14" i="1"/>
  <c r="ED49" i="1"/>
  <c r="EE49" i="1" s="1"/>
  <c r="EC39" i="1"/>
  <c r="ED76" i="1"/>
  <c r="EE76" i="1" s="1"/>
  <c r="ED44" i="1"/>
  <c r="EE44" i="1" s="1"/>
  <c r="ED148" i="1"/>
  <c r="EE148" i="1" s="1"/>
  <c r="ED128" i="1"/>
  <c r="EE128" i="1" s="1"/>
  <c r="ED29" i="1"/>
  <c r="EE29" i="1" s="1"/>
  <c r="EC53" i="1"/>
  <c r="EC68" i="1"/>
  <c r="ED6" i="1"/>
  <c r="EE6" i="1" s="1"/>
  <c r="EC5" i="1"/>
  <c r="ED112" i="1"/>
  <c r="EE112" i="1" s="1"/>
  <c r="ED168" i="1"/>
  <c r="EE168" i="1" s="1"/>
  <c r="ED118" i="1"/>
  <c r="EE118" i="1" s="1"/>
  <c r="ED28" i="1"/>
  <c r="EE28" i="1" s="1"/>
  <c r="EC11" i="1"/>
  <c r="EC13" i="1"/>
  <c r="ED26" i="1"/>
  <c r="EE26" i="1" s="1"/>
  <c r="EC16" i="1"/>
  <c r="ED124" i="1"/>
  <c r="EE124" i="1" s="1"/>
  <c r="EC25" i="1"/>
  <c r="EC69" i="1"/>
  <c r="ED159" i="1"/>
  <c r="EE159" i="1" s="1"/>
  <c r="ED15" i="1"/>
  <c r="EE15" i="1" s="1"/>
  <c r="EC7" i="1"/>
  <c r="ED23" i="1"/>
  <c r="EE23" i="1" s="1"/>
  <c r="ED108" i="1"/>
  <c r="EE108" i="1" s="1"/>
  <c r="ED121" i="1"/>
  <c r="EE121" i="1" s="1"/>
  <c r="ED27" i="1"/>
  <c r="EE27" i="1" s="1"/>
  <c r="EC22" i="1"/>
  <c r="ED87" i="1"/>
  <c r="EE87" i="1" s="1"/>
  <c r="ED133" i="1"/>
  <c r="EE133" i="1" s="1"/>
  <c r="ED127" i="1"/>
  <c r="EE127" i="1" s="1"/>
  <c r="ED54" i="1"/>
  <c r="EE54" i="1" s="1"/>
  <c r="EC77" i="1"/>
  <c r="ED66" i="1"/>
  <c r="EE66" i="1" s="1"/>
  <c r="EC75" i="1"/>
  <c r="ED16" i="1"/>
  <c r="EE16" i="1" s="1"/>
  <c r="EC38" i="1"/>
  <c r="ED41" i="1"/>
  <c r="EE41" i="1" s="1"/>
  <c r="ED40" i="1"/>
  <c r="EE40" i="1" s="1"/>
  <c r="ED95" i="1"/>
  <c r="EE95" i="1" s="1"/>
  <c r="EC36" i="1"/>
  <c r="ED132" i="1"/>
  <c r="EE132" i="1" s="1"/>
  <c r="ED47" i="1"/>
  <c r="EE47" i="1" s="1"/>
  <c r="EC110" i="1"/>
  <c r="ED67" i="1"/>
  <c r="EE67" i="1" s="1"/>
  <c r="ED71" i="1"/>
  <c r="EE71" i="1" s="1"/>
  <c r="ED35" i="1"/>
  <c r="EE35" i="1" s="1"/>
  <c r="ED9" i="1"/>
  <c r="EE9" i="1" s="1"/>
  <c r="ED25" i="1"/>
  <c r="EE25" i="1" s="1"/>
  <c r="ED74" i="1"/>
  <c r="EE74" i="1" s="1"/>
  <c r="ED24" i="1"/>
  <c r="EE24" i="1" s="1"/>
  <c r="EC26" i="1"/>
  <c r="ED75" i="1"/>
  <c r="EE75" i="1" s="1"/>
  <c r="ED57" i="1"/>
  <c r="EE57" i="1" s="1"/>
  <c r="ED115" i="1"/>
  <c r="EE115" i="1" s="1"/>
  <c r="EC76" i="1"/>
  <c r="EC44" i="1"/>
  <c r="EC34" i="1"/>
  <c r="EC17" i="1"/>
  <c r="EC121" i="1"/>
  <c r="ED80" i="1"/>
  <c r="EE80" i="1" s="1"/>
  <c r="EC49" i="1"/>
  <c r="ED59" i="1"/>
  <c r="EE59" i="1" s="1"/>
  <c r="EC54" i="1"/>
  <c r="EC62" i="1"/>
  <c r="ED167" i="1"/>
  <c r="EE167" i="1" s="1"/>
  <c r="EC111" i="1"/>
  <c r="EC102" i="1"/>
  <c r="ED102" i="1"/>
  <c r="EE102" i="1" s="1"/>
  <c r="ED55" i="1"/>
  <c r="EE55" i="1" s="1"/>
  <c r="ED62" i="1"/>
  <c r="EE62" i="1" s="1"/>
  <c r="EC52" i="1"/>
  <c r="ED51" i="1"/>
  <c r="EE51" i="1" s="1"/>
  <c r="ED64" i="1"/>
  <c r="EE64" i="1" s="1"/>
  <c r="ED82" i="1"/>
  <c r="EE82" i="1" s="1"/>
  <c r="ED60" i="1"/>
  <c r="EE60" i="1" s="1"/>
  <c r="ED42" i="1"/>
  <c r="EE42" i="1" s="1"/>
  <c r="ED84" i="1"/>
  <c r="EE84" i="1" s="1"/>
  <c r="ED39" i="1"/>
  <c r="EE39" i="1" s="1"/>
  <c r="ED91" i="1"/>
  <c r="EE91" i="1" s="1"/>
  <c r="ED34" i="1"/>
  <c r="EE34" i="1" s="1"/>
  <c r="EC4" i="1"/>
  <c r="ED45" i="1"/>
  <c r="EE45" i="1" s="1"/>
  <c r="ED50" i="1"/>
  <c r="EE50" i="1" s="1"/>
  <c r="ED18" i="1"/>
  <c r="EE18" i="1" s="1"/>
  <c r="EC46" i="1"/>
  <c r="ED38" i="1"/>
  <c r="EE38" i="1" s="1"/>
  <c r="EC58" i="1"/>
  <c r="ED72" i="1"/>
  <c r="EE72" i="1" s="1"/>
  <c r="ED101" i="1"/>
  <c r="EE101" i="1" s="1"/>
  <c r="ED58" i="1"/>
  <c r="EE58" i="1" s="1"/>
  <c r="ED5" i="1"/>
  <c r="EE5" i="1" s="1"/>
  <c r="EC72" i="1"/>
  <c r="ED13" i="1"/>
  <c r="EE13" i="1" s="1"/>
  <c r="ED79" i="1"/>
  <c r="EE79" i="1" s="1"/>
  <c r="ED113" i="1"/>
  <c r="EE113" i="1" s="1"/>
  <c r="ED31" i="1"/>
  <c r="EE31" i="1" s="1"/>
  <c r="ED7" i="1"/>
  <c r="EE7" i="1" s="1"/>
  <c r="EC95" i="1"/>
  <c r="ED78" i="1"/>
  <c r="EE78" i="1" s="1"/>
  <c r="ED169" i="1"/>
  <c r="EE169" i="1" s="1"/>
  <c r="ED73" i="1"/>
  <c r="EE73" i="1" s="1"/>
  <c r="EC67" i="1"/>
  <c r="ED89" i="1"/>
  <c r="EE89" i="1" s="1"/>
  <c r="ED143" i="1"/>
  <c r="EE143" i="1" s="1"/>
  <c r="ED69" i="1"/>
  <c r="EE69" i="1" s="1"/>
  <c r="EC122" i="1"/>
  <c r="EC41" i="1"/>
  <c r="ED21" i="1"/>
  <c r="EE21" i="1" s="1"/>
  <c r="ED105" i="1"/>
  <c r="EE105" i="1" s="1"/>
  <c r="EC33" i="1"/>
  <c r="ED65" i="1"/>
  <c r="EE65" i="1" s="1"/>
  <c r="ED135" i="1"/>
  <c r="EE135" i="1" s="1"/>
  <c r="ED100" i="1"/>
  <c r="EE100" i="1" s="1"/>
  <c r="ED85" i="1"/>
  <c r="EE85" i="1" s="1"/>
  <c r="ED53" i="1"/>
  <c r="EE53" i="1" s="1"/>
  <c r="EC80" i="1"/>
  <c r="ED22" i="1"/>
  <c r="EE22" i="1" s="1"/>
  <c r="EC47" i="1"/>
  <c r="EC167" i="1"/>
  <c r="ED120" i="1"/>
  <c r="EE120" i="1" s="1"/>
  <c r="EC32" i="1"/>
  <c r="ED107" i="1"/>
  <c r="EE107" i="1" s="1"/>
  <c r="ED104" i="1"/>
  <c r="EE104" i="1" s="1"/>
  <c r="ED61" i="1"/>
  <c r="EE61" i="1" s="1"/>
  <c r="ED165" i="1"/>
  <c r="EE165" i="1" s="1"/>
  <c r="EC60" i="1"/>
  <c r="ED43" i="1"/>
  <c r="EE43" i="1" s="1"/>
  <c r="ED83" i="1"/>
  <c r="EE83" i="1" s="1"/>
  <c r="EC20" i="1"/>
  <c r="ED86" i="1"/>
  <c r="EE86" i="1" s="1"/>
  <c r="ED92" i="1"/>
  <c r="EE92" i="1" s="1"/>
  <c r="ED33" i="1"/>
  <c r="EE33" i="1" s="1"/>
  <c r="ED96" i="1"/>
  <c r="EE96" i="1" s="1"/>
  <c r="ED106" i="1"/>
  <c r="EE106" i="1" s="1"/>
  <c r="ED77" i="1"/>
  <c r="EE77" i="1" s="1"/>
  <c r="ED93" i="1"/>
  <c r="EE93" i="1" s="1"/>
  <c r="ED131" i="1"/>
  <c r="EE131" i="1" s="1"/>
  <c r="ED46" i="1"/>
  <c r="EE46" i="1" s="1"/>
  <c r="EC97" i="1"/>
  <c r="ED81" i="1"/>
  <c r="EE81" i="1" s="1"/>
  <c r="ED94" i="1"/>
  <c r="EE94" i="1" s="1"/>
  <c r="EC65" i="1"/>
  <c r="ED110" i="1"/>
  <c r="EE110" i="1" s="1"/>
  <c r="ED36" i="1"/>
  <c r="EE36" i="1" s="1"/>
  <c r="ED99" i="1"/>
  <c r="EE99" i="1" s="1"/>
  <c r="EC59" i="1"/>
  <c r="ED90" i="1"/>
  <c r="EE90" i="1" s="1"/>
  <c r="EE11" i="1"/>
  <c r="EE63" i="1"/>
  <c r="EE139" i="1"/>
  <c r="EE109" i="1"/>
  <c r="EE48" i="1"/>
  <c r="EE145" i="1"/>
  <c r="EE147" i="1"/>
  <c r="EE144" i="1"/>
  <c r="EE162" i="1"/>
  <c r="EE117" i="1"/>
  <c r="EE126" i="1"/>
  <c r="EE111" i="1"/>
  <c r="EE56" i="1"/>
  <c r="EE153" i="1"/>
  <c r="EE238" i="1"/>
  <c r="EE249" i="1"/>
  <c r="EE242" i="1"/>
  <c r="EE237" i="1"/>
  <c r="EE235" i="1"/>
  <c r="EE251" i="1"/>
  <c r="EE119" i="1"/>
  <c r="EE245" i="1"/>
  <c r="EE149" i="1"/>
  <c r="EE155" i="1"/>
  <c r="EE239" i="1"/>
  <c r="EE12" i="1"/>
  <c r="EE156" i="1"/>
  <c r="EE19" i="1"/>
  <c r="EE157" i="1"/>
  <c r="EE160" i="1"/>
  <c r="EE151" i="1"/>
  <c r="EE10" i="1"/>
  <c r="EE170" i="1"/>
  <c r="EE206" i="1"/>
  <c r="EE174" i="1"/>
  <c r="EE173" i="1"/>
  <c r="EE184" i="1"/>
  <c r="EE198" i="1"/>
  <c r="EE197" i="1"/>
  <c r="AT4" i="1"/>
  <c r="BB4" i="1"/>
  <c r="ED4" i="1" l="1"/>
  <c r="EE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Jeff Gallant</author>
    <author>tc={07DFD660-489E-4D96-930D-26B8DFF7A907}</author>
    <author>tc={B95C73A8-A597-420A-AC3D-29E84F8438E3}</author>
    <author>tc={12AF8326-DC8E-4AB5-B1F0-EAA401C1CBBA}</author>
    <author>tc={D7715546-3C48-4355-9DF4-4B04912DA5B1}</author>
    <author>tc={DF06F59B-57C7-4913-ABCE-96C5EAEDF8AC}</author>
    <author>tc={11D46AD0-4A48-4005-87D9-B0EBE7BF232F}</author>
    <author>tc={081237C3-4A23-4204-B308-FD618F514A6C}</author>
    <author>tc={8AD588E9-7DFF-41E0-A553-8FA4C32BB136}</author>
    <author>tc={77A63437-865C-464D-AEE8-ECF7D62EACA4}</author>
    <author>tc={C4AFCC77-89F3-47DA-8F1D-0ED562CAE788}</author>
    <author>Author</author>
    <author>tc={34DA768B-34CD-4205-A427-E080CAB8289C}</author>
    <author>tc={DCBB4563-B025-4C31-9DA4-E65165FA8E22}</author>
    <author>tc={E4213987-AEC1-4DF7-B6C0-2B48F3E9641C}</author>
    <author>tc={F4CA0ADC-DE99-40FA-8BA8-A16C239B1644}</author>
  </authors>
  <commentList>
    <comment ref="BH1" authorId="0" shapeId="0" xr:uid="{00000000-0006-0000-0100-000001000000}">
      <text>
        <r>
          <rPr>
            <sz val="11"/>
            <color theme="1"/>
            <rFont val="Calibri"/>
            <family val="2"/>
            <scheme val="minor"/>
          </rPr>
          <t xml:space="preserve">Method: 
Find the cost of the updated analog to the original text. Use the publisher websites directly whenever possible; use well-known vendors (Amazon, Barnes and Noble) when this is not an option. 
Directly hyperlink the price site in the cell if one textbook, create a comment with URLs if more than one. 
If using current edition in proposal, find current edition now. 
Go with the proposal on format - most are new/print prices, some specifically indicate earlier editions, electronic versions, and add-on platforms. 
</t>
        </r>
      </text>
    </comment>
    <comment ref="BH3" authorId="0" shapeId="0" xr:uid="{00000000-0006-0000-0100-000002000000}">
      <text>
        <r>
          <rPr>
            <sz val="11"/>
            <color theme="1"/>
            <rFont val="Calibri"/>
            <family val="2"/>
            <scheme val="minor"/>
          </rPr>
          <t xml:space="preserve">2nd text: APA Handbook, $39.95 http://www.apastyle.org/products/4200067.aspx
</t>
        </r>
      </text>
    </comment>
    <comment ref="BH4" authorId="0" shapeId="0" xr:uid="{00000000-0006-0000-0100-000003000000}">
      <text>
        <r>
          <rPr>
            <sz val="11"/>
            <color theme="1"/>
            <rFont val="Calibri"/>
            <family val="2"/>
            <scheme val="minor"/>
          </rPr>
          <t>WebAssign/Book Package</t>
        </r>
      </text>
    </comment>
    <comment ref="BC5" authorId="0" shapeId="0" xr:uid="{00000000-0006-0000-0100-000004000000}">
      <text>
        <r>
          <rPr>
            <b/>
            <sz val="9"/>
            <color indexed="81"/>
            <rFont val="Tahoma"/>
            <family val="2"/>
          </rPr>
          <t>Jeff Gallant:</t>
        </r>
        <r>
          <rPr>
            <sz val="9"/>
            <color indexed="81"/>
            <rFont val="Tahoma"/>
            <family val="2"/>
          </rPr>
          <t xml:space="preserve">
Confirmed that they are still using OER through email. No new numbers given. </t>
        </r>
      </text>
    </comment>
    <comment ref="BC8" authorId="0" shapeId="0" xr:uid="{00000000-0006-0000-0100-000005000000}">
      <text>
        <r>
          <rPr>
            <b/>
            <sz val="9"/>
            <color indexed="81"/>
            <rFont val="Tahoma"/>
            <family val="2"/>
          </rPr>
          <t>Jeff Gallant:</t>
        </r>
        <r>
          <rPr>
            <sz val="9"/>
            <color indexed="81"/>
            <rFont val="Tahoma"/>
            <family val="2"/>
          </rPr>
          <t xml:space="preserve">
Dr. Denley Email</t>
        </r>
      </text>
    </comment>
    <comment ref="Z10" authorId="0" shapeId="0" xr:uid="{00000000-0006-0000-0100-000006000000}">
      <text>
        <r>
          <rPr>
            <sz val="11"/>
            <color theme="1"/>
            <rFont val="Calibri"/>
            <family val="2"/>
            <scheme val="minor"/>
          </rPr>
          <t xml:space="preserve">Confirmed through OpenStax Monthly Adoption Report April 2018
</t>
        </r>
      </text>
    </comment>
    <comment ref="BC13" authorId="0" shapeId="0" xr:uid="{00000000-0006-0000-0100-000007000000}">
      <text>
        <r>
          <rPr>
            <b/>
            <sz val="9"/>
            <color indexed="81"/>
            <rFont val="Tahoma"/>
            <family val="2"/>
          </rPr>
          <t>Jeff Gallant:</t>
        </r>
        <r>
          <rPr>
            <sz val="9"/>
            <color indexed="81"/>
            <rFont val="Tahoma"/>
            <family val="2"/>
          </rPr>
          <t xml:space="preserve">
Unknown in SC2, Continued in SC3</t>
        </r>
      </text>
    </comment>
    <comment ref="BH16" authorId="0" shapeId="0" xr:uid="{00000000-0006-0000-0100-000008000000}">
      <text>
        <r>
          <rPr>
            <sz val="11"/>
            <color theme="1"/>
            <rFont val="Calibri"/>
            <family val="2"/>
            <scheme val="minor"/>
          </rPr>
          <t>Various monographs</t>
        </r>
      </text>
    </comment>
    <comment ref="BH17" authorId="0" shapeId="0" xr:uid="{00000000-0006-0000-0100-000009000000}">
      <text>
        <r>
          <rPr>
            <sz val="11"/>
            <color theme="1"/>
            <rFont val="Calibri"/>
            <family val="2"/>
            <scheme val="minor"/>
          </rPr>
          <t>Average: $224 Algebra, http://www.mypearsonstore.com/bookstore/beginning-intermediate-algebra-plus-new-mylab-math-9780134194004?xid=PSED 
$299.95 Algebra and Trig, https://www.cengage.com/c/algebra-and-trigonometry-4e-stewart/9781305071742#compare-buying-options</t>
        </r>
      </text>
    </comment>
    <comment ref="Z19" authorId="0" shapeId="0" xr:uid="{00000000-0006-0000-0100-00000A000000}">
      <text>
        <r>
          <rPr>
            <sz val="11"/>
            <color theme="1"/>
            <rFont val="Calibri"/>
            <family val="2"/>
            <scheme val="minor"/>
          </rPr>
          <t xml:space="preserve">Confirmed through OpenStax Monthly Adoption Report April 2018
</t>
        </r>
      </text>
    </comment>
    <comment ref="BH19" authorId="0" shapeId="0" xr:uid="{00000000-0006-0000-0100-00000B000000}">
      <text>
        <r>
          <rPr>
            <sz val="11"/>
            <color theme="1"/>
            <rFont val="Calibri"/>
            <family val="2"/>
            <scheme val="minor"/>
          </rPr>
          <t>Text: $249.38
https://www.mheducation.com/highered/product/hole-s-human-anatomy-physiology-shier-butler/M0078024293.html
Lab: $141.12
https://www.barnesandnoble.com/w/laboratory-manual-for-holes-human-anatomy-amp-physiology-cat-version-terry-martin/1124302678</t>
        </r>
      </text>
    </comment>
    <comment ref="BC21" authorId="0" shapeId="0" xr:uid="{00000000-0006-0000-0100-00000C000000}">
      <text>
        <r>
          <rPr>
            <b/>
            <sz val="9"/>
            <color indexed="81"/>
            <rFont val="Tahoma"/>
            <family val="2"/>
          </rPr>
          <t>Jeff Gallant:</t>
        </r>
        <r>
          <rPr>
            <sz val="9"/>
            <color indexed="81"/>
            <rFont val="Tahoma"/>
            <family val="2"/>
          </rPr>
          <t xml:space="preserve">
Dr. Denley Email</t>
        </r>
      </text>
    </comment>
    <comment ref="BC23" authorId="0" shapeId="0" xr:uid="{00000000-0006-0000-0100-00000D000000}">
      <text>
        <r>
          <rPr>
            <b/>
            <sz val="9"/>
            <color indexed="81"/>
            <rFont val="Tahoma"/>
            <family val="2"/>
          </rPr>
          <t>Jeff Gallant:</t>
        </r>
        <r>
          <rPr>
            <sz val="9"/>
            <color indexed="81"/>
            <rFont val="Tahoma"/>
            <family val="2"/>
          </rPr>
          <t xml:space="preserve">
Dr. Denley Email, course no longer exists after Summer 2018</t>
        </r>
      </text>
    </comment>
    <comment ref="BH24" authorId="0" shapeId="0" xr:uid="{00000000-0006-0000-0100-00000E000000}">
      <text>
        <r>
          <rPr>
            <sz val="11"/>
            <color theme="1"/>
            <rFont val="Calibri"/>
            <family val="2"/>
            <scheme val="minor"/>
          </rPr>
          <t>1st $56.88 https://www.barnesandnoble.com/w/improving-functional-outcomes-in-physical-rehabilitation-susan-b-osullivan/1124290285 
2nd $315.00 https://www.barnesandnoble.com/w/improving-functional-outcomes-in-physical-rehabilitation-susan-b-osullivan/1124290285
3rd $99.20 https://evolve.elsevier.com/cs/product/9780323075862?role=student
4th $86.40 https://evolve.elsevier.com/cs/product/9780323006996</t>
        </r>
      </text>
    </comment>
    <comment ref="BC25" authorId="0" shapeId="0" xr:uid="{00000000-0006-0000-0100-00000F000000}">
      <text>
        <r>
          <rPr>
            <b/>
            <sz val="9"/>
            <color indexed="81"/>
            <rFont val="Tahoma"/>
            <family val="2"/>
          </rPr>
          <t>Jeff Gallant:</t>
        </r>
        <r>
          <rPr>
            <sz val="9"/>
            <color indexed="81"/>
            <rFont val="Tahoma"/>
            <family val="2"/>
          </rPr>
          <t xml:space="preserve">
Dr. Denley Email</t>
        </r>
      </text>
    </comment>
    <comment ref="Z26" authorId="0" shapeId="0" xr:uid="{00000000-0006-0000-0100-000010000000}">
      <text>
        <r>
          <rPr>
            <b/>
            <sz val="9"/>
            <color indexed="81"/>
            <rFont val="Tahoma"/>
            <family val="2"/>
          </rPr>
          <t>Jeff Gallant:</t>
        </r>
        <r>
          <rPr>
            <sz val="9"/>
            <color indexed="81"/>
            <rFont val="Tahoma"/>
            <family val="2"/>
          </rPr>
          <t xml:space="preserve">
Klar and other faculty picked this up, ZNCM/ZLCM list
</t>
        </r>
      </text>
    </comment>
    <comment ref="BC26" authorId="0" shapeId="0" xr:uid="{00000000-0006-0000-0100-000011000000}">
      <text>
        <r>
          <rPr>
            <b/>
            <sz val="9"/>
            <color indexed="81"/>
            <rFont val="Tahoma"/>
            <family val="2"/>
          </rPr>
          <t>Jeff Gallant:</t>
        </r>
        <r>
          <rPr>
            <sz val="9"/>
            <color indexed="81"/>
            <rFont val="Tahoma"/>
            <family val="2"/>
          </rPr>
          <t xml:space="preserve">
Continued by others in ZLCM, redoing student count based on list</t>
        </r>
      </text>
    </comment>
    <comment ref="BH26" authorId="0" shapeId="0" xr:uid="{00000000-0006-0000-0100-000012000000}">
      <text>
        <r>
          <rPr>
            <sz val="11"/>
            <color theme="1"/>
            <rFont val="Calibri"/>
            <family val="2"/>
            <scheme val="minor"/>
          </rPr>
          <t>Adjusted estimate plus low-cost $40, continued in ZNCM/ZLCM</t>
        </r>
      </text>
    </comment>
    <comment ref="BH27" authorId="0" shapeId="0" xr:uid="{00000000-0006-0000-0100-000013000000}">
      <text>
        <r>
          <rPr>
            <sz val="11"/>
            <color theme="1"/>
            <rFont val="Calibri"/>
            <family val="2"/>
            <scheme val="minor"/>
          </rPr>
          <t>Cost plus Sapling</t>
        </r>
      </text>
    </comment>
    <comment ref="BC29" authorId="0" shapeId="0" xr:uid="{00000000-0006-0000-0100-000014000000}">
      <text>
        <r>
          <rPr>
            <b/>
            <sz val="9"/>
            <color indexed="81"/>
            <rFont val="Tahoma"/>
            <family val="2"/>
          </rPr>
          <t>Jeff Gallant:</t>
        </r>
        <r>
          <rPr>
            <sz val="9"/>
            <color indexed="81"/>
            <rFont val="Tahoma"/>
            <family val="2"/>
          </rPr>
          <t xml:space="preserve">
Dr. Denley Email</t>
        </r>
      </text>
    </comment>
    <comment ref="BC30" authorId="0" shapeId="0" xr:uid="{00000000-0006-0000-0100-000015000000}">
      <text>
        <r>
          <rPr>
            <b/>
            <sz val="9"/>
            <color indexed="81"/>
            <rFont val="Tahoma"/>
            <family val="2"/>
          </rPr>
          <t>Jeff Gallant:</t>
        </r>
        <r>
          <rPr>
            <sz val="9"/>
            <color indexed="81"/>
            <rFont val="Tahoma"/>
            <family val="2"/>
          </rPr>
          <t xml:space="preserve">
Dr. Denley Email
</t>
        </r>
      </text>
    </comment>
    <comment ref="BH30" authorId="0" shapeId="0" xr:uid="{00000000-0006-0000-0100-000016000000}">
      <text>
        <r>
          <rPr>
            <sz val="11"/>
            <color theme="1"/>
            <rFont val="Calibri"/>
            <family val="2"/>
            <scheme val="minor"/>
          </rPr>
          <t>Text $299.20 https://www.pearson.com/us/higher-education/program/Marieb-Human-Anatomy-Physiology-Plus-Mastering-A-P-with-e-Text-Access-Card-Package-10th-Edition/PGM239608.html?tab=packages
Lab $147 https://www.pearson.com/us/higher-education/program/Marieb-Human-Anatomy-Physiology-Laboratory-Manual-Cat-Version-Plus-Mastering-A-P-with-e-Text-Access-Card-Package-12th-Edition/PGM229782.html?tab=order
-$35 cost</t>
        </r>
      </text>
    </comment>
    <comment ref="R31" authorId="0" shapeId="0" xr:uid="{00000000-0006-0000-0100-000017000000}">
      <text>
        <r>
          <rPr>
            <b/>
            <sz val="9"/>
            <color indexed="81"/>
            <rFont val="Tahoma"/>
            <family val="2"/>
          </rPr>
          <t>Jeff Gallant:</t>
        </r>
        <r>
          <rPr>
            <sz val="9"/>
            <color indexed="81"/>
            <rFont val="Tahoma"/>
            <family val="2"/>
          </rPr>
          <t xml:space="preserve">
Adjusted based on ZLCM data</t>
        </r>
      </text>
    </comment>
    <comment ref="Z31" authorId="0" shapeId="0" xr:uid="{00000000-0006-0000-0100-000018000000}">
      <text>
        <r>
          <rPr>
            <b/>
            <sz val="9"/>
            <color indexed="81"/>
            <rFont val="Tahoma"/>
            <family val="2"/>
          </rPr>
          <t>Jeff Gallant:</t>
        </r>
        <r>
          <rPr>
            <sz val="9"/>
            <color indexed="81"/>
            <rFont val="Tahoma"/>
            <family val="2"/>
          </rPr>
          <t xml:space="preserve">
ZNCM</t>
        </r>
      </text>
    </comment>
    <comment ref="BC31" authorId="0" shapeId="0" xr:uid="{00000000-0006-0000-0100-000019000000}">
      <text>
        <r>
          <rPr>
            <b/>
            <sz val="9"/>
            <color indexed="81"/>
            <rFont val="Tahoma"/>
            <family val="2"/>
          </rPr>
          <t>Jeff Gallant:</t>
        </r>
        <r>
          <rPr>
            <sz val="9"/>
            <color indexed="81"/>
            <rFont val="Tahoma"/>
            <family val="2"/>
          </rPr>
          <t xml:space="preserve">
ZNCM Adjusted number based on enrollment</t>
        </r>
      </text>
    </comment>
    <comment ref="BH31" authorId="0" shapeId="0" xr:uid="{00000000-0006-0000-0100-00001A000000}">
      <text>
        <r>
          <rPr>
            <b/>
            <sz val="9"/>
            <color indexed="81"/>
            <rFont val="Tahoma"/>
            <family val="2"/>
          </rPr>
          <t>Jeff Gallant:</t>
        </r>
        <r>
          <rPr>
            <sz val="9"/>
            <color indexed="81"/>
            <rFont val="Tahoma"/>
            <family val="2"/>
          </rPr>
          <t xml:space="preserve">
Adjusted based on ZLCM enrollment $40 cap</t>
        </r>
      </text>
    </comment>
    <comment ref="BC32" authorId="0" shapeId="0" xr:uid="{00000000-0006-0000-0100-000025000000}">
      <text>
        <r>
          <rPr>
            <b/>
            <sz val="9"/>
            <color indexed="81"/>
            <rFont val="Tahoma"/>
            <family val="2"/>
          </rPr>
          <t>Jeff Gallant:</t>
        </r>
        <r>
          <rPr>
            <sz val="9"/>
            <color indexed="81"/>
            <rFont val="Tahoma"/>
            <family val="2"/>
          </rPr>
          <t xml:space="preserve">
Email</t>
        </r>
      </text>
    </comment>
    <comment ref="BH32" authorId="0" shapeId="0" xr:uid="{00000000-0006-0000-0100-000026000000}">
      <text>
        <r>
          <rPr>
            <sz val="11"/>
            <color theme="1"/>
            <rFont val="Calibri"/>
            <family val="2"/>
            <scheme val="minor"/>
          </rPr>
          <t>LIBR 1101 $88.95 https://www.cengage.com/c/100-information-literacy-success-loose-leaf-version-4e-wilson?filterBy=Student
EDUC 3200 $154.40 https://www.pearson.com/us/higher-education/product/Lever-Duffy-Teaching-and-Learning-with-Technology-4th-Edition/9780138007966.html</t>
        </r>
      </text>
    </comment>
    <comment ref="BH33" authorId="0" shapeId="0" xr:uid="{00000000-0006-0000-0100-000027000000}">
      <text>
        <r>
          <rPr>
            <sz val="11"/>
            <color theme="1"/>
            <rFont val="Calibri"/>
            <family val="2"/>
            <scheme val="minor"/>
          </rPr>
          <t>PSYC: $115.99 https://www.macmillanlearning.com/Catalog/product/psychologyineverydaylife-fourthedition-myers/valueoptions#tab 
SOCI: $190.00 https://www.pearson.com/us/higher-education/product/Henslin-Essentials-of-Sociology-12th-Edition/9780134205588.html</t>
        </r>
      </text>
    </comment>
    <comment ref="BH34" authorId="0" shapeId="0" xr:uid="{00000000-0006-0000-0100-000028000000}">
      <text>
        <r>
          <rPr>
            <sz val="11"/>
            <color theme="1"/>
            <rFont val="Calibri"/>
            <family val="2"/>
            <scheme val="minor"/>
          </rPr>
          <t>Macro $257.99 https://www.macmillanlearning.com/Catalog/product/macroeconomics-fourthedition-krugman/valueoptions#tab
Micro $257.99 https://www.macmillanlearning.com/Catalog/product/microeconomics-fourthedition-krugman/valueoptions#tab</t>
        </r>
      </text>
    </comment>
    <comment ref="BC35" authorId="0" shapeId="0" xr:uid="{00000000-0006-0000-0100-000029000000}">
      <text>
        <r>
          <rPr>
            <b/>
            <sz val="9"/>
            <color indexed="81"/>
            <rFont val="Tahoma"/>
            <family val="2"/>
          </rPr>
          <t>Jeff Gallant:</t>
        </r>
        <r>
          <rPr>
            <sz val="9"/>
            <color indexed="81"/>
            <rFont val="Tahoma"/>
            <family val="2"/>
          </rPr>
          <t xml:space="preserve">
Transferred to Rebecca Weaver. Recent emails show she is leading a committee at Perimeter on the open textbook. </t>
        </r>
      </text>
    </comment>
    <comment ref="BH35" authorId="0" shapeId="0" xr:uid="{00000000-0006-0000-0100-00002A000000}">
      <text>
        <r>
          <rPr>
            <sz val="11"/>
            <color theme="1"/>
            <rFont val="Calibri"/>
            <family val="2"/>
            <scheme val="minor"/>
          </rPr>
          <t xml:space="preserve">Steps to Writing Well $99.95 https://www.cengage.com/c/steps-to-writing-well-with-additional-readings-2016-mla-update-10e-wyrick
Rules for Writers $51.99 https://www.macmillanlearning.com/Catalog/product/rulesforwriterswith2016mlaupdate-eighthedition-hacker/valueoptions#tab
</t>
        </r>
      </text>
    </comment>
    <comment ref="Z36" authorId="0" shapeId="0" xr:uid="{00000000-0006-0000-0100-00002B000000}">
      <text>
        <r>
          <rPr>
            <b/>
            <sz val="9"/>
            <color indexed="81"/>
            <rFont val="Tahoma"/>
            <family val="2"/>
          </rPr>
          <t>Jeff Gallant:</t>
        </r>
        <r>
          <rPr>
            <sz val="9"/>
            <color indexed="81"/>
            <rFont val="Tahoma"/>
            <family val="2"/>
          </rPr>
          <t xml:space="preserve">
ZNCM Data</t>
        </r>
      </text>
    </comment>
    <comment ref="BC36" authorId="0" shapeId="0" xr:uid="{00000000-0006-0000-0100-00002C000000}">
      <text>
        <r>
          <rPr>
            <b/>
            <sz val="9"/>
            <color indexed="81"/>
            <rFont val="Tahoma"/>
            <family val="2"/>
          </rPr>
          <t>Jeff Gallant:</t>
        </r>
        <r>
          <rPr>
            <sz val="9"/>
            <color indexed="81"/>
            <rFont val="Tahoma"/>
            <family val="2"/>
          </rPr>
          <t xml:space="preserve">
ZNCM Data</t>
        </r>
      </text>
    </comment>
    <comment ref="R37" authorId="0" shapeId="0" xr:uid="{00000000-0006-0000-0100-00002D000000}">
      <text>
        <r>
          <rPr>
            <b/>
            <sz val="9"/>
            <color indexed="81"/>
            <rFont val="Tahoma"/>
            <family val="2"/>
          </rPr>
          <t>Jeff Gallant:</t>
        </r>
        <r>
          <rPr>
            <sz val="9"/>
            <color indexed="81"/>
            <rFont val="Tahoma"/>
            <family val="2"/>
          </rPr>
          <t xml:space="preserve">
Adjusted for ZLCM Data</t>
        </r>
      </text>
    </comment>
    <comment ref="S37" authorId="0" shapeId="0" xr:uid="{00000000-0006-0000-0100-00002E000000}">
      <text>
        <r>
          <rPr>
            <b/>
            <sz val="9"/>
            <color indexed="81"/>
            <rFont val="Tahoma"/>
            <family val="2"/>
          </rPr>
          <t>Jeff Gallant:</t>
        </r>
        <r>
          <rPr>
            <sz val="9"/>
            <color indexed="81"/>
            <rFont val="Tahoma"/>
            <family val="2"/>
          </rPr>
          <t xml:space="preserve">
Adjusted for ZLCM Data
</t>
        </r>
      </text>
    </comment>
    <comment ref="BC37" authorId="0" shapeId="0" xr:uid="{00000000-0006-0000-0100-00002F000000}">
      <text>
        <r>
          <rPr>
            <b/>
            <sz val="9"/>
            <color indexed="81"/>
            <rFont val="Tahoma"/>
            <family val="2"/>
          </rPr>
          <t>Jeff Gallant:</t>
        </r>
        <r>
          <rPr>
            <sz val="9"/>
            <color indexed="81"/>
            <rFont val="Tahoma"/>
            <family val="2"/>
          </rPr>
          <t xml:space="preserve">
ZLCM Data</t>
        </r>
      </text>
    </comment>
    <comment ref="BH37" authorId="0" shapeId="0" xr:uid="{00000000-0006-0000-0100-000030000000}">
      <text>
        <r>
          <rPr>
            <sz val="11"/>
            <color theme="1"/>
            <rFont val="Calibri"/>
            <family val="2"/>
            <scheme val="minor"/>
          </rPr>
          <t>Adjusted for ZLCM $40 Cost Cap
Spring $160 https://www.routledge.com/American-Education-18th-Edition/Spring/p/book/9781138087255 
Sensoy $34.95 https://www.tcpress.com/is-everyone-really-equal-9780807758618 
Slavin $81.27 https://www.pearson.com/us/higher-education/program/Slavin-Educational-Psychology-Theory-and-Practice-with-My-Lab-Education-with-Enhanced</t>
        </r>
      </text>
    </comment>
    <comment ref="BU37" authorId="0" shapeId="0" xr:uid="{00000000-0006-0000-0100-000031000000}">
      <text>
        <r>
          <rPr>
            <b/>
            <sz val="9"/>
            <color indexed="81"/>
            <rFont val="Tahoma"/>
            <family val="2"/>
          </rPr>
          <t>Jeff Gallant:</t>
        </r>
        <r>
          <rPr>
            <sz val="9"/>
            <color indexed="81"/>
            <rFont val="Tahoma"/>
            <family val="2"/>
          </rPr>
          <t xml:space="preserve">
Marked "unknown" due to relying only on current enrollment numbers, therefore using last year's estimate for Spring. </t>
        </r>
      </text>
    </comment>
    <comment ref="Z38" authorId="0" shapeId="0" xr:uid="{00000000-0006-0000-0100-000032000000}">
      <text>
        <r>
          <rPr>
            <b/>
            <sz val="9"/>
            <color indexed="81"/>
            <rFont val="Tahoma"/>
            <family val="2"/>
          </rPr>
          <t>Jeff Gallant:</t>
        </r>
        <r>
          <rPr>
            <sz val="9"/>
            <color indexed="81"/>
            <rFont val="Tahoma"/>
            <family val="2"/>
          </rPr>
          <t xml:space="preserve">
ZNCM Data</t>
        </r>
      </text>
    </comment>
    <comment ref="BC38" authorId="0" shapeId="0" xr:uid="{00000000-0006-0000-0100-000033000000}">
      <text>
        <r>
          <rPr>
            <b/>
            <sz val="9"/>
            <color indexed="81"/>
            <rFont val="Tahoma"/>
            <family val="2"/>
          </rPr>
          <t>Jeff Gallant:</t>
        </r>
        <r>
          <rPr>
            <sz val="9"/>
            <color indexed="81"/>
            <rFont val="Tahoma"/>
            <family val="2"/>
          </rPr>
          <t xml:space="preserve">
ZNCM Data</t>
        </r>
      </text>
    </comment>
    <comment ref="BH39" authorId="0" shapeId="0" xr:uid="{00000000-0006-0000-0100-000034000000}">
      <text>
        <r>
          <rPr>
            <b/>
            <sz val="9"/>
            <color indexed="81"/>
            <rFont val="Tahoma"/>
            <family val="2"/>
          </rPr>
          <t>Jeff Gallant:</t>
        </r>
        <r>
          <rPr>
            <sz val="9"/>
            <color indexed="81"/>
            <rFont val="Tahoma"/>
            <family val="2"/>
          </rPr>
          <t xml:space="preserve">
Overriden by 2019 Survey</t>
        </r>
      </text>
    </comment>
    <comment ref="BC40" authorId="0" shapeId="0" xr:uid="{00000000-0006-0000-0100-000035000000}">
      <text>
        <r>
          <rPr>
            <b/>
            <sz val="9"/>
            <color indexed="81"/>
            <rFont val="Tahoma"/>
            <family val="2"/>
          </rPr>
          <t>Jeff Gallant:</t>
        </r>
        <r>
          <rPr>
            <sz val="9"/>
            <color indexed="81"/>
            <rFont val="Tahoma"/>
            <family val="2"/>
          </rPr>
          <t xml:space="preserve">
Transferred to Samuel Cartwright</t>
        </r>
      </text>
    </comment>
    <comment ref="BH41" authorId="0" shapeId="0" xr:uid="{00000000-0006-0000-0100-000036000000}">
      <text>
        <r>
          <rPr>
            <sz val="11"/>
            <color theme="1"/>
            <rFont val="Calibri"/>
            <family val="2"/>
            <scheme val="minor"/>
          </rPr>
          <t>Various monographs</t>
        </r>
      </text>
    </comment>
    <comment ref="Z42" authorId="0" shapeId="0" xr:uid="{00000000-0006-0000-0100-000037000000}">
      <text>
        <r>
          <rPr>
            <sz val="11"/>
            <color theme="1"/>
            <rFont val="Calibri"/>
            <family val="2"/>
            <scheme val="minor"/>
          </rPr>
          <t xml:space="preserve">Confirmed through OpenStax Monthly Adoption Report April 2018
</t>
        </r>
      </text>
    </comment>
    <comment ref="BC42" authorId="0" shapeId="0" xr:uid="{00000000-0006-0000-0100-000038000000}">
      <text>
        <r>
          <rPr>
            <b/>
            <sz val="9"/>
            <color indexed="81"/>
            <rFont val="Tahoma"/>
            <family val="2"/>
          </rPr>
          <t>Jeff Gallant:</t>
        </r>
        <r>
          <rPr>
            <sz val="9"/>
            <color indexed="81"/>
            <rFont val="Tahoma"/>
            <family val="2"/>
          </rPr>
          <t xml:space="preserve">
Email
</t>
        </r>
      </text>
    </comment>
    <comment ref="BH42" authorId="0" shapeId="0" xr:uid="{00000000-0006-0000-0100-000039000000}">
      <text>
        <r>
          <rPr>
            <sz val="11"/>
            <color theme="1"/>
            <rFont val="Calibri"/>
            <family val="2"/>
            <scheme val="minor"/>
          </rPr>
          <t xml:space="preserve">Algebra $262.27 https://www.pearson.com/us/higher-education/product/Bittinger-College-Algebra-Graphs-and-Models-6th-Edition/9780134179032.html?tab=order
Trigonometry Bundle $324.95 https://www.pearson.com/us/higher-education/product/Bittinger-College-Algebra-Graphs-and-Models-6th-Edition/9780134179032.html?tab=order
Precalculus Bundle $323.95 https://www.cengage.com/c/precalculus-10e-larson
Statistics $177.80 https://www.pearson.com/us/higher-education/product/Triola-Essentials-of-Statistics-5th-Edition/9780321924599.html?tab=order 
Minus ($32.95*3) costs
</t>
        </r>
      </text>
    </comment>
    <comment ref="Q43" authorId="0" shapeId="0" xr:uid="{00000000-0006-0000-0100-00003A000000}">
      <text>
        <r>
          <rPr>
            <b/>
            <sz val="9"/>
            <color indexed="81"/>
            <rFont val="Tahoma"/>
            <family val="2"/>
          </rPr>
          <t>Jeff Gallant:</t>
        </r>
        <r>
          <rPr>
            <sz val="9"/>
            <color indexed="81"/>
            <rFont val="Tahoma"/>
            <family val="2"/>
          </rPr>
          <t xml:space="preserve">
Dr. Denley Email
</t>
        </r>
      </text>
    </comment>
    <comment ref="U43" authorId="0" shapeId="0" xr:uid="{00000000-0006-0000-0100-00003B000000}">
      <text>
        <r>
          <rPr>
            <b/>
            <sz val="9"/>
            <color indexed="81"/>
            <rFont val="Tahoma"/>
            <family val="2"/>
          </rPr>
          <t>Jeff Gallant:</t>
        </r>
        <r>
          <rPr>
            <sz val="9"/>
            <color indexed="81"/>
            <rFont val="Tahoma"/>
            <family val="2"/>
          </rPr>
          <t xml:space="preserve">
Dr. Denley Email</t>
        </r>
      </text>
    </comment>
    <comment ref="Z43" authorId="0" shapeId="0" xr:uid="{00000000-0006-0000-0100-00003C000000}">
      <text>
        <r>
          <rPr>
            <b/>
            <sz val="9"/>
            <color indexed="81"/>
            <rFont val="Tahoma"/>
            <family val="2"/>
          </rPr>
          <t>Jeff Gallant:</t>
        </r>
        <r>
          <rPr>
            <sz val="9"/>
            <color indexed="81"/>
            <rFont val="Tahoma"/>
            <family val="2"/>
          </rPr>
          <t xml:space="preserve">
Dr. Denley Email
</t>
        </r>
      </text>
    </comment>
    <comment ref="BC43" authorId="0" shapeId="0" xr:uid="{00000000-0006-0000-0100-00003D000000}">
      <text>
        <r>
          <rPr>
            <b/>
            <sz val="9"/>
            <color indexed="81"/>
            <rFont val="Tahoma"/>
            <family val="2"/>
          </rPr>
          <t>Jeff Gallant:</t>
        </r>
        <r>
          <rPr>
            <sz val="9"/>
            <color indexed="81"/>
            <rFont val="Tahoma"/>
            <family val="2"/>
          </rPr>
          <t xml:space="preserve">
Dr. Denley Email</t>
        </r>
      </text>
    </comment>
    <comment ref="BH44" authorId="0" shapeId="0" xr:uid="{00000000-0006-0000-0100-00003E000000}">
      <text>
        <r>
          <rPr>
            <sz val="11"/>
            <color theme="1"/>
            <rFont val="Calibri"/>
            <family val="2"/>
            <scheme val="minor"/>
          </rPr>
          <t>Various monographs and technology guides</t>
        </r>
      </text>
    </comment>
    <comment ref="Z45" authorId="0" shapeId="0" xr:uid="{00000000-0006-0000-0100-00003F000000}">
      <text>
        <r>
          <rPr>
            <sz val="11"/>
            <color theme="1"/>
            <rFont val="Calibri"/>
            <family val="2"/>
            <scheme val="minor"/>
          </rPr>
          <t xml:space="preserve">Confirmed through OpenStax Monthly Adoption Report April 2018
</t>
        </r>
      </text>
    </comment>
    <comment ref="BC45" authorId="0" shapeId="0" xr:uid="{00000000-0006-0000-0100-000040000000}">
      <text>
        <r>
          <rPr>
            <b/>
            <sz val="9"/>
            <color indexed="81"/>
            <rFont val="Tahoma"/>
            <family val="2"/>
          </rPr>
          <t>Jeff Gallant:</t>
        </r>
        <r>
          <rPr>
            <sz val="9"/>
            <color indexed="81"/>
            <rFont val="Tahoma"/>
            <family val="2"/>
          </rPr>
          <t xml:space="preserve">
ZNCM Data, Dr. Denley Email</t>
        </r>
      </text>
    </comment>
    <comment ref="BH45" authorId="0" shapeId="0" xr:uid="{00000000-0006-0000-0100-000041000000}">
      <text>
        <r>
          <rPr>
            <sz val="11"/>
            <color theme="1"/>
            <rFont val="Calibri"/>
            <family val="2"/>
            <scheme val="minor"/>
          </rPr>
          <t>Average: $224 Algebra, http://www.mypearsonstore.com/bookstore/beginning-intermediate-algebra-plus-new-mylab-math-9780134194004?xid=PSED 
$299.95 Algebra and Trig, https://www.cengage.com/c/algebra-and-trigonometry-4e-stewart/9781305071742#compare-buying-options</t>
        </r>
      </text>
    </comment>
    <comment ref="BC46" authorId="0" shapeId="0" xr:uid="{00000000-0006-0000-0100-000042000000}">
      <text>
        <r>
          <rPr>
            <b/>
            <sz val="9"/>
            <color indexed="81"/>
            <rFont val="Tahoma"/>
            <family val="2"/>
          </rPr>
          <t>Jeff Gallant:</t>
        </r>
        <r>
          <rPr>
            <sz val="9"/>
            <color indexed="81"/>
            <rFont val="Tahoma"/>
            <family val="2"/>
          </rPr>
          <t xml:space="preserve">
Dr. Denley Email</t>
        </r>
      </text>
    </comment>
    <comment ref="BH47" authorId="0" shapeId="0" xr:uid="{00000000-0006-0000-0100-000043000000}">
      <text>
        <r>
          <rPr>
            <sz val="11"/>
            <color theme="1"/>
            <rFont val="Calibri"/>
            <family val="2"/>
            <scheme val="minor"/>
          </rPr>
          <t>Martin-Gay $235.80 https://www.pearson.com/us/higher-education/program/Martin-Gay-Beginning-Intermediate-Algebra-Plus-NEW-My-Lab-Math-with-Pearson-e-Text-Access-Card-Package-6th-Edition/PGM334409.html?tab=order
Redlin/Watson $299.95 https://www.cengage.com/c/algebra-and-trigonometry-4e-stewart/9781305071742#compare-buying-options 
Larson Edwards $249.95
https://www.cengage.com/c/calculus-11e-larson#</t>
        </r>
      </text>
    </comment>
    <comment ref="BH48" authorId="0" shapeId="0" xr:uid="{00000000-0006-0000-0100-000044000000}">
      <text>
        <r>
          <rPr>
            <sz val="11"/>
            <color theme="1"/>
            <rFont val="Calibri"/>
            <family val="2"/>
            <scheme val="minor"/>
          </rPr>
          <t>Various technology guides</t>
        </r>
      </text>
    </comment>
    <comment ref="BH51" authorId="0" shapeId="0" xr:uid="{00000000-0006-0000-0100-00001B000000}">
      <text>
        <r>
          <rPr>
            <sz val="11"/>
            <color theme="1"/>
            <rFont val="Calibri"/>
            <family val="2"/>
            <scheme val="minor"/>
          </rPr>
          <t>Spatz $44 https://exploringstatistics.com/bookstores.php
Passer $181.03 https://www.barnesandnoble.com/w/research-methods-michael-passer/1117355364
Cozby $133.33 https://www.mheducation.com/highered/product/methods-behavioral-research-cozby-bates/M1259676986.html
Howell $239.35 https://www.cengage.com/c/fundamental-statistics-for-the-behavioral-sciences-9e-howell/9781305652972#compare-buying-options
 Avg of two courses</t>
        </r>
      </text>
    </comment>
    <comment ref="BH52" authorId="0" shapeId="0" xr:uid="{00000000-0006-0000-0100-00001C000000}">
      <text>
        <r>
          <rPr>
            <sz val="11"/>
            <color theme="1"/>
            <rFont val="Calibri"/>
            <family val="2"/>
            <scheme val="minor"/>
          </rPr>
          <t xml:space="preserve">This was the institution's biology lab manual, moving from paid to OER. </t>
        </r>
      </text>
    </comment>
    <comment ref="Z53" authorId="0" shapeId="0" xr:uid="{00000000-0006-0000-0100-00001D000000}">
      <text>
        <r>
          <rPr>
            <sz val="11"/>
            <color theme="1"/>
            <rFont val="Calibri"/>
            <family val="2"/>
            <scheme val="minor"/>
          </rPr>
          <t xml:space="preserve">Confirmed through OpenStax Monthly Adoption Report April 2018
</t>
        </r>
      </text>
    </comment>
    <comment ref="BC53" authorId="0" shapeId="0" xr:uid="{00000000-0006-0000-0100-00001E000000}">
      <text>
        <r>
          <rPr>
            <b/>
            <sz val="9"/>
            <color indexed="81"/>
            <rFont val="Tahoma"/>
            <family val="2"/>
          </rPr>
          <t>Jeff Gallant:</t>
        </r>
        <r>
          <rPr>
            <sz val="9"/>
            <color indexed="81"/>
            <rFont val="Tahoma"/>
            <family val="2"/>
          </rPr>
          <t xml:space="preserve">
ZNCM, changed based on enrollment data</t>
        </r>
      </text>
    </comment>
    <comment ref="BH53" authorId="0" shapeId="0" xr:uid="{00000000-0006-0000-0100-00001F000000}">
      <text>
        <r>
          <rPr>
            <b/>
            <sz val="9"/>
            <color indexed="81"/>
            <rFont val="Tahoma"/>
            <family val="2"/>
          </rPr>
          <t>Jeff Gallant:300.21 minus $40 cost cap for ZLCM enrollments</t>
        </r>
      </text>
    </comment>
    <comment ref="BC55" authorId="0" shapeId="0" xr:uid="{00000000-0006-0000-0100-000020000000}">
      <text>
        <r>
          <rPr>
            <b/>
            <sz val="9"/>
            <color indexed="81"/>
            <rFont val="Tahoma"/>
            <family val="2"/>
          </rPr>
          <t>Jeff Gallant:</t>
        </r>
        <r>
          <rPr>
            <sz val="9"/>
            <color indexed="81"/>
            <rFont val="Tahoma"/>
            <family val="2"/>
          </rPr>
          <t xml:space="preserve">
Email</t>
        </r>
      </text>
    </comment>
    <comment ref="Z56" authorId="0" shapeId="0" xr:uid="{00000000-0006-0000-0100-000021000000}">
      <text>
        <r>
          <rPr>
            <sz val="11"/>
            <color theme="1"/>
            <rFont val="Calibri"/>
            <family val="2"/>
            <scheme val="minor"/>
          </rPr>
          <t xml:space="preserve">Confirmed through OpenStax Monthly Adoption Report April 2018
</t>
        </r>
      </text>
    </comment>
    <comment ref="BC56" authorId="1" shapeId="0" xr:uid="{00000000-0006-0000-0100-000022000000}">
      <text>
        <t xml:space="preserve">[Threaded comment]
Your version of Excel allows you to read this threaded comment; however, any edits to it will get removed if the file is opened in a newer version of Excel. Learn more: https://go.microsoft.com/fwlink/?linkid=870924
Comment:
    Marked as Continued in SC3, changed here retrospectively. 
</t>
      </text>
    </comment>
    <comment ref="BC58" authorId="0" shapeId="0" xr:uid="{00000000-0006-0000-0100-000023000000}">
      <text>
        <r>
          <rPr>
            <b/>
            <sz val="9"/>
            <color indexed="81"/>
            <rFont val="Tahoma"/>
            <family val="2"/>
          </rPr>
          <t>Jeff Gallant:</t>
        </r>
        <r>
          <rPr>
            <sz val="9"/>
            <color indexed="81"/>
            <rFont val="Tahoma"/>
            <family val="2"/>
          </rPr>
          <t xml:space="preserve">
Dr. Denley Email.</t>
        </r>
      </text>
    </comment>
    <comment ref="BH58" authorId="0" shapeId="0" xr:uid="{00000000-0006-0000-0100-000024000000}">
      <text>
        <r>
          <rPr>
            <sz val="11"/>
            <color theme="1"/>
            <rFont val="Calibri"/>
            <family val="2"/>
            <scheme val="minor"/>
          </rPr>
          <t>Using a standard text for reference per the proposal</t>
        </r>
      </text>
    </comment>
    <comment ref="BH59" authorId="0" shapeId="0" xr:uid="{00000000-0006-0000-0100-000045000000}">
      <text>
        <r>
          <rPr>
            <b/>
            <sz val="9"/>
            <color indexed="81"/>
            <rFont val="Tahoma"/>
            <family val="2"/>
          </rPr>
          <t>Jeff Gallant:</t>
        </r>
        <r>
          <rPr>
            <sz val="9"/>
            <color indexed="81"/>
            <rFont val="Tahoma"/>
            <family val="2"/>
          </rPr>
          <t xml:space="preserve">
Overruled by 2019 survey</t>
        </r>
      </text>
    </comment>
    <comment ref="BU60" authorId="0" shapeId="0" xr:uid="{00000000-0006-0000-0100-000046000000}">
      <text>
        <r>
          <rPr>
            <b/>
            <sz val="9"/>
            <color indexed="81"/>
            <rFont val="Tahoma"/>
            <family val="2"/>
          </rPr>
          <t>Jeff Gallant:</t>
        </r>
        <r>
          <rPr>
            <sz val="9"/>
            <color indexed="81"/>
            <rFont val="Tahoma"/>
            <family val="2"/>
          </rPr>
          <t xml:space="preserve">
Team is only using actual enrollment data, used last reported average for Spring.</t>
        </r>
      </text>
    </comment>
    <comment ref="BH61" authorId="0" shapeId="0" xr:uid="{00000000-0006-0000-0100-000047000000}">
      <text>
        <r>
          <rPr>
            <sz val="11"/>
            <color theme="1"/>
            <rFont val="Calibri"/>
            <family val="2"/>
            <scheme val="minor"/>
          </rPr>
          <t>Based on the average done on 129 between using and not using Connect.</t>
        </r>
      </text>
    </comment>
    <comment ref="BW61" authorId="0" shapeId="0" xr:uid="{00000000-0006-0000-0100-000048000000}">
      <text>
        <r>
          <rPr>
            <b/>
            <sz val="9"/>
            <color indexed="81"/>
            <rFont val="Tahoma"/>
            <family val="2"/>
          </rPr>
          <t>Jeff Gallant:</t>
        </r>
        <r>
          <rPr>
            <sz val="9"/>
            <color indexed="81"/>
            <rFont val="Tahoma"/>
            <family val="2"/>
          </rPr>
          <t xml:space="preserve">
Lead gave a per-year estimate here, divided it by the number of students</t>
        </r>
      </text>
    </comment>
    <comment ref="BH67" authorId="0" shapeId="0" xr:uid="{00000000-0006-0000-0100-000049000000}">
      <text>
        <r>
          <rPr>
            <sz val="11"/>
            <color theme="1"/>
            <rFont val="Calibri"/>
            <family val="2"/>
            <scheme val="minor"/>
          </rPr>
          <t>1. $14.84
2. $34.59 https://www.barnesandnoble.com/w/history-of-east-asia-charles-holcombe/1100958923
3. $155 https://www.routledge.com/Asian-Popular-Culture-in-Transition/Lent-Fitzsimmons/p/book/9780415692847</t>
        </r>
      </text>
    </comment>
    <comment ref="BC70" authorId="0" shapeId="0" xr:uid="{00000000-0006-0000-0100-00004A000000}">
      <text>
        <r>
          <rPr>
            <b/>
            <sz val="9"/>
            <color indexed="81"/>
            <rFont val="Tahoma"/>
            <family val="2"/>
          </rPr>
          <t>Jeff Gallant:</t>
        </r>
        <r>
          <rPr>
            <sz val="9"/>
            <color indexed="81"/>
            <rFont val="Tahoma"/>
            <family val="2"/>
          </rPr>
          <t xml:space="preserve">
ZNCM Data, Email</t>
        </r>
      </text>
    </comment>
    <comment ref="BH70" authorId="0" shapeId="0" xr:uid="{00000000-0006-0000-0100-00004B000000}">
      <text>
        <r>
          <rPr>
            <sz val="11"/>
            <color theme="1"/>
            <rFont val="Calibri"/>
            <family val="2"/>
            <scheme val="minor"/>
          </rPr>
          <t xml:space="preserve">Replacement for their own institution's guide and supplementals. </t>
        </r>
      </text>
    </comment>
    <comment ref="BH71" authorId="0" shapeId="0" xr:uid="{00000000-0006-0000-0100-00004C000000}">
      <text>
        <r>
          <rPr>
            <sz val="11"/>
            <color theme="1"/>
            <rFont val="Calibri"/>
            <family val="2"/>
            <scheme val="minor"/>
          </rPr>
          <t>Various lab manuals</t>
        </r>
      </text>
    </comment>
    <comment ref="BC75" authorId="0" shapeId="0" xr:uid="{00000000-0006-0000-0100-00004D000000}">
      <text>
        <r>
          <rPr>
            <b/>
            <sz val="9"/>
            <color indexed="81"/>
            <rFont val="Tahoma"/>
            <family val="2"/>
          </rPr>
          <t>Jeff Gallant:</t>
        </r>
        <r>
          <rPr>
            <sz val="9"/>
            <color indexed="81"/>
            <rFont val="Tahoma"/>
            <family val="2"/>
          </rPr>
          <t xml:space="preserve">
Email</t>
        </r>
      </text>
    </comment>
    <comment ref="BR76" authorId="2" shapeId="0" xr:uid="{B95C73A8-A597-420A-AC3D-29E84F8438E3}">
      <text>
        <t>[Threaded comment]
Your version of Excel allows you to read this threaded comment; however, any edits to it will get removed if the file is opened in a newer version of Excel. Learn more: https://go.microsoft.com/fwlink/?linkid=870924
Comment:
    UNG: No longer at institution</t>
      </text>
    </comment>
    <comment ref="BC77" authorId="0" shapeId="0" xr:uid="{00000000-0006-0000-0100-00004E000000}">
      <text>
        <r>
          <rPr>
            <b/>
            <sz val="9"/>
            <color indexed="81"/>
            <rFont val="Tahoma"/>
            <family val="2"/>
          </rPr>
          <t>Jeff Gallant:</t>
        </r>
        <r>
          <rPr>
            <sz val="9"/>
            <color indexed="81"/>
            <rFont val="Tahoma"/>
            <family val="2"/>
          </rPr>
          <t xml:space="preserve">
ZNCM Data</t>
        </r>
      </text>
    </comment>
    <comment ref="BC78" authorId="0" shapeId="0" xr:uid="{00000000-0006-0000-0100-000050000000}">
      <text>
        <r>
          <rPr>
            <b/>
            <sz val="9"/>
            <color indexed="81"/>
            <rFont val="Tahoma"/>
            <family val="2"/>
          </rPr>
          <t>Jeff Gallant:</t>
        </r>
        <r>
          <rPr>
            <sz val="9"/>
            <color indexed="81"/>
            <rFont val="Tahoma"/>
            <family val="2"/>
          </rPr>
          <t xml:space="preserve">
ZNCM Data</t>
        </r>
      </text>
    </comment>
    <comment ref="BH78" authorId="0" shapeId="0" xr:uid="{00000000-0006-0000-0100-000051000000}">
      <text>
        <r>
          <rPr>
            <sz val="11"/>
            <color theme="1"/>
            <rFont val="Calibri"/>
            <family val="2"/>
            <scheme val="minor"/>
          </rPr>
          <t>Triola Statistics minus WebAssign cost, not factoring calculator into account.</t>
        </r>
      </text>
    </comment>
    <comment ref="BH79" authorId="0" shapeId="0" xr:uid="{00000000-0006-0000-0100-000052000000}">
      <text>
        <r>
          <rPr>
            <sz val="11"/>
            <color theme="1"/>
            <rFont val="Calibri"/>
            <family val="2"/>
            <scheme val="minor"/>
          </rPr>
          <t xml:space="preserve">1. $32.77 https://www.amazon.com/Deculturalization-Struggle-Equality-Sociocultural-Historical/dp/1138119407/ref=mt_paperback?_encoding=UTF8&amp;me=&amp;qid=
2. $39.16 https://www.routledge.com/The-Inner-World-of-the-Immigrant-Child/Igoa/p/book/9780805880137
</t>
        </r>
      </text>
    </comment>
    <comment ref="BH80" authorId="0" shapeId="0" xr:uid="{00000000-0006-0000-0100-000053000000}">
      <text>
        <r>
          <rPr>
            <sz val="11"/>
            <color theme="1"/>
            <rFont val="Calibri"/>
            <family val="2"/>
            <scheme val="minor"/>
          </rPr>
          <t>1. $199.40 https://www.pearson.com/us/higher-education/product/Oliva-Developing-the-Curriculum-8th-Edition/9780132627511.html?tab=order
2. $177.03 https://www.barnesandnoble.com/w/analyzing-the-curriculum-george-j-posner/1100010019</t>
        </r>
      </text>
    </comment>
    <comment ref="BH81" authorId="0" shapeId="0" xr:uid="{00000000-0006-0000-0100-000054000000}">
      <text>
        <r>
          <rPr>
            <sz val="11"/>
            <color theme="1"/>
            <rFont val="Calibri"/>
            <family val="2"/>
            <scheme val="minor"/>
          </rPr>
          <t xml:space="preserve">Average of three books: 
1. 85.95 http://www.jblearning.com/catalog/9781284124910/
2. 37.75 https://www.amazon.com/Financial-Management-Organizations-Services-Administration/dp/0766835472
3. 196.88 https://www.barnesandnoble.com/w/health-economics-and-financing-getzen/1101188840 </t>
        </r>
      </text>
    </comment>
    <comment ref="BC82" authorId="0" shapeId="0" xr:uid="{00000000-0006-0000-0100-000055000000}">
      <text>
        <r>
          <rPr>
            <b/>
            <sz val="9"/>
            <color indexed="81"/>
            <rFont val="Tahoma"/>
            <family val="2"/>
          </rPr>
          <t>Jeff Gallant:</t>
        </r>
        <r>
          <rPr>
            <sz val="9"/>
            <color indexed="81"/>
            <rFont val="Tahoma"/>
            <family val="2"/>
          </rPr>
          <t xml:space="preserve">
Email</t>
        </r>
      </text>
    </comment>
    <comment ref="BH82" authorId="0" shapeId="0" xr:uid="{00000000-0006-0000-0100-000056000000}">
      <text>
        <r>
          <rPr>
            <sz val="11"/>
            <color theme="1"/>
            <rFont val="Calibri"/>
            <family val="2"/>
            <scheme val="minor"/>
          </rPr>
          <t xml:space="preserve">+ average for calculator/no calc. incl. in proposal since they are providing an alternative in R Studio
</t>
        </r>
      </text>
    </comment>
    <comment ref="BH86" authorId="0" shapeId="0" xr:uid="{00000000-0006-0000-0100-000057000000}">
      <text>
        <r>
          <rPr>
            <sz val="11"/>
            <color theme="1"/>
            <rFont val="Calibri"/>
            <family val="2"/>
            <scheme val="minor"/>
          </rPr>
          <t>+ recording package</t>
        </r>
      </text>
    </comment>
    <comment ref="Z87" authorId="0" shapeId="0" xr:uid="{00000000-0006-0000-0100-000058000000}">
      <text>
        <r>
          <rPr>
            <sz val="11"/>
            <color theme="1"/>
            <rFont val="Calibri"/>
            <family val="2"/>
            <scheme val="minor"/>
          </rPr>
          <t xml:space="preserve">Confirmed through OpenStax Monthly Adoption Report April 2018
</t>
        </r>
      </text>
    </comment>
    <comment ref="BC87" authorId="0" shapeId="0" xr:uid="{00000000-0006-0000-0100-000059000000}">
      <text>
        <r>
          <rPr>
            <b/>
            <sz val="9"/>
            <color indexed="81"/>
            <rFont val="Tahoma"/>
            <family val="2"/>
          </rPr>
          <t>Jeff Gallant:</t>
        </r>
        <r>
          <rPr>
            <sz val="9"/>
            <color indexed="81"/>
            <rFont val="Tahoma"/>
            <family val="2"/>
          </rPr>
          <t xml:space="preserve">
ZNCM Data, Email</t>
        </r>
      </text>
    </comment>
    <comment ref="BH90" authorId="0" shapeId="0" xr:uid="{00000000-0006-0000-0100-00005A000000}">
      <text>
        <r>
          <rPr>
            <sz val="11"/>
            <color theme="1"/>
            <rFont val="Calibri"/>
            <family val="2"/>
            <scheme val="minor"/>
          </rPr>
          <t>1. $249.25 https://www.mheducation.com/highered/product/M1259277720.html#buying-options 
2. $165.33 https://www.mheducation.com/highered/product/0077522567.html#buying-options</t>
        </r>
      </text>
    </comment>
    <comment ref="BH91" authorId="0" shapeId="0" xr:uid="{00000000-0006-0000-0100-00005B000000}">
      <text>
        <r>
          <rPr>
            <sz val="11"/>
            <color theme="1"/>
            <rFont val="Calibri"/>
            <family val="2"/>
            <scheme val="minor"/>
          </rPr>
          <t>1. 292.60 https://www.pearson.com/us/higher-education/product/Giancoli-Physics-Principles-with-Applications-7th-Edition/9780321625922.html
2. 189.95 https://www.cengage.com/c/physics-laboratory-experiments-8e-wilson</t>
        </r>
      </text>
    </comment>
    <comment ref="BH92" authorId="0" shapeId="0" xr:uid="{00000000-0006-0000-0100-00005C000000}">
      <text>
        <r>
          <rPr>
            <sz val="11"/>
            <color theme="1"/>
            <rFont val="Calibri"/>
            <family val="2"/>
            <scheme val="minor"/>
          </rPr>
          <t>Average:
1. 130.66 https://www.mheducation.com/highered/product/social-problems-quality-life-lauer-lauer/M1259914305.html#buying-options
2. 149.95 https://www.cengage.com/c/the-basics-of-social-research-7e-babbie
3. 192.50 https://www.barnesandnoble.com/w/research-methods-bernard-c-beins/1100893857</t>
        </r>
      </text>
    </comment>
    <comment ref="BH93" authorId="0" shapeId="0" xr:uid="{00000000-0006-0000-0100-00005D000000}">
      <text>
        <r>
          <rPr>
            <sz val="11"/>
            <color theme="1"/>
            <rFont val="Calibri"/>
            <family val="2"/>
            <scheme val="minor"/>
          </rPr>
          <t xml:space="preserve">Average:
college algebra: 234.40 https://www.mheducation.com/highered/product/college-algebra-miller/M0078035635.html#buying-options
pre-calculus: 299.95 https://www.cengage.com/c/precalculus-mathematics-for-calculus-7e-stewart
statistics: 177.80 https://www.pearson.com/us/higher-education/product/Sullivan-Fundamentals-of-Statistics-4th-Edition/9780321838704.html?tab=order
calc 2: 249.95 https://www.cengage.com/c/calculus-early-transcendental-functions-7e-larson
</t>
        </r>
      </text>
    </comment>
    <comment ref="Z94" authorId="0" shapeId="0" xr:uid="{00000000-0006-0000-0100-00005E000000}">
      <text>
        <r>
          <rPr>
            <sz val="11"/>
            <color theme="1"/>
            <rFont val="Calibri"/>
            <family val="2"/>
            <scheme val="minor"/>
          </rPr>
          <t xml:space="preserve">Confirmed through OpenStax Monthly Adoption Report April 2018
</t>
        </r>
      </text>
    </comment>
    <comment ref="BH94" authorId="0" shapeId="0" xr:uid="{00000000-0006-0000-0100-00005F000000}">
      <text>
        <r>
          <rPr>
            <sz val="11"/>
            <color theme="1"/>
            <rFont val="Calibri"/>
            <family val="2"/>
            <scheme val="minor"/>
          </rPr>
          <t>Learning Space 70.95 https://www.wiley.com/en-us/Bio+Principles%2C+1e+WileyPLUS+Learning+Space+Card-p-9781118908976
SimBio 15 chapter pack 89.00 https://simbio.com/order/order-college</t>
        </r>
      </text>
    </comment>
    <comment ref="Z95" authorId="0" shapeId="0" xr:uid="{00000000-0006-0000-0100-000060000000}">
      <text>
        <r>
          <rPr>
            <sz val="11"/>
            <color theme="1"/>
            <rFont val="Calibri"/>
            <family val="2"/>
            <scheme val="minor"/>
          </rPr>
          <t xml:space="preserve">Confirmed through OpenStax Monthly Adoption Report April 2018
</t>
        </r>
      </text>
    </comment>
    <comment ref="BC95" authorId="0" shapeId="0" xr:uid="{00000000-0006-0000-0100-000061000000}">
      <text>
        <r>
          <rPr>
            <b/>
            <sz val="9"/>
            <color indexed="81"/>
            <rFont val="Tahoma"/>
            <family val="2"/>
          </rPr>
          <t>Jeff Gallant:</t>
        </r>
        <r>
          <rPr>
            <sz val="9"/>
            <color indexed="81"/>
            <rFont val="Tahoma"/>
            <family val="2"/>
          </rPr>
          <t xml:space="preserve">
Email</t>
        </r>
      </text>
    </comment>
    <comment ref="BH95" authorId="0" shapeId="0" xr:uid="{00000000-0006-0000-0100-000062000000}">
      <text>
        <r>
          <rPr>
            <sz val="11"/>
            <color theme="1"/>
            <rFont val="Calibri"/>
            <family val="2"/>
            <scheme val="minor"/>
          </rPr>
          <t xml:space="preserve">1. 265.95 https://www.wiley.com/en-us/Physics%2C+10th+Edition-p-9781118486894 
2. 22.00 https://www.mhprofessional.com/9781259587399-usa-schaums-outline-of-college-physics-twelfth-edition-group
$10 lab manual not included due to still being implemented
</t>
        </r>
      </text>
    </comment>
    <comment ref="BH96" authorId="0" shapeId="0" xr:uid="{00000000-0006-0000-0100-000063000000}">
      <text>
        <r>
          <rPr>
            <sz val="11"/>
            <color theme="1"/>
            <rFont val="Calibri"/>
            <family val="2"/>
            <scheme val="minor"/>
          </rPr>
          <t>Reduced through ZLCM Data
1.1. 133.75 http://books.wwnorton.com/books/webad-detail-editions.aspx?id=4294990345
1.2. 29.95 http://www.apastyle.org/manual/
1.total. 163.70
2.1. 239.95 https://www.cengage.com/c/research-methods-and-statistics-a-critical-thinking-approach-5e-jackson
2.2 29.95 (same)
2.total. 269.90
3.1. 29.95 (same)
3.2. 239.95 https://www.cengage.com/shop/isbn/9781133956570 
3.total 269.90
Average 234.50</t>
        </r>
      </text>
    </comment>
    <comment ref="BR96" authorId="3" shapeId="0" xr:uid="{12AF8326-DC8E-4AB5-B1F0-EAA401C1CBBA}">
      <text>
        <t>[Threaded comment]
Your version of Excel allows you to read this threaded comment; however, any edits to it will get removed if the file is opened in a newer version of Excel. Learn more: https://go.microsoft.com/fwlink/?linkid=870924
Comment:
    Discontinued after Spring 2020 due to curricular changes</t>
      </text>
    </comment>
    <comment ref="BH97" authorId="0" shapeId="0" xr:uid="{00000000-0006-0000-0100-000064000000}">
      <text>
        <r>
          <rPr>
            <sz val="11"/>
            <color theme="1"/>
            <rFont val="Calibri"/>
            <family val="2"/>
            <scheme val="minor"/>
          </rPr>
          <t>179.96 https://macmillanlearning.com/Catalog/product/introductiontothepracticeofstatistics-ninthedition-moore/valueoptions#tab 
Minus $20 post cost</t>
        </r>
      </text>
    </comment>
    <comment ref="BC98" authorId="0" shapeId="0" xr:uid="{00000000-0006-0000-0100-00004F000000}">
      <text>
        <r>
          <rPr>
            <b/>
            <sz val="9"/>
            <color indexed="81"/>
            <rFont val="Tahoma"/>
            <family val="2"/>
          </rPr>
          <t>Jeff Gallant:</t>
        </r>
        <r>
          <rPr>
            <sz val="9"/>
            <color indexed="81"/>
            <rFont val="Tahoma"/>
            <family val="2"/>
          </rPr>
          <t xml:space="preserve">
ZNCM Data - Andrea Jacques, she's married now</t>
        </r>
      </text>
    </comment>
    <comment ref="BC101" authorId="0" shapeId="0" xr:uid="{00000000-0006-0000-0100-000066000000}">
      <text>
        <r>
          <rPr>
            <b/>
            <sz val="9"/>
            <color indexed="81"/>
            <rFont val="Tahoma"/>
            <family val="2"/>
          </rPr>
          <t>Jeff Gallant:</t>
        </r>
        <r>
          <rPr>
            <sz val="9"/>
            <color indexed="81"/>
            <rFont val="Tahoma"/>
            <family val="2"/>
          </rPr>
          <t xml:space="preserve">
ZNCM Data</t>
        </r>
      </text>
    </comment>
    <comment ref="BH101" authorId="0" shapeId="0" xr:uid="{00000000-0006-0000-0100-000067000000}">
      <text>
        <r>
          <rPr>
            <sz val="11"/>
            <color theme="1"/>
            <rFont val="Calibri"/>
            <family val="2"/>
            <scheme val="minor"/>
          </rPr>
          <t xml:space="preserve">Changed from price of last textbook on the list to an average of all prices. Norton is currently down, but price still largely checks out on other sites.
</t>
        </r>
      </text>
    </comment>
    <comment ref="BH102" authorId="0" shapeId="0" xr:uid="{00000000-0006-0000-0100-00006C000000}">
      <text>
        <r>
          <rPr>
            <sz val="11"/>
            <color theme="1"/>
            <rFont val="Calibri"/>
            <family val="2"/>
            <scheme val="minor"/>
          </rPr>
          <t xml:space="preserve">1. 149.00 http://www.humankinetics.com/products/all-products/introduction-to-kinesiology-5th-edition-with-web-study-guide 
2. 39.95 http://www.apastyle.org/manual/
3. 10
</t>
        </r>
      </text>
    </comment>
    <comment ref="CH102" authorId="4" shapeId="0" xr:uid="{D7715546-3C48-4355-9DF4-4B04912DA5B1}">
      <text>
        <t>[Threaded comment]
Your version of Excel allows you to read this threaded comment; however, any edits to it will get removed if the file is opened in a newer version of Excel. Learn more: https://go.microsoft.com/fwlink/?linkid=870924
Comment:
    Override: still using per ALG account email discussion</t>
      </text>
    </comment>
    <comment ref="BH105" authorId="0" shapeId="0" xr:uid="{00000000-0006-0000-0100-00006D000000}">
      <text>
        <r>
          <rPr>
            <sz val="11"/>
            <color theme="1"/>
            <rFont val="Calibri"/>
            <family val="2"/>
            <scheme val="minor"/>
          </rPr>
          <t>One text was self-published, the other was largely the same price for the electronic version: https://www.cengage.com/c/american-government-institutions-and-policies-16e-wilson</t>
        </r>
      </text>
    </comment>
    <comment ref="BH106" authorId="0" shapeId="0" xr:uid="{00000000-0006-0000-0100-00006E000000}">
      <text>
        <r>
          <rPr>
            <sz val="11"/>
            <color theme="1"/>
            <rFont val="Calibri"/>
            <family val="2"/>
            <scheme val="minor"/>
          </rPr>
          <t xml:space="preserve">1. 259.60 https://www.pearson.com/us/higher-education/product/Urry-Campbell-Biology-11th-Edition/9780134093413.html
2. 159.33 lab manual https://www.mheducation.com/highered/product/1260179869.html#buying-options
</t>
        </r>
      </text>
    </comment>
    <comment ref="BC107" authorId="0" shapeId="0" xr:uid="{00000000-0006-0000-0100-00006F000000}">
      <text>
        <r>
          <rPr>
            <b/>
            <sz val="9"/>
            <color indexed="81"/>
            <rFont val="Tahoma"/>
            <family val="2"/>
          </rPr>
          <t>Jeff Gallant:</t>
        </r>
        <r>
          <rPr>
            <sz val="9"/>
            <color indexed="81"/>
            <rFont val="Tahoma"/>
            <family val="2"/>
          </rPr>
          <t xml:space="preserve">
Email</t>
        </r>
      </text>
    </comment>
    <comment ref="Z108" authorId="0" shapeId="0" xr:uid="{00000000-0006-0000-0100-000070000000}">
      <text>
        <r>
          <rPr>
            <sz val="11"/>
            <color theme="1"/>
            <rFont val="Calibri"/>
            <family val="2"/>
            <scheme val="minor"/>
          </rPr>
          <t xml:space="preserve">Confirmed through OpenStax Monthly Adoption Report April 2018
</t>
        </r>
      </text>
    </comment>
    <comment ref="BC110" authorId="0" shapeId="0" xr:uid="{00000000-0006-0000-0100-000068000000}">
      <text>
        <r>
          <rPr>
            <b/>
            <sz val="9"/>
            <color indexed="81"/>
            <rFont val="Tahoma"/>
            <family val="2"/>
          </rPr>
          <t>Jeff Gallant:</t>
        </r>
        <r>
          <rPr>
            <sz val="9"/>
            <color indexed="81"/>
            <rFont val="Tahoma"/>
            <family val="2"/>
          </rPr>
          <t xml:space="preserve">
ZNCM Data</t>
        </r>
      </text>
    </comment>
    <comment ref="BH110" authorId="0" shapeId="0" xr:uid="{00000000-0006-0000-0100-000069000000}">
      <text>
        <r>
          <rPr>
            <sz val="11"/>
            <color theme="1"/>
            <rFont val="Calibri"/>
            <family val="2"/>
            <scheme val="minor"/>
          </rPr>
          <t xml:space="preserve">1. 174.95 https://www.cengage.com/c/criminal-justice-in-america-9e-cole/9781305966062#compare-buying-options
2. 125.00 https://us.sagepub.com/en-us/nam/introduction-to-criminal-justice/book245435
Average </t>
        </r>
      </text>
    </comment>
    <comment ref="BH111" authorId="0" shapeId="0" xr:uid="{00000000-0006-0000-0100-00006A000000}">
      <text>
        <r>
          <rPr>
            <sz val="11"/>
            <color theme="1"/>
            <rFont val="Calibri"/>
            <family val="2"/>
            <scheme val="minor"/>
          </rPr>
          <t xml:space="preserve">1. 174.95 https://www.cengage.com/c/criminal-justice-in-america-9e-cole/9781305966062#compare-buying-options
2. 125.00 https://us.sagepub.com/en-us/nam/introduction-to-criminal-justice/book245435
Average </t>
        </r>
      </text>
    </comment>
    <comment ref="BH112" authorId="0" shapeId="0" xr:uid="{00000000-0006-0000-0100-000074000000}">
      <text>
        <r>
          <rPr>
            <sz val="11"/>
            <color theme="1"/>
            <rFont val="Calibri"/>
            <family val="2"/>
            <scheme val="minor"/>
          </rPr>
          <t>Average:
1. 61.99 specifically indicated ebook version https://www.pearson.com/us/higher-education/program/Kubasek-Legal-Environment-of-Business-The-A-Critical-Thinking-Approach-8th-Edition/PGM296852.html?tab=order
2. 249.95 bound book https://www.cengage.com/c/business-law-text-and-cases-14e-clarkson/9781305967250#compare-buying-options</t>
        </r>
      </text>
    </comment>
    <comment ref="BH113" authorId="5" shapeId="0" xr:uid="{00000000-0006-0000-0100-000075000000}">
      <text>
        <t xml:space="preserve">[Threaded comment]
Your version of Excel allows you to read this threaded comment; however, any edits to it will get removed if the file is opened in a newer version of Excel. Learn more: https://go.microsoft.com/fwlink/?linkid=870924
Comment:
    2019 Survey: Only the text is replaced now, homework is not. Cost savings reduced to $100.
</t>
      </text>
    </comment>
    <comment ref="BR113" authorId="6" shapeId="0" xr:uid="{11D46AD0-4A48-4005-87D9-B0EBE7BF232F}">
      <text>
        <t>[Threaded comment]
Your version of Excel allows you to read this threaded comment; however, any edits to it will get removed if the file is opened in a newer version of Excel. Learn more: https://go.microsoft.com/fwlink/?linkid=870924
Comment:
    UNG: No longer at institution</t>
      </text>
    </comment>
    <comment ref="BH114" authorId="0" shapeId="0" xr:uid="{00000000-0006-0000-0100-000076000000}">
      <text>
        <r>
          <rPr>
            <sz val="11"/>
            <color theme="1"/>
            <rFont val="Calibri"/>
            <family val="2"/>
            <scheme val="minor"/>
          </rPr>
          <t>280.93 - $12 post-project cost</t>
        </r>
      </text>
    </comment>
    <comment ref="BC117" authorId="0" shapeId="0" xr:uid="{00000000-0006-0000-0100-000077000000}">
      <text>
        <r>
          <rPr>
            <b/>
            <sz val="9"/>
            <color indexed="81"/>
            <rFont val="Tahoma"/>
            <family val="2"/>
          </rPr>
          <t>Jeff Gallant:</t>
        </r>
        <r>
          <rPr>
            <sz val="9"/>
            <color indexed="81"/>
            <rFont val="Tahoma"/>
            <family val="2"/>
          </rPr>
          <t xml:space="preserve">
Transferred to Michael Lewkowicz, who is working on the project in a mini-grant.</t>
        </r>
      </text>
    </comment>
    <comment ref="BH117" authorId="0" shapeId="0" xr:uid="{00000000-0006-0000-0100-000078000000}">
      <text>
        <r>
          <rPr>
            <sz val="11"/>
            <color theme="1"/>
            <rFont val="Calibri"/>
            <family val="2"/>
            <scheme val="minor"/>
          </rPr>
          <t>1) 127.67 https://www.pearson.com/us/higher-education/program/O-Connor-American-Government-2014-Election-Edition-Plus-NEW-My-Lab-Political-Science-for-American-Government-Access-Card-Package-12th-Edition/PGM76676.html?tab=order
2) 37.00 https://www.pearson.com/us/higher-education/product/Bullock-Georgia-Politics-in-a-State-of-Change-2nd-Edition/9780205864676.html</t>
        </r>
      </text>
    </comment>
    <comment ref="BH118" authorId="0" shapeId="0" xr:uid="{00000000-0006-0000-0100-000079000000}">
      <text>
        <r>
          <rPr>
            <sz val="11"/>
            <color theme="1"/>
            <rFont val="Calibri"/>
            <family val="2"/>
            <scheme val="minor"/>
          </rPr>
          <t>1) 235.00 https://www.pearson.com/us/higher-education/program/Bauman-Microbiology-with-Diseases-by-Body-System-Plus-Mastering-Microbiology-with-Pearson-e-Text-Access-Card-Package-5th-Edition/PGM333450.html?tab=order
2) 79.80 in-house published</t>
        </r>
      </text>
    </comment>
    <comment ref="BC119" authorId="0" shapeId="0" xr:uid="{00000000-0006-0000-0100-00007B000000}">
      <text>
        <r>
          <rPr>
            <b/>
            <sz val="9"/>
            <color indexed="81"/>
            <rFont val="Tahoma"/>
            <family val="2"/>
          </rPr>
          <t>Jeff Gallant:</t>
        </r>
        <r>
          <rPr>
            <sz val="9"/>
            <color indexed="81"/>
            <rFont val="Tahoma"/>
            <family val="2"/>
          </rPr>
          <t xml:space="preserve">
Email</t>
        </r>
      </text>
    </comment>
    <comment ref="BC122" authorId="0" shapeId="0" xr:uid="{00000000-0006-0000-0100-00007C000000}">
      <text>
        <r>
          <rPr>
            <b/>
            <sz val="9"/>
            <color indexed="81"/>
            <rFont val="Tahoma"/>
            <family val="2"/>
          </rPr>
          <t>Jeff Gallant:</t>
        </r>
        <r>
          <rPr>
            <sz val="9"/>
            <color indexed="81"/>
            <rFont val="Tahoma"/>
            <family val="2"/>
          </rPr>
          <t xml:space="preserve">
Confirmed from December 2018 OpenStax Report</t>
        </r>
      </text>
    </comment>
    <comment ref="BH123" authorId="0" shapeId="0" xr:uid="{00000000-0006-0000-0100-00007D000000}">
      <text>
        <r>
          <rPr>
            <sz val="11"/>
            <color theme="1"/>
            <rFont val="Calibri"/>
            <family val="2"/>
            <scheme val="minor"/>
          </rPr>
          <t xml:space="preserve">Average:
1. 277.20 https://www.pearson.com/us/higher-education/product/Briggs-Calculus-for-Scientists-and-Engineers/9780321826695.html?tab=order
2. 213.40 https://www.pearson.com/us/higher-education/product/Barnett-Calculus-for-Business-Economics-Life-Sciences-and-Social-Sciences-Brief-Version-14th-Edition/9780134851990.html?tab=order 
3. 249.95 https://www.cengage.com/c/a-first-course-in-differential-equations-with-modeling-applications-11e-zill
</t>
        </r>
      </text>
    </comment>
    <comment ref="BH124" authorId="0" shapeId="0" xr:uid="{00000000-0006-0000-0100-00007E000000}">
      <text>
        <r>
          <rPr>
            <sz val="11"/>
            <color theme="1"/>
            <rFont val="Calibri"/>
            <family val="2"/>
            <scheme val="minor"/>
          </rPr>
          <t xml:space="preserve">Average of many choices department-wide, see proposal 255.
</t>
        </r>
      </text>
    </comment>
    <comment ref="BH125" authorId="0" shapeId="0" xr:uid="{00000000-0006-0000-0100-00007F000000}">
      <text>
        <r>
          <rPr>
            <sz val="11"/>
            <color theme="1"/>
            <rFont val="Calibri"/>
            <family val="2"/>
            <scheme val="minor"/>
          </rPr>
          <t>Average:
1. 168.75 http://books.wwnorton.com/books/webad-detail-editions.aspx?id=4294993785 
2. 263.95 https://www.cengage.com/c/organic-chemistry-9e-mcmurry 
=216.35 
-62.50 post
=153.85</t>
        </r>
      </text>
    </comment>
    <comment ref="BH126" authorId="0" shapeId="0" xr:uid="{00000000-0006-0000-0100-000080000000}">
      <text>
        <r>
          <rPr>
            <sz val="11"/>
            <color theme="1"/>
            <rFont val="Calibri"/>
            <family val="2"/>
            <scheme val="minor"/>
          </rPr>
          <t>1) 252.33 https://www.pearson.com/us/higher-education/program/Tro-Principles-of-Chemistry-A-Molecular-Approach-Plus-Mastering-Chemistry-with-e-Text-Access-Card-Package-3rd-Edition/PGM142927.html?tab=order-info
2) 68.95 https://www.pearsonmylabandmastering.com/northamerica/masteringchemistry/educators/titles-available/title.php?isbn=9780321937711
=321.28
-65 post
=256.28</t>
        </r>
      </text>
    </comment>
    <comment ref="BU126" authorId="0" shapeId="0" xr:uid="{00000000-0006-0000-0100-000081000000}">
      <text>
        <r>
          <rPr>
            <b/>
            <sz val="9"/>
            <color indexed="81"/>
            <rFont val="Tahoma"/>
            <family val="2"/>
          </rPr>
          <t>Jeff Gallant:</t>
        </r>
        <r>
          <rPr>
            <sz val="9"/>
            <color indexed="81"/>
            <rFont val="Tahoma"/>
            <family val="2"/>
          </rPr>
          <t xml:space="preserve">
Asking about this one, she put NA.</t>
        </r>
      </text>
    </comment>
    <comment ref="BC127" authorId="0" shapeId="0" xr:uid="{00000000-0006-0000-0100-000082000000}">
      <text>
        <r>
          <rPr>
            <b/>
            <sz val="9"/>
            <color indexed="81"/>
            <rFont val="Tahoma"/>
            <family val="2"/>
          </rPr>
          <t>Jeff Gallant:</t>
        </r>
        <r>
          <rPr>
            <sz val="9"/>
            <color indexed="81"/>
            <rFont val="Tahoma"/>
            <family val="2"/>
          </rPr>
          <t xml:space="preserve">
Dr. Denley email: indicated the department had new rules preventing OER use</t>
        </r>
      </text>
    </comment>
    <comment ref="BH127" authorId="0" shapeId="0" xr:uid="{00000000-0006-0000-0100-000083000000}">
      <text>
        <r>
          <rPr>
            <sz val="11"/>
            <color theme="1"/>
            <rFont val="Calibri"/>
            <family val="2"/>
            <scheme val="minor"/>
          </rPr>
          <t xml:space="preserve">Per proposal:
C1 9x30x299.95= 80.986.50
C3 5x30x299.95= 44,992.50
LA 3x30x209.80= 18,882.00
DE 3x30x249.95= 22,495.50
Total: 167,356.50
Per student avg. $278.92
1) 299.95 https://www.cengage.com/c/calculus-early-transcendentals-8e-stewart
2) 209.80 https://www.pearson.com/us/higher-education/product/Lay-Linear-Algebra-and-Its-Applications-5th-Edition/9780321982384.html
3) 249.95 https://www.cengage.com/c/a-first-course-in-differential-equations-with-modeling-applications-11e-zill
</t>
        </r>
      </text>
    </comment>
    <comment ref="BH128" authorId="0" shapeId="0" xr:uid="{00000000-0006-0000-0100-000084000000}">
      <text>
        <r>
          <rPr>
            <sz val="11"/>
            <color theme="1"/>
            <rFont val="Calibri"/>
            <family val="2"/>
            <scheme val="minor"/>
          </rPr>
          <t xml:space="preserve">1010 1242x129.95= 161,397
1130 210x74.95=15,739.50
Total: 177,136.50
Per student avg. $121.99
1) 129.95 https://www.cengage.com/c/principles-and-labs-for-fitness-and-wellness-14e-hoeger
2) 74.95 https://www.cengage.com/c/walking-and-jogging-for-health-and-wellness-6e-rosato
</t>
        </r>
      </text>
    </comment>
    <comment ref="BU131" authorId="0" shapeId="0" xr:uid="{00000000-0006-0000-0100-000085000000}">
      <text>
        <r>
          <rPr>
            <b/>
            <sz val="9"/>
            <color indexed="81"/>
            <rFont val="Tahoma"/>
            <family val="2"/>
          </rPr>
          <t>Jeff Gallant:</t>
        </r>
        <r>
          <rPr>
            <sz val="9"/>
            <color indexed="81"/>
            <rFont val="Tahoma"/>
            <family val="2"/>
          </rPr>
          <t xml:space="preserve">
"Unknown." Used previous year's estimate here, as this wasn't quite the question. </t>
        </r>
      </text>
    </comment>
    <comment ref="BW131" authorId="0" shapeId="0" xr:uid="{00000000-0006-0000-0100-000086000000}">
      <text>
        <r>
          <rPr>
            <b/>
            <sz val="9"/>
            <color indexed="81"/>
            <rFont val="Tahoma"/>
            <family val="2"/>
          </rPr>
          <t>Jeff Gallant:</t>
        </r>
        <r>
          <rPr>
            <sz val="9"/>
            <color indexed="81"/>
            <rFont val="Tahoma"/>
            <family val="2"/>
          </rPr>
          <t xml:space="preserve">
Gave a yearly estimate instead of per-student, divided it here. </t>
        </r>
      </text>
    </comment>
    <comment ref="BH132" authorId="0" shapeId="0" xr:uid="{00000000-0006-0000-0100-000087000000}">
      <text>
        <r>
          <rPr>
            <sz val="11"/>
            <color theme="1"/>
            <rFont val="Calibri"/>
            <family val="2"/>
            <scheme val="minor"/>
          </rPr>
          <t>Proposal had departmental average</t>
        </r>
      </text>
    </comment>
    <comment ref="BH133" authorId="0" shapeId="0" xr:uid="{00000000-0006-0000-0100-000088000000}">
      <text>
        <r>
          <rPr>
            <sz val="11"/>
            <color theme="1"/>
            <rFont val="Calibri"/>
            <family val="2"/>
            <scheme val="minor"/>
          </rPr>
          <t xml:space="preserve">C1 2000x303.87=607,740
ST 1500x184.96= 277,440
Total: 885,180
Per student avg. 252.91
1) 303.87 https://www.pearson.com/us/higher-education/product/Thomas-Thomas-Calculus-Media-Upgrade-11th-Edition/9780321489876.html?tab=order
2) 184.96 https://www.macmillanlearning.com/Catalog/product/basicpracticeofstatistics-seventhedition-moore/valueoptions#tab
</t>
        </r>
      </text>
    </comment>
    <comment ref="BH135" authorId="7" shapeId="0" xr:uid="{00000000-0006-0000-0100-000089000000}">
      <text>
        <t xml:space="preserve">[Threaded comment]
Your version of Excel allows you to read this threaded comment; however, any edits to it will get removed if the file is opened in a newer version of Excel. Learn more: https://go.microsoft.com/fwlink/?linkid=870924
Comment:
    Overridden by survey response
</t>
      </text>
    </comment>
    <comment ref="BH136" authorId="8" shapeId="0" xr:uid="{00000000-0006-0000-0100-00008A000000}">
      <text>
        <t xml:space="preserve">[Threaded comment]
Your version of Excel allows you to read this threaded comment; however, any edits to it will get removed if the file is opened in a newer version of Excel. Learn more: https://go.microsoft.com/fwlink/?linkid=870924
Comment:
    Overridden by survey response
</t>
      </text>
    </comment>
    <comment ref="BH138" authorId="0" shapeId="0" xr:uid="{00000000-0006-0000-0100-00008B000000}">
      <text>
        <r>
          <rPr>
            <sz val="11"/>
            <color theme="1"/>
            <rFont val="Calibri"/>
            <family val="2"/>
            <scheme val="minor"/>
          </rPr>
          <t>Average:
1) 260.20 https://www.pearson.com/us/higher-education/program/Parkin-Microeconomics-Plus-My-Lab-Economics-with-Pearson-e-Text-Access-Card-Package-13th-Edition/PGM1780651.html?tab=order
2) 199.00 https://www.mheducation.com/highered/product/microeconomics-karlan-morduch/M1259813339.html#buying-options
3) 274.95 https://www.cengage.com/c/microeconomics-principles-and-applications-6e-hall</t>
        </r>
      </text>
    </comment>
    <comment ref="BC139" authorId="0" shapeId="0" xr:uid="{00000000-0006-0000-0100-00008C000000}">
      <text>
        <r>
          <rPr>
            <b/>
            <sz val="9"/>
            <color indexed="81"/>
            <rFont val="Tahoma"/>
            <family val="2"/>
          </rPr>
          <t>Jeff Gallant:</t>
        </r>
        <r>
          <rPr>
            <sz val="9"/>
            <color indexed="81"/>
            <rFont val="Tahoma"/>
            <family val="2"/>
          </rPr>
          <t xml:space="preserve">
ZNCM Data</t>
        </r>
      </text>
    </comment>
    <comment ref="BC140" authorId="0" shapeId="0" xr:uid="{00000000-0006-0000-0100-00008D000000}">
      <text>
        <r>
          <rPr>
            <b/>
            <sz val="9"/>
            <color indexed="81"/>
            <rFont val="Tahoma"/>
            <family val="2"/>
          </rPr>
          <t>Jeff Gallant:</t>
        </r>
        <r>
          <rPr>
            <sz val="9"/>
            <color indexed="81"/>
            <rFont val="Tahoma"/>
            <family val="2"/>
          </rPr>
          <t xml:space="preserve">
ZNCM Data</t>
        </r>
      </text>
    </comment>
    <comment ref="BH140" authorId="0" shapeId="0" xr:uid="{00000000-0006-0000-0100-00008E000000}">
      <text>
        <r>
          <rPr>
            <sz val="11"/>
            <color theme="1"/>
            <rFont val="Calibri"/>
            <family val="2"/>
            <scheme val="minor"/>
          </rPr>
          <t xml:space="preserve">Average:
1) 159.60 https://www.pearson.com/us/higher-education/product/Koppelman-Understanding-Human-Differences-Multicultural-Education-for-a-Diverse-America-4th-Edition/9780132824897.html
2) 176.40 https://www.pearson.com/us/higher-education/product/Eggen-Strategies-and-Models-for-Teachers-Teaching-Content-and-Thinking-Skills-6th-Edition/9780132179331.html
</t>
        </r>
      </text>
    </comment>
    <comment ref="BC142" authorId="0" shapeId="0" xr:uid="{00000000-0006-0000-0100-000090000000}">
      <text>
        <r>
          <rPr>
            <b/>
            <sz val="9"/>
            <color indexed="81"/>
            <rFont val="Tahoma"/>
            <family val="2"/>
          </rPr>
          <t>Jeff Gallant:</t>
        </r>
        <r>
          <rPr>
            <sz val="9"/>
            <color indexed="81"/>
            <rFont val="Tahoma"/>
            <family val="2"/>
          </rPr>
          <t xml:space="preserve">
ZNCM Data</t>
        </r>
      </text>
    </comment>
    <comment ref="BH142" authorId="0" shapeId="0" xr:uid="{00000000-0006-0000-0100-000091000000}">
      <text>
        <r>
          <rPr>
            <sz val="11"/>
            <color theme="1"/>
            <rFont val="Calibri"/>
            <family val="2"/>
            <scheme val="minor"/>
          </rPr>
          <t xml:space="preserve">ZNCM/ZLCM Split. Adjusting by $20 to account for LCM
GV 648x259.60= 168,220.80
DL 192x155.49= 29,854.08
Total= 198,074.88
Per student average = 235.80
1) 259.60 https://www.pearson.com/us/higher-education/product/Urry-Campbell-Biology-11th-Edition/9780134093413.html
2) 155.49 https://www.macmillanlearning.com/Catalog/product/ecologytheeconomyofnature-seventhedition-ricklefs/valueoptions#tab
</t>
        </r>
      </text>
    </comment>
    <comment ref="BH144" authorId="0" shapeId="0" xr:uid="{00000000-0006-0000-0100-000093000000}">
      <text>
        <r>
          <rPr>
            <sz val="11"/>
            <color theme="1"/>
            <rFont val="Calibri"/>
            <family val="2"/>
            <scheme val="minor"/>
          </rPr>
          <t>1. 50x245.95= 12,297.50
2. 75x281.19= 21,089.25
3. 40x74.95= 2,998.00
4. 40x231.89= 9,275.60
5. 680x124.80= 84,864.00
Total: 130,524.35
Per student average: 152.66
1) 245.95 https://www.cengage.com/c/hands-on-ethical-hacking-and-network-defense-3e-simpson/9781285454610
2) 245.95 + 35.24 = 281.19 https://www.amazon.com/Gray-Hat-Hacking-Ethical-Handbook/dp/1260108414
3) 74.95 https://www.elsevier.com/books/bulletproof-wireless-security/chandra/978-0-7506-7746-2
4) 186.80 + 45.29 = 231.89 https://www.pearson.com/us/higher-education/program/Stallings-Business-Data-Communications-Infrastructure-Networking-and-Security-7th-Edition/PGM136814.html?tab=order
5) 124.80 https://www.pearson.com/us/higher-education/program/Baase-Gift-of-Fire-A-Social-Legal-and-Ethical-Issues-for-Computing-Technology-5th-Edition/PGM1225612.html?tab=order</t>
        </r>
      </text>
    </comment>
    <comment ref="BH145" authorId="0" shapeId="0" xr:uid="{00000000-0006-0000-0100-000094000000}">
      <text>
        <r>
          <rPr>
            <sz val="11"/>
            <color theme="1"/>
            <rFont val="Calibri"/>
            <family val="2"/>
            <scheme val="minor"/>
          </rPr>
          <t>Overruled by 2019 survey</t>
        </r>
      </text>
    </comment>
    <comment ref="BH146" authorId="0" shapeId="0" xr:uid="{00000000-0006-0000-0100-000095000000}">
      <text>
        <r>
          <rPr>
            <sz val="11"/>
            <color theme="1"/>
            <rFont val="Calibri"/>
            <family val="2"/>
            <scheme val="minor"/>
          </rPr>
          <t xml:space="preserve">PC 1288x127.54= 164,271.52
GSU 1740x134.00=233,160.00
Total: 397,431.52
Per student average /3028= 131.25
Perimeter: 162.54-35=127.54 
https://www.mheducation.com/highered/product/business-driven-information-systems-baltzan-phillips/M0073402982.html#buying-options
GSU: 169.00-35=134.00 WileyPlus hiding price https://www.wileyplus.com/introduction-to-information-systems/
</t>
        </r>
      </text>
    </comment>
    <comment ref="BC147" authorId="0" shapeId="0" xr:uid="{00000000-0006-0000-0100-000096000000}">
      <text>
        <r>
          <rPr>
            <b/>
            <sz val="9"/>
            <color indexed="81"/>
            <rFont val="Tahoma"/>
            <family val="2"/>
          </rPr>
          <t>Jeff Gallant:</t>
        </r>
        <r>
          <rPr>
            <sz val="9"/>
            <color indexed="81"/>
            <rFont val="Tahoma"/>
            <family val="2"/>
          </rPr>
          <t xml:space="preserve">
ZNCM Data</t>
        </r>
      </text>
    </comment>
    <comment ref="BR149" authorId="9" shapeId="0" xr:uid="{77A63437-865C-464D-AEE8-ECF7D62EACA4}">
      <text>
        <t>[Threaded comment]
Your version of Excel allows you to read this threaded comment; however, any edits to it will get removed if the file is opened in a newer version of Excel. Learn more: https://go.microsoft.com/fwlink/?linkid=870924
Comment:
    Daniel Farr, SC5: some discontinuation, new price and new numbers.</t>
      </text>
    </comment>
    <comment ref="CH149" authorId="10" shapeId="0" xr:uid="{C4AFCC77-89F3-47DA-8F1D-0ED562CAE788}">
      <text>
        <t>[Threaded comment]
Your version of Excel allows you to read this threaded comment; however, any edits to it will get removed if the file is opened in a newer version of Excel. Learn more: https://go.microsoft.com/fwlink/?linkid=870924
Comment:
    Daniel Farr, SC5: some discontinuation, new price and new numbers.</t>
      </text>
    </comment>
    <comment ref="BH150" authorId="0" shapeId="0" xr:uid="{00000000-0006-0000-0100-00009B000000}">
      <text>
        <r>
          <rPr>
            <sz val="11"/>
            <color theme="1"/>
            <rFont val="Calibri"/>
            <family val="2"/>
            <scheme val="minor"/>
          </rPr>
          <t>Large departmental average</t>
        </r>
      </text>
    </comment>
    <comment ref="BH151" authorId="0" shapeId="0" xr:uid="{00000000-0006-0000-0100-00009C000000}">
      <text>
        <r>
          <rPr>
            <sz val="11"/>
            <color theme="1"/>
            <rFont val="Calibri"/>
            <family val="2"/>
            <scheme val="minor"/>
          </rPr>
          <t>Text is $132.18 https://www.amazon.com/gp/product/0134801148/ref=as_li_tl?ie=UTF8&amp;tag=webdevfoundat-20&amp;camp=1789&amp;creative=9325&amp;linkCode=as2&amp;creativeASIN=0134801148&amp;linkId=0e73c7307b792573d6752e5f7d1f484c
Impossible to determine what current Adobe price would be given Creative Cloud has a very different pricing model. Most likely more expensive now, but keeping original estimate</t>
        </r>
      </text>
    </comment>
    <comment ref="BH153" authorId="0" shapeId="0" xr:uid="{00000000-0006-0000-0100-00009E000000}">
      <text>
        <r>
          <rPr>
            <sz val="11"/>
            <color theme="1"/>
            <rFont val="Calibri"/>
            <family val="2"/>
            <scheme val="minor"/>
          </rPr>
          <t xml:space="preserve">Departmental average with a very conservative figure based on used text observations in class
</t>
        </r>
      </text>
    </comment>
    <comment ref="BH154" authorId="0" shapeId="0" xr:uid="{00000000-0006-0000-0100-00009F000000}">
      <text>
        <r>
          <rPr>
            <sz val="11"/>
            <color theme="1"/>
            <rFont val="Calibri"/>
            <family val="2"/>
            <scheme val="minor"/>
          </rPr>
          <t>Institution published text</t>
        </r>
      </text>
    </comment>
    <comment ref="BH157" authorId="0" shapeId="0" xr:uid="{00000000-0006-0000-0100-0000A0000000}">
      <text>
        <r>
          <rPr>
            <sz val="11"/>
            <color theme="1"/>
            <rFont val="Calibri"/>
            <family val="2"/>
            <scheme val="minor"/>
          </rPr>
          <t>Departmental average</t>
        </r>
      </text>
    </comment>
    <comment ref="BC159" authorId="0" shapeId="0" xr:uid="{00000000-0006-0000-0100-0000A1000000}">
      <text>
        <r>
          <rPr>
            <b/>
            <sz val="9"/>
            <color indexed="81"/>
            <rFont val="Tahoma"/>
            <family val="2"/>
          </rPr>
          <t>Jeff Gallant:</t>
        </r>
        <r>
          <rPr>
            <sz val="9"/>
            <color indexed="81"/>
            <rFont val="Tahoma"/>
            <family val="2"/>
          </rPr>
          <t xml:space="preserve">
Email, ZNCM</t>
        </r>
      </text>
    </comment>
    <comment ref="BC160" authorId="0" shapeId="0" xr:uid="{00000000-0006-0000-0100-0000A2000000}">
      <text>
        <r>
          <rPr>
            <b/>
            <sz val="9"/>
            <color indexed="81"/>
            <rFont val="Tahoma"/>
            <family val="2"/>
          </rPr>
          <t>Jeff Gallant:</t>
        </r>
        <r>
          <rPr>
            <sz val="9"/>
            <color indexed="81"/>
            <rFont val="Tahoma"/>
            <family val="2"/>
          </rPr>
          <t xml:space="preserve">
Email
</t>
        </r>
      </text>
    </comment>
    <comment ref="BH162" authorId="0" shapeId="0" xr:uid="{00000000-0006-0000-0100-000098000000}">
      <text>
        <r>
          <rPr>
            <sz val="11"/>
            <color theme="1"/>
            <rFont val="Calibri"/>
            <family val="2"/>
            <scheme val="minor"/>
          </rPr>
          <t>Average:
1) $105.00 https://global.oup.com/ushe/product/volds-theoretical-criminology-9780199964154?cc=us&amp;lang=en&amp;
2) $105.00 https://www.routledge.com/Criminology-Explaining-Crime-and-Its-Context-9th-Edition/Brown-Esbensen-Geis/p/book/9780323356480</t>
        </r>
      </text>
    </comment>
    <comment ref="BH163" authorId="0" shapeId="0" xr:uid="{00000000-0006-0000-0100-000099000000}">
      <text>
        <r>
          <rPr>
            <sz val="11"/>
            <color theme="1"/>
            <rFont val="Calibri"/>
            <family val="2"/>
            <scheme val="minor"/>
          </rPr>
          <t>Average:
1) $105.00 https://global.oup.com/ushe/product/volds-theoretical-criminology-9780199964154?cc=us&amp;lang=en&amp;
2) $105.00 https://www.routledge.com/Criminology-Explaining-Crime-and-Its-Context-9th-Edition/Brown-Esbensen-Geis/p/book/9780323356480</t>
        </r>
      </text>
    </comment>
    <comment ref="BR163" authorId="0" shapeId="0" xr:uid="{00000000-0006-0000-0100-00009A000000}">
      <text>
        <r>
          <rPr>
            <b/>
            <sz val="9"/>
            <color indexed="81"/>
            <rFont val="Tahoma"/>
            <family val="2"/>
          </rPr>
          <t>Jeff Gallant:</t>
        </r>
        <r>
          <rPr>
            <sz val="9"/>
            <color indexed="81"/>
            <rFont val="Tahoma"/>
            <family val="2"/>
          </rPr>
          <t xml:space="preserve">
Summers were marked as "D/k." Both were reported as continued, but b didn't have any actual numbers other than Spr/Fall 0s. </t>
        </r>
      </text>
    </comment>
    <comment ref="BH165" authorId="0" shapeId="0" xr:uid="{00000000-0006-0000-0100-000072000000}">
      <text>
        <r>
          <rPr>
            <sz val="11"/>
            <color theme="1"/>
            <rFont val="Calibri"/>
            <family val="2"/>
            <scheme val="minor"/>
          </rPr>
          <t xml:space="preserve">Reports were smaller for this due to the recommendation nature of participant selection and textbooks weren't indicated, just cost savings within a questionnaire. From here, we'll go with an average cost of all texts at $188 as reported in the OMA tracking sheet. 
</t>
        </r>
      </text>
    </comment>
    <comment ref="BC169" authorId="0" shapeId="0" xr:uid="{00000000-0006-0000-0100-000073000000}">
      <text>
        <r>
          <rPr>
            <b/>
            <sz val="9"/>
            <color indexed="81"/>
            <rFont val="Tahoma"/>
            <family val="2"/>
          </rPr>
          <t>Jeff Gallant:</t>
        </r>
        <r>
          <rPr>
            <sz val="9"/>
            <color indexed="81"/>
            <rFont val="Tahoma"/>
            <family val="2"/>
          </rPr>
          <t xml:space="preserve">
Dr. Denley Email. 
Includes the removal of students in Pace's course due to update to MATH 2200</t>
        </r>
      </text>
    </comment>
    <comment ref="BH170" authorId="0" shapeId="0" xr:uid="{00000000-0006-0000-0100-0000A3000000}">
      <text>
        <r>
          <rPr>
            <sz val="11"/>
            <color theme="1"/>
            <rFont val="Calibri"/>
            <family val="2"/>
            <scheme val="minor"/>
          </rPr>
          <t xml:space="preserve">Summer 2018 check ends here since all other proposals are under a year old. </t>
        </r>
      </text>
    </comment>
    <comment ref="BR172" authorId="0" shapeId="0" xr:uid="{00000000-0006-0000-0100-0000A4000000}">
      <text>
        <r>
          <rPr>
            <b/>
            <sz val="9"/>
            <color indexed="81"/>
            <rFont val="Tahoma"/>
            <family val="2"/>
          </rPr>
          <t>Jeff Gallant:</t>
        </r>
        <r>
          <rPr>
            <sz val="9"/>
            <color indexed="81"/>
            <rFont val="Tahoma"/>
            <family val="2"/>
          </rPr>
          <t xml:space="preserve">
Marked as continued, but without an update on the numbers</t>
        </r>
      </text>
    </comment>
    <comment ref="O208" authorId="11" shapeId="0" xr:uid="{00000000-0006-0000-0100-0000A5000000}">
      <text>
        <r>
          <rPr>
            <b/>
            <sz val="9"/>
            <color indexed="81"/>
            <rFont val="Tahoma"/>
            <family val="2"/>
          </rPr>
          <t>Author:</t>
        </r>
        <r>
          <rPr>
            <sz val="9"/>
            <color indexed="81"/>
            <rFont val="Tahoma"/>
            <family val="2"/>
          </rPr>
          <t xml:space="preserve">
Data delay</t>
        </r>
      </text>
    </comment>
    <comment ref="R230" authorId="0" shapeId="0" xr:uid="{00000000-0006-0000-0100-0000A6000000}">
      <text>
        <r>
          <rPr>
            <sz val="11"/>
            <color theme="1"/>
            <rFont val="Calibri"/>
            <family val="2"/>
            <scheme val="minor"/>
          </rPr>
          <t>Average</t>
        </r>
      </text>
    </comment>
    <comment ref="BH230" authorId="0" shapeId="0" xr:uid="{00000000-0006-0000-0100-0000A7000000}">
      <text>
        <r>
          <rPr>
            <sz val="11"/>
            <color theme="1"/>
            <rFont val="Calibri"/>
            <family val="2"/>
            <scheme val="minor"/>
          </rPr>
          <t>Average</t>
        </r>
      </text>
    </comment>
    <comment ref="BW230" authorId="0" shapeId="0" xr:uid="{61A294E4-7E78-4928-B3C1-4073FFF19BA9}">
      <text>
        <r>
          <rPr>
            <sz val="11"/>
            <color theme="1"/>
            <rFont val="Calibri"/>
            <family val="2"/>
            <scheme val="minor"/>
          </rPr>
          <t>Average</t>
        </r>
      </text>
    </comment>
    <comment ref="S252" authorId="0" shapeId="0" xr:uid="{00000000-0006-0000-0100-0000A8000000}">
      <text>
        <r>
          <rPr>
            <b/>
            <sz val="9"/>
            <color indexed="81"/>
            <rFont val="Tahoma"/>
            <family val="2"/>
          </rPr>
          <t>Jeff Gallant:</t>
        </r>
        <r>
          <rPr>
            <sz val="9"/>
            <color indexed="81"/>
            <rFont val="Tahoma"/>
            <family val="2"/>
          </rPr>
          <t xml:space="preserve">
Pretty sure the original students per semester count was a section count, because all of the annual numbers point to 926 per year. Averaging these here. </t>
        </r>
      </text>
    </comment>
    <comment ref="BD252" authorId="0" shapeId="0" xr:uid="{00000000-0006-0000-0100-0000A9000000}">
      <text>
        <r>
          <rPr>
            <b/>
            <sz val="9"/>
            <color indexed="81"/>
            <rFont val="Tahoma"/>
            <family val="2"/>
          </rPr>
          <t>Jeff Gallant:</t>
        </r>
        <r>
          <rPr>
            <sz val="9"/>
            <color indexed="81"/>
            <rFont val="Tahoma"/>
            <family val="2"/>
          </rPr>
          <t xml:space="preserve">
Pretty sure the original students per semester count was a section count, because all of the annual numbers point to 926 per year. Averaging these here. </t>
        </r>
      </text>
    </comment>
    <comment ref="BS252" authorId="0" shapeId="0" xr:uid="{6DAA9482-1497-4786-B7DE-B13BFA7870D3}">
      <text>
        <r>
          <rPr>
            <b/>
            <sz val="9"/>
            <color indexed="81"/>
            <rFont val="Tahoma"/>
            <family val="2"/>
          </rPr>
          <t>Jeff Gallant:</t>
        </r>
        <r>
          <rPr>
            <sz val="9"/>
            <color indexed="81"/>
            <rFont val="Tahoma"/>
            <family val="2"/>
          </rPr>
          <t xml:space="preserve">
Pretty sure the original students per semester count was a section count, because all of the annual numbers point to 926 per year. Averaging these here. </t>
        </r>
      </text>
    </comment>
    <comment ref="A305" authorId="12" shapeId="0" xr:uid="{34DA768B-34CD-4205-A427-E080CAB8289C}">
      <text>
        <t>[Threaded comment]
Your version of Excel allows you to read this threaded comment; however, any edits to it will get removed if the file is opened in a newer version of Excel. Learn more: https://go.microsoft.com/fwlink/?linkid=870924
Comment:
    On hold due to a COVID-19 departmental review</t>
      </text>
    </comment>
    <comment ref="Q386" authorId="13" shapeId="0" xr:uid="{DCBB4563-B025-4C31-9DA4-E65165FA8E22}">
      <text>
        <t>[Threaded comment]
Your version of Excel allows you to read this threaded comment; however, any edits to it will get removed if the file is opened in a newer version of Excel. Learn more: https://go.microsoft.com/fwlink/?linkid=870924
Comment:
    He put the total sections in the total students area, but this is the right number from the Statement of Transformation.</t>
      </text>
    </comment>
    <comment ref="Q390" authorId="14" shapeId="0" xr:uid="{E4213987-AEC1-4DF7-B6C0-2B48F3E9641C}">
      <text>
        <t>[Threaded comment]
Your version of Excel allows you to read this threaded comment; however, any edits to it will get removed if the file is opened in a newer version of Excel. Learn more: https://go.microsoft.com/fwlink/?linkid=870924
Comment:
    This is for Year 2, current semester figures are for Year 1</t>
      </text>
    </comment>
    <comment ref="CW428" authorId="15" shapeId="0" xr:uid="{F4CA0ADC-DE99-40FA-8BA8-A16C239B1644}">
      <text>
        <t>[Threaded comment]
Your version of Excel allows you to read this threaded comment; however, any edits to it will get removed if the file is opened in a newer version of Excel. Learn more: https://go.microsoft.com/fwlink/?linkid=870924
Comment:
    Lead passed away</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<sst xmlns="http://schemas.openxmlformats.org/spreadsheetml/2006/main" count="14480" uniqueCount="2388">
  <si>
    <t>Type</t>
  </si>
  <si>
    <t>2021</t>
  </si>
  <si>
    <t>2020</t>
  </si>
  <si>
    <t>2019</t>
  </si>
  <si>
    <t>2018</t>
  </si>
  <si>
    <t>2017</t>
  </si>
  <si>
    <t>2016</t>
  </si>
  <si>
    <t>2015</t>
  </si>
  <si>
    <t>Grant #</t>
  </si>
  <si>
    <t>Round #</t>
  </si>
  <si>
    <t>Fiscal Year</t>
  </si>
  <si>
    <t xml:space="preserve">Institution </t>
  </si>
  <si>
    <t>Total Award</t>
  </si>
  <si>
    <t>Final Semester</t>
  </si>
  <si>
    <t>Project Lead</t>
  </si>
  <si>
    <t>Email Address</t>
  </si>
  <si>
    <t>Course Names</t>
  </si>
  <si>
    <t>Course Numbers</t>
  </si>
  <si>
    <t>Subject Area</t>
  </si>
  <si>
    <t>Final Report: Perceptions</t>
  </si>
  <si>
    <t>Final Report: Outcomes</t>
  </si>
  <si>
    <t>Final Report: Retention</t>
  </si>
  <si>
    <t>Annual Savings</t>
  </si>
  <si>
    <t>Annual Students</t>
  </si>
  <si>
    <t>Savings Per Student</t>
  </si>
  <si>
    <t>Students Per Summer</t>
  </si>
  <si>
    <t>Students Per Fall</t>
  </si>
  <si>
    <t>Students Per Spring</t>
  </si>
  <si>
    <t>1st Implementation Sem.</t>
  </si>
  <si>
    <t xml:space="preserve">Scaled Up? </t>
  </si>
  <si>
    <t>Scaling Up Grant Number</t>
  </si>
  <si>
    <t>Update Occurs</t>
  </si>
  <si>
    <t>Sustainability Check 1 (2017-2018) Status</t>
  </si>
  <si>
    <t>Spring 2015 Students</t>
  </si>
  <si>
    <t>Spring 2015 Savings</t>
  </si>
  <si>
    <t>Total AY 2014-2015 Students</t>
  </si>
  <si>
    <t>Total AY 2014-2015 Savings</t>
  </si>
  <si>
    <t>Summer 2015 Students</t>
  </si>
  <si>
    <t>Summer 2015 Savings</t>
  </si>
  <si>
    <t>Fall 2015 Students</t>
  </si>
  <si>
    <t>Fall 2015 Savings</t>
  </si>
  <si>
    <t>Spring 2016 Students</t>
  </si>
  <si>
    <t>Spring 2016 Savings</t>
  </si>
  <si>
    <t>Total AY 2015-2016 Students</t>
  </si>
  <si>
    <t>Total AY 2015-2016 Savings</t>
  </si>
  <si>
    <t>Summer 2016 Students</t>
  </si>
  <si>
    <t>Summer 2016 Savings</t>
  </si>
  <si>
    <t>Fall 2016 Students</t>
  </si>
  <si>
    <t>Fall 2016 Savings</t>
  </si>
  <si>
    <t>Spring 2017 Students</t>
  </si>
  <si>
    <t>Spring 2017 Savings</t>
  </si>
  <si>
    <t>Total AY 2016-2017 Students</t>
  </si>
  <si>
    <t>Total AY 2016-2017 Savings</t>
  </si>
  <si>
    <t>Summer 2017 Students</t>
  </si>
  <si>
    <t>Summer 2017 Savings</t>
  </si>
  <si>
    <t>Fall 2017 Students</t>
  </si>
  <si>
    <t>Fall 2017 Savings</t>
  </si>
  <si>
    <t>Spring 2018 Students</t>
  </si>
  <si>
    <t>Spring 2018 Savings</t>
  </si>
  <si>
    <t>Total AY 2017-2018 Students</t>
  </si>
  <si>
    <t>Total AY 2017-2018 Savings</t>
  </si>
  <si>
    <t>Sustainability Check 2 (2018-2019) Status</t>
  </si>
  <si>
    <t>Check 2 Students Summer</t>
  </si>
  <si>
    <t>Check 2 Students Fall</t>
  </si>
  <si>
    <t>Check 2 Students Spring</t>
  </si>
  <si>
    <t>Check 2 Students Total</t>
  </si>
  <si>
    <t>Summer 2018 Price Check</t>
  </si>
  <si>
    <t>Check 2 Students Annual Savings</t>
  </si>
  <si>
    <t>Summer 2018 Students</t>
  </si>
  <si>
    <t>Summer 2018 Savings</t>
  </si>
  <si>
    <t>Fall 2018 Students</t>
  </si>
  <si>
    <t>Fall 2018 Savings</t>
  </si>
  <si>
    <t>Spring 2019 Students</t>
  </si>
  <si>
    <t>Spring 2019 Savings</t>
  </si>
  <si>
    <t>Total AY 2018-2019 Students</t>
  </si>
  <si>
    <t>Total AY 2018-2019 Savings</t>
  </si>
  <si>
    <t>Check 3 Status</t>
  </si>
  <si>
    <t>Check 3 Students Summer</t>
  </si>
  <si>
    <t>Check 3 Students Fall</t>
  </si>
  <si>
    <t>Check 3 Students Spring</t>
  </si>
  <si>
    <t>Check 3 Students Total</t>
  </si>
  <si>
    <t>Check 3 Per Student Savings</t>
  </si>
  <si>
    <t>Check 3 Total Annual Savings</t>
  </si>
  <si>
    <t>Starting Semester</t>
  </si>
  <si>
    <t>Summer 2019 Students</t>
  </si>
  <si>
    <t>Summer 2019 Savings</t>
  </si>
  <si>
    <t>Fall 2019 Students</t>
  </si>
  <si>
    <t>Fall 2019 Savings</t>
  </si>
  <si>
    <t>Spring 2020 Students</t>
  </si>
  <si>
    <t>Spring 2020 Savings</t>
  </si>
  <si>
    <t>Total AY 2019-2020 Students</t>
  </si>
  <si>
    <t>Total AY 2019-2020 Savings</t>
  </si>
  <si>
    <t>Check 4 Status</t>
  </si>
  <si>
    <t>Check 4 Students Summer</t>
  </si>
  <si>
    <t>Check 4 Students Fall</t>
  </si>
  <si>
    <t>Check 4 Students Spring</t>
  </si>
  <si>
    <t>Check 4 Students Total</t>
  </si>
  <si>
    <t>Check 4 Per Student Savings</t>
  </si>
  <si>
    <t>Check 4 Total Annual Savings</t>
  </si>
  <si>
    <t>Summer 2020 Students</t>
  </si>
  <si>
    <t>Summer 2020 Savings</t>
  </si>
  <si>
    <t>Fall 2020 Students</t>
  </si>
  <si>
    <t>Fall 2020 Savings</t>
  </si>
  <si>
    <t>Spring 2021 Students</t>
  </si>
  <si>
    <t>Spring 2021 Savings</t>
  </si>
  <si>
    <t>Total AY 2020-2021 Students</t>
  </si>
  <si>
    <t>Total AY 2020-2021 Savings</t>
  </si>
  <si>
    <t>Check 5 Status</t>
  </si>
  <si>
    <t>Check 5 Students Summer</t>
  </si>
  <si>
    <t>Check 5 Students Fall</t>
  </si>
  <si>
    <t>Check 5 Students Spring</t>
  </si>
  <si>
    <t>Check 5 Students Total</t>
  </si>
  <si>
    <t>Check 5 Per Student Savings</t>
  </si>
  <si>
    <t>Check 5 Total Annual Savings</t>
  </si>
  <si>
    <t>Starting Semester2</t>
  </si>
  <si>
    <t>Summer 2021 Students</t>
  </si>
  <si>
    <t>Summer 2021 Savings</t>
  </si>
  <si>
    <t>Fall 2021 Students</t>
  </si>
  <si>
    <t>Fall 2021 Savings</t>
  </si>
  <si>
    <t>Spring 2022 Students</t>
  </si>
  <si>
    <t>Spring 2022 Savings</t>
  </si>
  <si>
    <t>Total AY 2021-2022 Students</t>
  </si>
  <si>
    <t>Total AY 2021-2022 Savings</t>
  </si>
  <si>
    <t>Summer 2022 Students</t>
  </si>
  <si>
    <t>Summer 2022 Savings</t>
  </si>
  <si>
    <t>Fall 2022 Students</t>
  </si>
  <si>
    <t>Fall 2022 Savings</t>
  </si>
  <si>
    <t>Total AY 2022-2023 Students</t>
  </si>
  <si>
    <t>Total AY 2022-2023 Savings</t>
  </si>
  <si>
    <t>Grand Total Students</t>
  </si>
  <si>
    <t>Grand Total Savings</t>
  </si>
  <si>
    <t>Savings per $1 Awarded</t>
  </si>
  <si>
    <t>002</t>
  </si>
  <si>
    <t>01</t>
  </si>
  <si>
    <t>Transformation</t>
  </si>
  <si>
    <t>Middle Georgia State University</t>
  </si>
  <si>
    <t>n/a, older cycle</t>
  </si>
  <si>
    <t>Julie Lester</t>
  </si>
  <si>
    <t>julie.lester@mga.edu</t>
  </si>
  <si>
    <t>American Government</t>
  </si>
  <si>
    <t>POLS 1101</t>
  </si>
  <si>
    <t>Political Science</t>
  </si>
  <si>
    <t>Neutral</t>
  </si>
  <si>
    <t>Spring 2015</t>
  </si>
  <si>
    <t>N</t>
  </si>
  <si>
    <t>Continued</t>
  </si>
  <si>
    <t>006</t>
  </si>
  <si>
    <t>Kennesaw State University</t>
  </si>
  <si>
    <t>Camille Payne</t>
  </si>
  <si>
    <t>lpayne3@kennesaw.edu</t>
  </si>
  <si>
    <t>Nursing Research for Evidence-Based Practice</t>
  </si>
  <si>
    <t>NURS 4402</t>
  </si>
  <si>
    <t xml:space="preserve">Nursing </t>
  </si>
  <si>
    <t>Negative</t>
  </si>
  <si>
    <t>Not Measured</t>
  </si>
  <si>
    <t>Unknown</t>
  </si>
  <si>
    <t>Discontinued</t>
  </si>
  <si>
    <t>007</t>
  </si>
  <si>
    <t>Lake Ritter</t>
  </si>
  <si>
    <t>lritter@kennesaw.edu</t>
  </si>
  <si>
    <t>Calculus II</t>
  </si>
  <si>
    <t>MATH 2254</t>
  </si>
  <si>
    <t>Mathematical Subjects</t>
  </si>
  <si>
    <t>Positive</t>
  </si>
  <si>
    <t>008</t>
  </si>
  <si>
    <t>Loleta Sartin</t>
  </si>
  <si>
    <t>loleta.sartin@mga.edu</t>
  </si>
  <si>
    <t>Critical and Contemporary Issues in Education</t>
  </si>
  <si>
    <t>EDUC 2110</t>
  </si>
  <si>
    <t>Educator Preparation</t>
  </si>
  <si>
    <t>010</t>
  </si>
  <si>
    <t>University of Georgia</t>
  </si>
  <si>
    <t>Brian Dotts</t>
  </si>
  <si>
    <t>bdotts@uga.edu</t>
  </si>
  <si>
    <t>Exploring Socio-Cultural Diversity</t>
  </si>
  <si>
    <t>EDUC 2120</t>
  </si>
  <si>
    <t>013</t>
  </si>
  <si>
    <t>Dalton State College</t>
  </si>
  <si>
    <t>Molly Zhou</t>
  </si>
  <si>
    <t>mzhou@daltonstate.edu</t>
  </si>
  <si>
    <t>Exploring Teaching and Learning</t>
  </si>
  <si>
    <t>EDUC 2130</t>
  </si>
  <si>
    <t>014</t>
  </si>
  <si>
    <t>Georgia State University</t>
  </si>
  <si>
    <t>William Johnson</t>
  </si>
  <si>
    <t>william.johnson@gpc.edu</t>
  </si>
  <si>
    <t>Introduction to Computing</t>
  </si>
  <si>
    <t>CSCI 1100</t>
  </si>
  <si>
    <t>Computing Disciplines</t>
  </si>
  <si>
    <t>016</t>
  </si>
  <si>
    <t>Valdosta State University</t>
  </si>
  <si>
    <t>Christine James</t>
  </si>
  <si>
    <t>chjames@valdosta.edu</t>
  </si>
  <si>
    <t>Principles of Logic and Argumentation</t>
  </si>
  <si>
    <t>PHIL 2020</t>
  </si>
  <si>
    <t>Philosophy and Religion</t>
  </si>
  <si>
    <t>017</t>
  </si>
  <si>
    <t>Timothy Henkel</t>
  </si>
  <si>
    <t>tphenkel@valdosta.edu</t>
  </si>
  <si>
    <t>Evolution and Biodiversity, Organismal Biology</t>
  </si>
  <si>
    <t>BIOL 1010, BIOL 1030</t>
  </si>
  <si>
    <t>Biological Sciences</t>
  </si>
  <si>
    <t>Y</t>
  </si>
  <si>
    <t>Spring 2016</t>
  </si>
  <si>
    <t>Scaled</t>
  </si>
  <si>
    <t>018</t>
  </si>
  <si>
    <t>Anthony Scheffler</t>
  </si>
  <si>
    <t>ajscheffler@valdosta.edu</t>
  </si>
  <si>
    <t>Science and Technology in Early Childhood Education</t>
  </si>
  <si>
    <t>ECED 4500</t>
  </si>
  <si>
    <t>023</t>
  </si>
  <si>
    <t>Georgia Southwestern State University</t>
  </si>
  <si>
    <t>Judy Grissett</t>
  </si>
  <si>
    <t>judy.grissett@gsw.edu</t>
  </si>
  <si>
    <t>Introduction to General Psychology</t>
  </si>
  <si>
    <t>PSYC 1101</t>
  </si>
  <si>
    <t>Psychology</t>
  </si>
  <si>
    <t>Fall 2015</t>
  </si>
  <si>
    <t>024</t>
  </si>
  <si>
    <t>Georgia Southern University</t>
  </si>
  <si>
    <t>Jared Schlieper</t>
  </si>
  <si>
    <t>jared.schlieper@armstrong.edu</t>
  </si>
  <si>
    <t>Calculus I, Calculus II, Calculus III</t>
  </si>
  <si>
    <t>MATH 1161, MATH 2072, MATH 2083</t>
  </si>
  <si>
    <t>Timed Out</t>
  </si>
  <si>
    <t>027</t>
  </si>
  <si>
    <t>Georgia Institute of Technology</t>
  </si>
  <si>
    <t>Young Choi</t>
  </si>
  <si>
    <t>christina.choi@gatech.edu</t>
  </si>
  <si>
    <t>Human Factors in Design</t>
  </si>
  <si>
    <t>ID 2320</t>
  </si>
  <si>
    <t>Engineering</t>
  </si>
  <si>
    <t>029</t>
  </si>
  <si>
    <t>East Georgia State College</t>
  </si>
  <si>
    <t>Tori Kearns</t>
  </si>
  <si>
    <t>tkearns@ega.edu</t>
  </si>
  <si>
    <t>030</t>
  </si>
  <si>
    <t>Seneca Vaught</t>
  </si>
  <si>
    <t>svaught3@kennesaw.edu</t>
  </si>
  <si>
    <t>Issues in African and African Diaspora Studies</t>
  </si>
  <si>
    <t>AADS 1102</t>
  </si>
  <si>
    <t>Arts and Sciences</t>
  </si>
  <si>
    <t>031</t>
  </si>
  <si>
    <t>University of North Georgia</t>
  </si>
  <si>
    <t>Michael Goodroe</t>
  </si>
  <si>
    <t>michael.goodroe@ung.edu</t>
  </si>
  <si>
    <t>Introductory Algebra, Intermediate Algebra, College Algebra</t>
  </si>
  <si>
    <t>MATH 0097, MATH 0099, MATH 1111</t>
  </si>
  <si>
    <t>033</t>
  </si>
  <si>
    <t>Columbus State University</t>
  </si>
  <si>
    <t>Susan Hrach</t>
  </si>
  <si>
    <t>hrach_susan@columbusstate.edu</t>
  </si>
  <si>
    <t>World Literature I</t>
  </si>
  <si>
    <t>ENGL 2111</t>
  </si>
  <si>
    <t>English</t>
  </si>
  <si>
    <t>034</t>
  </si>
  <si>
    <t>Albany State University</t>
  </si>
  <si>
    <t>Anthony Cooper</t>
  </si>
  <si>
    <t>anthony.cooper@asurams.edu</t>
  </si>
  <si>
    <t>Human Anatomy and Physiology</t>
  </si>
  <si>
    <t>BIOL 2411</t>
  </si>
  <si>
    <t>036</t>
  </si>
  <si>
    <t>South Georgia State College</t>
  </si>
  <si>
    <t>Molly Smith</t>
  </si>
  <si>
    <t>molly.smith@sgsc.edu</t>
  </si>
  <si>
    <t>Introductory Biology II</t>
  </si>
  <si>
    <t>BIOL 1020</t>
  </si>
  <si>
    <t>037</t>
  </si>
  <si>
    <t>Mike Keleher</t>
  </si>
  <si>
    <t>mkeleher@kennesaw.edu</t>
  </si>
  <si>
    <t>Spirits, Beers, and Brews</t>
  </si>
  <si>
    <t>CSH 4630</t>
  </si>
  <si>
    <t>038</t>
  </si>
  <si>
    <t>Arun Saha</t>
  </si>
  <si>
    <t>arun.saha@asurams.edu</t>
  </si>
  <si>
    <t>Introductory Physics II</t>
  </si>
  <si>
    <t>PHYS 1112</t>
  </si>
  <si>
    <t>Physics and Astronomy</t>
  </si>
  <si>
    <t>039</t>
  </si>
  <si>
    <t>Georgia Highlands College</t>
  </si>
  <si>
    <t>Allen Dutch</t>
  </si>
  <si>
    <t>adutch@highlands.edu</t>
  </si>
  <si>
    <t>First-Year Experience</t>
  </si>
  <si>
    <t>FCST 1010</t>
  </si>
  <si>
    <t>041</t>
  </si>
  <si>
    <t>Augusta University</t>
  </si>
  <si>
    <t>Charlotte Chatto</t>
  </si>
  <si>
    <t>cchatto@augusta.edu</t>
  </si>
  <si>
    <t>Integration for Practice: Neuromuscular</t>
  </si>
  <si>
    <t>PTHP 8351</t>
  </si>
  <si>
    <t>042</t>
  </si>
  <si>
    <t>Guangzhi Zheng</t>
  </si>
  <si>
    <t>gzheng@kennesaw.edu</t>
  </si>
  <si>
    <t>Introduction to Web Development</t>
  </si>
  <si>
    <t>IT 3502</t>
  </si>
  <si>
    <t>043</t>
  </si>
  <si>
    <t>Amy Sandy</t>
  </si>
  <si>
    <t>sandy_amy@columbusstate.edu</t>
  </si>
  <si>
    <t>Principles of Biology I, Principles of Biology II</t>
  </si>
  <si>
    <t>BIOL 1215</t>
  </si>
  <si>
    <t>044</t>
  </si>
  <si>
    <t>Lu Kang</t>
  </si>
  <si>
    <t>lkang1@kennesaw.edu</t>
  </si>
  <si>
    <t xml:space="preserve">Principles of Chemistry I </t>
  </si>
  <si>
    <t>CHEM 1211</t>
  </si>
  <si>
    <t>Chemistry</t>
  </si>
  <si>
    <t>045</t>
  </si>
  <si>
    <t>Georgia College &amp; State University</t>
  </si>
  <si>
    <t>Marcela Chiorescu</t>
  </si>
  <si>
    <t>marcela.chiorescu@gcsu.edu</t>
  </si>
  <si>
    <t>College Algebra</t>
  </si>
  <si>
    <t>MATH 1111</t>
  </si>
  <si>
    <t>046</t>
  </si>
  <si>
    <t>Matthew Roessing</t>
  </si>
  <si>
    <t>matt.roessing@gcsu.edu</t>
  </si>
  <si>
    <t>Environment of Business</t>
  </si>
  <si>
    <t>LENB 3135</t>
  </si>
  <si>
    <t>Business Administration, Management, and Economics</t>
  </si>
  <si>
    <t>047</t>
  </si>
  <si>
    <t>Marina Smitherman</t>
  </si>
  <si>
    <t>msmitherman@daltonstate.edu</t>
  </si>
  <si>
    <t>Human Anatomy and Physiology I, Human Anatomy and Physiology II</t>
  </si>
  <si>
    <t>BIOL 2212, BIOL 2213</t>
  </si>
  <si>
    <t>048</t>
  </si>
  <si>
    <t>Gordon State College</t>
  </si>
  <si>
    <t>Wesley Venus</t>
  </si>
  <si>
    <t>wvenus@gordonstate.edu</t>
  </si>
  <si>
    <t>English Composition I</t>
  </si>
  <si>
    <t>ENGL 1101</t>
  </si>
  <si>
    <t>061</t>
  </si>
  <si>
    <t>02</t>
  </si>
  <si>
    <t>Susan Willey</t>
  </si>
  <si>
    <t>willey@gsu.edu</t>
  </si>
  <si>
    <t>BUSA 2106</t>
  </si>
  <si>
    <t>064</t>
  </si>
  <si>
    <t>Shaun Ault</t>
  </si>
  <si>
    <t>svault@valdosta.edu</t>
  </si>
  <si>
    <t>Analytic Geometry and Calculus I</t>
  </si>
  <si>
    <t>MATH 2261</t>
  </si>
  <si>
    <t>068</t>
  </si>
  <si>
    <t>Stephanie da Silva</t>
  </si>
  <si>
    <t>dasilva_stephanie@columbusstate.edu</t>
  </si>
  <si>
    <t>Psychology Research Design and Methodology</t>
  </si>
  <si>
    <t>PSYC 3211</t>
  </si>
  <si>
    <t>076</t>
  </si>
  <si>
    <t>Susan Burran</t>
  </si>
  <si>
    <t>sburran@daltonstate.edu</t>
  </si>
  <si>
    <t>BIOL 1107, BIOL 1108</t>
  </si>
  <si>
    <t>081</t>
  </si>
  <si>
    <t>Jim Konzelman</t>
  </si>
  <si>
    <t>jim.konzelman@ung.edu</t>
  </si>
  <si>
    <t>Principles of Chemistry I, Principles of Chemistry II</t>
  </si>
  <si>
    <t>CHEM 1211, CHEM 1212</t>
  </si>
  <si>
    <t>082</t>
  </si>
  <si>
    <t>Exploratory Activities in Physical Education, Art, and Music</t>
  </si>
  <si>
    <t>EDUC 3214</t>
  </si>
  <si>
    <t>083</t>
  </si>
  <si>
    <t>Richard Stephens</t>
  </si>
  <si>
    <t>stephens_richard2@columbusstate.edu</t>
  </si>
  <si>
    <t>Introduction to Statistics</t>
  </si>
  <si>
    <t>STAT 1127</t>
  </si>
  <si>
    <t>092</t>
  </si>
  <si>
    <t>Hema Mason</t>
  </si>
  <si>
    <t>hema.mason@asurams.edu</t>
  </si>
  <si>
    <t>Summer 2015</t>
  </si>
  <si>
    <t>096</t>
  </si>
  <si>
    <t>Wanjun Hu</t>
  </si>
  <si>
    <t>wanjun.hu@asurams.edu</t>
  </si>
  <si>
    <t>Precalculus</t>
  </si>
  <si>
    <t>MATH 1113</t>
  </si>
  <si>
    <t>098</t>
  </si>
  <si>
    <t>Soumitra Chattopadhyay</t>
  </si>
  <si>
    <t>schattop@highlands.edu</t>
  </si>
  <si>
    <t>Introductory Physics</t>
  </si>
  <si>
    <t>PHYS 1111</t>
  </si>
  <si>
    <t>Ru Story-Huffman</t>
  </si>
  <si>
    <t>ru.story-huffman@gsw.edu</t>
  </si>
  <si>
    <t>Foundations of Information Literacy, Instructional Technology</t>
  </si>
  <si>
    <t>LIBR 1101, EDUC 3200</t>
  </si>
  <si>
    <t>Charles Huffman</t>
  </si>
  <si>
    <t>charles.huffman@gsw.edu</t>
  </si>
  <si>
    <t>Clayton State University</t>
  </si>
  <si>
    <t>Jesse Zinn</t>
  </si>
  <si>
    <t>jessezinn@clayton.edu</t>
  </si>
  <si>
    <t>Microeconomics, Macroeconomics</t>
  </si>
  <si>
    <t>ECON 2105, ECON 2106</t>
  </si>
  <si>
    <t>Rebecca Weaver</t>
  </si>
  <si>
    <t>rweaver@gsu.edu</t>
  </si>
  <si>
    <t>English Composition I, English Composition II</t>
  </si>
  <si>
    <t>ENGL 1101, ENGL 1102</t>
  </si>
  <si>
    <t>Robin Snipes</t>
  </si>
  <si>
    <t>snipes_robin@columbusstate.edu</t>
  </si>
  <si>
    <t>Strategic Management</t>
  </si>
  <si>
    <t>BUSA 4185</t>
  </si>
  <si>
    <t>Kelly McFaden</t>
  </si>
  <si>
    <t>kmcfaden@ung.edu</t>
  </si>
  <si>
    <t>Critical and Contemporary Issues in Education, Exploring Socio-Cultural Diversity, Exploring Teaching and Learning</t>
  </si>
  <si>
    <t>EDUC 2110, EDUC 2120, EDUC 2130</t>
  </si>
  <si>
    <t>Samuel Mutiti</t>
  </si>
  <si>
    <t>samuel.mutiti@gcsu.edu</t>
  </si>
  <si>
    <t>Introduction to Environmental Science</t>
  </si>
  <si>
    <t>ENSC 1000</t>
  </si>
  <si>
    <t xml:space="preserve">Jonathan Cannon </t>
  </si>
  <si>
    <t>jonathan.cannon@mga.edu</t>
  </si>
  <si>
    <t>Survey of Chemistry I, Survey of Chemistry II</t>
  </si>
  <si>
    <t>CHEM 1151, CHEM 1152</t>
  </si>
  <si>
    <t>Fort Valley State University</t>
  </si>
  <si>
    <t>Samuel Cartwright</t>
  </si>
  <si>
    <t>scartwright@fvsu.edu</t>
  </si>
  <si>
    <t>College Algebra, Precalculus</t>
  </si>
  <si>
    <t>MATH 1111, MATH 1113</t>
  </si>
  <si>
    <t>Critical and Contemporary Issues in Education, Exploring Socio-Cultural Diversity</t>
  </si>
  <si>
    <t>EDUC 2110, EDUC 2120</t>
  </si>
  <si>
    <t>College of Coastal Georgia</t>
  </si>
  <si>
    <t>German Vargas</t>
  </si>
  <si>
    <t>gvargas@ccga.edu</t>
  </si>
  <si>
    <t>Pre-Algebra, Trigonometry, Precalculus, Introduction to Statistics</t>
  </si>
  <si>
    <t>MATH 1111, MATH 1112, MATH 1113, MATH 2112</t>
  </si>
  <si>
    <t>Megan Mittelstadt</t>
  </si>
  <si>
    <t>megan.mittelstadt@uga.edu</t>
  </si>
  <si>
    <t>Lei Li</t>
  </si>
  <si>
    <t>lli13@kennesaw.edu</t>
  </si>
  <si>
    <t>Advanced Databases, Business Intelligence, Database Design and Applications</t>
  </si>
  <si>
    <t>CSE 3153, IT 4153, IT 4713, IT 5433</t>
  </si>
  <si>
    <t>Human Anatomy and Physiology I</t>
  </si>
  <si>
    <t>Theresa Grove</t>
  </si>
  <si>
    <t>tjgrove@valdosta.edu</t>
  </si>
  <si>
    <t>Principles of Biology I</t>
  </si>
  <si>
    <t>BIOL 1107</t>
  </si>
  <si>
    <t>Support for College Algebra, Intermediate Algebra, College Algebra, Precalculus, Calculus I</t>
  </si>
  <si>
    <t>MATH 0097, MATH 0099, MATH 1111, MATH 1113, MATH 1450</t>
  </si>
  <si>
    <t>Kevin Floyd</t>
  </si>
  <si>
    <t>kevin.floyd@mga.edu</t>
  </si>
  <si>
    <t>Web Development, Web Programming</t>
  </si>
  <si>
    <t>ITEC 2380, ITEC 3280, ITEC 4248</t>
  </si>
  <si>
    <t>03</t>
  </si>
  <si>
    <t>Hassan El-Najjar</t>
  </si>
  <si>
    <t>helnajjar@daltonstate.edu</t>
  </si>
  <si>
    <t>Introduction to Sociology</t>
  </si>
  <si>
    <t>SOCI 1101</t>
  </si>
  <si>
    <t>Sociology</t>
  </si>
  <si>
    <t>jcrisp@daltonstate.edu</t>
  </si>
  <si>
    <t>Learning Support English, Foundations of English, Corequisite Support in English</t>
  </si>
  <si>
    <t>ENGL 0098, ENGL 0989, ENGL 0999</t>
  </si>
  <si>
    <t>Barbara Tucker</t>
  </si>
  <si>
    <t>btucker@daltonstate.edu</t>
  </si>
  <si>
    <t>Public Speaking</t>
  </si>
  <si>
    <t>COMM 1110</t>
  </si>
  <si>
    <t>Communication</t>
  </si>
  <si>
    <t>Summer 2016</t>
  </si>
  <si>
    <t>Antoinette Miller</t>
  </si>
  <si>
    <t>antoinettemiller@clayton.edu</t>
  </si>
  <si>
    <t>Chrissy Spencer</t>
  </si>
  <si>
    <t>chrissy.spencer@biology.gatech.edu</t>
  </si>
  <si>
    <t>Introduction to Biological Principles</t>
  </si>
  <si>
    <t>BIOL 1510, BIOL 1511</t>
  </si>
  <si>
    <t>Brian Amsden</t>
  </si>
  <si>
    <t>bamsden@clayton.edu</t>
  </si>
  <si>
    <t>Jennifer Pitts</t>
  </si>
  <si>
    <t>pitts_jennifer@columbusstate.edu</t>
  </si>
  <si>
    <t>Principles of Information Technology Management</t>
  </si>
  <si>
    <t>MISM 3115</t>
  </si>
  <si>
    <t>Health Informatics</t>
  </si>
  <si>
    <t>Deborah Liss-Green</t>
  </si>
  <si>
    <t>deborah.lissgreen@darton.edu</t>
  </si>
  <si>
    <t>Theatre Appreciation</t>
  </si>
  <si>
    <t>THEA 1100</t>
  </si>
  <si>
    <t>Fine and Applied Arts</t>
  </si>
  <si>
    <t>Ginny Zhan</t>
  </si>
  <si>
    <t>gzhan@kennesaw.edu</t>
  </si>
  <si>
    <t>Introduction to Asian Cultures</t>
  </si>
  <si>
    <t>ASIA 1102</t>
  </si>
  <si>
    <t>Tamara Powell</t>
  </si>
  <si>
    <t>tpowel25@kennesaw.edu</t>
  </si>
  <si>
    <t>Technical Writing, Workplace Writing</t>
  </si>
  <si>
    <t>TCOM 2010, WRIT 3140</t>
  </si>
  <si>
    <t>Fall 2020</t>
  </si>
  <si>
    <t>Georgia Gwinnett College</t>
  </si>
  <si>
    <t>Shuhua Lai</t>
  </si>
  <si>
    <t>slai@ggc.edu</t>
  </si>
  <si>
    <t>Digital Media</t>
  </si>
  <si>
    <t>ITEC 2110</t>
  </si>
  <si>
    <t>Carlton Usher</t>
  </si>
  <si>
    <t>cusher@kennesaw.edu</t>
  </si>
  <si>
    <t>KSU 1111</t>
  </si>
  <si>
    <t>Tatiana Krivosheev</t>
  </si>
  <si>
    <t>tatianakrivosheev@clayton.edu</t>
  </si>
  <si>
    <t>Principles of Physics I, Principles of Physics II, Introductory Physics I, Introductory Physics II, Principles of Chemistry I, Principles of Chemistry II, Organic Chemistry I, Organic Chemistry II</t>
  </si>
  <si>
    <t>PHYS 2211, PHYS 2212, PHYS 1111, PHYS 1112, CHEM 1211, CHEM 1212, CHEM 2411, CHEM 2412</t>
  </si>
  <si>
    <t>J. Sean Callahan</t>
  </si>
  <si>
    <t>scallaha@highlands.edu</t>
  </si>
  <si>
    <t>Shayla Williams</t>
  </si>
  <si>
    <t>shayla.williams@asurams.edu</t>
  </si>
  <si>
    <t>Introduction to Biology</t>
  </si>
  <si>
    <t>BIOL 1111</t>
  </si>
  <si>
    <t>Daniel Farr</t>
  </si>
  <si>
    <t>dfarr4@kennesaw.edu</t>
  </si>
  <si>
    <t>Spring 2021</t>
  </si>
  <si>
    <t>04</t>
  </si>
  <si>
    <t>Stephanie Harvey</t>
  </si>
  <si>
    <t>stephanie.harvey@gsw.edu</t>
  </si>
  <si>
    <t>Essentials of Biology I, Essentials of Biology II</t>
  </si>
  <si>
    <t>Valerie Hastings</t>
  </si>
  <si>
    <t>vthastings@ung.edu</t>
  </si>
  <si>
    <t>Elementary French I, Elementary French II</t>
  </si>
  <si>
    <t>FREN 1001, FREN 1002</t>
  </si>
  <si>
    <t>Foreign Languages</t>
  </si>
  <si>
    <t>Michael Fuchs</t>
  </si>
  <si>
    <t>MichaelFuchs@Clayton.edu</t>
  </si>
  <si>
    <t>Music Appreciation</t>
  </si>
  <si>
    <t>MUSC 2101</t>
  </si>
  <si>
    <t>Fall 2016</t>
  </si>
  <si>
    <t>Neal Smith</t>
  </si>
  <si>
    <t>nsmith12@augusta.edu</t>
  </si>
  <si>
    <t>MATH 2210</t>
  </si>
  <si>
    <t>Chelda Smith</t>
  </si>
  <si>
    <t>cheldasmith@georgiasouthern.edu</t>
  </si>
  <si>
    <t>Cultural Issues</t>
  </si>
  <si>
    <t>ESED 5234</t>
  </si>
  <si>
    <t>Jennifer Brown</t>
  </si>
  <si>
    <t>brown_jennifer2@columbusstate.edu</t>
  </si>
  <si>
    <t>Curriculum Design for Student Achievement</t>
  </si>
  <si>
    <t>EDUC 6226</t>
  </si>
  <si>
    <t>Jocelyn Steward</t>
  </si>
  <si>
    <t>jocelynsteward@clayton.edu</t>
  </si>
  <si>
    <t>Health Care Economics, Health Care Finance, Health Care Econometrics, Health Care Accounting, Ethical Issues in Health Care</t>
  </si>
  <si>
    <t>HCMG 3320, HCMG 4560, HCMG 5020, HCMG 5030, HSCI 3550</t>
  </si>
  <si>
    <t>Zephyrinus Okonkwo</t>
  </si>
  <si>
    <t>Zephyrinus.Okonkwo@asurams.edu</t>
  </si>
  <si>
    <t>MATH 2411</t>
  </si>
  <si>
    <t>Ellen Cotter</t>
  </si>
  <si>
    <t>ellen.cotter@gsw.edu</t>
  </si>
  <si>
    <t>Human Growth and Development</t>
  </si>
  <si>
    <t>PSYC 2103</t>
  </si>
  <si>
    <t>Savannah State University</t>
  </si>
  <si>
    <t>Cecil Jones</t>
  </si>
  <si>
    <t>jonesce@savannahstate.edu</t>
  </si>
  <si>
    <t>Principles of Biology II</t>
  </si>
  <si>
    <t>BIOL 1108</t>
  </si>
  <si>
    <t>Mark Laughlin</t>
  </si>
  <si>
    <t>Mark.Laughlin@gsw.edu</t>
  </si>
  <si>
    <t>MUSC 1100</t>
  </si>
  <si>
    <t>Alicia Briganti</t>
  </si>
  <si>
    <t>abriganti@daltonstate.edu</t>
  </si>
  <si>
    <t>University of West Georgia</t>
  </si>
  <si>
    <t>Mark Kunkel</t>
  </si>
  <si>
    <t>fgallag1@my.westga.edu</t>
  </si>
  <si>
    <t>Fall 2017</t>
  </si>
  <si>
    <t>Kathleen Barrett</t>
  </si>
  <si>
    <t>kbarrett@westga.edu</t>
  </si>
  <si>
    <t>DeLoris Hesse</t>
  </si>
  <si>
    <t>hesse@uga.edu</t>
  </si>
  <si>
    <t>CBIO 2200, CBIO 2210</t>
  </si>
  <si>
    <t>374.e</t>
  </si>
  <si>
    <t>Spring 2019</t>
  </si>
  <si>
    <t>Edwynn Wallace</t>
  </si>
  <si>
    <t>edwynn.wallace@mga.edu</t>
  </si>
  <si>
    <t>Principles of Physics I, Principles of Physics II</t>
  </si>
  <si>
    <t>PHYS 1111, PHYS 1112</t>
  </si>
  <si>
    <t>Joseph Comeau</t>
  </si>
  <si>
    <t>joseph.comeau@gsw.edu</t>
  </si>
  <si>
    <t>Contemporary Social Problems, Social Research Methods, Experimental Psychology</t>
  </si>
  <si>
    <t>SOCI 1160, SOCI 4440 PSYC 4431</t>
  </si>
  <si>
    <t>Minsu Kim</t>
  </si>
  <si>
    <t>Minsu.kim@ung.edu</t>
  </si>
  <si>
    <t>Calculus II, College Algebra, Elementary Statistics, Precalculus</t>
  </si>
  <si>
    <t>MATH 1111, MATH 1113, MATH 2400, MATH 2460</t>
  </si>
  <si>
    <t>Dereth Drake</t>
  </si>
  <si>
    <t>djdrake@valdosta.edu</t>
  </si>
  <si>
    <t xml:space="preserve">Introductory Physics I, Introductory Physics II </t>
  </si>
  <si>
    <t>Sharon Pearcey</t>
  </si>
  <si>
    <t>spearcey@kennesaw.edu</t>
  </si>
  <si>
    <t>Science of Psychology, Research Methods and Statistics, Experimental Design and Analysis</t>
  </si>
  <si>
    <t>PSYC 2000, PSYC 2300, PSYC 3301</t>
  </si>
  <si>
    <t>MATH 2200</t>
  </si>
  <si>
    <t>151a</t>
  </si>
  <si>
    <t>Andrea Allen</t>
  </si>
  <si>
    <t>andreaallen@clayton.edu</t>
  </si>
  <si>
    <t>Research Methods in Criminal Justice</t>
  </si>
  <si>
    <t>SOC 4501, CRJU 4501, CRJU 3020</t>
  </si>
  <si>
    <t>Criminal Justice</t>
  </si>
  <si>
    <t>151b</t>
  </si>
  <si>
    <t>Scott Jacques</t>
  </si>
  <si>
    <t>sjacques1@gsu.edu</t>
  </si>
  <si>
    <t>Duplicate</t>
  </si>
  <si>
    <t>05</t>
  </si>
  <si>
    <t>Chavonda Mills</t>
  </si>
  <si>
    <t>Chavonda.Mills@gcsu.edu</t>
  </si>
  <si>
    <t>Biochemistry I, Biochemistry II</t>
  </si>
  <si>
    <t>CHEM 3510, CHEM 3711, CHEM 3712</t>
  </si>
  <si>
    <t>Todd Mueller</t>
  </si>
  <si>
    <t>tmueller@ggc.edu</t>
  </si>
  <si>
    <t>Bridget Melton</t>
  </si>
  <si>
    <t>bmelton@georgiasouthern.edu</t>
  </si>
  <si>
    <t>Introduction to Exercise Science</t>
  </si>
  <si>
    <t>KINS 2535</t>
  </si>
  <si>
    <t>Kinesiology</t>
  </si>
  <si>
    <t>Tricia Brown</t>
  </si>
  <si>
    <t>tmbrown@georgiasouthern.edu</t>
  </si>
  <si>
    <t>Quantitative Skills and Reasoning</t>
  </si>
  <si>
    <t>MATH 1001</t>
  </si>
  <si>
    <t>Spring 2017</t>
  </si>
  <si>
    <t>Chaogui Zhang</t>
  </si>
  <si>
    <t>ChaoguiZhang@clayton.edu</t>
  </si>
  <si>
    <t>College Algebra, Trigonometry and Analytic Geometry, Precalculus</t>
  </si>
  <si>
    <t>MATH 1111, MATH 1112, MATH 1113</t>
  </si>
  <si>
    <t>Ken Ellinger</t>
  </si>
  <si>
    <t>kellinger@daltonstate.edu</t>
  </si>
  <si>
    <t>Thomas Harnden</t>
  </si>
  <si>
    <t>tharnden@highlands.edu</t>
  </si>
  <si>
    <t>Introduction to Biology, General Zoology</t>
  </si>
  <si>
    <t>BIOL 1010, BIOL 2154</t>
  </si>
  <si>
    <t>Georgina Hammock</t>
  </si>
  <si>
    <t>ghammock@gru.edu</t>
  </si>
  <si>
    <t>Christina Wolfe</t>
  </si>
  <si>
    <t>cwolfe@highlands.edu</t>
  </si>
  <si>
    <t>Chi Zhang</t>
  </si>
  <si>
    <t>chizhang@kennesaw.edu</t>
  </si>
  <si>
    <t>Foundations of Health Information Technology</t>
  </si>
  <si>
    <t>IT 3503, IT 6503</t>
  </si>
  <si>
    <t>204a</t>
  </si>
  <si>
    <t>Jason Davis</t>
  </si>
  <si>
    <t>jasondavis@clayton.edu</t>
  </si>
  <si>
    <t>Introduction to Criminal Justice</t>
  </si>
  <si>
    <t>CRJU 1100, CRJU 1150</t>
  </si>
  <si>
    <t>204b</t>
  </si>
  <si>
    <t>06</t>
  </si>
  <si>
    <t>Sheryne Southard</t>
  </si>
  <si>
    <t>SheryneSouthard@clayton.edu</t>
  </si>
  <si>
    <t>Legal Issues for Managers, Legal Environment of Business</t>
  </si>
  <si>
    <t>TECH 3115, BLAW 2106</t>
  </si>
  <si>
    <t>Mariana Stone</t>
  </si>
  <si>
    <t>Mariana.Stone@ung.edu</t>
  </si>
  <si>
    <t>Elementary Spanish</t>
  </si>
  <si>
    <t>SPAN 1001</t>
  </si>
  <si>
    <t>Shana Kerr</t>
  </si>
  <si>
    <t>shana.kerr@biosci.gatech.edu</t>
  </si>
  <si>
    <t>Introductory and Honors Organismal Biology</t>
  </si>
  <si>
    <t>BIOL 1520, BIOL 1521</t>
  </si>
  <si>
    <t>Dee McKinney</t>
  </si>
  <si>
    <t>dmckinney@ega.edu</t>
  </si>
  <si>
    <t>World Civilization until 1648</t>
  </si>
  <si>
    <t>HIST 1111</t>
  </si>
  <si>
    <t>History</t>
  </si>
  <si>
    <t>Thomas Gonzalez</t>
  </si>
  <si>
    <t>tgonzalez@daltonstate.edu</t>
  </si>
  <si>
    <t>Calculus and Analytic Geometry</t>
  </si>
  <si>
    <t>MATH 2253, MATH 2254, MATH 2255</t>
  </si>
  <si>
    <t>Dovile Budryte</t>
  </si>
  <si>
    <t>dbudryte@ggc.edu</t>
  </si>
  <si>
    <t>Microbiology</t>
  </si>
  <si>
    <t>BIOL 2215</t>
  </si>
  <si>
    <t>Brian Pope</t>
  </si>
  <si>
    <t>bpope@ccga.edu</t>
  </si>
  <si>
    <t>Introduction to Psychology</t>
  </si>
  <si>
    <t>Francis Flaherty</t>
  </si>
  <si>
    <t>flaherty@valdosta.edu</t>
  </si>
  <si>
    <t>Principles of Physics I</t>
  </si>
  <si>
    <t>PHYS 2211</t>
  </si>
  <si>
    <t>Plants, Society, and the Environment</t>
  </si>
  <si>
    <t>Martiana Sega</t>
  </si>
  <si>
    <t>msega@ega.edu</t>
  </si>
  <si>
    <t>Principles of Biology</t>
  </si>
  <si>
    <t>cartwris@fvsu.edu</t>
  </si>
  <si>
    <t>Calculus I, Calculus II, Calculus for Business and Economics, Differential Equations</t>
  </si>
  <si>
    <t>MATH 1154, MATH 2164, MATH 1150, MATH 3233</t>
  </si>
  <si>
    <t>07</t>
  </si>
  <si>
    <t>Barbara Hall</t>
  </si>
  <si>
    <t>bhall12@gsu.edu</t>
  </si>
  <si>
    <t>Applied Grammar and Writing II, Applied Grammar and Writing III</t>
  </si>
  <si>
    <t>ENSL 0081, ENSL 0091</t>
  </si>
  <si>
    <t>Colleen Knight</t>
  </si>
  <si>
    <t>cknight@ccga.edu</t>
  </si>
  <si>
    <t>Principles of Chemistry I, Principles of Chemistry II, Organic Chemistry I, Organic Chemistry II</t>
  </si>
  <si>
    <t>CHEM 1211, CHEM 1212, CHEM 2211, CHEM 2212</t>
  </si>
  <si>
    <t>Lea Padgett</t>
  </si>
  <si>
    <t>lpadgett@georgiasouthern.edu</t>
  </si>
  <si>
    <t>Hashim Saber</t>
  </si>
  <si>
    <t>hashim.saber@ung.edu</t>
  </si>
  <si>
    <t>Calculus I, Calculus II, Linear Algebra</t>
  </si>
  <si>
    <t>MATH 1450, MATH 2470, MATH 3650</t>
  </si>
  <si>
    <t>Lisa Jellum</t>
  </si>
  <si>
    <t>ljellum@highlands.edu</t>
  </si>
  <si>
    <t>Concepts of Fitness and Wellness, Walking and Jogging</t>
  </si>
  <si>
    <t>PHED 1010, PHED 1130</t>
  </si>
  <si>
    <t>Da'Mon Andrews</t>
  </si>
  <si>
    <t>dandrews@ega.edu</t>
  </si>
  <si>
    <t>Foundations for College Algebra</t>
  </si>
  <si>
    <t>MATH 0989</t>
  </si>
  <si>
    <t>Jason Allard</t>
  </si>
  <si>
    <t>jmallard@valdosta.edu</t>
  </si>
  <si>
    <t>Introduction to Weather and Climate</t>
  </si>
  <si>
    <t>GEOG 1112</t>
  </si>
  <si>
    <t>Geological Sciences and Geography</t>
  </si>
  <si>
    <t>08</t>
  </si>
  <si>
    <t>Larry Gibson</t>
  </si>
  <si>
    <t>larry.gibson@ung.edu</t>
  </si>
  <si>
    <t>Anatomy and Physiology I, Anatomy and Physiology II</t>
  </si>
  <si>
    <t>BIOL 2120, BIOL 2130</t>
  </si>
  <si>
    <t>Christopher Ward</t>
  </si>
  <si>
    <t>christopherward@clayton.edu</t>
  </si>
  <si>
    <t>World History I</t>
  </si>
  <si>
    <t>Scott Kersey</t>
  </si>
  <si>
    <t>skersey@georgiasouthern.edu</t>
  </si>
  <si>
    <t>Calculus I, Statistics I</t>
  </si>
  <si>
    <t>MATH 1441, STAT 2231</t>
  </si>
  <si>
    <t>David Dorrell</t>
  </si>
  <si>
    <t>ddorrell@ggc.edu</t>
  </si>
  <si>
    <t>Introduction to Human Geography</t>
  </si>
  <si>
    <t>GEOG 1101</t>
  </si>
  <si>
    <t>Hongjie Wang</t>
  </si>
  <si>
    <t>hongjie.wang@armstrong.edu</t>
  </si>
  <si>
    <t>World Civilizations I</t>
  </si>
  <si>
    <t>Federica Goldoni</t>
  </si>
  <si>
    <t>fgoldoni@ggc.edu</t>
  </si>
  <si>
    <t>Elementary Spanish I, Elementary Spanish II</t>
  </si>
  <si>
    <t>SPAN 1001, SPAN 1002</t>
  </si>
  <si>
    <t>Amanda Rees</t>
  </si>
  <si>
    <t>rees_amanda@columbusstate.edu</t>
  </si>
  <si>
    <t>World Regional Geography</t>
  </si>
  <si>
    <t>Constantin Ogloblin</t>
  </si>
  <si>
    <t>coglobli@georgiasouthern.edu</t>
  </si>
  <si>
    <t>Business Economics</t>
  </si>
  <si>
    <t>ECON 2106</t>
  </si>
  <si>
    <t>Summer 2017</t>
  </si>
  <si>
    <t>mkunkel@westga.edu</t>
  </si>
  <si>
    <t>Exploring Social and Cultural Diversity, Exploring Teaching and Learning</t>
  </si>
  <si>
    <t>EDUC 2120, EDUC 2130</t>
  </si>
  <si>
    <t>Thomas Anderson</t>
  </si>
  <si>
    <t>tanderson47@gsu.edu</t>
  </si>
  <si>
    <t>Film Aesthetics</t>
  </si>
  <si>
    <t>FLME 1010</t>
  </si>
  <si>
    <t>Georgia Film Academy Film Production</t>
  </si>
  <si>
    <t>Janice Crook-Hill</t>
  </si>
  <si>
    <t>janice.crook-hill@ung.edu</t>
  </si>
  <si>
    <t>Introduction to Ecology</t>
  </si>
  <si>
    <t>BIOL 1102</t>
  </si>
  <si>
    <t>Jayme Feagin</t>
  </si>
  <si>
    <t>jfeagin@highlands.edu</t>
  </si>
  <si>
    <t>American History I, American History II</t>
  </si>
  <si>
    <t>HIST 2111, HIST 2112</t>
  </si>
  <si>
    <t>Ethical Hacking, Wireless Security, Infrastructure Defense, Professional Practices and Ethics</t>
  </si>
  <si>
    <t>IT 6843, IT 6833, IT 6883, CSE 3801</t>
  </si>
  <si>
    <t>Sarah Coakley</t>
  </si>
  <si>
    <t>stesar@highlands.edu</t>
  </si>
  <si>
    <t>Teresa Adams</t>
  </si>
  <si>
    <t>tadams40@gsu.edu</t>
  </si>
  <si>
    <t>Introduction to Information Systems</t>
  </si>
  <si>
    <t>CIS 2010</t>
  </si>
  <si>
    <t>09</t>
  </si>
  <si>
    <t>Jason Christian</t>
  </si>
  <si>
    <t>jachrist@highlands.edu</t>
  </si>
  <si>
    <t>Introductory Medical Microbiology</t>
  </si>
  <si>
    <t>BIOL 2161</t>
  </si>
  <si>
    <t>Patty Wagner</t>
  </si>
  <si>
    <t>patty.wagner@ung.edu</t>
  </si>
  <si>
    <t>Mathematical Models</t>
  </si>
  <si>
    <t>MATH 1101</t>
  </si>
  <si>
    <t>Evelina Sterling</t>
  </si>
  <si>
    <t>esterlin@kennesaw.edu</t>
  </si>
  <si>
    <t>Social Problems</t>
  </si>
  <si>
    <t>SOCI 2251</t>
  </si>
  <si>
    <t>Spring 2018</t>
  </si>
  <si>
    <t>Amelia Lewis</t>
  </si>
  <si>
    <t>alewi171@kennesaw.edu</t>
  </si>
  <si>
    <t>Composition I and II</t>
  </si>
  <si>
    <t>Shuting Xu</t>
  </si>
  <si>
    <t>sxu@ggc.edu</t>
  </si>
  <si>
    <t>Web Technologies</t>
  </si>
  <si>
    <t>ITEC 2130</t>
  </si>
  <si>
    <t>Donna Governor</t>
  </si>
  <si>
    <t>donna.governor@ung.edu</t>
  </si>
  <si>
    <t>Science Methods for Elementary School Teachers; Science Methods for Teachers (P-12)</t>
  </si>
  <si>
    <t>SIED 4184, SIED 4500</t>
  </si>
  <si>
    <t>Anita Turlington</t>
  </si>
  <si>
    <t>anita.turlington@ung.edu</t>
  </si>
  <si>
    <t>World Literature II</t>
  </si>
  <si>
    <t>ENGL 2112</t>
  </si>
  <si>
    <t>Lacy Hodges</t>
  </si>
  <si>
    <t>lacy.hodges@gatech.edu</t>
  </si>
  <si>
    <t>First Year Seminar</t>
  </si>
  <si>
    <t>GT 1000</t>
  </si>
  <si>
    <t>April Kay</t>
  </si>
  <si>
    <t>akay@daltonstate.edu</t>
  </si>
  <si>
    <t>Microbiology; General Microbiology</t>
  </si>
  <si>
    <t>BIOL 2215, 3340</t>
  </si>
  <si>
    <t>Elizabeth Dose</t>
  </si>
  <si>
    <t>edose@highlands.edu</t>
  </si>
  <si>
    <t>Introduction to Human Development</t>
  </si>
  <si>
    <t>Principles of Nutrition, Principles of Human Nutrition</t>
  </si>
  <si>
    <t>BIOL 2190, PHED 2202</t>
  </si>
  <si>
    <t>Social Psychology</t>
  </si>
  <si>
    <t>PSYC 3311, SOCI 3311</t>
  </si>
  <si>
    <t>Sharryse Henderson</t>
  </si>
  <si>
    <t>shenders@highlands.edu</t>
  </si>
  <si>
    <t>Anatomy and Physiology I and II</t>
  </si>
  <si>
    <t>BIOL 2121, BIOL 2122</t>
  </si>
  <si>
    <t>Psychological Adjustment</t>
  </si>
  <si>
    <t>PSYC 2101</t>
  </si>
  <si>
    <t>Jia Lu</t>
  </si>
  <si>
    <t>jlu@valdosta.edu</t>
  </si>
  <si>
    <t>Resources, Society, and Environment (Introduction to Environmental Geosciences)</t>
  </si>
  <si>
    <t>GEOG 1125</t>
  </si>
  <si>
    <t>314a</t>
  </si>
  <si>
    <t>Criminology</t>
  </si>
  <si>
    <t>CRJU 3410, CRJU 3100</t>
  </si>
  <si>
    <t>314b</t>
  </si>
  <si>
    <t>Travis McKie-Voerste</t>
  </si>
  <si>
    <t>tmckie@daltonstate.edu</t>
  </si>
  <si>
    <t>Summer 2018</t>
  </si>
  <si>
    <t>Patcharin Marion</t>
  </si>
  <si>
    <t>tragoonsirisakp@fvsu.edu</t>
  </si>
  <si>
    <t>Elementary Statistics, Calculus III</t>
  </si>
  <si>
    <t>MATH 2113, MATH 2174</t>
  </si>
  <si>
    <t>Fall 2018</t>
  </si>
  <si>
    <t>Meng Han</t>
  </si>
  <si>
    <t>mhan9@kennesaw.edu</t>
  </si>
  <si>
    <t>Overview of Mobile Systems, Data Communication and Networking, Wireless Security, IT Design Studio, Information Security Concepts and Administration</t>
  </si>
  <si>
    <t>CSE 3203, IT 4323, IT 4833, IT 6203, IT 6823</t>
  </si>
  <si>
    <t>SheryneSouthard@Clayton.edu</t>
  </si>
  <si>
    <t>Supervision in the Workforce, Ethics for Administrative and Technical Managers, Applied Economics, Global Technology</t>
  </si>
  <si>
    <t>TECH 3101, TECH 3104, TECH 3111, TECH 4115</t>
  </si>
  <si>
    <t>William Baird</t>
  </si>
  <si>
    <t>william.baird@armstrong.edu</t>
  </si>
  <si>
    <t>PHYS 2211K</t>
  </si>
  <si>
    <t>Lily Zheng</t>
  </si>
  <si>
    <t>liqiu.zheng@asurams.edu</t>
  </si>
  <si>
    <t>Physical Science II</t>
  </si>
  <si>
    <t>PHYS 1012</t>
  </si>
  <si>
    <t>Kasey Karen</t>
  </si>
  <si>
    <t>kasey.karen@gcsu.edu</t>
  </si>
  <si>
    <t>Bioethics</t>
  </si>
  <si>
    <t>BIOL 4310, BIOL 5310</t>
  </si>
  <si>
    <t>Jeffrey Yunek</t>
  </si>
  <si>
    <t>jyunek@kennesaw.edu</t>
  </si>
  <si>
    <t>Aural Skills I, Aural Skills II, Aural Skills III, Aural Skills IV</t>
  </si>
  <si>
    <t>MUSI 1111, MUSI 1112, MUSI 2111, MUSI 2112</t>
  </si>
  <si>
    <t>Foundation of Criminal Justice</t>
  </si>
  <si>
    <t>CRJU 1101</t>
  </si>
  <si>
    <t>Sarah Hepler</t>
  </si>
  <si>
    <t>shepler2@gsu.edu</t>
  </si>
  <si>
    <t>Abnormal Psychology Cross-Cultural Psychology</t>
  </si>
  <si>
    <t>PSYC 3390, PSYC 4401</t>
  </si>
  <si>
    <t>Katie Bridges</t>
  </si>
  <si>
    <t>kbridges@highlands.edu</t>
  </si>
  <si>
    <t>Fundamentals of Computer Applications</t>
  </si>
  <si>
    <t>BUSA 2205</t>
  </si>
  <si>
    <t>Abraham Baldwin Agricultural College</t>
  </si>
  <si>
    <t>April Abbott</t>
  </si>
  <si>
    <t>aabbott@abac.edu</t>
  </si>
  <si>
    <t>College Algebra, Trigonometry, Statistics</t>
  </si>
  <si>
    <t>MATH 1111, MATH 1112, MATH 2000</t>
  </si>
  <si>
    <t>zephyrinus.okonkwo@asurams.edu</t>
  </si>
  <si>
    <t>World Civilizations I, World Civilizations II</t>
  </si>
  <si>
    <t>HIST 1111, HIST 1112</t>
  </si>
  <si>
    <t>M001</t>
  </si>
  <si>
    <t>Continuous Improvement</t>
  </si>
  <si>
    <t>n/a</t>
  </si>
  <si>
    <t>Mini-Grant</t>
  </si>
  <si>
    <t>M002</t>
  </si>
  <si>
    <t>M004</t>
  </si>
  <si>
    <t>M005</t>
  </si>
  <si>
    <t>M006</t>
  </si>
  <si>
    <t>M007</t>
  </si>
  <si>
    <t>Elementary Statistics</t>
  </si>
  <si>
    <t>M009</t>
  </si>
  <si>
    <t>Introduction to General Psychology, Introduction to Sociology</t>
  </si>
  <si>
    <t>PSYC 1101, SOCI 1101</t>
  </si>
  <si>
    <t>M010</t>
  </si>
  <si>
    <t>M011</t>
  </si>
  <si>
    <t>Juanjuan Peng</t>
  </si>
  <si>
    <t>jpeng@georgiasouthern.edu</t>
  </si>
  <si>
    <t>World History II: The Emergence of the Modern Global Community (World Civilizations II)</t>
  </si>
  <si>
    <t>HIST 1112</t>
  </si>
  <si>
    <t>Calculus I for Engineers (special sections)</t>
  </si>
  <si>
    <t>MATH 1441</t>
  </si>
  <si>
    <t>Susan Finazzo</t>
  </si>
  <si>
    <t>sfinazzo@gsu.edu</t>
  </si>
  <si>
    <t>Introduction to Biology I</t>
  </si>
  <si>
    <t>BIOL 1103</t>
  </si>
  <si>
    <t>Intermediate Spanish I &amp; II</t>
  </si>
  <si>
    <t>SPAN 2001, SPAN 2002</t>
  </si>
  <si>
    <t>Rebecca Rutherfoord</t>
  </si>
  <si>
    <t>brutherf@kennesaw.edu</t>
  </si>
  <si>
    <t>Hardware/Software Concepts, Software Acquisition &amp; Project Management, Management of IT &amp; Human Computer Interaction, IT Policy and Law, Discrete Structures</t>
  </si>
  <si>
    <t>IT 3123, IT 3223, IT 4683, IT 4723, CSE 2300</t>
  </si>
  <si>
    <t>Uli Ingram</t>
  </si>
  <si>
    <t>uingram@kennesaw.edu</t>
  </si>
  <si>
    <t>Introduction to Human Geography, Earth from Above</t>
  </si>
  <si>
    <t>GEOG 1101, GEOG 1102</t>
  </si>
  <si>
    <t>Laura Ralston</t>
  </si>
  <si>
    <t>lralston@highlands.edu</t>
  </si>
  <si>
    <t>Western Civilization since 1648 (Western Civilization II)</t>
  </si>
  <si>
    <t>Norbert Pienta</t>
  </si>
  <si>
    <t>npienta@uga.edu</t>
  </si>
  <si>
    <t>Basics of Chemistry, Freshman Chemistry I, Freshman Chemistry II</t>
  </si>
  <si>
    <t>CHEM 1210, CHEM 1211, CHEM 1212</t>
  </si>
  <si>
    <t>Charity Bryan</t>
  </si>
  <si>
    <t>cbryan4@kennesaw.edu</t>
  </si>
  <si>
    <t>Behavioral and Psychological Aspects of Physical Education and Coaching, Service as Leadership, Programming and Problem Solving I</t>
  </si>
  <si>
    <t>HPE 3100, LDRS 3400, CSE 1301</t>
  </si>
  <si>
    <t>Kencho Tenzin</t>
  </si>
  <si>
    <t>ktenzin@highlands.edu</t>
  </si>
  <si>
    <t>Introduction to Philosophy</t>
  </si>
  <si>
    <t>PHIL 2010</t>
  </si>
  <si>
    <t>Lindsey Hand</t>
  </si>
  <si>
    <t>lhand4@kennesaw.edu</t>
  </si>
  <si>
    <t>Communication Sources and Investigation</t>
  </si>
  <si>
    <t>COM 2020</t>
  </si>
  <si>
    <t>Randy Green</t>
  </si>
  <si>
    <t>ragreen@highlands.edu</t>
  </si>
  <si>
    <t>The American Police Systems, Exploring Teaching and Learning</t>
  </si>
  <si>
    <t>CRJU 2111, EDUC 2130</t>
  </si>
  <si>
    <t>IT Policy and Law, IT Service Delivery, IT System Acquisition and Integration, Database Security &amp; Auditing, Data Visualization</t>
  </si>
  <si>
    <t>IT 6103, IT 6413, IT 6423, IT 6863, IT 7113</t>
  </si>
  <si>
    <t>James Castle</t>
  </si>
  <si>
    <t>jcastle@uga.edu</t>
  </si>
  <si>
    <t>Adapted PE, Beg Badminton, Beg Basketball, Challenge Course, Beg Bowling, Outdoor Adventure, Beg Bkpkg-Hiking, Beg Golf, Intermediate Golf, Advanced Golf, Self Defense, Beg Racquetball, Inter Racquetball, Softball, Soccer, Ultimate, Beg Swimming, Inter Swimming, Beg Scuba, Beg Tennis, Inter Tennis, Beg Volleyball, Inter Volleyball, Intro to Wt Train, Fitness for Life Group Fitness, FFL Indoor Cycling, FFL Body Condition, FFL Jogging, FFL Swimming, FFL Walking, Directed Study</t>
  </si>
  <si>
    <t>PEDB 1010, 1020, 1040, 1070, 1080, 1090, 1100, 1120, 1130, 1140, 1150, 1230, 1240, 1260, 1270, 1280, 1300, 1310, 1331, 1350, 1360, 1380, 1390, 1400, 1900, 1910, 1920, 1930, 1940, 1950, 1990</t>
  </si>
  <si>
    <t>Jacqueline Belwood</t>
  </si>
  <si>
    <t>jbelwood@highlands.edu</t>
  </si>
  <si>
    <t>Principles of Biology I &amp; II</t>
  </si>
  <si>
    <t>BIOL 2107, BIOL 2108</t>
  </si>
  <si>
    <t>M013</t>
  </si>
  <si>
    <t>Ru Story Huffman</t>
  </si>
  <si>
    <t>Fundamentals of Information Literacy</t>
  </si>
  <si>
    <t>LIBR 1101</t>
  </si>
  <si>
    <t>Libraries</t>
  </si>
  <si>
    <t>M014</t>
  </si>
  <si>
    <t>Barbara G. Tucker</t>
  </si>
  <si>
    <t>M015</t>
  </si>
  <si>
    <t>M016</t>
  </si>
  <si>
    <t>Edward Forringer</t>
  </si>
  <si>
    <t>eforring@ggc.edu</t>
  </si>
  <si>
    <t>M017</t>
  </si>
  <si>
    <t>M018</t>
  </si>
  <si>
    <t>kdolan@gsu.edu</t>
  </si>
  <si>
    <t>M020</t>
  </si>
  <si>
    <t>M021</t>
  </si>
  <si>
    <t>Amber K. Lupo</t>
  </si>
  <si>
    <t>lupo_amber@columbusstate.edu</t>
  </si>
  <si>
    <t>M022</t>
  </si>
  <si>
    <t>Gary Fisk, Ph.D.</t>
  </si>
  <si>
    <t>gary.fisk@gsw.edu</t>
  </si>
  <si>
    <t>Psychological Statistics</t>
  </si>
  <si>
    <t>PSYC 3301</t>
  </si>
  <si>
    <t>M023</t>
  </si>
  <si>
    <t>M024</t>
  </si>
  <si>
    <t>Laura Palmer</t>
  </si>
  <si>
    <t>lpalme32@kennesaw.edu</t>
  </si>
  <si>
    <t>Technical Communication, Workplace Writing</t>
  </si>
  <si>
    <t>M025</t>
  </si>
  <si>
    <t>Althea Moser</t>
  </si>
  <si>
    <t>amoser@highlands.edu</t>
  </si>
  <si>
    <t>Concepts of Fitness and Health</t>
  </si>
  <si>
    <t>PHED 1010</t>
  </si>
  <si>
    <t>M026</t>
  </si>
  <si>
    <t>Michael Lewkowicz</t>
  </si>
  <si>
    <t xml:space="preserve">mlewkowi@ggc.edu </t>
  </si>
  <si>
    <t>M027</t>
  </si>
  <si>
    <t>Jennifer P. Pitts</t>
  </si>
  <si>
    <t>Principles of IT Management</t>
  </si>
  <si>
    <t>M028</t>
  </si>
  <si>
    <t>choban@highlands.edu</t>
  </si>
  <si>
    <t>M030</t>
  </si>
  <si>
    <t>Hashim A Saber</t>
  </si>
  <si>
    <t>Calculus I, Calculus III, Linear Algebra, Differential Equations</t>
  </si>
  <si>
    <t>MATH 1450, MATH 2470, MATH 3000, MATH 3650</t>
  </si>
  <si>
    <t>M031</t>
  </si>
  <si>
    <t>Aurora Ramos Nunez</t>
  </si>
  <si>
    <t>aramosnunez@ccga.edu</t>
  </si>
  <si>
    <t>M032</t>
  </si>
  <si>
    <t xml:space="preserve">Principles of Chemistry I, Principles of Chemistry II </t>
  </si>
  <si>
    <t>M033</t>
  </si>
  <si>
    <t>Judy Orton Grissett</t>
  </si>
  <si>
    <t>Research Methods in Psychology</t>
  </si>
  <si>
    <t>PSYC 2300</t>
  </si>
  <si>
    <t>12</t>
  </si>
  <si>
    <t>Yong Shi</t>
  </si>
  <si>
    <t>yshi5@kennesaw.edu</t>
  </si>
  <si>
    <t>Cloud Computing Undergraduate, Cloud Computing Graduate, Mobile Software Development Undergraduate, Mobile Software Development Graduate, Computer Organization and Architecture, User Interface Engineering, Machine Learning</t>
  </si>
  <si>
    <t>CS 4524, CS 7125, CS 4322, CS 7455, CS 3503, CS 4712, CS 7267</t>
  </si>
  <si>
    <t>Dawn Baunach</t>
  </si>
  <si>
    <t>dbaunach@kennesaw.edu</t>
  </si>
  <si>
    <t>Statistics for Sociology</t>
  </si>
  <si>
    <t>SOCI 3303</t>
  </si>
  <si>
    <t>Fall 2019</t>
  </si>
  <si>
    <t>Paul Hadavas</t>
  </si>
  <si>
    <t>phadavas@georgiasouthern.edu</t>
  </si>
  <si>
    <t>Survey of Calculus</t>
  </si>
  <si>
    <t>MATH 1232</t>
  </si>
  <si>
    <t>Anne Gaquere-Parker</t>
  </si>
  <si>
    <t>agaquere@westga.edu</t>
  </si>
  <si>
    <t>Survey of Chemistry I</t>
  </si>
  <si>
    <t>CHEM 1151</t>
  </si>
  <si>
    <t>Yan Yang</t>
  </si>
  <si>
    <t>yyang@westga.edu</t>
  </si>
  <si>
    <t>Educational Psychology</t>
  </si>
  <si>
    <t>CEPD 4101</t>
  </si>
  <si>
    <t>Brett Larson</t>
  </si>
  <si>
    <t>blarson@ega.edu</t>
  </si>
  <si>
    <t>Summer 2019</t>
  </si>
  <si>
    <t>wbaird@georgiasouthern.edu</t>
  </si>
  <si>
    <t>Principles of Physics II</t>
  </si>
  <si>
    <t>PHYS 2212K</t>
  </si>
  <si>
    <t>Antara Dutta</t>
  </si>
  <si>
    <t>adutta@gsu.edu</t>
  </si>
  <si>
    <t>Craig Soaries</t>
  </si>
  <si>
    <t>csoaries@gordonstate.edu</t>
  </si>
  <si>
    <t>Introduction to Humanities I &amp; II</t>
  </si>
  <si>
    <t>HUMN 1501 and HUMN 1502</t>
  </si>
  <si>
    <t>Advanced Web Development, Introduction to Web Development</t>
  </si>
  <si>
    <t>IT 4203, IT3203</t>
  </si>
  <si>
    <t>Peter Higgins</t>
  </si>
  <si>
    <t>phiggins@gordonstate.edu</t>
  </si>
  <si>
    <t>Students Taking Academic Responsibility</t>
  </si>
  <si>
    <t>STAR 0098</t>
  </si>
  <si>
    <t>Learning Support</t>
  </si>
  <si>
    <t>Soma Mukhopadhyay</t>
  </si>
  <si>
    <t>smukhopadhyay@augusta.edu</t>
  </si>
  <si>
    <t>Human Anatomy &amp; Physiology I &amp; II</t>
  </si>
  <si>
    <t>BIOL 2111 &amp; BIOL 2112</t>
  </si>
  <si>
    <t>Atlanta Metropolitan State College</t>
  </si>
  <si>
    <t>Candice Chatman</t>
  </si>
  <si>
    <t>cflowe@atlm.edu</t>
  </si>
  <si>
    <t>Principles of Biology I, Principles of Biology I Lab, Principles of Biology II, Principles of Biology II Lab</t>
  </si>
  <si>
    <t>BIOL 1107, BLAB 1107, BIOL 1108, BLAB 1108</t>
  </si>
  <si>
    <t>Reza Parizi</t>
  </si>
  <si>
    <t>rparizi1@kennesaw.edu</t>
  </si>
  <si>
    <t>Introduction to software engineering, Software engineering, Emerging software engineering processes</t>
  </si>
  <si>
    <t>SWE 3313, SWE 6623, SWE 6733</t>
  </si>
  <si>
    <t>GEOG 1102</t>
  </si>
  <si>
    <t>Andrea Scapolo</t>
  </si>
  <si>
    <t>ascapolo@kennesaw.edu</t>
  </si>
  <si>
    <t>Elementary Italian I , Elementary Italian II</t>
  </si>
  <si>
    <t>ITAL 1001, ITAL 1002</t>
  </si>
  <si>
    <t>Michelle Boyce</t>
  </si>
  <si>
    <t>mboyce@highlands.edu</t>
  </si>
  <si>
    <t>Clinical Calculations; Pharmacology; Conceptual Nursing for Paramedics and LPNs</t>
  </si>
  <si>
    <t>NURS 1152; NURS 1002; NURS 1400</t>
  </si>
  <si>
    <t>Introduction to Cultural Diversity</t>
  </si>
  <si>
    <t>PSYC 2222</t>
  </si>
  <si>
    <t>Shreyas Desai</t>
  </si>
  <si>
    <t>sdesai@atlm.edu</t>
  </si>
  <si>
    <t>College Algebra and Mathematical Modeling</t>
  </si>
  <si>
    <t>MATH 1111, MATH 1101</t>
  </si>
  <si>
    <t>M035</t>
  </si>
  <si>
    <t>lli@kennesaw.edu</t>
  </si>
  <si>
    <t>Databases: Design and Application</t>
  </si>
  <si>
    <t>IT 5433</t>
  </si>
  <si>
    <t>M036</t>
  </si>
  <si>
    <t>Kimberly Subacz</t>
  </si>
  <si>
    <t>ksubacz@highlands.edu</t>
  </si>
  <si>
    <t>General Zoology</t>
  </si>
  <si>
    <t>BIOL 2145</t>
  </si>
  <si>
    <t>M037</t>
  </si>
  <si>
    <t>BIOL 2107</t>
  </si>
  <si>
    <t>M038</t>
  </si>
  <si>
    <t>Brandy Rogers</t>
  </si>
  <si>
    <t>brogers@highlands.edu</t>
  </si>
  <si>
    <t>BIOL 2108</t>
  </si>
  <si>
    <t>M039</t>
  </si>
  <si>
    <t>Mark Pergrem</t>
  </si>
  <si>
    <t>mpergrem@highlands.edu</t>
  </si>
  <si>
    <t>Introduction to Physics</t>
  </si>
  <si>
    <t>M040</t>
  </si>
  <si>
    <t>Database Systems</t>
  </si>
  <si>
    <t>CSE 3153</t>
  </si>
  <si>
    <t>M041</t>
  </si>
  <si>
    <t>Levent Bulut</t>
  </si>
  <si>
    <t>lbulut@valdosta.edu</t>
  </si>
  <si>
    <t>Principles of Microeconomics</t>
  </si>
  <si>
    <t>M042</t>
  </si>
  <si>
    <t>Sandip Das</t>
  </si>
  <si>
    <t>sdas2@kennesaw.edu</t>
  </si>
  <si>
    <t>Engineering Electronics</t>
  </si>
  <si>
    <t>EE 3401</t>
  </si>
  <si>
    <t>M043</t>
  </si>
  <si>
    <t>czhang4@kennesaw.edu</t>
  </si>
  <si>
    <t>M044</t>
  </si>
  <si>
    <t>American History I</t>
  </si>
  <si>
    <t>HIST 2111</t>
  </si>
  <si>
    <t>M046</t>
  </si>
  <si>
    <t>Jenny Crisp</t>
  </si>
  <si>
    <t>English Composition I &amp; II</t>
  </si>
  <si>
    <t>M047</t>
  </si>
  <si>
    <t>Patcharin Tragoonsirisak Marion</t>
  </si>
  <si>
    <t>Calculus I</t>
  </si>
  <si>
    <t>MATH 1154</t>
  </si>
  <si>
    <t>M048</t>
  </si>
  <si>
    <t>M050</t>
  </si>
  <si>
    <t>Hyrum D. Carroll</t>
  </si>
  <si>
    <t>carroll_hyrum@columbusstate.edu</t>
  </si>
  <si>
    <t>Computer Science I</t>
  </si>
  <si>
    <t>CPSC 1301</t>
  </si>
  <si>
    <t>M051</t>
  </si>
  <si>
    <t>Foundations of Biology</t>
  </si>
  <si>
    <t>BIOL 1010</t>
  </si>
  <si>
    <t>M052</t>
  </si>
  <si>
    <t>Jachrist@highlands.edu</t>
  </si>
  <si>
    <t>Anatomy and Physiology II</t>
  </si>
  <si>
    <t>BIOL 2122</t>
  </si>
  <si>
    <t>M053</t>
  </si>
  <si>
    <t>Natalie Stickney</t>
  </si>
  <si>
    <t>nstickney@gsu.edu</t>
  </si>
  <si>
    <t>CPR and First Aid</t>
  </si>
  <si>
    <t>KH 2006</t>
  </si>
  <si>
    <t>M054</t>
  </si>
  <si>
    <t>Hossain Shahriar</t>
  </si>
  <si>
    <t>hshahria@kennesaw.edu</t>
  </si>
  <si>
    <t>Ethical Hacking for Effective Defense</t>
  </si>
  <si>
    <t>IT 4843</t>
  </si>
  <si>
    <t>M055</t>
  </si>
  <si>
    <t>Aisha Adams</t>
  </si>
  <si>
    <t>adams_aisha@columbusstate.edu</t>
  </si>
  <si>
    <t>13</t>
  </si>
  <si>
    <t>Spring 2020</t>
  </si>
  <si>
    <t>Hyesung Park</t>
  </si>
  <si>
    <t>hpark7@ggc.edu</t>
  </si>
  <si>
    <t>Programming Fundamentals</t>
  </si>
  <si>
    <t>ITEC 2140</t>
  </si>
  <si>
    <t>48</t>
  </si>
  <si>
    <t>288</t>
  </si>
  <si>
    <t>Sherly Abraham</t>
  </si>
  <si>
    <t>sabraham1@ggc.edu</t>
  </si>
  <si>
    <t>Introduction to Databases</t>
  </si>
  <si>
    <t>ITEC 3200</t>
  </si>
  <si>
    <t>28</t>
  </si>
  <si>
    <t>168</t>
  </si>
  <si>
    <t>Gregory Gullette</t>
  </si>
  <si>
    <t>ggullette@ggc.edu</t>
  </si>
  <si>
    <t>Introduction to Anthropology</t>
  </si>
  <si>
    <t>ANTH 1102</t>
  </si>
  <si>
    <t>Anthropology</t>
  </si>
  <si>
    <t>0</t>
  </si>
  <si>
    <t>196</t>
  </si>
  <si>
    <t>Yi Ding</t>
  </si>
  <si>
    <t>yding1@ggc.edu</t>
  </si>
  <si>
    <t>Introduction to Information Systems; Management Information Systems</t>
  </si>
  <si>
    <t>ITEC 2201, BUSA 3100</t>
  </si>
  <si>
    <t>40</t>
  </si>
  <si>
    <t>160</t>
  </si>
  <si>
    <t>Lixin Li</t>
  </si>
  <si>
    <t>lli@georgiasouthern.edu</t>
  </si>
  <si>
    <t>Data Structure; Theoretical Foundations</t>
  </si>
  <si>
    <t>CSCI 3230; CSCI 3236</t>
  </si>
  <si>
    <t>25</t>
  </si>
  <si>
    <t>33</t>
  </si>
  <si>
    <t>27</t>
  </si>
  <si>
    <t>Sherika Derico</t>
  </si>
  <si>
    <t>derico_sherika@columbusstate.edu</t>
  </si>
  <si>
    <t>Professional Clinical Nursing; Health Assessment; Pathophysiology; Evidence Based Practice</t>
  </si>
  <si>
    <t>NURS 3191; NURS 3293; NURS 3194; NURS 31295</t>
  </si>
  <si>
    <t>80</t>
  </si>
  <si>
    <t>187</t>
  </si>
  <si>
    <t>291</t>
  </si>
  <si>
    <t>Kimberly Shaw</t>
  </si>
  <si>
    <t>shaw_kimberly@columbusstate.edu</t>
  </si>
  <si>
    <t>Introductory Physics 1 and Principles of Physics 1</t>
  </si>
  <si>
    <t>PHYS 1111 and PHYS 2211</t>
  </si>
  <si>
    <t>24</t>
  </si>
  <si>
    <t>72</t>
  </si>
  <si>
    <t>120</t>
  </si>
  <si>
    <t>Rosa Williams</t>
  </si>
  <si>
    <t>williams_rosa@columbusstate.edu</t>
  </si>
  <si>
    <t>Descriptive Astronomy 1: The Solar System</t>
  </si>
  <si>
    <t>ASTR 1105</t>
  </si>
  <si>
    <t>41</t>
  </si>
  <si>
    <t>Aselia Urmanbetova</t>
  </si>
  <si>
    <t>aselia.urmanbetova@gatech.edu</t>
  </si>
  <si>
    <t>Principles of Macroeconomics</t>
  </si>
  <si>
    <t>ECON2105</t>
  </si>
  <si>
    <t>50</t>
  </si>
  <si>
    <t>400</t>
  </si>
  <si>
    <t>Christopher Saldana</t>
  </si>
  <si>
    <t>christopher.saldana@me.gatech.edu</t>
  </si>
  <si>
    <t>Creative Decisions and Design</t>
  </si>
  <si>
    <t>ME 2110</t>
  </si>
  <si>
    <t>100</t>
  </si>
  <si>
    <t>275</t>
  </si>
  <si>
    <t>225</t>
  </si>
  <si>
    <t>Introduction to Nursing, Foundations of Nursing,</t>
  </si>
  <si>
    <t>NURS 1000, NURS 1100, NURS 1200, NURS 1400, 2500, 2600, 2650</t>
  </si>
  <si>
    <t>128</t>
  </si>
  <si>
    <t>192</t>
  </si>
  <si>
    <t>Esther Morgan-Ellis</t>
  </si>
  <si>
    <t>esther.morgan-ellis@ung.edu</t>
  </si>
  <si>
    <t>60</t>
  </si>
  <si>
    <t>597</t>
  </si>
  <si>
    <t>518</t>
  </si>
  <si>
    <t>Lli13@kennesaw.edu</t>
  </si>
  <si>
    <t>IT 5413: Software Design and Development IT 5423: Computer Networks and System Administration IT 6773: Practical Data Analytics IT 7833: IT Strategy, Policy, and Governance IT 7993: IT Capstone</t>
  </si>
  <si>
    <t>IT 5413,IT 5423, IT 6773, IT 7833, IT 7993</t>
  </si>
  <si>
    <t>220</t>
  </si>
  <si>
    <t>190</t>
  </si>
  <si>
    <t>Mathematics Modeling</t>
  </si>
  <si>
    <t>23</t>
  </si>
  <si>
    <t>200</t>
  </si>
  <si>
    <t>102</t>
  </si>
  <si>
    <t>Quintero Moore</t>
  </si>
  <si>
    <t>qmoore@atlm.edu</t>
  </si>
  <si>
    <t>Human Anatomy and Physiology I and II Lab</t>
  </si>
  <si>
    <t>BLAB 2241 and BLAB 2242</t>
  </si>
  <si>
    <t>Deon OBryant</t>
  </si>
  <si>
    <t>dobryant@atlm.edu</t>
  </si>
  <si>
    <t>Fundamentals of Microbiology/Fundamentals of Microbiology Lab</t>
  </si>
  <si>
    <t>BIOL 2215/BLAB 2215</t>
  </si>
  <si>
    <t>Programming Principles, Adv Programming &amp; Applications, Adv Mobile Development, Data Communications &amp; Networking, The Internet of Things</t>
  </si>
  <si>
    <t>IT 1113, IT 3883, IT 4213, IT 4323, IT 4893</t>
  </si>
  <si>
    <t>178</t>
  </si>
  <si>
    <t>411</t>
  </si>
  <si>
    <t>293</t>
  </si>
  <si>
    <t>Yelizaveta Moss</t>
  </si>
  <si>
    <t>ygmoss@ung.edu</t>
  </si>
  <si>
    <t>Film Appreciation</t>
  </si>
  <si>
    <t>MDST 1110</t>
  </si>
  <si>
    <t>36</t>
  </si>
  <si>
    <t>320</t>
  </si>
  <si>
    <t>268</t>
  </si>
  <si>
    <t>Foundations of Criminal Justice (Intro. to Criminal Justice)</t>
  </si>
  <si>
    <t>280</t>
  </si>
  <si>
    <t>M058</t>
  </si>
  <si>
    <t>MATH 1450</t>
  </si>
  <si>
    <t>M059</t>
  </si>
  <si>
    <t>Jasmine Crumsey Forde</t>
  </si>
  <si>
    <t>jcrumsey@uga.edu</t>
  </si>
  <si>
    <t>Ecological Basis of Environmental Issues</t>
  </si>
  <si>
    <t>ECOL 1000</t>
  </si>
  <si>
    <t>M060</t>
  </si>
  <si>
    <t>Business Intelligence</t>
  </si>
  <si>
    <t>IT 6713</t>
  </si>
  <si>
    <t>M062</t>
  </si>
  <si>
    <t>Deborah Lee, M.S.</t>
  </si>
  <si>
    <t>dlee@ega.edu</t>
  </si>
  <si>
    <t>M063</t>
  </si>
  <si>
    <t>kc31223@uga.edu</t>
  </si>
  <si>
    <t>Calculus I, Calculus II</t>
  </si>
  <si>
    <t>MATH 2250, MATH 2260</t>
  </si>
  <si>
    <t>M064</t>
  </si>
  <si>
    <t>Suzanne Ellenberger</t>
  </si>
  <si>
    <t>suzanne.ellenberger@uga.edu</t>
  </si>
  <si>
    <t>Freshman Chemistry I</t>
  </si>
  <si>
    <t>M065</t>
  </si>
  <si>
    <t>Basics of Chemistry</t>
  </si>
  <si>
    <t>CHEM 1210</t>
  </si>
  <si>
    <t>M066</t>
  </si>
  <si>
    <t>Lisa Connell</t>
  </si>
  <si>
    <t>lconnell@westga.edu</t>
  </si>
  <si>
    <t>Elementary French II, Intermediate French I</t>
  </si>
  <si>
    <t>FREN 1002, FREN 2001</t>
  </si>
  <si>
    <t>M067</t>
  </si>
  <si>
    <t>Freshman Chemistry II</t>
  </si>
  <si>
    <t>CHEM 1212</t>
  </si>
  <si>
    <t>M068</t>
  </si>
  <si>
    <t>M069</t>
  </si>
  <si>
    <t>Kathryn Morris Dye</t>
  </si>
  <si>
    <t>kathryn.dye@sgsc.edu</t>
  </si>
  <si>
    <t>M071</t>
  </si>
  <si>
    <t>Clément Aubert</t>
  </si>
  <si>
    <t>caubert@augusta.edu</t>
  </si>
  <si>
    <t>CSCI 3410</t>
  </si>
  <si>
    <t>M073</t>
  </si>
  <si>
    <t>Rabia Shahbaz</t>
  </si>
  <si>
    <t>rshahbaz@ggc.edu</t>
  </si>
  <si>
    <t>M074</t>
  </si>
  <si>
    <t>John Weatherford</t>
  </si>
  <si>
    <t>johnweatherford@uga.edu</t>
  </si>
  <si>
    <t>New Media Production</t>
  </si>
  <si>
    <t>NMIX 4110</t>
  </si>
  <si>
    <t>14</t>
  </si>
  <si>
    <t>Summer 2020</t>
  </si>
  <si>
    <t>Jacobus Boers</t>
  </si>
  <si>
    <t>jboers@gsu.edu</t>
  </si>
  <si>
    <t>Global Business</t>
  </si>
  <si>
    <t>BUSA 4000, BUSA 4001</t>
  </si>
  <si>
    <t>Lydia Ray</t>
  </si>
  <si>
    <t>ray_lydia@columbusstate.edu</t>
  </si>
  <si>
    <t>Computer Science II; Data Structures; Information Security</t>
  </si>
  <si>
    <t>CPSC 1302, CPSC 2108, CPSC 2106</t>
  </si>
  <si>
    <t>Selena He</t>
  </si>
  <si>
    <t>she4@kennesaw.edu</t>
  </si>
  <si>
    <t>Data Structures; Data Structures Lab; Operating Systems; Algorithm Analysis; Modeling &amp; Simulation</t>
  </si>
  <si>
    <t>CS3305, CS3305L, CS3502, CS4306, CS4632</t>
  </si>
  <si>
    <t>World Regional Geography and Introduction to Cartographic Techniques</t>
  </si>
  <si>
    <t>GEOG 1130, GEOG 3305</t>
  </si>
  <si>
    <t>Laura Howard</t>
  </si>
  <si>
    <t>lhowar40@kennesaw.edu</t>
  </si>
  <si>
    <t>World Literature</t>
  </si>
  <si>
    <t>ENGL 2110</t>
  </si>
  <si>
    <t>Aubrey Dyer</t>
  </si>
  <si>
    <t>aubreydyer@clayton.edu</t>
  </si>
  <si>
    <t>Principles of Chemistry I and Principles of Chemistry II</t>
  </si>
  <si>
    <t>68</t>
  </si>
  <si>
    <t>183</t>
  </si>
  <si>
    <t>189</t>
  </si>
  <si>
    <t>Tom Aiello</t>
  </si>
  <si>
    <t>taiello@gordonstate.edu</t>
  </si>
  <si>
    <t>Western Civilization II</t>
  </si>
  <si>
    <t>HIST 1122</t>
  </si>
  <si>
    <t>35</t>
  </si>
  <si>
    <t>140</t>
  </si>
  <si>
    <t>Rachel Epstein</t>
  </si>
  <si>
    <t>rachel.epstein@gcsu.edu</t>
  </si>
  <si>
    <t>90</t>
  </si>
  <si>
    <t>240</t>
  </si>
  <si>
    <t>Cyntoria Johnson</t>
  </si>
  <si>
    <t>cjohnson5@gsu.edu</t>
  </si>
  <si>
    <t>American Criminal Courts</t>
  </si>
  <si>
    <t>CRJU 2700</t>
  </si>
  <si>
    <t>Introduction to Data Analytics and Technology; Big Data System Administration</t>
  </si>
  <si>
    <t>IT 3703, IT 4733</t>
  </si>
  <si>
    <t>70</t>
  </si>
  <si>
    <t>105</t>
  </si>
  <si>
    <t>Freshman Chemistry I and Freshman Chemistry II</t>
  </si>
  <si>
    <t>3,000</t>
  </si>
  <si>
    <t>2,600</t>
  </si>
  <si>
    <t>Quantitative Reasoning</t>
  </si>
  <si>
    <t>1080</t>
  </si>
  <si>
    <t>840</t>
  </si>
  <si>
    <t>William Bogner</t>
  </si>
  <si>
    <t>wbogner@gsu.edu</t>
  </si>
  <si>
    <t>Business, Value and You (Introduction to Business)</t>
  </si>
  <si>
    <t>BUSA 1105</t>
  </si>
  <si>
    <t>Brian Ray</t>
  </si>
  <si>
    <t>bray@abac.edu</t>
  </si>
  <si>
    <t>Thomas Colbert</t>
  </si>
  <si>
    <t>tcolbert@augusta.edu</t>
  </si>
  <si>
    <t>Introductory Physics I and Introductory Physics II</t>
  </si>
  <si>
    <t>PHYS1111, PHYS1112</t>
  </si>
  <si>
    <t>223</t>
  </si>
  <si>
    <t>30</t>
  </si>
  <si>
    <t>270</t>
  </si>
  <si>
    <t>Inseok Song</t>
  </si>
  <si>
    <t>song@uga.edu</t>
  </si>
  <si>
    <t>Astronomy of the Solar System</t>
  </si>
  <si>
    <t>ASTR 1010</t>
  </si>
  <si>
    <t>235</t>
  </si>
  <si>
    <t>92</t>
  </si>
  <si>
    <t>Shainaz Landge</t>
  </si>
  <si>
    <t>slandge@georgiasouthern.edu</t>
  </si>
  <si>
    <t>Organic Chemistry I and Organic Chemistry II</t>
  </si>
  <si>
    <t>CHEM 3401, CHEM 3402</t>
  </si>
  <si>
    <t>Darren Broome</t>
  </si>
  <si>
    <t>dbroome@gordonstate.edu</t>
  </si>
  <si>
    <t>Elementary Spanish I and Elementary Spanish II</t>
  </si>
  <si>
    <t>150</t>
  </si>
  <si>
    <t>Michael Cotterell</t>
  </si>
  <si>
    <t>mepcott@uga.edu</t>
  </si>
  <si>
    <t>Computer Science II (Software Development)</t>
  </si>
  <si>
    <t>CSCI 1302</t>
  </si>
  <si>
    <t>Neil Boumpani</t>
  </si>
  <si>
    <t>nboumpani@gordonstate.edu</t>
  </si>
  <si>
    <t>210</t>
  </si>
  <si>
    <t>Beulah Narendrapurapu</t>
  </si>
  <si>
    <t>bnarendrapurapu@georgiasouthern.edu</t>
  </si>
  <si>
    <t>Comprehensive General Chemistry</t>
  </si>
  <si>
    <t>CHEM 1310</t>
  </si>
  <si>
    <t>384</t>
  </si>
  <si>
    <t>685</t>
  </si>
  <si>
    <t>538</t>
  </si>
  <si>
    <t>Mohamed Jamaloodeen</t>
  </si>
  <si>
    <t>mjamaloo@ggc.edu</t>
  </si>
  <si>
    <t>Discrete Math</t>
  </si>
  <si>
    <t>MATH 2300</t>
  </si>
  <si>
    <t>56</t>
  </si>
  <si>
    <t>M75</t>
  </si>
  <si>
    <t>M78</t>
  </si>
  <si>
    <t>Fundamentals of Speech</t>
  </si>
  <si>
    <t>M79</t>
  </si>
  <si>
    <t>Jayme Akers Feagin</t>
  </si>
  <si>
    <t>American History II</t>
  </si>
  <si>
    <t>HIST 2112</t>
  </si>
  <si>
    <t>M80</t>
  </si>
  <si>
    <t>Mark E. Knauss</t>
  </si>
  <si>
    <t>mknauss@highlands.edu</t>
  </si>
  <si>
    <t>M81</t>
  </si>
  <si>
    <t>Fundamentals of Blockchain and Smart Contracts</t>
  </si>
  <si>
    <t>SWE 4490</t>
  </si>
  <si>
    <t>M82</t>
  </si>
  <si>
    <t>Fitness Walking and Jogging</t>
  </si>
  <si>
    <t>PHED 1130</t>
  </si>
  <si>
    <t>M83</t>
  </si>
  <si>
    <t>Tashia Caughran</t>
  </si>
  <si>
    <t>tashia.caughran@ung.edu</t>
  </si>
  <si>
    <t>Principles of Chemistry I and II</t>
  </si>
  <si>
    <t>CHEM 1211, CHEM 1151</t>
  </si>
  <si>
    <t>M84</t>
  </si>
  <si>
    <t>World Civilizations II</t>
  </si>
  <si>
    <t>M85</t>
  </si>
  <si>
    <t>Kim Correll</t>
  </si>
  <si>
    <t>kcorrell@daltonstate.edu</t>
  </si>
  <si>
    <t>M86</t>
  </si>
  <si>
    <t>Survey of Chemistry II, Survey of Biochemistry, Biochemistry I &amp; II</t>
  </si>
  <si>
    <t>CHEM 1152, CHEM 3100, CHEM 4841K,, CHEM 4842K</t>
  </si>
  <si>
    <t>M87</t>
  </si>
  <si>
    <t>Ethical Hacking and Networking Security</t>
  </si>
  <si>
    <t>IT 6843</t>
  </si>
  <si>
    <t>M89</t>
  </si>
  <si>
    <t>Donald Wayne Suggs</t>
  </si>
  <si>
    <t>dwsuggs@uga.edu</t>
  </si>
  <si>
    <t>Quantitative Chemical Analysis Lab</t>
  </si>
  <si>
    <t>CHEM 2300L</t>
  </si>
  <si>
    <t>M90</t>
  </si>
  <si>
    <t>Quantitative Analysis</t>
  </si>
  <si>
    <t>CHEM 2300</t>
  </si>
  <si>
    <t>M91</t>
  </si>
  <si>
    <t>Michael J. Dancs</t>
  </si>
  <si>
    <t>michaeldancs@clayton.edu</t>
  </si>
  <si>
    <t>Introductory Statistics</t>
  </si>
  <si>
    <t>MATH 1404</t>
  </si>
  <si>
    <t>M92</t>
  </si>
  <si>
    <t>M94</t>
  </si>
  <si>
    <t>Jack Zheng</t>
  </si>
  <si>
    <t>Data Visualization</t>
  </si>
  <si>
    <t>IT 7113</t>
  </si>
  <si>
    <t>15</t>
  </si>
  <si>
    <t>Shoshana Katzman</t>
  </si>
  <si>
    <t>skatzman@ggc.edu</t>
  </si>
  <si>
    <t>Cell Biology</t>
  </si>
  <si>
    <t>BIOL 3400</t>
  </si>
  <si>
    <t>216</t>
  </si>
  <si>
    <t>$130.65</t>
  </si>
  <si>
    <t>Web Development</t>
  </si>
  <si>
    <t>ITEC 4450</t>
  </si>
  <si>
    <t>Rodger Bates</t>
  </si>
  <si>
    <t>rodgerbates@clayton.edu</t>
  </si>
  <si>
    <t>Introductory Sociology</t>
  </si>
  <si>
    <t>$119</t>
  </si>
  <si>
    <t>Policing in America, Social Science &amp; the American Crime Problem, Ethical Issues in Criminal Justice, Statistical Analysis in Criminal Justice</t>
  </si>
  <si>
    <t>CRJU 2110, CRJU 2200, CRJU 3060, CRJU 3610</t>
  </si>
  <si>
    <t>1655</t>
  </si>
  <si>
    <t>215</t>
  </si>
  <si>
    <t>720</t>
  </si>
  <si>
    <t>Shane Peterson</t>
  </si>
  <si>
    <t>speter71@kennesaw.edu</t>
  </si>
  <si>
    <t>Elementary German 1 and 2, Intermediate German 1 and 2</t>
  </si>
  <si>
    <t>GRMN 1001, GRMN 1002, GRMN 2001, GRMN 2002</t>
  </si>
  <si>
    <t>175</t>
  </si>
  <si>
    <t>161</t>
  </si>
  <si>
    <t>Daniel Mancill</t>
  </si>
  <si>
    <t>dmancill@ega.edu</t>
  </si>
  <si>
    <t>1650</t>
  </si>
  <si>
    <t>750</t>
  </si>
  <si>
    <t>Cengiz Gunay</t>
  </si>
  <si>
    <t>cgunay@ggc.edu</t>
  </si>
  <si>
    <t>Software Development II</t>
  </si>
  <si>
    <t>ITEC 3870</t>
  </si>
  <si>
    <t>62</t>
  </si>
  <si>
    <t>$324</t>
  </si>
  <si>
    <t>38</t>
  </si>
  <si>
    <t>Electronic Health Record Systems, Clinical Processes &amp; Workflows: Analysis and Redesign, Health Information Security and Privacy, Database Administration, Thesis</t>
  </si>
  <si>
    <t>IT 6513, IT 6523, IT 6533, IT 6733, IT 7999</t>
  </si>
  <si>
    <t>307</t>
  </si>
  <si>
    <t>95</t>
  </si>
  <si>
    <t>Technical Writing</t>
  </si>
  <si>
    <t>TCOM 2010</t>
  </si>
  <si>
    <t>1500</t>
  </si>
  <si>
    <t>$131.25</t>
  </si>
  <si>
    <t>250</t>
  </si>
  <si>
    <t>625</t>
  </si>
  <si>
    <t>Professional Development &amp; Entrepreneurship, Operations Systems Concepts &amp; Administration,  Advanced Web Security &amp; Applications,  Network Configuration &amp; Administration,  Virtual IT Systems</t>
  </si>
  <si>
    <t>IT3003, IT3423, IT4403, IT4333, IT4673</t>
  </si>
  <si>
    <t>490</t>
  </si>
  <si>
    <t>Elementary Spanish I, Elementary Spanish II, Intermediate Spanish I</t>
  </si>
  <si>
    <t>SPAN 1001, SPAN 1002, SPAN 2001</t>
  </si>
  <si>
    <t>845</t>
  </si>
  <si>
    <t>$157.05</t>
  </si>
  <si>
    <t>55</t>
  </si>
  <si>
    <t>355</t>
  </si>
  <si>
    <t>435</t>
  </si>
  <si>
    <t>Introduction to Abnormal Psychology</t>
  </si>
  <si>
    <t>PSYC 2165</t>
  </si>
  <si>
    <t>315</t>
  </si>
  <si>
    <t>$221.65</t>
  </si>
  <si>
    <t>Shantanu Chakraborty</t>
  </si>
  <si>
    <t>shchakraborty@valdosta.edu</t>
  </si>
  <si>
    <t>The Universe of Energy (Physical Science)</t>
  </si>
  <si>
    <t>PHSC 1100</t>
  </si>
  <si>
    <t>$239.95</t>
  </si>
  <si>
    <t>20</t>
  </si>
  <si>
    <t>Shafat Mubin</t>
  </si>
  <si>
    <t>smubin@valdosta.edu</t>
  </si>
  <si>
    <t>Introduction to the Universe</t>
  </si>
  <si>
    <t>ASTR 1000</t>
  </si>
  <si>
    <t>180</t>
  </si>
  <si>
    <t>Sociology of the Family</t>
  </si>
  <si>
    <t>SOCI 3364</t>
  </si>
  <si>
    <t>110</t>
  </si>
  <si>
    <t>$225</t>
  </si>
  <si>
    <t>Samuel Dolo</t>
  </si>
  <si>
    <t>dolos@savannahstate.edu</t>
  </si>
  <si>
    <t>Paola Spoletini</t>
  </si>
  <si>
    <t>pspoleti@kennesaw.edu</t>
  </si>
  <si>
    <t>Requirements Engineering, Software Testing and Verification, Formal Methods</t>
  </si>
  <si>
    <t>SWE 6613, SWE 6673, SWE 6883</t>
  </si>
  <si>
    <t>$347.66</t>
  </si>
  <si>
    <t>65</t>
  </si>
  <si>
    <t>45</t>
  </si>
  <si>
    <t>M096</t>
  </si>
  <si>
    <t>Fundamentals of Biology Lab</t>
  </si>
  <si>
    <t>BIOL 1101</t>
  </si>
  <si>
    <t>M097</t>
  </si>
  <si>
    <t>Wireless Security</t>
  </si>
  <si>
    <t>IT 6833</t>
  </si>
  <si>
    <t>M098</t>
  </si>
  <si>
    <t>James Rutherfoord</t>
  </si>
  <si>
    <t>jruther3@kennesaw.edu</t>
  </si>
  <si>
    <t>Discrete Structures</t>
  </si>
  <si>
    <t>CSE 2300</t>
  </si>
  <si>
    <t>M099</t>
  </si>
  <si>
    <t>Professional Practices and Ethics</t>
  </si>
  <si>
    <t>CSE 3801</t>
  </si>
  <si>
    <t>M100</t>
  </si>
  <si>
    <t>MATH 2164</t>
  </si>
  <si>
    <t>M101</t>
  </si>
  <si>
    <t>Joycelyn Streator</t>
  </si>
  <si>
    <t>jstreator@ggc.edu</t>
  </si>
  <si>
    <t>M102</t>
  </si>
  <si>
    <t>Medical Microbiology</t>
  </si>
  <si>
    <t>M103</t>
  </si>
  <si>
    <t>MATH 1401</t>
  </si>
  <si>
    <t>M105</t>
  </si>
  <si>
    <t>M106</t>
  </si>
  <si>
    <t>Todd Lindley</t>
  </si>
  <si>
    <t>tlindley1@ggc.edu</t>
  </si>
  <si>
    <t>M107</t>
  </si>
  <si>
    <t>Jonathan Arnett</t>
  </si>
  <si>
    <t>jarnet11@kennesaw.edu</t>
  </si>
  <si>
    <t>Issues in Digital Accessibility, Technical Writing</t>
  </si>
  <si>
    <t>TCOM 2050, TCOM 2010</t>
  </si>
  <si>
    <t>16</t>
  </si>
  <si>
    <t>Sarah North</t>
  </si>
  <si>
    <t>snorth@kennesaw.edu</t>
  </si>
  <si>
    <t>Introduction to Database Systems, Big Data Analytics, Computer Graphics &amp; Multimedia</t>
  </si>
  <si>
    <t>CS3410, CS4265, CS4722</t>
  </si>
  <si>
    <t>Priya Goeser</t>
  </si>
  <si>
    <t>pgoeser@georgiasouthern.edu</t>
  </si>
  <si>
    <t>Computing Applications in Mechanical Engineering</t>
  </si>
  <si>
    <t>ENGR 1121</t>
  </si>
  <si>
    <t>Skanda Vivek</t>
  </si>
  <si>
    <t>chakes@ggc.edu</t>
  </si>
  <si>
    <t>Physical Science with Laboratory</t>
  </si>
  <si>
    <t>PSCI 1101K</t>
  </si>
  <si>
    <t>Lin Li</t>
  </si>
  <si>
    <t>lli19@kennesaw.edu</t>
  </si>
  <si>
    <t>Survey of Engineering Applications from Mathematics, Systems Simulation</t>
  </si>
  <si>
    <t>ENGR 1100, IET 4451</t>
  </si>
  <si>
    <t>Geoffrey Graybeal</t>
  </si>
  <si>
    <t>lletbetter@gsu.edu</t>
  </si>
  <si>
    <t>Entrepreneurial Thinking for Startups, Introduction to Entrepreneurship &amp; Innovation</t>
  </si>
  <si>
    <t>ENI 3101, ENI 3100</t>
  </si>
  <si>
    <t>William Muse</t>
  </si>
  <si>
    <t>muse_william@columbusstate.edu</t>
  </si>
  <si>
    <t>STAT 1401</t>
  </si>
  <si>
    <t>Christine Whitlock</t>
  </si>
  <si>
    <t>cwhitlock@georgiasouthern.edu</t>
  </si>
  <si>
    <t>Organic Chemistry I Lab and Organic Chemistry II Lab</t>
  </si>
  <si>
    <t>CHEM 3401L/CHEM 3402L</t>
  </si>
  <si>
    <t>anilkumar.devarapu@asurams.edu</t>
  </si>
  <si>
    <t>Intro to FinTech in IT; Machine Learning for Enterprise Applications; Infrastructure Defense; Web &amp; Mobile Security</t>
  </si>
  <si>
    <t>IT 4603; IT 4773; IT 4883; IT 4863</t>
  </si>
  <si>
    <t>Houbin Fang</t>
  </si>
  <si>
    <t>fang_houbin@columbusstate.edu</t>
  </si>
  <si>
    <t xml:space="preserve">Jung Ha Kim </t>
  </si>
  <si>
    <t>jhkim@gsu.edu</t>
  </si>
  <si>
    <t>504.a</t>
  </si>
  <si>
    <t>Ulrike Ingram</t>
  </si>
  <si>
    <t>Introduction to GIS</t>
  </si>
  <si>
    <t>GISC 2011 &amp; GISC 2011L (UNG) GEOG 3315 (KSU)</t>
  </si>
  <si>
    <t>M109</t>
  </si>
  <si>
    <t>Uttam Kokil</t>
  </si>
  <si>
    <t>ukokil@kennesaw.edu</t>
  </si>
  <si>
    <t>Front End Development I</t>
  </si>
  <si>
    <t>TCID 3400</t>
  </si>
  <si>
    <t>M110</t>
  </si>
  <si>
    <t>Analytical Chemistry Laboratory</t>
  </si>
  <si>
    <t>CHEM 2734L</t>
  </si>
  <si>
    <t>M111</t>
  </si>
  <si>
    <t>Fall 2021</t>
  </si>
  <si>
    <t>aselia@gatech.edu</t>
  </si>
  <si>
    <t>ECON 2105</t>
  </si>
  <si>
    <t>M113</t>
  </si>
  <si>
    <t>Beth Mauldin</t>
  </si>
  <si>
    <t>bmauldi1@ggc.edu</t>
  </si>
  <si>
    <t>Elementary French I/ Elementary French II</t>
  </si>
  <si>
    <t>M115</t>
  </si>
  <si>
    <t>Sherry Serdikoff</t>
  </si>
  <si>
    <t>serdikoffs@savannahstate.edu</t>
  </si>
  <si>
    <t>Research Design and Data Analysis I &amp; II</t>
  </si>
  <si>
    <t>BEHV 2106, BEHV 2107</t>
  </si>
  <si>
    <t>M117</t>
  </si>
  <si>
    <t>Susan McFarlane-Alvarez</t>
  </si>
  <si>
    <t>susanmcfarlane-alvarez@clayton.edu</t>
  </si>
  <si>
    <t>M118</t>
  </si>
  <si>
    <t>Tara Suswal</t>
  </si>
  <si>
    <t>tsuswal@highlands.edu</t>
  </si>
  <si>
    <t>Elementary Statistics Support</t>
  </si>
  <si>
    <t>MATH 0996</t>
  </si>
  <si>
    <t>M119</t>
  </si>
  <si>
    <t>Data Communication and Networking</t>
  </si>
  <si>
    <t>IT 4323</t>
  </si>
  <si>
    <t>M120</t>
  </si>
  <si>
    <t>Spring 2022</t>
  </si>
  <si>
    <t>Rebecca Collins</t>
  </si>
  <si>
    <t>rriggs@georgiasouthern.edu</t>
  </si>
  <si>
    <t>M121</t>
  </si>
  <si>
    <t>Lisa Yount</t>
  </si>
  <si>
    <t>yountl@savannahstate.edu</t>
  </si>
  <si>
    <t>Critical Thinking and Communication</t>
  </si>
  <si>
    <t>HUMN 1201</t>
  </si>
  <si>
    <t>504.b</t>
  </si>
  <si>
    <t>17</t>
  </si>
  <si>
    <t>Summer 2021</t>
  </si>
  <si>
    <t>Amy Erickson</t>
  </si>
  <si>
    <t>aerickso@ggc.edu</t>
  </si>
  <si>
    <t>Precalculus, College Algebra, Corequisite College Algebra</t>
  </si>
  <si>
    <t>MATH 1113, MATH 1111, MATH 0999/1111</t>
  </si>
  <si>
    <t>4,250</t>
  </si>
  <si>
    <t>2,250</t>
  </si>
  <si>
    <t>1,660</t>
  </si>
  <si>
    <t>Intermediate Programming (Java II)</t>
  </si>
  <si>
    <t>ITEC 2150</t>
  </si>
  <si>
    <t>Jan Ligon</t>
  </si>
  <si>
    <t>jligon@gsu.edu</t>
  </si>
  <si>
    <t>Introduction to Social Work</t>
  </si>
  <si>
    <t>SW 2000</t>
  </si>
  <si>
    <t>Social Work</t>
  </si>
  <si>
    <t>Survey of Chemistry II</t>
  </si>
  <si>
    <t>CHEM 1152</t>
  </si>
  <si>
    <t>Elizabeth Pope</t>
  </si>
  <si>
    <t>epope@westga.edu</t>
  </si>
  <si>
    <t>Introduction to Research in the Human Sciences</t>
  </si>
  <si>
    <t>EDRS 6301</t>
  </si>
  <si>
    <t>Scott Sykes</t>
  </si>
  <si>
    <t>ssykes@westga.edu</t>
  </si>
  <si>
    <t>Quantitative Skills and Reasoning,  Support for Quantitative Skills and Reasoning</t>
  </si>
  <si>
    <t>MATH 1001, MATH 0997</t>
  </si>
  <si>
    <t>1,100</t>
  </si>
  <si>
    <t>Criminal Law</t>
  </si>
  <si>
    <t>CRJU 4780</t>
  </si>
  <si>
    <t>Lisa Gezon</t>
  </si>
  <si>
    <t>lgezon@westga.edu</t>
  </si>
  <si>
    <t>Introduction to Physical Anthropology</t>
  </si>
  <si>
    <t>ANTH 1105</t>
  </si>
  <si>
    <t>Megumi Fujita</t>
  </si>
  <si>
    <t>mfujita@westga.edu</t>
  </si>
  <si>
    <t>Organic Chemistry I (lecture) and Organic Chemistry II (lecture)</t>
  </si>
  <si>
    <t>CHEM 2411, CHEM 3422</t>
  </si>
  <si>
    <t>Dennis Miller</t>
  </si>
  <si>
    <t>dennismiller@clayton.edu</t>
  </si>
  <si>
    <t>Kaleigh Kendrick</t>
  </si>
  <si>
    <t>kkendri3@kennesaw.edu</t>
  </si>
  <si>
    <t>Introduction to Computing Principles</t>
  </si>
  <si>
    <t>CSE 1300</t>
  </si>
  <si>
    <t>1,000</t>
  </si>
  <si>
    <t>John Meyers</t>
  </si>
  <si>
    <t>JohnMeyers@clayton.edu</t>
  </si>
  <si>
    <t>Umar Khokhar</t>
  </si>
  <si>
    <t>ukhokhar@ggc.edu</t>
  </si>
  <si>
    <t>Information Security</t>
  </si>
  <si>
    <t>ITEC 3300</t>
  </si>
  <si>
    <t>M122</t>
  </si>
  <si>
    <t>Julie La Corte</t>
  </si>
  <si>
    <t>jlacorte@gsu.edu</t>
  </si>
  <si>
    <t>MATH 2211</t>
  </si>
  <si>
    <t>M123</t>
  </si>
  <si>
    <t>Jenni Halpin</t>
  </si>
  <si>
    <t>halpinj@savannahstate.edu</t>
  </si>
  <si>
    <t>British Literature I</t>
  </si>
  <si>
    <t>ENGL 2121</t>
  </si>
  <si>
    <t>M124</t>
  </si>
  <si>
    <t>Renata Creekmur</t>
  </si>
  <si>
    <t>rcreekmu@kennesaw.edu</t>
  </si>
  <si>
    <t>Introduction to Italian Language and Culture I; Introduction to Italian Language and Culture II; Intermediate Italian Language and Culture I</t>
  </si>
  <si>
    <t>ITAL 1001, ITAL 1002, ITAL 2001</t>
  </si>
  <si>
    <t>M126</t>
  </si>
  <si>
    <t>Applied Economics and Legal Issues-Admin./Tech. Managers</t>
  </si>
  <si>
    <t>TECH 3111, TECH 3115</t>
  </si>
  <si>
    <t>M127</t>
  </si>
  <si>
    <t>Mobile Software Development</t>
  </si>
  <si>
    <t>CS 4322</t>
  </si>
  <si>
    <t>M128</t>
  </si>
  <si>
    <t>M132</t>
  </si>
  <si>
    <t>Amanda Nichols</t>
  </si>
  <si>
    <t>amnichol@highlands.edu</t>
  </si>
  <si>
    <t>Intermediate Spanish</t>
  </si>
  <si>
    <t>M133</t>
  </si>
  <si>
    <t>Minorities in US History</t>
  </si>
  <si>
    <t>HIST 2111, HIST 2112, HIST 2154</t>
  </si>
  <si>
    <t>M134</t>
  </si>
  <si>
    <t>Antonio Velazquez</t>
  </si>
  <si>
    <t>velazqueza@savannahstate.edu</t>
  </si>
  <si>
    <t>Special Topics in Civil Engineering (Timber and Masonry Design)</t>
  </si>
  <si>
    <t>ENGT 4903</t>
  </si>
  <si>
    <t>18</t>
  </si>
  <si>
    <t>Fall 2022</t>
  </si>
  <si>
    <t>Brett Matherne</t>
  </si>
  <si>
    <t>bmatherne@gsu.edu</t>
  </si>
  <si>
    <t>BUSA 4980</t>
  </si>
  <si>
    <t>Computer Forensics, Mgt of IT</t>
  </si>
  <si>
    <t>IT 4853</t>
  </si>
  <si>
    <t>Social Issues in Sport</t>
  </si>
  <si>
    <t>SMGT 2300</t>
  </si>
  <si>
    <t>James H. Murphy</t>
  </si>
  <si>
    <t>jmurphy@westga.edu</t>
  </si>
  <si>
    <t xml:space="preserve">ECON 2106 </t>
  </si>
  <si>
    <t xml:space="preserve">Fall 2022 </t>
  </si>
  <si>
    <t>Ariel Cornett</t>
  </si>
  <si>
    <t>kcornett@georgiasouthern.edu</t>
  </si>
  <si>
    <t>Culturally Responsive Pedagogy</t>
  </si>
  <si>
    <t>ELEM 6130</t>
  </si>
  <si>
    <t>Jessica Traylor</t>
  </si>
  <si>
    <t>jtraylor1@gordonstate.edu</t>
  </si>
  <si>
    <t xml:space="preserve">PSYC 1101 </t>
  </si>
  <si>
    <t>Katherine Pinzon</t>
  </si>
  <si>
    <t>kpinzon@ggc.edu</t>
  </si>
  <si>
    <t xml:space="preserve">MATH 2200 </t>
  </si>
  <si>
    <t>ngup@gsu.edu</t>
  </si>
  <si>
    <t>Abnormal Psychology</t>
  </si>
  <si>
    <t>PSYC 2621</t>
  </si>
  <si>
    <t>Principles of Chemistry I</t>
  </si>
  <si>
    <t>Introductory Biology I</t>
  </si>
  <si>
    <t>Anastasia Angelopoulou</t>
  </si>
  <si>
    <t>angelopoulou_anastasia@columbusstate.edu</t>
  </si>
  <si>
    <t>Programming Languages, Operating Systems, Computer Organization, Internet Programming</t>
  </si>
  <si>
    <t>CPSC 5135</t>
  </si>
  <si>
    <t>Dmitriy Beznosko</t>
  </si>
  <si>
    <t>dmitriybeznosko@clayton.edu</t>
  </si>
  <si>
    <t>Solar System Astronomy, Principles of Physics I, Stellar and Galactic Astronomy, Principles of Physics II</t>
  </si>
  <si>
    <t>M135</t>
  </si>
  <si>
    <t>IT Policy &amp; Law (graduate version), Business Intelligence Systems, IT Policy &amp; Law (undergraduate version), Software Acquisition &amp; Project Management</t>
  </si>
  <si>
    <t xml:space="preserve">IT 6103 </t>
  </si>
  <si>
    <t>M136</t>
  </si>
  <si>
    <t>Advanced Database, Wireless Security, IT Design Studio, Information Security Concepts &amp; Admin</t>
  </si>
  <si>
    <t xml:space="preserve">IT 4153 </t>
  </si>
  <si>
    <t>M137</t>
  </si>
  <si>
    <t>Shuguang Hong</t>
  </si>
  <si>
    <t>shong@gsu.edu</t>
  </si>
  <si>
    <t>Cloud Computing and Application Development</t>
  </si>
  <si>
    <t xml:space="preserve">CIS 4850 </t>
  </si>
  <si>
    <t>M138</t>
  </si>
  <si>
    <t>World Civilizations I &amp; II</t>
  </si>
  <si>
    <t>HIST 1111 &amp; HIST 1112</t>
  </si>
  <si>
    <t>M139</t>
  </si>
  <si>
    <t>Core Concepts of Health and Wellness</t>
  </si>
  <si>
    <t xml:space="preserve">PHED 1010 </t>
  </si>
  <si>
    <t>M140</t>
  </si>
  <si>
    <t>Principles of Human Nutrition, Nutrition Principles</t>
  </si>
  <si>
    <t>M141</t>
  </si>
  <si>
    <t>Summer STEM professional development series - Remote Mentoring of Undergraduate Research Students (ReMentURS)</t>
  </si>
  <si>
    <t>Remote Mentoring of Undergraduate Research Students (ReMentURS)</t>
  </si>
  <si>
    <t>M142</t>
  </si>
  <si>
    <t>George L. Israel</t>
  </si>
  <si>
    <t>larry.israel@mga.edu</t>
  </si>
  <si>
    <t>Survey of World History I - HIST IIII - eCore</t>
  </si>
  <si>
    <t>HIST IIII</t>
  </si>
  <si>
    <t>M143</t>
  </si>
  <si>
    <t>Mathematical Modeling</t>
  </si>
  <si>
    <t>M144</t>
  </si>
  <si>
    <t>PHYS 1112K</t>
  </si>
  <si>
    <t>M145</t>
  </si>
  <si>
    <t>Banhi Nandi</t>
  </si>
  <si>
    <t>banhinandi@gmail.com</t>
  </si>
  <si>
    <t>Introduction to Medical Microbiology</t>
  </si>
  <si>
    <t>BIOL 2161K</t>
  </si>
  <si>
    <t>M146</t>
  </si>
  <si>
    <t>Anca Doloc Mihu</t>
  </si>
  <si>
    <t>adolocmihu@ggc.edu</t>
  </si>
  <si>
    <t>M147</t>
  </si>
  <si>
    <t>Laura.Clark@abac.edu</t>
  </si>
  <si>
    <t>Senior Project, Rural Community Development Senior Capstone Seminar, Research Course, Instrumental Chemistry</t>
  </si>
  <si>
    <t>FRSC 4630</t>
  </si>
  <si>
    <t>Environmental Science</t>
  </si>
  <si>
    <t>M148</t>
  </si>
  <si>
    <t>User Interface Engineering</t>
  </si>
  <si>
    <t xml:space="preserve">CS 4712 </t>
  </si>
  <si>
    <t>M149</t>
  </si>
  <si>
    <t>Benjamin K. Wadsworth</t>
  </si>
  <si>
    <t>bwadswo2@kennesaw.edu</t>
  </si>
  <si>
    <t>Aural Skills I-IV</t>
  </si>
  <si>
    <t xml:space="preserve">MUSI 1111 1112 2111 2112 </t>
  </si>
  <si>
    <t>M150</t>
  </si>
  <si>
    <t>Survey of Organic Chemistry and Biochemistry for pre-allied health majors</t>
  </si>
  <si>
    <t>CHEM1152</t>
  </si>
  <si>
    <t>M151</t>
  </si>
  <si>
    <t>Jean Mangan</t>
  </si>
  <si>
    <t>jmangan@uga.edu</t>
  </si>
  <si>
    <t>Legal Writing I &amp; II</t>
  </si>
  <si>
    <t>JURI 4071; JURI 4081</t>
  </si>
  <si>
    <t>Law</t>
  </si>
  <si>
    <t>19</t>
  </si>
  <si>
    <t>Diana Mindrila</t>
  </si>
  <si>
    <t>dmindril@westga.edu</t>
  </si>
  <si>
    <t>Introduction to Classroom Assessment</t>
  </si>
  <si>
    <t>EDRS 4042</t>
  </si>
  <si>
    <t>In Progress</t>
  </si>
  <si>
    <t>Gillian E. A. Rudd</t>
  </si>
  <si>
    <t>grudd@ggc.edu</t>
  </si>
  <si>
    <t>CHEM 1152K</t>
  </si>
  <si>
    <t>Janice Alves</t>
  </si>
  <si>
    <t>jalves@ggc.edu</t>
  </si>
  <si>
    <t>First-Year-Seminar</t>
  </si>
  <si>
    <t>GGC 1000</t>
  </si>
  <si>
    <t>Summer 2022</t>
  </si>
  <si>
    <t>Leonard Anagho</t>
  </si>
  <si>
    <t>lanagho@ggc.edu</t>
  </si>
  <si>
    <t>Survey of Chemistry</t>
  </si>
  <si>
    <t>Clement Aubert</t>
  </si>
  <si>
    <t>Principles of Computer Programming I</t>
  </si>
  <si>
    <t>CSCI 1301</t>
  </si>
  <si>
    <t>Principles of Drug Design</t>
  </si>
  <si>
    <t>CHEM 5420/5420G</t>
  </si>
  <si>
    <t>Christine Harkreader</t>
  </si>
  <si>
    <t>charkrea@kennesaw.edu</t>
  </si>
  <si>
    <t>Composition I</t>
  </si>
  <si>
    <t>Jennifer Parrott</t>
  </si>
  <si>
    <t>jenniferparrott@clayton.edu</t>
  </si>
  <si>
    <t>Tanesha Osborne</t>
  </si>
  <si>
    <t>tosborne@georgiasouthern.edu</t>
  </si>
  <si>
    <t>David Hu</t>
  </si>
  <si>
    <t>hu@me.gatech.edu</t>
  </si>
  <si>
    <t>Fluid Mechanics</t>
  </si>
  <si>
    <t>ME 3340</t>
  </si>
  <si>
    <t>Erick Richman</t>
  </si>
  <si>
    <t>richman_erick@columbusstate.edu</t>
  </si>
  <si>
    <t>Lifetime Wellness</t>
  </si>
  <si>
    <t>KINS 1106</t>
  </si>
  <si>
    <t>David Gibson</t>
  </si>
  <si>
    <t>dgibson@valdosta.edu</t>
  </si>
  <si>
    <t>Principles of Programming II</t>
  </si>
  <si>
    <t>CS 1302</t>
  </si>
  <si>
    <t>Shelby Frost</t>
  </si>
  <si>
    <t>sfrost@gsu.edu</t>
  </si>
  <si>
    <t>Diana Botnaru</t>
  </si>
  <si>
    <t>dbotnaru@georgiasouthern.edu</t>
  </si>
  <si>
    <t>Human Anatomy and Physiology I Lab</t>
  </si>
  <si>
    <t>KINS 2511</t>
  </si>
  <si>
    <t>Margaret Cox</t>
  </si>
  <si>
    <t>coxm@savannahstate.edu</t>
  </si>
  <si>
    <t>African American Literature</t>
  </si>
  <si>
    <t>ENGL 2140</t>
  </si>
  <si>
    <t>Atef Mohamed</t>
  </si>
  <si>
    <t>amohamed@georgiasouthern.edu</t>
  </si>
  <si>
    <t>Operating Systems</t>
  </si>
  <si>
    <t>IT 2530</t>
  </si>
  <si>
    <t>Eugene Kim</t>
  </si>
  <si>
    <t>Eugene.Kim@scheller.gatech.edu</t>
  </si>
  <si>
    <t>Organizational Behavior</t>
  </si>
  <si>
    <t>MGT3101</t>
  </si>
  <si>
    <t>584a</t>
  </si>
  <si>
    <t>Intermediate Spanish  I</t>
  </si>
  <si>
    <t>SPA 2001</t>
  </si>
  <si>
    <t>584b</t>
  </si>
  <si>
    <t>M152</t>
  </si>
  <si>
    <t>Criminal Law Drafting</t>
  </si>
  <si>
    <t>JURI 4278</t>
  </si>
  <si>
    <t>M153</t>
  </si>
  <si>
    <t>Survey of Chemistry I: General Chemistry</t>
  </si>
  <si>
    <t>M154</t>
  </si>
  <si>
    <t>Joshua Roberts</t>
  </si>
  <si>
    <t>jroberts7@ggc.edu</t>
  </si>
  <si>
    <t>M155</t>
  </si>
  <si>
    <t>Sairam Tangirala</t>
  </si>
  <si>
    <t>stangira@ggc.edu</t>
  </si>
  <si>
    <t>Physical Science</t>
  </si>
  <si>
    <t>PSCI-1101K</t>
  </si>
  <si>
    <t>M156a</t>
  </si>
  <si>
    <t>Rielle Navitski</t>
  </si>
  <si>
    <t>rnavitsk@uga.edu</t>
  </si>
  <si>
    <t>American Directors of Color - Latinx Film and Visual Culture</t>
  </si>
  <si>
    <t>FILM 2130</t>
  </si>
  <si>
    <t>M156b</t>
  </si>
  <si>
    <t>Leslie Marsh</t>
  </si>
  <si>
    <t>llmarsh@gsu.edu</t>
  </si>
  <si>
    <t>M157</t>
  </si>
  <si>
    <t>Data Privacy Technologies</t>
  </si>
  <si>
    <t xml:space="preserve">IT 7303 </t>
  </si>
  <si>
    <t>M158</t>
  </si>
  <si>
    <t>Cloud Computing</t>
  </si>
  <si>
    <t>CS 4524</t>
  </si>
  <si>
    <t>M159</t>
  </si>
  <si>
    <t>Introduction to Biology II</t>
  </si>
  <si>
    <t>BIOL 1012K</t>
  </si>
  <si>
    <t>M160</t>
  </si>
  <si>
    <t>M161</t>
  </si>
  <si>
    <t>James Matheson</t>
  </si>
  <si>
    <t>jmatheso@highlands.edu</t>
  </si>
  <si>
    <t>Anatomy and Physiology 1</t>
  </si>
  <si>
    <t>BIOL 2121K</t>
  </si>
  <si>
    <t>M162</t>
  </si>
  <si>
    <t>Hong Du</t>
  </si>
  <si>
    <t>hdu7@gsu.edu</t>
  </si>
  <si>
    <t>M163</t>
  </si>
  <si>
    <t>Ulrike K Ingram</t>
  </si>
  <si>
    <t>Earth from Above</t>
  </si>
  <si>
    <t>M165</t>
  </si>
  <si>
    <t>Mahirah Baker</t>
  </si>
  <si>
    <t>mbaker@highlands.edu</t>
  </si>
  <si>
    <t>BIOL 2122K</t>
  </si>
  <si>
    <t>M166</t>
  </si>
  <si>
    <t>Circuit Analysis - I</t>
  </si>
  <si>
    <t>EE 2301</t>
  </si>
  <si>
    <t>M169</t>
  </si>
  <si>
    <t>IT Service Delivery</t>
  </si>
  <si>
    <t>IT 6413</t>
  </si>
  <si>
    <t>L1</t>
  </si>
  <si>
    <t>Lumen Pilot</t>
  </si>
  <si>
    <t>Pilot</t>
  </si>
  <si>
    <t>Lamar White</t>
  </si>
  <si>
    <t>lamar.white1911@gmail.com</t>
  </si>
  <si>
    <t>L10</t>
  </si>
  <si>
    <t>Kacy Morris</t>
  </si>
  <si>
    <t>kacyjmorris@uga.edu</t>
  </si>
  <si>
    <t>L11</t>
  </si>
  <si>
    <t>Janet Frick</t>
  </si>
  <si>
    <t>jfrick@uga.edu</t>
  </si>
  <si>
    <t>L2</t>
  </si>
  <si>
    <t>Chizara Jones</t>
  </si>
  <si>
    <t>chizarajones@clayton.edu</t>
  </si>
  <si>
    <t>L3</t>
  </si>
  <si>
    <t>L4</t>
  </si>
  <si>
    <t>Mark F Daddona</t>
  </si>
  <si>
    <t>markdaddona@clayton.edu</t>
  </si>
  <si>
    <t>L5</t>
  </si>
  <si>
    <t>Nichelle Gause</t>
  </si>
  <si>
    <t>nichellegause@clayton.edu</t>
  </si>
  <si>
    <t>?</t>
  </si>
  <si>
    <t>L6</t>
  </si>
  <si>
    <t>Michelle Wright</t>
  </si>
  <si>
    <t>mwright61@gsu.edu</t>
  </si>
  <si>
    <t>L7</t>
  </si>
  <si>
    <t>Ellen Williams</t>
  </si>
  <si>
    <t>ehwilliams@georgiasouthern.edu</t>
  </si>
  <si>
    <t>L9</t>
  </si>
  <si>
    <t>Sherry L. Serdikoff</t>
  </si>
  <si>
    <t>231.a</t>
  </si>
  <si>
    <t>Open Math</t>
  </si>
  <si>
    <t>231.b</t>
  </si>
  <si>
    <t>231.c</t>
  </si>
  <si>
    <t>Gyuheui Choi</t>
  </si>
  <si>
    <t>gchoi@atlm.edu</t>
  </si>
  <si>
    <t>MATH 1114</t>
  </si>
  <si>
    <t>231.d</t>
  </si>
  <si>
    <t>Jing Kersey</t>
  </si>
  <si>
    <t>jkersey@ega.edu</t>
  </si>
  <si>
    <t>College Algebra, Introduction to Statistics</t>
  </si>
  <si>
    <t>MATH 1111, MATH 1121</t>
  </si>
  <si>
    <t>231.e</t>
  </si>
  <si>
    <t>Alvina Atkinson</t>
  </si>
  <si>
    <t>aatkinso@ggc.edu</t>
  </si>
  <si>
    <t>231.f</t>
  </si>
  <si>
    <t>Erin Shufro</t>
  </si>
  <si>
    <t>ekingsto@highlands.edu</t>
  </si>
  <si>
    <t>College Algebra, Precalculus, Elementary Statistics</t>
  </si>
  <si>
    <t>MATH 1111, MATH 1113, MATH 2200</t>
  </si>
  <si>
    <t>402.a</t>
  </si>
  <si>
    <t>Reacting Pilots</t>
  </si>
  <si>
    <t>D. Jason Slone</t>
  </si>
  <si>
    <t>dslone@georgiasouthern.edu</t>
  </si>
  <si>
    <t>World History II, World Religions, Introduction to Religious Studies, First Year Experience</t>
  </si>
  <si>
    <t>FYE 120, HIST 1112, IDS 2000, RELS 2100, RELS 2130, POLS 1150, CRJU 2010</t>
  </si>
  <si>
    <t>402.b</t>
  </si>
  <si>
    <t>H. Robert Baker</t>
  </si>
  <si>
    <t>robertbaker@gsu.edu</t>
  </si>
  <si>
    <t>US History, Bills of Rights</t>
  </si>
  <si>
    <t>HIST 2110, HIST 4460</t>
  </si>
  <si>
    <t>402.c</t>
  </si>
  <si>
    <t>Janice Hume</t>
  </si>
  <si>
    <t>jhume@uga.edu</t>
  </si>
  <si>
    <t>History of American Mass Media</t>
  </si>
  <si>
    <t>JRLC 5490</t>
  </si>
  <si>
    <t>402.d</t>
  </si>
  <si>
    <t>Andrew Owsiak</t>
  </si>
  <si>
    <t>aowsiak@uga.edu</t>
  </si>
  <si>
    <t>Decision Making in International Relations, Crisis Diplomacy, The Politics of Cyber Security</t>
  </si>
  <si>
    <t>INTL 4260, INTL 4285</t>
  </si>
  <si>
    <t>402.e</t>
  </si>
  <si>
    <t>Montgomery Wolf</t>
  </si>
  <si>
    <t>mwolf@uga.edu</t>
  </si>
  <si>
    <t>Reacting to the Past</t>
  </si>
  <si>
    <t>HIST 3115</t>
  </si>
  <si>
    <t>402.f</t>
  </si>
  <si>
    <t>Peggy Elliott</t>
  </si>
  <si>
    <t>peggy.elliott@gcsu.edu</t>
  </si>
  <si>
    <t>End of the British Empire in Africa</t>
  </si>
  <si>
    <t>GC2Y 2000</t>
  </si>
  <si>
    <t>374.a</t>
  </si>
  <si>
    <t>S2018 Pilots</t>
  </si>
  <si>
    <t>Rebecca Gerdes-McClain  </t>
  </si>
  <si>
    <t>gerdesmcclain_rebecca@columbusstate.edu</t>
  </si>
  <si>
    <t>Supplemental English Composition, Composition I, Composition II</t>
  </si>
  <si>
    <t xml:space="preserve">ENGL 0999, ENGL 1101, ENGL 1102 </t>
  </si>
  <si>
    <t>374.b</t>
  </si>
  <si>
    <t>cfox4@gsu.edu</t>
  </si>
  <si>
    <t>374.c</t>
  </si>
  <si>
    <t>BIOL 2011, BIOL 2012</t>
  </si>
  <si>
    <t>374.d</t>
  </si>
  <si>
    <t>J. Franklin Williamson </t>
  </si>
  <si>
    <t>fwilliamson@gordonstate.edu</t>
  </si>
  <si>
    <t>2022</t>
  </si>
  <si>
    <t>Addie Martindale</t>
  </si>
  <si>
    <t>amartindale@georgiasouthern.edu</t>
  </si>
  <si>
    <t>FMAD 2230, FMAD 1110</t>
  </si>
  <si>
    <t>Agnieszka Chwialkowska</t>
  </si>
  <si>
    <t>achwialk@westga.edu</t>
  </si>
  <si>
    <t>MKTG 3809</t>
  </si>
  <si>
    <t>Bronson Long</t>
  </si>
  <si>
    <t>blong@highlands.edu</t>
  </si>
  <si>
    <t>HIST 2500, HIST 2400</t>
  </si>
  <si>
    <t>Spring 2023</t>
  </si>
  <si>
    <t>SOCI 4200</t>
  </si>
  <si>
    <t>Donna Mullenax</t>
  </si>
  <si>
    <t>dmullenax@georgiasouthern.edu</t>
  </si>
  <si>
    <t>PHSC 1211</t>
  </si>
  <si>
    <t>James Bellon</t>
  </si>
  <si>
    <t>jbellon@westga.edu</t>
  </si>
  <si>
    <t>Katherine Rose Adams</t>
  </si>
  <si>
    <t>katherine.adams@ung.edu</t>
  </si>
  <si>
    <t>EDD 7100, EDD 7101, EDD 7104, EDD 7105, EDD 7207, EDD 7208</t>
  </si>
  <si>
    <t>Linqiang Ge</t>
  </si>
  <si>
    <t>ge_linqiang@columbusstate.edu</t>
  </si>
  <si>
    <t>CPSC 3105, CPSC 4155, CPSC 4175, CPSC 4148, CYBR 3136</t>
  </si>
  <si>
    <t>Nalanda Roy</t>
  </si>
  <si>
    <t>nroy@georgiasouthern.edu</t>
  </si>
  <si>
    <t>POLS 4031</t>
  </si>
  <si>
    <t>CHEM 4160, CHEM 7090</t>
  </si>
  <si>
    <t>PSYC 2103, PSYC 4701, SOCI 1101</t>
  </si>
  <si>
    <t>M170</t>
  </si>
  <si>
    <t>M171</t>
  </si>
  <si>
    <t>Bridget Garner</t>
  </si>
  <si>
    <t>garnerb@uga.edu</t>
  </si>
  <si>
    <t>VPAT 5400</t>
  </si>
  <si>
    <t>M173</t>
  </si>
  <si>
    <t>David Johnson</t>
  </si>
  <si>
    <t>djohnson@kennesaw.edu</t>
  </si>
  <si>
    <t>LING 3040</t>
  </si>
  <si>
    <t>M174</t>
  </si>
  <si>
    <t>PHYS 2211L, PHYS 2212L</t>
  </si>
  <si>
    <t>M175</t>
  </si>
  <si>
    <t>IT 3203, IT 4323, IT 3843, IT 4683</t>
  </si>
  <si>
    <t>M177</t>
  </si>
  <si>
    <t>LaTasha Adams</t>
  </si>
  <si>
    <t>latashaadams@clayton.edu</t>
  </si>
  <si>
    <t>EDUC 3010</t>
  </si>
  <si>
    <t>M178</t>
  </si>
  <si>
    <t>IT 4423, IT 5433, IT 7103, IT 7923</t>
  </si>
  <si>
    <t>M179</t>
  </si>
  <si>
    <t>Nancy Remler</t>
  </si>
  <si>
    <t>nremler@georgiasouthern.edu</t>
  </si>
  <si>
    <t>MSED 6122, MSED 6123, SCED 3121, SCED 3721</t>
  </si>
  <si>
    <t>M180</t>
  </si>
  <si>
    <t>PHYS 1111K</t>
  </si>
  <si>
    <t>M181</t>
  </si>
  <si>
    <t>M182</t>
  </si>
  <si>
    <t>Weitian Tong</t>
  </si>
  <si>
    <t>wtong@georgiasouthern.edu</t>
  </si>
  <si>
    <t xml:space="preserve">CSCI 3230, CSCI 3236 </t>
  </si>
  <si>
    <t>M184</t>
  </si>
  <si>
    <t>Elizabeth M. Pope</t>
  </si>
  <si>
    <t>SPED 7782</t>
  </si>
  <si>
    <t>21</t>
  </si>
  <si>
    <t xml:space="preserve">$ 16,076.50 </t>
  </si>
  <si>
    <t xml:space="preserve">CSCI 7130, CSCI 7432, CSCI 7090 </t>
  </si>
  <si>
    <t xml:space="preserve">$ 30,000.00 </t>
  </si>
  <si>
    <t>Juanita Woods</t>
  </si>
  <si>
    <t>juanita.woods@ung.edu</t>
  </si>
  <si>
    <t xml:space="preserve">MGMT 4620 </t>
  </si>
  <si>
    <t xml:space="preserve">$ 28,417.00 </t>
  </si>
  <si>
    <t>Christopher Stanzione</t>
  </si>
  <si>
    <t>christopher.stanzione@psych.gatech.edu</t>
  </si>
  <si>
    <t xml:space="preserve">MATH 1113 </t>
  </si>
  <si>
    <t xml:space="preserve">$ 21,986.97 </t>
  </si>
  <si>
    <t>Zengjun Chen</t>
  </si>
  <si>
    <t>zchen1@ggc.edu</t>
  </si>
  <si>
    <t xml:space="preserve">$ 10,240.00 </t>
  </si>
  <si>
    <t xml:space="preserve">ITEC 3600 </t>
  </si>
  <si>
    <t xml:space="preserve">$ 15,000.00 </t>
  </si>
  <si>
    <t>Pinar Gurkas</t>
  </si>
  <si>
    <t>pinargurkas@clayton.edu</t>
  </si>
  <si>
    <t>CMS 3550, CMS 4500, COMM 3400</t>
  </si>
  <si>
    <t xml:space="preserve">$ 14,229.50 </t>
  </si>
  <si>
    <t>Allison S. Belzer</t>
  </si>
  <si>
    <t>abelzer@georgiasouthern.edu</t>
  </si>
  <si>
    <t>HIST 1112, HIST 2110, HIST 3050, HIST 7631, HIST 7642</t>
  </si>
  <si>
    <t xml:space="preserve">$ 18,680.00 </t>
  </si>
  <si>
    <t>Mohammad Ahad</t>
  </si>
  <si>
    <t>mahad@georgiasouthern.edu</t>
  </si>
  <si>
    <t>ENGR 2323</t>
  </si>
  <si>
    <t xml:space="preserve">$ 5,000.00 </t>
  </si>
  <si>
    <t>Cassandra Jordan</t>
  </si>
  <si>
    <t>cassandra.jordan@asurams.edu</t>
  </si>
  <si>
    <t>SOCI 1160</t>
  </si>
  <si>
    <t xml:space="preserve">$ 28,000.00 </t>
  </si>
  <si>
    <t>Tamara M. Powell</t>
  </si>
  <si>
    <t xml:space="preserve">$ 16,964.00 </t>
  </si>
  <si>
    <t>Shanah Grant</t>
  </si>
  <si>
    <t>shanah.grant@fvsu.edu</t>
  </si>
  <si>
    <t xml:space="preserve">MATH 2008 </t>
  </si>
  <si>
    <t>Benjamin Baker</t>
  </si>
  <si>
    <t>baker_benjamin2@columbusstate.edu</t>
  </si>
  <si>
    <t xml:space="preserve">COMM 1110 </t>
  </si>
  <si>
    <t xml:space="preserve">$ 8,885.00 </t>
  </si>
  <si>
    <t>Erin Sledd</t>
  </si>
  <si>
    <t>esledd@kennesaw.edu</t>
  </si>
  <si>
    <t>ENGL 2130</t>
  </si>
  <si>
    <t>Nandana Weliweriya Liyanage</t>
  </si>
  <si>
    <t>nandanaw@uga.edu</t>
  </si>
  <si>
    <t xml:space="preserve">PHYS 1251 </t>
  </si>
  <si>
    <t>607a</t>
  </si>
  <si>
    <t>$ 16,000.00</t>
  </si>
  <si>
    <t>Ashlee Davis</t>
  </si>
  <si>
    <t>ashleed@westga.edu</t>
  </si>
  <si>
    <t>CMWL 3102, CMWL 2200</t>
  </si>
  <si>
    <t>607b</t>
  </si>
  <si>
    <t>$ 7,000.00</t>
  </si>
  <si>
    <t>624a</t>
  </si>
  <si>
    <t>$ 10,000.00</t>
  </si>
  <si>
    <t>Merry Clark</t>
  </si>
  <si>
    <t>mclark@highlands.edu</t>
  </si>
  <si>
    <t>BIOL 1107, BIOL 2107L, BIOL 2700K</t>
  </si>
  <si>
    <t>624b</t>
  </si>
  <si>
    <t>$ 11,150.00</t>
  </si>
  <si>
    <t>Emily Blalock</t>
  </si>
  <si>
    <t>eblalock1@gsu.edu</t>
  </si>
  <si>
    <t>M185</t>
  </si>
  <si>
    <t xml:space="preserve">$ 4,275.00 </t>
  </si>
  <si>
    <t>JURI 4071, JURI 4081</t>
  </si>
  <si>
    <t>M186</t>
  </si>
  <si>
    <t xml:space="preserve">$ 10,000.00 </t>
  </si>
  <si>
    <t xml:space="preserve">IT 3123, IT 3503, IT 4733, IT 4823, IT 4893 </t>
  </si>
  <si>
    <t>M187</t>
  </si>
  <si>
    <t xml:space="preserve">$ 8,000.00 </t>
  </si>
  <si>
    <t>Alessandra Barrera</t>
  </si>
  <si>
    <t>abarrera@ggc.edu</t>
  </si>
  <si>
    <t>BIOL 3400K</t>
  </si>
  <si>
    <t>M188</t>
  </si>
  <si>
    <t xml:space="preserve">$ 6,000.00 </t>
  </si>
  <si>
    <t>Tonya DeGeorge</t>
  </si>
  <si>
    <t>tdegeorge@ggc.edu</t>
  </si>
  <si>
    <t>M189</t>
  </si>
  <si>
    <t>Christopher Wozny</t>
  </si>
  <si>
    <t>cwozny@daltonstate.edu</t>
  </si>
  <si>
    <t>CHEM 1211K</t>
  </si>
  <si>
    <t>M190</t>
  </si>
  <si>
    <t xml:space="preserve">$ 4,000.00 </t>
  </si>
  <si>
    <t>M191</t>
  </si>
  <si>
    <t>Julie R. Newell</t>
  </si>
  <si>
    <t>jnewell2@kennesaw.edu</t>
  </si>
  <si>
    <t>STS 1101</t>
  </si>
  <si>
    <t>M192</t>
  </si>
  <si>
    <t xml:space="preserve">$ 9,999.96 </t>
  </si>
  <si>
    <t>M193</t>
  </si>
  <si>
    <t>M194</t>
  </si>
  <si>
    <t>M195</t>
  </si>
  <si>
    <t>Paula Stover</t>
  </si>
  <si>
    <t>pstover@highlands.edu</t>
  </si>
  <si>
    <t xml:space="preserve">NURS 1000 </t>
  </si>
  <si>
    <t>M196</t>
  </si>
  <si>
    <t>M197</t>
  </si>
  <si>
    <t xml:space="preserve">$ 6,025.98 </t>
  </si>
  <si>
    <t>Christina M. Heckman</t>
  </si>
  <si>
    <t>checkman@augusta.edu</t>
  </si>
  <si>
    <t xml:space="preserve">ENGL 2111, HUMN 2010 </t>
  </si>
  <si>
    <t>M198</t>
  </si>
  <si>
    <t xml:space="preserve">$ 2,800.00 </t>
  </si>
  <si>
    <t xml:space="preserve">CS 7125 </t>
  </si>
  <si>
    <t>M199</t>
  </si>
  <si>
    <t>M200</t>
  </si>
  <si>
    <t>Ejiroghene Ogaga</t>
  </si>
  <si>
    <t>eogaga@highlands.edu</t>
  </si>
  <si>
    <t>M201</t>
  </si>
  <si>
    <t xml:space="preserve">IT 5413, IT 5423, IT 5443, IT 7723, IT 7993 </t>
  </si>
  <si>
    <t>M202</t>
  </si>
  <si>
    <t>Dawit Aberra</t>
  </si>
  <si>
    <t>aberrad@fvsu.edu</t>
  </si>
  <si>
    <t>M203</t>
  </si>
  <si>
    <t>Tae Song Lee</t>
  </si>
  <si>
    <t>tslee@ggc.edu</t>
  </si>
  <si>
    <t>PSCI 1102</t>
  </si>
  <si>
    <t>M204</t>
  </si>
  <si>
    <t>Erin Bahl</t>
  </si>
  <si>
    <t>ebahl@kennesaw.edu</t>
  </si>
  <si>
    <t>ENGL (Multiple Courses)</t>
  </si>
  <si>
    <t>Grand Total</t>
  </si>
  <si>
    <t>Institution</t>
  </si>
  <si>
    <t>Delayed</t>
  </si>
  <si>
    <t>FY</t>
  </si>
  <si>
    <t>Sum of Grand Total Students</t>
  </si>
  <si>
    <t>USG Students Affected Rank</t>
  </si>
  <si>
    <t>Sum of Grand Total Savings</t>
  </si>
  <si>
    <t xml:space="preserve">USG Student Savings Rank </t>
  </si>
  <si>
    <t>Course</t>
  </si>
  <si>
    <t>Book Cost</t>
  </si>
  <si>
    <t xml:space="preserve">ALG Funded? </t>
  </si>
  <si>
    <t>FY14 Enrollment</t>
  </si>
  <si>
    <t>FY14 Savings</t>
  </si>
  <si>
    <t>FY15 Enrollment</t>
  </si>
  <si>
    <t>FY15 Savings</t>
  </si>
  <si>
    <t>FY16 Enrollment</t>
  </si>
  <si>
    <t>FY16 Savings</t>
  </si>
  <si>
    <t>Enrollment Summer 2016</t>
  </si>
  <si>
    <t>Enrollment Fall 2016</t>
  </si>
  <si>
    <t>Enrollment Spring 2017</t>
  </si>
  <si>
    <t>FY2017 Enrollment</t>
  </si>
  <si>
    <t>FY2017 Savings</t>
  </si>
  <si>
    <t>Enrollment Summer 2017</t>
  </si>
  <si>
    <t>Enrollment Fall 2017</t>
  </si>
  <si>
    <t>Enrollment Spring 2018</t>
  </si>
  <si>
    <t>FY2018 Enrollment</t>
  </si>
  <si>
    <t>FY2018 OER Cost Savings</t>
  </si>
  <si>
    <t>Enrollment Summer 2018</t>
  </si>
  <si>
    <t>Enrollment Fall 2018</t>
  </si>
  <si>
    <t>Enrollment Spring 2019</t>
  </si>
  <si>
    <t>FY2019 Enrollment</t>
  </si>
  <si>
    <t>FY2019 OER Cost Savings</t>
  </si>
  <si>
    <t>FY2020 Enrollment</t>
  </si>
  <si>
    <t>FY2020 Cost Savings</t>
  </si>
  <si>
    <t>FY2021 Enrollment</t>
  </si>
  <si>
    <t>FY2021 Cost Savings</t>
  </si>
  <si>
    <t>Total OER Cost Savings</t>
  </si>
  <si>
    <t>Total Students</t>
  </si>
  <si>
    <t>FY2020 Revision: eCore Savings By Year. eCore breakdown not available, just sum total.</t>
  </si>
  <si>
    <t>ARTS 1100</t>
  </si>
  <si>
    <t>SLA 2016</t>
  </si>
  <si>
    <t>totals only</t>
  </si>
  <si>
    <t>BIOL 1011K</t>
  </si>
  <si>
    <t>Christy Email 5/24</t>
  </si>
  <si>
    <t>OER Cost Savings</t>
  </si>
  <si>
    <t>SLA 2014</t>
  </si>
  <si>
    <t>FY2014</t>
  </si>
  <si>
    <t>CHEM 1212K</t>
  </si>
  <si>
    <t>FY2015</t>
  </si>
  <si>
    <t>COMM 1100</t>
  </si>
  <si>
    <t>FY2016</t>
  </si>
  <si>
    <t>FY2017</t>
  </si>
  <si>
    <t>ENGL 1102</t>
  </si>
  <si>
    <t>FY2018</t>
  </si>
  <si>
    <t>FY2019</t>
  </si>
  <si>
    <t>FY2020</t>
  </si>
  <si>
    <t>ENGL 2131</t>
  </si>
  <si>
    <t>Total</t>
  </si>
  <si>
    <t>ENGL 2132</t>
  </si>
  <si>
    <t>ENVS 2202</t>
  </si>
  <si>
    <t>ETEC 1101</t>
  </si>
  <si>
    <t>GEOL 1011K</t>
  </si>
  <si>
    <t>SLA 2011 FacDev.</t>
  </si>
  <si>
    <t>MATH 1501</t>
  </si>
  <si>
    <t>PHYS 1211K</t>
  </si>
  <si>
    <t>PHYS 2212L</t>
  </si>
  <si>
    <t>Newly Created</t>
  </si>
  <si>
    <t>SPAN 2001</t>
  </si>
  <si>
    <t>SPAN 2002</t>
  </si>
  <si>
    <t>ORGL 3400</t>
  </si>
  <si>
    <t>Collab Project</t>
  </si>
  <si>
    <t>POLS 4219</t>
  </si>
  <si>
    <t>LEAS 3220</t>
  </si>
  <si>
    <t>ORGL 2050</t>
  </si>
  <si>
    <t>OATC 4810</t>
  </si>
  <si>
    <t>POLS 4220</t>
  </si>
  <si>
    <t>CRJU 1100</t>
  </si>
  <si>
    <t>CJRU 4300</t>
  </si>
  <si>
    <t>ENGL 3405</t>
  </si>
  <si>
    <t>POLS 4218</t>
  </si>
  <si>
    <t>POLS 4200</t>
  </si>
  <si>
    <t>ORGL 3200</t>
  </si>
  <si>
    <t>POLS 4204</t>
  </si>
  <si>
    <t>HADM 4301</t>
  </si>
  <si>
    <t>CRJU 4600</t>
  </si>
  <si>
    <t>HADM 3304</t>
  </si>
  <si>
    <t>COMM 3330</t>
  </si>
  <si>
    <t>OATC 3610</t>
  </si>
  <si>
    <t>POLS 4217</t>
  </si>
  <si>
    <t xml:space="preserve">ORGL 2100 </t>
  </si>
  <si>
    <t>Complete</t>
  </si>
  <si>
    <t>Standard/Large</t>
  </si>
  <si>
    <t>Mini</t>
  </si>
  <si>
    <t>Special</t>
  </si>
  <si>
    <t>Confirmed via Fall 2017 Survey or OpenStax Adoption Confirmation in Monthly Report</t>
  </si>
  <si>
    <t>Confirmed discontinuation of OER</t>
  </si>
  <si>
    <t>Scaled up in a Scaling Up OER grant or Departmental Scaling grant</t>
  </si>
  <si>
    <t>Not involved in savings metrics</t>
  </si>
  <si>
    <t>Over three years old, no response</t>
  </si>
  <si>
    <t>Jeff Zamostny</t>
  </si>
  <si>
    <t>jzamostn@westga.edu</t>
  </si>
  <si>
    <t>Scott Pierce</t>
  </si>
  <si>
    <t>scott.pierce@abac.edu</t>
  </si>
  <si>
    <t>Zhigang Li</t>
  </si>
  <si>
    <t>zli8@kennesaw.edu</t>
  </si>
  <si>
    <t>Seyedamin Pouriyeh</t>
  </si>
  <si>
    <t>spouriye@kennesaw.edu</t>
  </si>
  <si>
    <t>Maria Valero</t>
  </si>
  <si>
    <t>mvalero2@kennesaw.edu</t>
  </si>
  <si>
    <t>Jason Guthrie</t>
  </si>
  <si>
    <t>jasonguthrie@clayton.edu</t>
  </si>
  <si>
    <t>Starting Semester29</t>
  </si>
  <si>
    <t>Check 6 Status</t>
  </si>
  <si>
    <t>Check 6 Students Summer</t>
  </si>
  <si>
    <t>Check 6 Students Fall</t>
  </si>
  <si>
    <t>Check 6 Students Spring</t>
  </si>
  <si>
    <t>Check 6 Students Total</t>
  </si>
  <si>
    <t>Check 6 Per Student Savings</t>
  </si>
  <si>
    <t>Check 6 Total Annual Savings</t>
  </si>
  <si>
    <t>Catherine Thomas</t>
  </si>
  <si>
    <t>cthomas30@ggc.edu</t>
  </si>
  <si>
    <t>Carol Hoban</t>
  </si>
  <si>
    <t>Kathleen Dolan</t>
  </si>
  <si>
    <t>Kyle Chapman</t>
  </si>
  <si>
    <t>Laura Clark-Hunt</t>
  </si>
  <si>
    <t>Nancy Gup</t>
  </si>
  <si>
    <t>Sarah Tesar</t>
  </si>
  <si>
    <t>2023</t>
  </si>
  <si>
    <t>Fall 2023</t>
  </si>
  <si>
    <t>Yvonne Fuentes</t>
  </si>
  <si>
    <t>yfuentes@westga.edu</t>
  </si>
  <si>
    <t>SPAN 2022</t>
  </si>
  <si>
    <t>William Kenyon</t>
  </si>
  <si>
    <t>wkenyon@westga.edu</t>
  </si>
  <si>
    <t>BIOL 3310</t>
  </si>
  <si>
    <t>CHEM 1151, CHEM 1151L</t>
  </si>
  <si>
    <t>Lori Wilson</t>
  </si>
  <si>
    <t>lori.wilson@ung.edu</t>
  </si>
  <si>
    <t>Jenna Andrews-Swann</t>
  </si>
  <si>
    <t>jandrew2@ggc.edu</t>
  </si>
  <si>
    <t>Amy Battles</t>
  </si>
  <si>
    <t>abattles1@ggc.edu</t>
  </si>
  <si>
    <t xml:space="preserve">BIOL 1107L, BIOL 1108L </t>
  </si>
  <si>
    <t>C. Tate Holbrook</t>
  </si>
  <si>
    <t>cholbrook@ccga.edu</t>
  </si>
  <si>
    <t>ASIA 3001</t>
  </si>
  <si>
    <t>Ginny Q. Zhan</t>
  </si>
  <si>
    <t>MENG 5090, MENG 5335</t>
  </si>
  <si>
    <t>Jinki Kim</t>
  </si>
  <si>
    <t>jinkikim@georgiasouthern.edu</t>
  </si>
  <si>
    <t>BIOL 2111</t>
  </si>
  <si>
    <t>Melissa Ianetta</t>
  </si>
  <si>
    <t>melissa.ianetta@lmc.gatech.edu</t>
  </si>
  <si>
    <t>MATH 1131</t>
  </si>
  <si>
    <t>ENGR 3601</t>
  </si>
  <si>
    <t>Karen Wiles</t>
  </si>
  <si>
    <t>kawiles@augusta.edu</t>
  </si>
  <si>
    <t>Liqiu Zheng</t>
  </si>
  <si>
    <t>Ben Kamau</t>
  </si>
  <si>
    <t>kamau_ben@columbusstate.edu</t>
  </si>
  <si>
    <t>PHSC 1011K</t>
  </si>
  <si>
    <t>ENGL 1101, 1102</t>
  </si>
  <si>
    <t>M205</t>
  </si>
  <si>
    <t xml:space="preserve">CS 3410   </t>
  </si>
  <si>
    <t>M206</t>
  </si>
  <si>
    <t>Wei Jin</t>
  </si>
  <si>
    <t>wjin@ggc.edu</t>
  </si>
  <si>
    <t xml:space="preserve">ITEC 2140, ITEC 2201  </t>
  </si>
  <si>
    <t>M208</t>
  </si>
  <si>
    <t xml:space="preserve">ITEC 3200   </t>
  </si>
  <si>
    <t>M209</t>
  </si>
  <si>
    <t>Shirley Tian</t>
  </si>
  <si>
    <t>xtian2@kennesaw.edu</t>
  </si>
  <si>
    <t>CSE 4973, IT 4863, IT 4883, IT 4773</t>
  </si>
  <si>
    <t>M210</t>
  </si>
  <si>
    <t>Ying Xie</t>
  </si>
  <si>
    <t>yxie2@kennesaw.edu</t>
  </si>
  <si>
    <t>IT 6923, IT 6933, IT 7113, IT 7503, IT 7343</t>
  </si>
  <si>
    <t>M212</t>
  </si>
  <si>
    <t xml:space="preserve">ENGL 2112   </t>
  </si>
  <si>
    <t>M214</t>
  </si>
  <si>
    <t>Leslie Ann Dunn</t>
  </si>
  <si>
    <t>ldunn@gsu.edu</t>
  </si>
  <si>
    <t xml:space="preserve">BUSA 1105   </t>
  </si>
  <si>
    <t>M215</t>
  </si>
  <si>
    <t>HIST 1111, HIST 1112, HIST 2111, HIST 2112</t>
  </si>
  <si>
    <t>Jeanne Law-Bohannon</t>
  </si>
  <si>
    <t>jbohan12@kennesaw.edu</t>
  </si>
  <si>
    <t xml:space="preserve">ENGL 1102   </t>
  </si>
  <si>
    <t>M219</t>
  </si>
  <si>
    <t xml:space="preserve">ENGL 1101   </t>
  </si>
  <si>
    <t>M220</t>
  </si>
  <si>
    <t>Nandana Weliweriya</t>
  </si>
  <si>
    <t>PHYS 1251</t>
  </si>
  <si>
    <t>M222</t>
  </si>
  <si>
    <t xml:space="preserve">SPAN 1001, SPAN 1002  </t>
  </si>
  <si>
    <t>M223</t>
  </si>
  <si>
    <t>David L. Hu</t>
  </si>
  <si>
    <t xml:space="preserve">ME 3340   </t>
  </si>
  <si>
    <t>Spring 2023 Students</t>
  </si>
  <si>
    <t>Spring 2023 Savings</t>
  </si>
  <si>
    <t>FY2022 Enrollment</t>
  </si>
  <si>
    <t>FY2022 Cost Savings</t>
  </si>
  <si>
    <t>632</t>
  </si>
  <si>
    <t>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</si>
</sst>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43" formatCode="_(* #,##0.00_);_(* \(#,##0.00\);_(* &quot;-&quot;??_);_(@_)"/>
    <numFmt numFmtId="164" formatCode="&quot;$&quot;#,##0"/>
    <numFmt numFmtId="165" formatCode="&quot;$&quot;#,##0.00"/>
    <numFmt numFmtId="166" formatCode="_(* #,##0_);_(* \(#,##0\);_(* &quot;-&quot;??_);_(@_)"/>
    <numFmt numFmtId="167" formatCode="_([$$-409]* #,##0.00_);_([$$-409]* \(#,##0.00\);_([$$-409]* &quot;-&quot;??_);_(@_)"/>
  </numFmts>
  <fonts count="19" x14ac:knownFonts="1">
    <font>
      <sz val="11"/>
      <color theme="1"/>
      <name val="Calibri"/>
      <family val="2"/>
      <scheme val="minor"/>
    </font>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1"/>
      <color rgb="FF9C6500"/>
      <name val="Calibri"/>
      <family val="2"/>
      <scheme val="minor"/>
    </font>
    <font>
      <sz val="9"/>
      <color indexed="81"/>
      <name val="Tahoma"/>
      <family val="2"/>
    </font>
    <font>
      <b/>
      <sz val="9"/>
      <color indexed="81"/>
      <name val="Tahoma"/>
      <family val="2"/>
    </font>
    <font>
      <sz val="11"/>
      <color theme="1"/>
      <name val="Calibri"/>
      <family val="2"/>
      <scheme val="minor"/>
    </font>
    <font>
      <sz val="11"/>
      <color rgb="FF000000"/>
      <name val="Calibri"/>
      <family val="2"/>
      <scheme val="minor"/>
    </font>
    <font>
      <sz val="8"/>
      <name val="Calibri"/>
      <family val="2"/>
      <scheme val="minor"/>
    </font>
    <font>
      <sz val="11"/>
      <name val="Calibri"/>
      <family val="2"/>
      <scheme val="minor"/>
    </font>
    <font>
      <sz val="11"/>
      <color rgb="FF000000"/>
      <name val="Calibri"/>
      <family val="2"/>
    </font>
    <font>
      <sz val="11"/>
      <color rgb="FF9C5700"/>
      <name val="Calibri"/>
      <family val="2"/>
      <scheme val="minor"/>
    </font>
    <font>
      <b/>
      <sz val="11"/>
      <color indexed="8"/>
      <name val="Calibri"/>
      <family val="2"/>
      <scheme val="minor"/>
    </font>
  </fonts>
  <fills count="14">
    <fill>
      <patternFill patternType="none"/>
    </fill>
    <fill>
      <patternFill patternType="gray125"/>
    </fill>
    <fill>
      <patternFill patternType="solid">
        <fgColor rgb="FFC6EFCE"/>
      </patternFill>
    </fill>
    <fill>
      <patternFill patternType="solid">
        <fgColor rgb="FFFFC7CE"/>
      </patternFill>
    </fill>
    <fill>
      <patternFill patternType="solid">
        <fgColor rgb="FFFFCC99"/>
      </patternFill>
    </fill>
    <fill>
      <patternFill patternType="solid">
        <fgColor rgb="FFFFEB9C"/>
      </patternFill>
    </fill>
    <fill>
      <patternFill patternType="solid">
        <fgColor theme="4"/>
      </patternFill>
    </fill>
    <fill>
      <patternFill patternType="solid">
        <fgColor rgb="FF672C94"/>
        <bgColor indexed="64"/>
      </patternFill>
    </fill>
    <fill>
      <patternFill patternType="solid">
        <fgColor rgb="FFFB5003"/>
        <bgColor indexed="64"/>
      </patternFill>
    </fill>
    <fill>
      <patternFill patternType="solid">
        <fgColor rgb="FF002060"/>
        <bgColor indexed="64"/>
      </patternFill>
    </fill>
    <fill>
      <patternFill patternType="solid">
        <fgColor rgb="FFE7E6E6"/>
        <bgColor indexed="64"/>
      </patternFill>
    </fill>
    <fill>
      <patternFill patternType="solid">
        <fgColor rgb="FFFFFF00"/>
        <bgColor indexed="64"/>
      </patternFill>
    </fill>
    <fill>
      <patternFill patternType="solid">
        <fgColor theme="5" tint="0.79998168889431442"/>
        <bgColor indexed="65"/>
      </patternFill>
    </fill>
    <fill>
      <patternFill patternType="solid">
        <fgColor theme="4" tint="-0.499984740745262"/>
        <bgColor indexed="64"/>
      </patternFill>
    </fill>
  </fills>
  <borders count="7">
    <border>
      <left/>
      <right/>
      <top/>
      <bottom/>
      <diagonal/>
    </border>
    <border>
      <left style="thin">
        <color rgb="FF7F7F7F"/>
      </left>
      <right style="thin">
        <color rgb="FF7F7F7F"/>
      </right>
      <top style="thin">
        <color rgb="FF7F7F7F"/>
      </top>
      <bottom style="thin">
        <color rgb="FF7F7F7F"/>
      </bottom>
      <diagonal/>
    </border>
    <border>
      <left/>
      <right/>
      <top style="thin">
        <color theme="4" tint="0.39997558519241921"/>
      </top>
      <bottom style="thin">
        <color theme="4" tint="0.39997558519241921"/>
      </bottom>
      <diagonal/>
    </border>
    <border>
      <left/>
      <right/>
      <top style="double">
        <color theme="4"/>
      </top>
      <bottom style="thin">
        <color theme="4" tint="0.39997558519241921"/>
      </bottom>
      <diagonal/>
    </border>
    <border>
      <left/>
      <right/>
      <top/>
      <bottom style="thin">
        <color theme="4" tint="0.39997558519241921"/>
      </bottom>
      <diagonal/>
    </border>
    <border>
      <left/>
      <right/>
      <top style="double">
        <color theme="4"/>
      </top>
      <bottom/>
      <diagonal/>
    </border>
    <border>
      <left/>
      <right/>
      <top style="thin">
        <color theme="4" tint="0.39997558519241921"/>
      </top>
      <bottom/>
      <diagonal/>
    </border>
  </borders>
  <cellStyleXfs count="16">
    <xf numFmtId="0" fontId="0" fillId="0" borderId="0"/>
    <xf numFmtId="0" fontId="3" fillId="2" borderId="0" applyNumberFormat="0" applyBorder="0" applyAlignment="0" applyProtection="0"/>
    <xf numFmtId="0" fontId="4" fillId="3" borderId="0" applyNumberFormat="0" applyBorder="0" applyAlignment="0" applyProtection="0"/>
    <xf numFmtId="0" fontId="5" fillId="4" borderId="1" applyNumberFormat="0" applyAlignment="0" applyProtection="0"/>
    <xf numFmtId="0" fontId="7" fillId="8" borderId="0" applyNumberFormat="0" applyBorder="0" applyAlignment="0" applyProtection="0"/>
    <xf numFmtId="0" fontId="7" fillId="7" borderId="0" applyNumberFormat="0" applyBorder="0" applyAlignment="0" applyProtection="0"/>
    <xf numFmtId="0" fontId="8" fillId="0" borderId="0" applyNumberFormat="0" applyFill="0" applyBorder="0" applyAlignment="0" applyProtection="0"/>
    <xf numFmtId="0" fontId="9" fillId="5" borderId="0" applyNumberFormat="0" applyBorder="0" applyAlignment="0" applyProtection="0"/>
    <xf numFmtId="0" fontId="7" fillId="6" borderId="0" applyNumberFormat="0" applyBorder="0" applyAlignment="0" applyProtection="0"/>
    <xf numFmtId="43" fontId="12" fillId="0" borderId="0" applyFont="0" applyFill="0" applyBorder="0" applyAlignment="0" applyProtection="0"/>
    <xf numFmtId="44" fontId="12" fillId="0" borderId="0" applyFont="0" applyFill="0" applyBorder="0" applyAlignment="0" applyProtection="0"/>
    <xf numFmtId="9" fontId="2" fillId="0" borderId="0" applyFont="0" applyFill="0" applyBorder="0" applyAlignment="0" applyProtection="0"/>
    <xf numFmtId="0" fontId="1" fillId="0" borderId="0"/>
    <xf numFmtId="0" fontId="1" fillId="12" borderId="0" applyNumberFormat="0" applyBorder="0" applyAlignment="0" applyProtection="0"/>
    <xf numFmtId="44" fontId="1" fillId="0" borderId="0" applyFont="0" applyFill="0" applyBorder="0" applyAlignment="0" applyProtection="0"/>
    <xf numFmtId="0" fontId="17" fillId="5" borderId="0" applyNumberFormat="0" applyBorder="0" applyAlignment="0" applyProtection="0"/>
  </cellStyleXfs>
  <cellXfs count="138">
    <xf numFmtId="0" fontId="0" fillId="0" borderId="0" xfId="0"/>
    <xf numFmtId="0" fontId="0" fillId="0" borderId="0" xfId="0" applyAlignment="1">
      <alignment horizontal="left"/>
    </xf>
    <xf numFmtId="0" fontId="3" fillId="2" borderId="0" xfId="1"/>
    <xf numFmtId="0" fontId="4" fillId="3" borderId="0" xfId="2"/>
    <xf numFmtId="0" fontId="5" fillId="4" borderId="1" xfId="3"/>
    <xf numFmtId="0" fontId="0" fillId="0" borderId="0" xfId="0" applyAlignment="1">
      <alignment wrapText="1"/>
    </xf>
    <xf numFmtId="0" fontId="6" fillId="0" borderId="0" xfId="0" applyFont="1"/>
    <xf numFmtId="165" fontId="0" fillId="0" borderId="0" xfId="0" applyNumberFormat="1"/>
    <xf numFmtId="1" fontId="0" fillId="0" borderId="0" xfId="0" applyNumberFormat="1"/>
    <xf numFmtId="165" fontId="0" fillId="0" borderId="0" xfId="0" applyNumberFormat="1" applyAlignment="1">
      <alignment horizontal="left"/>
    </xf>
    <xf numFmtId="0" fontId="7" fillId="6" borderId="0" xfId="8" applyAlignment="1">
      <alignment wrapText="1"/>
    </xf>
    <xf numFmtId="165" fontId="6" fillId="0" borderId="0" xfId="0" applyNumberFormat="1" applyFont="1"/>
    <xf numFmtId="0" fontId="13" fillId="10" borderId="0" xfId="0" applyFont="1" applyFill="1"/>
    <xf numFmtId="0" fontId="0" fillId="0" borderId="0" xfId="0" applyAlignment="1">
      <alignment horizontal="left" vertical="center"/>
    </xf>
    <xf numFmtId="0" fontId="0" fillId="11" borderId="0" xfId="0" applyFill="1"/>
    <xf numFmtId="1" fontId="0" fillId="0" borderId="0" xfId="0" applyNumberFormat="1" applyAlignment="1">
      <alignment horizontal="left" vertical="center"/>
    </xf>
    <xf numFmtId="3" fontId="0" fillId="0" borderId="0" xfId="0" applyNumberFormat="1" applyAlignment="1">
      <alignment horizontal="left" vertical="center"/>
    </xf>
    <xf numFmtId="0" fontId="0" fillId="0" borderId="0" xfId="0" pivotButton="1"/>
    <xf numFmtId="9" fontId="0" fillId="0" borderId="0" xfId="11" applyFont="1"/>
    <xf numFmtId="8" fontId="0" fillId="0" borderId="0" xfId="0" applyNumberFormat="1" applyAlignment="1">
      <alignment horizontal="left" vertical="center"/>
    </xf>
    <xf numFmtId="165" fontId="0" fillId="0" borderId="0" xfId="0" applyNumberFormat="1" applyAlignment="1">
      <alignment horizontal="left" vertical="center"/>
    </xf>
    <xf numFmtId="165" fontId="0" fillId="0" borderId="2" xfId="0" applyNumberFormat="1" applyBorder="1" applyAlignment="1">
      <alignment horizontal="left" vertical="center"/>
    </xf>
    <xf numFmtId="165" fontId="0" fillId="0" borderId="6" xfId="0" applyNumberFormat="1" applyBorder="1" applyAlignment="1">
      <alignment horizontal="left" vertical="center"/>
    </xf>
    <xf numFmtId="49" fontId="0" fillId="0" borderId="0" xfId="0" applyNumberFormat="1" applyAlignment="1">
      <alignment horizontal="left" vertical="center"/>
    </xf>
    <xf numFmtId="165" fontId="8" fillId="0" borderId="0" xfId="6" applyNumberFormat="1" applyAlignment="1">
      <alignment horizontal="left" vertical="center"/>
    </xf>
    <xf numFmtId="3" fontId="0" fillId="11" borderId="0" xfId="0" applyNumberFormat="1" applyFill="1" applyAlignment="1">
      <alignment horizontal="left" vertical="center"/>
    </xf>
    <xf numFmtId="165" fontId="0" fillId="11" borderId="0" xfId="0" applyNumberFormat="1" applyFill="1" applyAlignment="1">
      <alignment horizontal="left" vertical="center"/>
    </xf>
    <xf numFmtId="1" fontId="0" fillId="11" borderId="0" xfId="0" applyNumberFormat="1" applyFill="1" applyAlignment="1">
      <alignment horizontal="left" vertical="center"/>
    </xf>
    <xf numFmtId="164" fontId="0" fillId="0" borderId="0" xfId="0" applyNumberFormat="1" applyAlignment="1">
      <alignment horizontal="left" vertical="center"/>
    </xf>
    <xf numFmtId="1" fontId="0" fillId="0" borderId="0" xfId="10" applyNumberFormat="1" applyFont="1" applyAlignment="1">
      <alignment horizontal="left" vertical="center"/>
    </xf>
    <xf numFmtId="165" fontId="0" fillId="0" borderId="0" xfId="10" applyNumberFormat="1" applyFont="1" applyAlignment="1">
      <alignment horizontal="left" vertical="center"/>
    </xf>
    <xf numFmtId="3" fontId="0" fillId="0" borderId="0" xfId="10" applyNumberFormat="1" applyFont="1" applyAlignment="1">
      <alignment horizontal="left" vertical="center"/>
    </xf>
    <xf numFmtId="1" fontId="1" fillId="0" borderId="0" xfId="0" applyNumberFormat="1" applyFont="1" applyAlignment="1">
      <alignment horizontal="left" vertical="center"/>
    </xf>
    <xf numFmtId="165" fontId="1" fillId="0" borderId="0" xfId="0" applyNumberFormat="1" applyFont="1" applyAlignment="1">
      <alignment horizontal="left" vertical="center"/>
    </xf>
    <xf numFmtId="165" fontId="1" fillId="0" borderId="0" xfId="10" applyNumberFormat="1" applyFont="1" applyAlignment="1">
      <alignment horizontal="left" vertical="center"/>
    </xf>
    <xf numFmtId="0" fontId="8" fillId="0" borderId="0" xfId="6" applyAlignment="1">
      <alignment horizontal="left" vertical="center"/>
    </xf>
    <xf numFmtId="44" fontId="0" fillId="0" borderId="0" xfId="0" applyNumberFormat="1" applyAlignment="1">
      <alignment horizontal="left" vertical="center"/>
    </xf>
    <xf numFmtId="44" fontId="6" fillId="0" borderId="0" xfId="0" applyNumberFormat="1" applyFont="1" applyAlignment="1">
      <alignment horizontal="left" vertical="center"/>
    </xf>
    <xf numFmtId="0" fontId="6" fillId="0" borderId="0" xfId="0" applyFont="1" applyAlignment="1">
      <alignment horizontal="left" vertical="center"/>
    </xf>
    <xf numFmtId="49" fontId="8" fillId="0" borderId="0" xfId="6" applyNumberFormat="1" applyBorder="1" applyAlignment="1">
      <alignment horizontal="left" vertical="center"/>
    </xf>
    <xf numFmtId="49" fontId="8" fillId="0" borderId="0" xfId="6" applyNumberFormat="1" applyAlignment="1">
      <alignment horizontal="left" vertical="center"/>
    </xf>
    <xf numFmtId="164" fontId="8" fillId="0" borderId="0" xfId="6" applyNumberFormat="1" applyAlignment="1">
      <alignment horizontal="left" vertical="center"/>
    </xf>
    <xf numFmtId="0" fontId="3" fillId="2" borderId="0" xfId="1" applyAlignment="1">
      <alignment horizontal="left" vertical="center"/>
    </xf>
    <xf numFmtId="49" fontId="8" fillId="0" borderId="3" xfId="6" applyNumberFormat="1" applyBorder="1" applyAlignment="1">
      <alignment horizontal="left" vertical="center"/>
    </xf>
    <xf numFmtId="0" fontId="9" fillId="5" borderId="0" xfId="7" applyAlignment="1">
      <alignment horizontal="left" vertical="center"/>
    </xf>
    <xf numFmtId="0" fontId="4" fillId="3" borderId="0" xfId="2" applyAlignment="1">
      <alignment horizontal="left" vertical="center"/>
    </xf>
    <xf numFmtId="0" fontId="0" fillId="11" borderId="0" xfId="0" applyFill="1" applyAlignment="1">
      <alignment horizontal="left" vertical="center"/>
    </xf>
    <xf numFmtId="165" fontId="3" fillId="2" borderId="0" xfId="1" applyNumberFormat="1" applyAlignment="1">
      <alignment horizontal="left" vertical="center"/>
    </xf>
    <xf numFmtId="49" fontId="8" fillId="0" borderId="3" xfId="6" applyNumberFormat="1" applyFill="1" applyBorder="1" applyAlignment="1">
      <alignment horizontal="left" vertical="center"/>
    </xf>
    <xf numFmtId="49" fontId="0" fillId="0" borderId="3" xfId="0" applyNumberFormat="1" applyBorder="1" applyAlignment="1">
      <alignment horizontal="left" vertical="center"/>
    </xf>
    <xf numFmtId="164" fontId="0" fillId="0" borderId="0" xfId="10" applyNumberFormat="1" applyFont="1" applyAlignment="1">
      <alignment horizontal="left" vertical="center"/>
    </xf>
    <xf numFmtId="49" fontId="6" fillId="0" borderId="0" xfId="10" applyNumberFormat="1" applyFont="1" applyBorder="1" applyAlignment="1">
      <alignment horizontal="left" vertical="center"/>
    </xf>
    <xf numFmtId="44" fontId="0" fillId="0" borderId="0" xfId="10" applyFont="1" applyAlignment="1">
      <alignment horizontal="left" vertical="center"/>
    </xf>
    <xf numFmtId="164" fontId="1" fillId="0" borderId="0" xfId="0" applyNumberFormat="1" applyFont="1" applyAlignment="1">
      <alignment horizontal="left" vertical="center"/>
    </xf>
    <xf numFmtId="49" fontId="6" fillId="0" borderId="0" xfId="0" applyNumberFormat="1" applyFont="1" applyAlignment="1">
      <alignment horizontal="left" vertical="center"/>
    </xf>
    <xf numFmtId="49" fontId="6" fillId="0" borderId="5" xfId="0" applyNumberFormat="1" applyFont="1" applyBorder="1" applyAlignment="1">
      <alignment horizontal="left" vertical="center"/>
    </xf>
    <xf numFmtId="44" fontId="1" fillId="0" borderId="0" xfId="0" applyNumberFormat="1" applyFont="1" applyAlignment="1">
      <alignment horizontal="left" vertical="center"/>
    </xf>
    <xf numFmtId="49" fontId="6" fillId="0" borderId="4" xfId="0" applyNumberFormat="1" applyFont="1" applyBorder="1" applyAlignment="1">
      <alignment horizontal="left" vertical="center"/>
    </xf>
    <xf numFmtId="0" fontId="0" fillId="0" borderId="2" xfId="0" applyBorder="1" applyAlignment="1">
      <alignment horizontal="left" vertical="center"/>
    </xf>
    <xf numFmtId="2" fontId="0" fillId="0" borderId="0" xfId="0" applyNumberFormat="1" applyAlignment="1">
      <alignment horizontal="left" vertical="center"/>
    </xf>
    <xf numFmtId="0" fontId="0" fillId="0" borderId="6" xfId="0" applyBorder="1" applyAlignment="1">
      <alignment horizontal="left" vertical="center"/>
    </xf>
    <xf numFmtId="1" fontId="0" fillId="0" borderId="0" xfId="10" applyNumberFormat="1" applyFont="1" applyAlignment="1">
      <alignment horizontal="right"/>
    </xf>
    <xf numFmtId="0" fontId="1" fillId="12" borderId="0" xfId="13" applyAlignment="1">
      <alignment horizontal="left" vertical="center"/>
    </xf>
    <xf numFmtId="164" fontId="1" fillId="12" borderId="0" xfId="13" applyNumberFormat="1" applyAlignment="1">
      <alignment horizontal="left" vertical="center"/>
    </xf>
    <xf numFmtId="49" fontId="1" fillId="12" borderId="0" xfId="13" applyNumberFormat="1" applyBorder="1" applyAlignment="1">
      <alignment horizontal="left" vertical="center"/>
    </xf>
    <xf numFmtId="49" fontId="1" fillId="12" borderId="0" xfId="13" applyNumberFormat="1" applyAlignment="1">
      <alignment horizontal="left" vertical="center"/>
    </xf>
    <xf numFmtId="8" fontId="1" fillId="12" borderId="0" xfId="13" applyNumberFormat="1" applyAlignment="1">
      <alignment horizontal="left" vertical="center"/>
    </xf>
    <xf numFmtId="1" fontId="1" fillId="12" borderId="0" xfId="13" applyNumberFormat="1" applyAlignment="1">
      <alignment horizontal="left" vertical="center"/>
    </xf>
    <xf numFmtId="165" fontId="1" fillId="12" borderId="0" xfId="13" applyNumberFormat="1" applyAlignment="1">
      <alignment horizontal="left" vertical="center"/>
    </xf>
    <xf numFmtId="3" fontId="1" fillId="12" borderId="0" xfId="13" applyNumberFormat="1" applyAlignment="1">
      <alignment horizontal="left" vertical="center"/>
    </xf>
    <xf numFmtId="49" fontId="6" fillId="0" borderId="3" xfId="0" applyNumberFormat="1" applyFont="1" applyBorder="1" applyAlignment="1">
      <alignment horizontal="left" vertical="center"/>
    </xf>
    <xf numFmtId="0" fontId="0" fillId="0" borderId="0" xfId="0" applyAlignment="1">
      <alignment vertical="center"/>
    </xf>
    <xf numFmtId="44" fontId="0" fillId="0" borderId="0" xfId="10" applyFont="1" applyAlignment="1">
      <alignment vertical="center"/>
    </xf>
    <xf numFmtId="44" fontId="0" fillId="0" borderId="0" xfId="0" applyNumberFormat="1" applyAlignment="1">
      <alignment vertical="center"/>
    </xf>
    <xf numFmtId="44" fontId="1" fillId="12" borderId="0" xfId="13" applyNumberFormat="1" applyAlignment="1">
      <alignment vertical="center"/>
    </xf>
    <xf numFmtId="1" fontId="15" fillId="11" borderId="0" xfId="0" applyNumberFormat="1" applyFont="1" applyFill="1" applyAlignment="1">
      <alignment horizontal="left" vertical="center"/>
    </xf>
    <xf numFmtId="165" fontId="15" fillId="11" borderId="0" xfId="0" applyNumberFormat="1" applyFont="1" applyFill="1" applyAlignment="1">
      <alignment horizontal="left" vertical="center"/>
    </xf>
    <xf numFmtId="165" fontId="0" fillId="0" borderId="0" xfId="0" applyNumberFormat="1" applyAlignment="1">
      <alignment horizontal="right"/>
    </xf>
    <xf numFmtId="165" fontId="16" fillId="0" borderId="0" xfId="0" applyNumberFormat="1" applyFont="1" applyAlignment="1">
      <alignment horizontal="right"/>
    </xf>
    <xf numFmtId="0" fontId="0" fillId="0" borderId="0" xfId="0" applyAlignment="1">
      <alignment horizontal="right"/>
    </xf>
    <xf numFmtId="1" fontId="0" fillId="0" borderId="0" xfId="0" applyNumberFormat="1" applyAlignment="1">
      <alignment horizontal="right"/>
    </xf>
    <xf numFmtId="165" fontId="0" fillId="0" borderId="0" xfId="10" applyNumberFormat="1" applyFont="1"/>
    <xf numFmtId="164" fontId="0" fillId="0" borderId="0" xfId="0" applyNumberFormat="1"/>
    <xf numFmtId="1" fontId="6" fillId="0" borderId="0" xfId="0" applyNumberFormat="1" applyFont="1" applyAlignment="1">
      <alignment horizontal="left" vertical="center"/>
    </xf>
    <xf numFmtId="166" fontId="0" fillId="0" borderId="0" xfId="9" applyNumberFormat="1" applyFont="1"/>
    <xf numFmtId="166" fontId="0" fillId="0" borderId="0" xfId="9" applyNumberFormat="1" applyFont="1" applyFill="1" applyBorder="1" applyAlignment="1">
      <alignment horizontal="center"/>
    </xf>
    <xf numFmtId="166" fontId="16" fillId="0" borderId="0" xfId="9" applyNumberFormat="1" applyFont="1" applyBorder="1" applyAlignment="1">
      <alignment horizontal="center"/>
    </xf>
    <xf numFmtId="49" fontId="0" fillId="0" borderId="0" xfId="10" applyNumberFormat="1" applyFont="1" applyAlignment="1">
      <alignment horizontal="left" vertical="center"/>
    </xf>
    <xf numFmtId="49" fontId="1" fillId="0" borderId="0" xfId="0" applyNumberFormat="1" applyFont="1" applyAlignment="1">
      <alignment horizontal="left" vertical="center"/>
    </xf>
    <xf numFmtId="3" fontId="0" fillId="0" borderId="0" xfId="9" applyNumberFormat="1" applyFont="1" applyAlignment="1">
      <alignment horizontal="left" vertical="center"/>
    </xf>
    <xf numFmtId="3" fontId="0" fillId="11" borderId="0" xfId="9" applyNumberFormat="1" applyFont="1" applyFill="1" applyAlignment="1">
      <alignment horizontal="left" vertical="center"/>
    </xf>
    <xf numFmtId="44" fontId="0" fillId="0" borderId="0" xfId="10" applyFont="1" applyFill="1" applyAlignment="1">
      <alignment horizontal="left" vertical="center"/>
    </xf>
    <xf numFmtId="44" fontId="1" fillId="0" borderId="0" xfId="10" applyFont="1" applyAlignment="1">
      <alignment horizontal="left" vertical="center"/>
    </xf>
    <xf numFmtId="44" fontId="1" fillId="12" borderId="0" xfId="10" applyFont="1" applyFill="1" applyAlignment="1">
      <alignment horizontal="left" vertical="center"/>
    </xf>
    <xf numFmtId="44" fontId="0" fillId="0" borderId="0" xfId="10" applyFont="1" applyAlignment="1">
      <alignment horizontal="left"/>
    </xf>
    <xf numFmtId="1" fontId="0" fillId="0" borderId="0" xfId="0" applyNumberFormat="1" applyAlignment="1">
      <alignment horizontal="right" vertical="center"/>
    </xf>
    <xf numFmtId="165" fontId="6" fillId="0" borderId="0" xfId="0" applyNumberFormat="1" applyFont="1" applyAlignment="1">
      <alignment horizontal="left" vertical="center"/>
    </xf>
    <xf numFmtId="3" fontId="6" fillId="0" borderId="0" xfId="0" applyNumberFormat="1" applyFont="1" applyAlignment="1">
      <alignment horizontal="left" vertical="center"/>
    </xf>
    <xf numFmtId="0" fontId="0" fillId="9" borderId="0" xfId="0" applyFill="1" applyAlignment="1">
      <alignment horizontal="left" vertical="center"/>
    </xf>
    <xf numFmtId="3" fontId="0" fillId="9" borderId="0" xfId="0" applyNumberFormat="1" applyFill="1" applyAlignment="1">
      <alignment horizontal="left" vertical="center"/>
    </xf>
    <xf numFmtId="165" fontId="0" fillId="9" borderId="0" xfId="0" applyNumberFormat="1" applyFill="1" applyAlignment="1">
      <alignment horizontal="left" vertical="center"/>
    </xf>
    <xf numFmtId="1" fontId="0" fillId="9" borderId="0" xfId="0" applyNumberFormat="1" applyFill="1" applyAlignment="1">
      <alignment horizontal="left" vertical="center"/>
    </xf>
    <xf numFmtId="165" fontId="6" fillId="9" borderId="0" xfId="0" applyNumberFormat="1" applyFont="1" applyFill="1" applyAlignment="1">
      <alignment horizontal="left" vertical="center"/>
    </xf>
    <xf numFmtId="165" fontId="6" fillId="13" borderId="0" xfId="0" applyNumberFormat="1" applyFont="1" applyFill="1" applyAlignment="1">
      <alignment horizontal="left" vertical="center"/>
    </xf>
    <xf numFmtId="3" fontId="6" fillId="0" borderId="0" xfId="9" applyNumberFormat="1" applyFont="1" applyAlignment="1">
      <alignment horizontal="left" vertical="center"/>
    </xf>
    <xf numFmtId="1" fontId="0" fillId="0" borderId="0" xfId="10" applyNumberFormat="1" applyFont="1" applyAlignment="1"/>
    <xf numFmtId="49" fontId="0" fillId="0" borderId="0" xfId="0" applyNumberFormat="1"/>
    <xf numFmtId="167" fontId="0" fillId="0" borderId="0" xfId="0" applyNumberFormat="1"/>
    <xf numFmtId="44" fontId="0" fillId="0" borderId="0" xfId="10" applyFont="1" applyAlignment="1"/>
    <xf numFmtId="166" fontId="0" fillId="0" borderId="0" xfId="0" applyNumberFormat="1"/>
    <xf numFmtId="1" fontId="6" fillId="13" borderId="0" xfId="0" applyNumberFormat="1" applyFont="1" applyFill="1" applyAlignment="1">
      <alignment horizontal="left" vertical="center"/>
    </xf>
    <xf numFmtId="165" fontId="0" fillId="0" borderId="0" xfId="10" applyNumberFormat="1" applyFont="1" applyFill="1" applyAlignment="1">
      <alignment horizontal="left"/>
    </xf>
    <xf numFmtId="49" fontId="0" fillId="0" borderId="0" xfId="0" applyNumberFormat="1" applyAlignment="1">
      <alignment horizontal="left"/>
    </xf>
    <xf numFmtId="0" fontId="0" fillId="11" borderId="0" xfId="0" applyFill="1" applyAlignment="1">
      <alignment horizontal="left"/>
    </xf>
    <xf numFmtId="49" fontId="0" fillId="11" borderId="0" xfId="0" applyNumberFormat="1" applyFill="1"/>
    <xf numFmtId="49" fontId="0" fillId="11" borderId="0" xfId="0" applyNumberFormat="1" applyFill="1" applyAlignment="1">
      <alignment horizontal="left" vertical="center"/>
    </xf>
    <xf numFmtId="0" fontId="6" fillId="0" borderId="0" xfId="0" applyFont="1" applyAlignment="1">
      <alignment horizontal="left"/>
    </xf>
    <xf numFmtId="0" fontId="0" fillId="0" borderId="0" xfId="0" applyNumberFormat="1"/>
    <xf numFmtId="0" fontId="8" fillId="0" borderId="0" xfId="6"/>
    <xf numFmtId="49" fontId="8" fillId="0" borderId="0" xfId="6" applyNumberFormat="1"/>
    <xf numFmtId="0" fontId="0" fillId="0" borderId="0" xfId="0" applyAlignment="1">
      <alignment horizontal="right" vertical="center"/>
    </xf>
    <xf numFmtId="44" fontId="0" fillId="0" borderId="0" xfId="10" applyFont="1" applyAlignment="1">
      <alignment horizontal="right"/>
    </xf>
    <xf numFmtId="44" fontId="0" fillId="0" borderId="0" xfId="10" applyFont="1" applyAlignment="1">
      <alignment horizontal="right" vertical="center"/>
    </xf>
    <xf numFmtId="44" fontId="0" fillId="0" borderId="0" xfId="0" applyNumberFormat="1" applyAlignment="1">
      <alignment horizontal="right" vertical="center"/>
    </xf>
    <xf numFmtId="0" fontId="0" fillId="0" borderId="0" xfId="0" applyBorder="1" applyAlignment="1">
      <alignment horizontal="left" vertical="center"/>
    </xf>
    <xf numFmtId="49" fontId="6" fillId="0" borderId="0" xfId="0" applyNumberFormat="1" applyFont="1" applyBorder="1" applyAlignment="1">
      <alignment horizontal="left" vertical="center"/>
    </xf>
    <xf numFmtId="49" fontId="0" fillId="0" borderId="0" xfId="0" applyNumberFormat="1" applyBorder="1" applyAlignment="1">
      <alignment horizontal="left" vertical="center"/>
    </xf>
    <xf numFmtId="49" fontId="8" fillId="0" borderId="0" xfId="6" applyNumberFormat="1" applyFill="1" applyBorder="1" applyAlignment="1">
      <alignment horizontal="left" vertical="center"/>
    </xf>
    <xf numFmtId="1" fontId="0" fillId="0" borderId="0" xfId="0" applyNumberFormat="1" applyBorder="1" applyAlignment="1">
      <alignment horizontal="left" vertical="center"/>
    </xf>
    <xf numFmtId="165" fontId="0" fillId="0" borderId="6" xfId="10" applyNumberFormat="1" applyFont="1" applyFill="1" applyBorder="1" applyAlignment="1">
      <alignment horizontal="left" vertical="center"/>
    </xf>
    <xf numFmtId="165" fontId="0" fillId="0" borderId="2" xfId="10" applyNumberFormat="1" applyFont="1" applyFill="1" applyBorder="1" applyAlignment="1">
      <alignment horizontal="left" vertical="center"/>
    </xf>
    <xf numFmtId="165" fontId="0" fillId="0" borderId="0" xfId="0" applyNumberFormat="1" applyBorder="1" applyAlignment="1">
      <alignment horizontal="left" vertical="center"/>
    </xf>
    <xf numFmtId="0" fontId="0" fillId="0" borderId="0" xfId="0" applyBorder="1"/>
    <xf numFmtId="49" fontId="0" fillId="0" borderId="0" xfId="0" applyNumberFormat="1" applyBorder="1" applyAlignment="1">
      <alignment horizontal="left"/>
    </xf>
    <xf numFmtId="167" fontId="0" fillId="0" borderId="0" xfId="0" applyNumberFormat="1" applyBorder="1"/>
    <xf numFmtId="8" fontId="0" fillId="0" borderId="0" xfId="0" applyNumberFormat="1" applyBorder="1" applyAlignment="1">
      <alignment horizontal="left" vertical="center"/>
    </xf>
    <xf numFmtId="3" fontId="0" fillId="0" borderId="0" xfId="0" applyNumberFormat="1" applyBorder="1" applyAlignment="1">
      <alignment horizontal="left" vertical="center"/>
    </xf>
    <xf numFmtId="49" fontId="18" fillId="0" borderId="0" xfId="0" applyNumberFormat="1" applyFont="1" applyAlignment="1">
      <alignment horizontal="left"/>
    </xf>
  </cellXfs>
  <cellStyles count="16">
    <cellStyle name="20% - Accent2" xfId="13" builtinId="34"/>
    <cellStyle name="Accent1" xfId="8" builtinId="29"/>
    <cellStyle name="Accent4" xfId="4" builtinId="41" customBuiltin="1"/>
    <cellStyle name="Accent5" xfId="5" builtinId="45" customBuiltin="1"/>
    <cellStyle name="Bad" xfId="2" builtinId="27"/>
    <cellStyle name="Comma" xfId="9" builtinId="3"/>
    <cellStyle name="Currency" xfId="10" builtinId="4"/>
    <cellStyle name="Currency 2" xfId="14" xr:uid="{8E7EFC65-7AE3-4569-BB72-FC574DC0DE91}"/>
    <cellStyle name="Good" xfId="1" builtinId="26"/>
    <cellStyle name="Hyperlink" xfId="6" builtinId="8"/>
    <cellStyle name="Input" xfId="3" builtinId="20"/>
    <cellStyle name="Neutral" xfId="7" builtinId="28"/>
    <cellStyle name="Neutral 2" xfId="15" xr:uid="{3A9487F3-A5BF-4783-9A45-98300C959FC0}"/>
    <cellStyle name="Normal" xfId="0" builtinId="0"/>
    <cellStyle name="Normal 2" xfId="12" xr:uid="{78F52220-95AB-4435-B179-83D6716A761E}"/>
    <cellStyle name="Percent" xfId="11" builtinId="5"/>
  </cellStyles>
  <dxfs count="1844">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theme="1" tint="0.499984740745262"/>
        </patternFill>
      </fill>
    </dxf>
    <dxf>
      <font>
        <color rgb="FF9C5700"/>
      </font>
      <fill>
        <patternFill>
          <bgColor rgb="FFFFEB9C"/>
        </patternFill>
      </fill>
    </dxf>
    <dxf>
      <font>
        <color theme="0"/>
      </font>
      <fill>
        <patternFill>
          <bgColor theme="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5700"/>
      </font>
      <fill>
        <patternFill>
          <bgColor rgb="FFFFEB9C"/>
        </patternFill>
      </fill>
    </dxf>
    <dxf>
      <fill>
        <patternFill>
          <bgColor theme="5" tint="0.59996337778862885"/>
        </patternFill>
      </fill>
    </dxf>
    <dxf>
      <font>
        <color rgb="FF006100"/>
      </font>
      <fill>
        <patternFill>
          <bgColor rgb="FFC6EFCE"/>
        </patternFill>
      </fill>
    </dxf>
    <dxf>
      <font>
        <color theme="0"/>
      </font>
      <fill>
        <patternFill>
          <bgColor theme="1" tint="0.499984740745262"/>
        </patternFill>
      </fill>
    </dxf>
    <dxf>
      <font>
        <color rgb="FF9C5700"/>
      </font>
      <fill>
        <patternFill>
          <bgColor rgb="FFFFEB9C"/>
        </patternFill>
      </fill>
    </dxf>
    <dxf>
      <font>
        <color theme="0"/>
      </font>
      <fill>
        <patternFill>
          <bgColor theme="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font>
    </dxf>
    <dxf>
      <font>
        <color theme="0"/>
      </font>
      <fill>
        <patternFill>
          <bgColor theme="4" tint="-0.499984740745262"/>
        </patternFill>
      </fill>
    </dxf>
    <dxf>
      <font>
        <color theme="0"/>
      </font>
      <fill>
        <patternFill>
          <bgColor theme="6" tint="-0.499984740745262"/>
        </patternFill>
      </fill>
    </dxf>
    <dxf>
      <font>
        <color rgb="FF9C5700"/>
      </font>
      <fill>
        <patternFill>
          <bgColor rgb="FFFFEB9C"/>
        </patternFill>
      </fill>
    </dxf>
    <dxf>
      <fill>
        <patternFill>
          <bgColor theme="5" tint="0.59996337778862885"/>
        </patternFill>
      </fill>
    </dxf>
    <dxf>
      <font>
        <color rgb="FF006100"/>
      </font>
      <fill>
        <patternFill>
          <bgColor rgb="FFC6EFCE"/>
        </patternFill>
      </fill>
    </dxf>
    <dxf>
      <font>
        <color theme="0"/>
      </font>
      <fill>
        <patternFill>
          <bgColor theme="1" tint="0.499984740745262"/>
        </patternFill>
      </fill>
    </dxf>
    <dxf>
      <font>
        <color rgb="FF9C5700"/>
      </font>
      <fill>
        <patternFill>
          <bgColor rgb="FFFFEB9C"/>
        </patternFill>
      </fill>
    </dxf>
    <dxf>
      <font>
        <color theme="0"/>
      </font>
      <fill>
        <patternFill>
          <bgColor theme="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theme="1" tint="0.499984740745262"/>
        </patternFill>
      </fill>
    </dxf>
    <dxf>
      <font>
        <color rgb="FF9C5700"/>
      </font>
      <fill>
        <patternFill>
          <bgColor rgb="FFFFEB9C"/>
        </patternFill>
      </fill>
    </dxf>
    <dxf>
      <font>
        <color theme="0"/>
      </font>
      <fill>
        <patternFill>
          <bgColor theme="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theme="1" tint="0.499984740745262"/>
        </patternFill>
      </fill>
    </dxf>
    <dxf>
      <font>
        <color rgb="FF9C5700"/>
      </font>
      <fill>
        <patternFill>
          <bgColor rgb="FFFFEB9C"/>
        </patternFill>
      </fill>
    </dxf>
    <dxf>
      <font>
        <color theme="0"/>
      </font>
      <fill>
        <patternFill>
          <bgColor theme="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theme="1" tint="0.499984740745262"/>
        </patternFill>
      </fill>
    </dxf>
    <dxf>
      <font>
        <color rgb="FF9C5700"/>
      </font>
      <fill>
        <patternFill>
          <bgColor rgb="FFFFEB9C"/>
        </patternFill>
      </fill>
    </dxf>
    <dxf>
      <font>
        <color theme="0"/>
      </font>
      <fill>
        <patternFill>
          <bgColor theme="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theme="1" tint="0.499984740745262"/>
        </patternFill>
      </fill>
    </dxf>
    <dxf>
      <font>
        <color rgb="FF9C5700"/>
      </font>
      <fill>
        <patternFill>
          <bgColor rgb="FFFFEB9C"/>
        </patternFill>
      </fill>
    </dxf>
    <dxf>
      <font>
        <color theme="0"/>
      </font>
      <fill>
        <patternFill>
          <bgColor theme="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theme="1" tint="0.499984740745262"/>
        </patternFill>
      </fill>
    </dxf>
    <dxf>
      <font>
        <color rgb="FF9C5700"/>
      </font>
      <fill>
        <patternFill>
          <bgColor rgb="FFFFEB9C"/>
        </patternFill>
      </fill>
    </dxf>
    <dxf>
      <font>
        <color theme="0"/>
      </font>
      <fill>
        <patternFill>
          <bgColor theme="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theme="1" tint="0.499984740745262"/>
        </patternFill>
      </fill>
    </dxf>
    <dxf>
      <font>
        <color rgb="FF9C5700"/>
      </font>
      <fill>
        <patternFill>
          <bgColor rgb="FFFFEB9C"/>
        </patternFill>
      </fill>
    </dxf>
    <dxf>
      <font>
        <color theme="0"/>
      </font>
      <fill>
        <patternFill>
          <bgColor theme="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theme="1" tint="0.499984740745262"/>
        </patternFill>
      </fill>
    </dxf>
    <dxf>
      <font>
        <color rgb="FF9C5700"/>
      </font>
      <fill>
        <patternFill>
          <bgColor rgb="FFFFEB9C"/>
        </patternFill>
      </fill>
    </dxf>
    <dxf>
      <font>
        <color theme="0"/>
      </font>
      <fill>
        <patternFill>
          <bgColor theme="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theme="1" tint="0.499984740745262"/>
        </patternFill>
      </fill>
    </dxf>
    <dxf>
      <font>
        <color rgb="FF9C5700"/>
      </font>
      <fill>
        <patternFill>
          <bgColor rgb="FFFFEB9C"/>
        </patternFill>
      </fill>
    </dxf>
    <dxf>
      <font>
        <color theme="0"/>
      </font>
      <fill>
        <patternFill>
          <bgColor theme="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theme="1" tint="0.499984740745262"/>
        </patternFill>
      </fill>
    </dxf>
    <dxf>
      <font>
        <color rgb="FF9C5700"/>
      </font>
      <fill>
        <patternFill>
          <bgColor rgb="FFFFEB9C"/>
        </patternFill>
      </fill>
    </dxf>
    <dxf>
      <font>
        <color theme="0"/>
      </font>
      <fill>
        <patternFill>
          <bgColor theme="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theme="1" tint="0.499984740745262"/>
        </patternFill>
      </fill>
    </dxf>
    <dxf>
      <font>
        <color rgb="FF9C5700"/>
      </font>
      <fill>
        <patternFill>
          <bgColor rgb="FFFFEB9C"/>
        </patternFill>
      </fill>
    </dxf>
    <dxf>
      <font>
        <color theme="0"/>
      </font>
      <fill>
        <patternFill>
          <bgColor theme="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theme="1" tint="0.499984740745262"/>
        </patternFill>
      </fill>
    </dxf>
    <dxf>
      <font>
        <color rgb="FF9C5700"/>
      </font>
      <fill>
        <patternFill>
          <bgColor rgb="FFFFEB9C"/>
        </patternFill>
      </fill>
    </dxf>
    <dxf>
      <font>
        <color theme="0"/>
      </font>
      <fill>
        <patternFill>
          <bgColor theme="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theme="1" tint="0.499984740745262"/>
        </patternFill>
      </fill>
    </dxf>
    <dxf>
      <font>
        <color rgb="FF9C5700"/>
      </font>
      <fill>
        <patternFill>
          <bgColor rgb="FFFFEB9C"/>
        </patternFill>
      </fill>
    </dxf>
    <dxf>
      <font>
        <color theme="0"/>
      </font>
      <fill>
        <patternFill>
          <bgColor theme="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theme="1" tint="0.499984740745262"/>
        </patternFill>
      </fill>
    </dxf>
    <dxf>
      <font>
        <color rgb="FF9C5700"/>
      </font>
      <fill>
        <patternFill>
          <bgColor rgb="FFFFEB9C"/>
        </patternFill>
      </fill>
    </dxf>
    <dxf>
      <font>
        <color theme="0"/>
      </font>
      <fill>
        <patternFill>
          <bgColor theme="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theme="1" tint="0.499984740745262"/>
        </patternFill>
      </fill>
    </dxf>
    <dxf>
      <font>
        <color rgb="FF9C5700"/>
      </font>
      <fill>
        <patternFill>
          <bgColor rgb="FFFFEB9C"/>
        </patternFill>
      </fill>
    </dxf>
    <dxf>
      <font>
        <color theme="0"/>
      </font>
      <fill>
        <patternFill>
          <bgColor theme="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theme="1" tint="0.499984740745262"/>
        </patternFill>
      </fill>
    </dxf>
    <dxf>
      <font>
        <color rgb="FF9C5700"/>
      </font>
      <fill>
        <patternFill>
          <bgColor rgb="FFFFEB9C"/>
        </patternFill>
      </fill>
    </dxf>
    <dxf>
      <font>
        <color theme="0"/>
      </font>
      <fill>
        <patternFill>
          <bgColor theme="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theme="1" tint="0.499984740745262"/>
        </patternFill>
      </fill>
    </dxf>
    <dxf>
      <font>
        <color rgb="FF9C5700"/>
      </font>
      <fill>
        <patternFill>
          <bgColor rgb="FFFFEB9C"/>
        </patternFill>
      </fill>
    </dxf>
    <dxf>
      <font>
        <color theme="0"/>
      </font>
      <fill>
        <patternFill>
          <bgColor theme="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theme="1" tint="0.499984740745262"/>
        </patternFill>
      </fill>
    </dxf>
    <dxf>
      <font>
        <color rgb="FF9C5700"/>
      </font>
      <fill>
        <patternFill>
          <bgColor rgb="FFFFEB9C"/>
        </patternFill>
      </fill>
    </dxf>
    <dxf>
      <font>
        <color theme="0"/>
      </font>
      <fill>
        <patternFill>
          <bgColor theme="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theme="1" tint="0.499984740745262"/>
        </patternFill>
      </fill>
    </dxf>
    <dxf>
      <font>
        <color rgb="FF9C5700"/>
      </font>
      <fill>
        <patternFill>
          <bgColor rgb="FFFFEB9C"/>
        </patternFill>
      </fill>
    </dxf>
    <dxf>
      <font>
        <color theme="0"/>
      </font>
      <fill>
        <patternFill>
          <bgColor theme="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theme="1" tint="0.499984740745262"/>
        </patternFill>
      </fill>
    </dxf>
    <dxf>
      <font>
        <color rgb="FF9C5700"/>
      </font>
      <fill>
        <patternFill>
          <bgColor rgb="FFFFEB9C"/>
        </patternFill>
      </fill>
    </dxf>
    <dxf>
      <font>
        <color theme="0"/>
      </font>
      <fill>
        <patternFill>
          <bgColor theme="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theme="1" tint="0.499984740745262"/>
        </patternFill>
      </fill>
    </dxf>
    <dxf>
      <font>
        <color rgb="FF9C5700"/>
      </font>
      <fill>
        <patternFill>
          <bgColor rgb="FFFFEB9C"/>
        </patternFill>
      </fill>
    </dxf>
    <dxf>
      <font>
        <color theme="0"/>
      </font>
      <fill>
        <patternFill>
          <bgColor theme="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theme="1" tint="0.499984740745262"/>
        </patternFill>
      </fill>
    </dxf>
    <dxf>
      <font>
        <color rgb="FF9C5700"/>
      </font>
      <fill>
        <patternFill>
          <bgColor rgb="FFFFEB9C"/>
        </patternFill>
      </fill>
    </dxf>
    <dxf>
      <font>
        <color theme="0"/>
      </font>
      <fill>
        <patternFill>
          <bgColor theme="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theme="1" tint="0.499984740745262"/>
        </patternFill>
      </fill>
    </dxf>
    <dxf>
      <font>
        <color rgb="FF9C5700"/>
      </font>
      <fill>
        <patternFill>
          <bgColor rgb="FFFFEB9C"/>
        </patternFill>
      </fill>
    </dxf>
    <dxf>
      <font>
        <color theme="0"/>
      </font>
      <fill>
        <patternFill>
          <bgColor theme="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theme="1" tint="0.499984740745262"/>
        </patternFill>
      </fill>
    </dxf>
    <dxf>
      <font>
        <color rgb="FF9C5700"/>
      </font>
      <fill>
        <patternFill>
          <bgColor rgb="FFFFEB9C"/>
        </patternFill>
      </fill>
    </dxf>
    <dxf>
      <font>
        <color theme="0"/>
      </font>
      <fill>
        <patternFill>
          <bgColor theme="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theme="1" tint="0.499984740745262"/>
        </patternFill>
      </fill>
    </dxf>
    <dxf>
      <font>
        <color rgb="FF9C5700"/>
      </font>
      <fill>
        <patternFill>
          <bgColor rgb="FFFFEB9C"/>
        </patternFill>
      </fill>
    </dxf>
    <dxf>
      <font>
        <color theme="0"/>
      </font>
      <fill>
        <patternFill>
          <bgColor theme="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theme="1" tint="0.499984740745262"/>
        </patternFill>
      </fill>
    </dxf>
    <dxf>
      <font>
        <color rgb="FF9C5700"/>
      </font>
      <fill>
        <patternFill>
          <bgColor rgb="FFFFEB9C"/>
        </patternFill>
      </fill>
    </dxf>
    <dxf>
      <font>
        <color theme="0"/>
      </font>
      <fill>
        <patternFill>
          <bgColor theme="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theme="1" tint="0.499984740745262"/>
        </patternFill>
      </fill>
    </dxf>
    <dxf>
      <font>
        <color rgb="FF9C5700"/>
      </font>
      <fill>
        <patternFill>
          <bgColor rgb="FFFFEB9C"/>
        </patternFill>
      </fill>
    </dxf>
    <dxf>
      <font>
        <color theme="0"/>
      </font>
      <fill>
        <patternFill>
          <bgColor theme="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font>
    </dxf>
    <dxf>
      <font>
        <color theme="0"/>
      </font>
      <fill>
        <patternFill>
          <bgColor theme="4" tint="-0.49998474074526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0"/>
      </font>
      <fill>
        <patternFill>
          <bgColor theme="1" tint="0.499984740745262"/>
        </patternFill>
      </fill>
    </dxf>
    <dxf>
      <font>
        <color rgb="FF9C5700"/>
      </font>
      <fill>
        <patternFill>
          <bgColor rgb="FFFFEB9C"/>
        </patternFill>
      </fill>
    </dxf>
    <dxf>
      <font>
        <color theme="0"/>
      </font>
      <fill>
        <patternFill>
          <bgColor theme="1"/>
        </patternFill>
      </fill>
    </dxf>
    <dxf>
      <font>
        <color rgb="FF9C5700"/>
      </font>
      <fill>
        <patternFill>
          <bgColor rgb="FFFFEB9C"/>
        </patternFill>
      </fill>
    </dxf>
    <dxf>
      <fill>
        <patternFill>
          <bgColor rgb="FFFFC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5700"/>
      </font>
      <fill>
        <patternFill>
          <bgColor rgb="FFFFEB9C"/>
        </patternFill>
      </fill>
    </dxf>
    <dxf>
      <fill>
        <patternFill>
          <bgColor rgb="FFFFC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5700"/>
      </font>
      <fill>
        <patternFill>
          <bgColor rgb="FFFFEB9C"/>
        </patternFill>
      </fill>
    </dxf>
    <dxf>
      <fill>
        <patternFill>
          <bgColor rgb="FFFFC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5700"/>
      </font>
      <fill>
        <patternFill>
          <bgColor rgb="FFFFEB9C"/>
        </patternFill>
      </fill>
    </dxf>
    <dxf>
      <fill>
        <patternFill>
          <bgColor rgb="FFFFC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5700"/>
      </font>
      <fill>
        <patternFill>
          <bgColor rgb="FFFFEB9C"/>
        </patternFill>
      </fill>
    </dxf>
    <dxf>
      <fill>
        <patternFill>
          <bgColor rgb="FFFFC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5700"/>
      </font>
      <fill>
        <patternFill>
          <bgColor rgb="FFFFEB9C"/>
        </patternFill>
      </fill>
    </dxf>
    <dxf>
      <fill>
        <patternFill>
          <bgColor rgb="FFFFC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ill>
        <patternFill>
          <bgColor rgb="FFFFC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5700"/>
      </font>
      <fill>
        <patternFill>
          <bgColor rgb="FFFFEB9C"/>
        </patternFill>
      </fill>
    </dxf>
    <dxf>
      <fill>
        <patternFill>
          <bgColor rgb="FFFFC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5700"/>
      </font>
      <fill>
        <patternFill>
          <bgColor rgb="FFFFEB9C"/>
        </patternFill>
      </fill>
    </dxf>
    <dxf>
      <fill>
        <patternFill>
          <bgColor rgb="FFFFC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ill>
        <patternFill>
          <bgColor rgb="FFFFC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5700"/>
      </font>
      <fill>
        <patternFill>
          <bgColor rgb="FFFFEB9C"/>
        </patternFill>
      </fill>
    </dxf>
    <dxf>
      <fill>
        <patternFill>
          <bgColor rgb="FFFFC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5700"/>
      </font>
      <fill>
        <patternFill>
          <bgColor rgb="FFFFEB9C"/>
        </patternFill>
      </fill>
    </dxf>
    <dxf>
      <fill>
        <patternFill>
          <bgColor rgb="FFFFC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5700"/>
      </font>
      <fill>
        <patternFill>
          <bgColor rgb="FFFFEB9C"/>
        </patternFill>
      </fill>
    </dxf>
    <dxf>
      <fill>
        <patternFill>
          <bgColor rgb="FFFFC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5700"/>
      </font>
      <fill>
        <patternFill>
          <bgColor rgb="FFFFEB9C"/>
        </patternFill>
      </fill>
    </dxf>
    <dxf>
      <fill>
        <patternFill>
          <bgColor rgb="FFFFC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numFmt numFmtId="34" formatCode="_(&quot;$&quot;* #,##0.00_);_(&quot;$&quot;* \(#,##0.00\);_(&quot;$&quot;* &quot;-&quot;??_);_(@_)"/>
      <alignment horizontal="left" vertical="center" textRotation="0" wrapText="0" indent="0" justifyLastLine="0" shrinkToFit="0" readingOrder="0"/>
    </dxf>
    <dxf>
      <numFmt numFmtId="165" formatCode="&quot;$&quot;#,##0.00"/>
      <alignment horizontal="left" vertical="center" textRotation="0" wrapText="0" indent="0" justifyLastLine="0" shrinkToFit="0" readingOrder="0"/>
    </dxf>
    <dxf>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1" formatCode="0"/>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1" formatCode="0"/>
      <alignment horizontal="left" vertical="center" textRotation="0" wrapText="0" indent="0" justifyLastLine="0" shrinkToFit="0" readingOrder="0"/>
    </dxf>
    <dxf>
      <numFmt numFmtId="1" formatCode="0"/>
      <alignment horizontal="left" vertical="center" textRotation="0" wrapText="0" indent="0" justifyLastLine="0" shrinkToFit="0" readingOrder="0"/>
    </dxf>
    <dxf>
      <numFmt numFmtId="1" formatCode="0"/>
      <alignment horizontal="left" vertical="center" textRotation="0" wrapText="0" indent="0" justifyLastLine="0" shrinkToFit="0" readingOrder="0"/>
    </dxf>
    <dxf>
      <numFmt numFmtId="1" formatCode="0"/>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1" formatCode="0"/>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1" formatCode="0"/>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1" formatCode="0"/>
      <alignment horizontal="left" vertical="center" textRotation="0" wrapText="0" indent="0" justifyLastLine="0" shrinkToFit="0" readingOrder="0"/>
    </dxf>
    <dxf>
      <numFmt numFmtId="1" formatCode="0"/>
      <alignment horizontal="left" vertical="center" textRotation="0" wrapText="0" indent="0" justifyLastLine="0" shrinkToFit="0" readingOrder="0"/>
    </dxf>
    <dxf>
      <numFmt numFmtId="1" formatCode="0"/>
      <alignment horizontal="left" vertical="center" textRotation="0" wrapText="0" indent="0" justifyLastLine="0" shrinkToFit="0" readingOrder="0"/>
    </dxf>
    <dxf>
      <numFmt numFmtId="1" formatCode="0"/>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3" formatCode="#,##0"/>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1" formatCode="0"/>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1" formatCode="0"/>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1" formatCode="0"/>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1" formatCode="0"/>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1" formatCode="0"/>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1" formatCode="0"/>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165" formatCode="&quot;$&quot;#,##0.00"/>
      <alignment horizontal="left" vertical="center" textRotation="0" wrapText="0" indent="0" justifyLastLine="0" shrinkToFit="0" readingOrder="0"/>
    </dxf>
    <dxf>
      <alignment horizontal="left" vertical="center" textRotation="0" wrapText="0" indent="0" justifyLastLine="0" shrinkToFit="0" readingOrder="0"/>
    </dxf>
    <dxf>
      <numFmt numFmtId="1" formatCode="0"/>
      <alignment horizontal="left" vertical="center" textRotation="0" wrapText="0" indent="0" justifyLastLine="0" shrinkToFit="0" readingOrder="0"/>
    </dxf>
    <dxf>
      <numFmt numFmtId="1" formatCode="0"/>
      <alignment horizontal="left" vertical="center" textRotation="0" wrapText="0" indent="0" justifyLastLine="0" shrinkToFit="0" readingOrder="0"/>
    </dxf>
    <dxf>
      <numFmt numFmtId="1" formatCode="0"/>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1" formatCode="0"/>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1" formatCode="0"/>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1" formatCode="0"/>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1" formatCode="0"/>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1" formatCode="0"/>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1" formatCode="0"/>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1" formatCode="0"/>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1" formatCode="0"/>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1" formatCode="0"/>
      <alignment horizontal="left" vertical="center" textRotation="0" wrapText="0" indent="0" justifyLastLine="0" shrinkToFit="0" readingOrder="0"/>
    </dxf>
    <dxf>
      <numFmt numFmtId="1" formatCode="0"/>
      <alignment horizontal="left" vertical="center" textRotation="0" wrapText="0" indent="0" justifyLastLine="0" shrinkToFit="0" readingOrder="0"/>
    </dxf>
    <dxf>
      <numFmt numFmtId="1" formatCode="0"/>
      <alignment horizontal="left" vertical="center" textRotation="0" wrapText="0" indent="0" justifyLastLine="0" shrinkToFit="0" readingOrder="0"/>
    </dxf>
    <dxf>
      <numFmt numFmtId="165" formatCode="&quot;$&quot;#,##0.00"/>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34" formatCode="_(&quot;$&quot;* #,##0.00_);_(&quot;$&quot;* \(#,##0.00\);_(&quot;$&quot;* &quot;-&quot;??_);_(@_)"/>
      <alignment horizontal="righ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numFmt numFmtId="34" formatCode="_(&quot;$&quot;* #,##0.00_);_(&quot;$&quot;* \(#,##0.00\);_(&quot;$&quot;* &quot;-&quot;??_);_(@_)"/>
      <alignment horizontal="left"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numFmt numFmtId="34" formatCode="_(&quot;$&quot;* #,##0.00_);_(&quot;$&quot;* \(#,##0.00\);_(&quot;$&quot;* &quot;-&quot;??_);_(@_)"/>
      <alignment horizontal="left" vertical="center" textRotation="0" wrapText="0" indent="0" justifyLastLine="0" shrinkToFit="0" readingOrder="0"/>
    </dxf>
    <dxf>
      <numFmt numFmtId="165" formatCode="&quot;$&quot;#,##0.00"/>
    </dxf>
    <dxf>
      <numFmt numFmtId="1" formatCode="0"/>
    </dxf>
    <dxf>
      <numFmt numFmtId="1" formatCode="0"/>
    </dxf>
    <dxf>
      <numFmt numFmtId="0" formatCode="General"/>
    </dxf>
    <dxf>
      <numFmt numFmtId="0" formatCode="General"/>
    </dxf>
    <dxf>
      <numFmt numFmtId="165" formatCode="&quot;$&quot;#,##0.00"/>
    </dxf>
    <dxf>
      <numFmt numFmtId="165" formatCode="&quot;$&quot;#,##0.00"/>
    </dxf>
    <dxf>
      <numFmt numFmtId="168" formatCode="&quot;$&quot;#,##0.0"/>
    </dxf>
    <dxf>
      <numFmt numFmtId="168" formatCode="&quot;$&quot;#,##0.0"/>
    </dxf>
    <dxf>
      <numFmt numFmtId="164" formatCode="&quot;$&quot;#,##0"/>
    </dxf>
    <dxf>
      <numFmt numFmtId="164" formatCode="&quot;$&quot;#,##0"/>
    </dxf>
    <dxf>
      <numFmt numFmtId="168" formatCode="&quot;$&quot;#,##0.0"/>
    </dxf>
    <dxf>
      <numFmt numFmtId="168" formatCode="&quot;$&quot;#,##0.0"/>
    </dxf>
    <dxf>
      <numFmt numFmtId="165" formatCode="&quot;$&quot;#,##0.00"/>
    </dxf>
    <dxf>
      <numFmt numFmtId="165" formatCode="&quot;$&quot;#,##0.00"/>
    </dxf>
    <dxf>
      <numFmt numFmtId="1" formatCode="0"/>
    </dxf>
    <dxf>
      <numFmt numFmtId="1" formatCode="0"/>
    </dxf>
    <dxf>
      <numFmt numFmtId="169" formatCode="0.0"/>
    </dxf>
    <dxf>
      <numFmt numFmtId="169" formatCode="0.0"/>
    </dxf>
    <dxf>
      <numFmt numFmtId="2" formatCode="0.00"/>
    </dxf>
    <dxf>
      <numFmt numFmtId="2" formatCode="0.00"/>
    </dxf>
    <dxf>
      <numFmt numFmtId="165" formatCode="&quot;$&quot;#,##0.00"/>
    </dxf>
    <dxf>
      <numFmt numFmtId="165" formatCode="&quot;$&quot;#,##0.00"/>
    </dxf>
    <dxf>
      <numFmt numFmtId="1" formatCode="0"/>
    </dxf>
    <dxf>
      <numFmt numFmtId="1" formatCode="0"/>
    </dxf>
    <dxf>
      <numFmt numFmtId="169" formatCode="0.0"/>
    </dxf>
    <dxf>
      <numFmt numFmtId="169" formatCode="0.0"/>
    </dxf>
    <dxf>
      <numFmt numFmtId="2" formatCode="0.00"/>
    </dxf>
    <dxf>
      <numFmt numFmtId="2" formatCode="0.00"/>
    </dxf>
    <dxf>
      <numFmt numFmtId="164" formatCode="&quot;$&quot;#,##0"/>
    </dxf>
    <dxf>
      <numFmt numFmtId="1" formatCode="0"/>
    </dxf>
    <dxf>
      <numFmt numFmtId="1" formatCode="0"/>
    </dxf>
    <dxf>
      <numFmt numFmtId="165" formatCode="&quot;$&quot;#,##0.00"/>
    </dxf>
    <dxf>
      <numFmt numFmtId="165" formatCode="&quot;$&quot;#,##0.00"/>
    </dxf>
    <dxf>
      <numFmt numFmtId="165" formatCode="&quot;$&quot;#,##0.00"/>
    </dxf>
    <dxf>
      <numFmt numFmtId="165" formatCode="&quot;$&quot;#,##0.00"/>
    </dxf>
    <dxf>
      <numFmt numFmtId="165" formatCode="&quot;$&quot;#,##0.00"/>
    </dxf>
    <dxf>
      <numFmt numFmtId="165" formatCode="&quot;$&quot;#,##0.00"/>
    </dxf>
    <dxf>
      <numFmt numFmtId="165" formatCode="&quot;$&quot;#,##0.00"/>
    </dxf>
    <dxf>
      <numFmt numFmtId="165" formatCode="&quot;$&quot;#,##0.00"/>
    </dxf>
    <dxf>
      <numFmt numFmtId="165" formatCode="&quot;$&quot;#,##0.00"/>
    </dxf>
    <dxf>
      <numFmt numFmtId="165" formatCode="&quot;$&quot;#,##0.00"/>
    </dxf>
    <dxf>
      <numFmt numFmtId="165" formatCode="&quot;$&quot;#,##0.00"/>
    </dxf>
    <dxf>
      <numFmt numFmtId="165" formatCode="&quot;$&quot;#,##0.00"/>
    </dxf>
    <dxf>
      <numFmt numFmtId="166" formatCode="_(* #,##0_);_(* \(#,##0\);_(* &quot;-&quot;??_);_(@_)"/>
    </dxf>
    <dxf>
      <numFmt numFmtId="166" formatCode="_(* #,##0_);_(* \(#,##0\);_(* &quot;-&quot;??_);_(@_)"/>
    </dxf>
    <dxf>
      <numFmt numFmtId="165" formatCode="&quot;$&quot;#,##0.00"/>
    </dxf>
    <dxf>
      <numFmt numFmtId="165" formatCode="&quot;$&quot;#,##0.0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65" formatCode="&quot;$&quot;#,##0.00"/>
    </dxf>
    <dxf>
      <numFmt numFmtId="165" formatCode="&quot;$&quot;#,##0.0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65" formatCode="&quot;$&quot;#,##0.00"/>
    </dxf>
    <dxf>
      <numFmt numFmtId="165" formatCode="&quot;$&quot;#,##0.00"/>
    </dxf>
    <dxf>
      <numFmt numFmtId="165" formatCode="&quot;$&quot;#,##0.00"/>
    </dxf>
    <dxf>
      <numFmt numFmtId="165" formatCode="&quot;$&quot;#,##0.00"/>
    </dxf>
    <dxf>
      <numFmt numFmtId="165" formatCode="&quot;$&quot;#,##0.00"/>
    </dxf>
    <dxf>
      <numFmt numFmtId="165" formatCode="&quot;$&quot;#,##0.00"/>
    </dxf>
    <dxf>
      <numFmt numFmtId="165" formatCode="&quot;$&quot;#,##0.00"/>
    </dxf>
    <dxf>
      <numFmt numFmtId="165" formatCode="&quot;$&quot;#,##0.00"/>
    </dxf>
    <dxf>
      <numFmt numFmtId="165" formatCode="&quot;$&quot;#,##0.00"/>
    </dxf>
    <dxf>
      <numFmt numFmtId="165" formatCode="&quot;$&quot;#,##0.00"/>
    </dxf>
    <dxf>
      <numFmt numFmtId="165" formatCode="&quot;$&quot;#,##0.00"/>
      <alignment horizontal="left" vertical="center" textRotation="0" wrapText="0" indent="0" justifyLastLine="0" shrinkToFit="0" readingOrder="0"/>
    </dxf>
    <dxf>
      <numFmt numFmtId="165" formatCode="&quot;$&quot;#,##0.00"/>
      <alignment horizontal="left" vertical="center" textRotation="0" wrapText="0" indent="0" justifyLastLine="0" shrinkToFit="0" readingOrder="0"/>
    </dxf>
    <dxf>
      <numFmt numFmtId="1" formatCode="0"/>
      <alignment horizontal="left" vertical="center" textRotation="0" wrapText="0" indent="0" justifyLastLine="0" shrinkToFit="0" readingOrder="0"/>
    </dxf>
    <dxf>
      <numFmt numFmtId="165" formatCode="&quot;$&quot;#,##0.00"/>
      <alignment horizontal="left" vertical="center" textRotation="0" wrapText="0" indent="0" justifyLastLine="0" shrinkToFit="0" readingOrder="0"/>
    </dxf>
    <dxf>
      <numFmt numFmtId="1" formatCode="0"/>
      <alignment horizontal="left" vertical="center" textRotation="0" wrapText="0" indent="0" justifyLastLine="0" shrinkToFit="0" readingOrder="0"/>
    </dxf>
    <dxf>
      <numFmt numFmtId="1" formatCode="0"/>
      <alignment horizontal="left" vertical="center" textRotation="0" wrapText="0" indent="0" justifyLastLine="0" shrinkToFit="0" readingOrder="0"/>
    </dxf>
    <dxf>
      <numFmt numFmtId="1" formatCode="0"/>
      <alignment horizontal="left" vertical="center" textRotation="0" wrapText="0" indent="0" justifyLastLine="0" shrinkToFit="0" readingOrder="0"/>
    </dxf>
    <dxf>
      <numFmt numFmtId="165" formatCode="&quot;$&quot;#,##0.00"/>
      <alignment horizontal="left" vertical="center" textRotation="0" wrapText="0" indent="0" justifyLastLine="0" shrinkToFit="0" readingOrder="0"/>
    </dxf>
    <dxf>
      <numFmt numFmtId="1" formatCode="0"/>
      <alignment horizontal="left" vertical="center" textRotation="0" wrapText="0" indent="0" justifyLastLine="0" shrinkToFit="0" readingOrder="0"/>
    </dxf>
    <dxf>
      <numFmt numFmtId="165" formatCode="&quot;$&quot;#,##0.00"/>
      <alignment horizontal="left" vertical="center" textRotation="0" wrapText="0" indent="0" justifyLastLine="0" shrinkToFit="0" readingOrder="0"/>
    </dxf>
    <dxf>
      <numFmt numFmtId="1" formatCode="0"/>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165" formatCode="&quot;$&quot;#,##0.00"/>
      <alignment horizontal="left" vertical="center" textRotation="0" wrapText="0" indent="0" justifyLastLine="0" shrinkToFit="0" readingOrder="0"/>
    </dxf>
    <dxf>
      <numFmt numFmtId="165" formatCode="&quot;$&quot;#,##0.00"/>
      <alignment horizontal="left" vertical="center" textRotation="0" wrapText="0" indent="0" justifyLastLine="0" shrinkToFit="0" readingOrder="0"/>
    </dxf>
    <dxf>
      <numFmt numFmtId="1" formatCode="0"/>
      <alignment horizontal="left" vertical="center" textRotation="0" wrapText="0" indent="0" justifyLastLine="0" shrinkToFit="0" readingOrder="0"/>
    </dxf>
    <dxf>
      <numFmt numFmtId="1" formatCode="0"/>
      <alignment horizontal="left" vertical="center" textRotation="0" wrapText="0" indent="0" justifyLastLine="0" shrinkToFit="0" readingOrder="0"/>
    </dxf>
    <dxf>
      <numFmt numFmtId="1" formatCode="0"/>
      <alignment horizontal="left" vertical="center" textRotation="0" wrapText="0" indent="0" justifyLastLine="0" shrinkToFit="0" readingOrder="0"/>
    </dxf>
    <dxf>
      <numFmt numFmtId="1" formatCode="0"/>
      <alignment horizontal="left" vertical="center" textRotation="0" wrapText="0" indent="0" justifyLastLine="0" shrinkToFit="0" readingOrder="0"/>
    </dxf>
    <dxf>
      <numFmt numFmtId="165" formatCode="&quot;$&quot;#,##0.00"/>
      <alignment horizontal="left" vertical="center" textRotation="0" wrapText="0" indent="0" justifyLastLine="0" shrinkToFit="0" readingOrder="0"/>
    </dxf>
    <dxf>
      <numFmt numFmtId="165" formatCode="&quot;$&quot;#,##0.00"/>
      <alignment horizontal="left" vertical="center" textRotation="0" wrapText="0" indent="0" justifyLastLine="0" shrinkToFit="0" readingOrder="0"/>
    </dxf>
    <dxf>
      <numFmt numFmtId="1" formatCode="0"/>
      <alignment horizontal="left" vertical="center" textRotation="0" wrapText="0" indent="0" justifyLastLine="0" shrinkToFit="0" readingOrder="0"/>
    </dxf>
    <dxf>
      <numFmt numFmtId="165" formatCode="&quot;$&quot;#,##0.00"/>
      <alignment horizontal="left" vertical="center" textRotation="0" wrapText="0" indent="0" justifyLastLine="0" shrinkToFit="0" readingOrder="0"/>
    </dxf>
    <dxf>
      <numFmt numFmtId="165" formatCode="&quot;$&quot;#,##0.00"/>
      <alignment horizontal="left" vertical="center" textRotation="0" wrapText="0" indent="0" justifyLastLine="0" shrinkToFit="0" readingOrder="0"/>
    </dxf>
    <dxf>
      <numFmt numFmtId="165" formatCode="&quot;$&quot;#,##0.00"/>
      <alignment horizontal="left" vertical="center" textRotation="0" wrapText="0" indent="0" justifyLastLine="0" shrinkToFit="0" readingOrder="0"/>
    </dxf>
    <dxf>
      <numFmt numFmtId="1" formatCode="0"/>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quot;$&quot;#,##0.00"/>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165" formatCode="&quot;$&quot;#,##0.00"/>
      <alignment horizontal="left" vertical="center" textRotation="0" wrapText="0" indent="0" justifyLastLine="0" shrinkToFit="0" readingOrder="0"/>
    </dxf>
    <dxf>
      <numFmt numFmtId="165" formatCode="&quot;$&quot;#,##0.00"/>
      <alignment horizontal="left" vertical="center" textRotation="0" wrapText="0" indent="0" justifyLastLine="0" shrinkToFit="0" readingOrder="0"/>
    </dxf>
    <dxf>
      <numFmt numFmtId="1" formatCode="0"/>
      <alignment horizontal="left" vertical="center" textRotation="0" wrapText="0" indent="0" justifyLastLine="0" shrinkToFit="0" readingOrder="0"/>
    </dxf>
    <dxf>
      <numFmt numFmtId="1" formatCode="0"/>
      <alignment horizontal="left" vertical="center" textRotation="0" wrapText="0" indent="0" justifyLastLine="0" shrinkToFit="0" readingOrder="0"/>
    </dxf>
    <dxf>
      <numFmt numFmtId="1" formatCode="0"/>
      <alignment horizontal="left" vertical="center" textRotation="0" wrapText="0" indent="0" justifyLastLine="0" shrinkToFit="0" readingOrder="0"/>
    </dxf>
    <dxf>
      <numFmt numFmtId="1" formatCode="0"/>
      <alignment horizontal="left" vertical="center" textRotation="0" wrapText="0" indent="0" justifyLastLine="0" shrinkToFit="0" readingOrder="0"/>
    </dxf>
    <dxf>
      <numFmt numFmtId="165" formatCode="&quot;$&quot;#,##0.00"/>
      <alignment horizontal="left" vertical="center" textRotation="0" wrapText="0" indent="0" justifyLastLine="0" shrinkToFit="0" readingOrder="0"/>
    </dxf>
    <dxf>
      <numFmt numFmtId="165" formatCode="&quot;$&quot;#,##0.00"/>
      <alignment horizontal="left" vertical="center" textRotation="0" wrapText="0" indent="0" justifyLastLine="0" shrinkToFit="0" readingOrder="0"/>
    </dxf>
    <dxf>
      <numFmt numFmtId="3" formatCode="#,##0"/>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quot;$&quot;#,##0.00"/>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quot;$&quot;#,##0.00"/>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quot;$&quot;#,##0.00"/>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quot;$&quot;#,##0.00"/>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quot;$&quot;#,##0.00"/>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quot;$&quot;#,##0.00"/>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quot;$&quot;#,##0.00"/>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quot;$&quot;#,##0.00"/>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quot;$&quot;#,##0.00"/>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quot;$&quot;#,##0.00"/>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 formatCode="0"/>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quot;$&quot;#,##0.00"/>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 formatCode="0"/>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quot;$&quot;#,##0.00"/>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quot;$&quot;#,##0.00"/>
      <alignment horizontal="left" vertical="center" textRotation="0" wrapText="0" indent="0" justifyLastLine="0" shrinkToFit="0" readingOrder="0"/>
    </dxf>
    <dxf>
      <numFmt numFmtId="165" formatCode="&quot;$&quot;#,##0.00"/>
      <alignment horizontal="left" vertical="center" textRotation="0" wrapText="0" indent="0" justifyLastLine="0" shrinkToFit="0" readingOrder="0"/>
    </dxf>
    <dxf>
      <numFmt numFmtId="1" formatCode="0"/>
      <alignment horizontal="left" vertical="center" textRotation="0" wrapText="0" indent="0" justifyLastLine="0" shrinkToFit="0" readingOrder="0"/>
    </dxf>
    <dxf>
      <numFmt numFmtId="1" formatCode="0"/>
      <alignment horizontal="left" vertical="center" textRotation="0" wrapText="0" indent="0" justifyLastLine="0" shrinkToFit="0" readingOrder="0"/>
    </dxf>
    <dxf>
      <numFmt numFmtId="1" formatCode="0"/>
      <alignment horizontal="left" vertical="center" textRotation="0" wrapText="0" indent="0" justifyLastLine="0" shrinkToFit="0" readingOrder="0"/>
    </dxf>
    <dxf>
      <numFmt numFmtId="1" formatCode="0"/>
      <alignment horizontal="left" vertical="center" textRotation="0" wrapText="0" indent="0" justifyLastLine="0" shrinkToFit="0" readingOrder="0"/>
    </dxf>
    <dxf>
      <numFmt numFmtId="165" formatCode="&quot;$&quot;#,##0.00"/>
      <alignment horizontal="left" vertical="center" textRotation="0" wrapText="0" indent="0" justifyLastLine="0" shrinkToFit="0" readingOrder="0"/>
    </dxf>
    <dxf>
      <numFmt numFmtId="165" formatCode="&quot;$&quot;#,##0.00"/>
      <alignment horizontal="left" vertical="center" textRotation="0" wrapText="0" indent="0" justifyLastLine="0" shrinkToFit="0" readingOrder="0"/>
    </dxf>
    <dxf>
      <numFmt numFmtId="3" formatCode="#,##0"/>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quot;$&quot;#,##0.00"/>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 formatCode="0"/>
      <alignment horizontal="left" vertical="center" textRotation="0" wrapText="0" indent="0" justifyLastLine="0" shrinkToFit="0" readingOrder="0"/>
    </dxf>
    <dxf>
      <numFmt numFmtId="165" formatCode="&quot;$&quot;#,##0.00"/>
      <alignment horizontal="left" vertical="center" textRotation="0" wrapText="0" indent="0" justifyLastLine="0" shrinkToFit="0" readingOrder="0"/>
    </dxf>
    <dxf>
      <numFmt numFmtId="3" formatCode="#,##0"/>
      <alignment horizontal="left" vertical="center" textRotation="0" wrapText="0" indent="0" justifyLastLine="0" shrinkToFit="0" readingOrder="0"/>
    </dxf>
    <dxf>
      <numFmt numFmtId="165" formatCode="&quot;$&quot;#,##0.00"/>
      <alignment horizontal="left" vertical="center" textRotation="0" wrapText="0" indent="0" justifyLastLine="0" shrinkToFit="0" readingOrder="0"/>
    </dxf>
    <dxf>
      <numFmt numFmtId="3" formatCode="#,##0"/>
      <alignment horizontal="left" vertical="center" textRotation="0" wrapText="0" indent="0" justifyLastLine="0" shrinkToFit="0" readingOrder="0"/>
    </dxf>
    <dxf>
      <numFmt numFmtId="165" formatCode="&quot;$&quot;#,##0.00"/>
      <alignment horizontal="left" vertical="center" textRotation="0" wrapText="0" indent="0" justifyLastLine="0" shrinkToFit="0" readingOrder="0"/>
    </dxf>
    <dxf>
      <numFmt numFmtId="165" formatCode="&quot;$&quot;#,##0.00"/>
      <alignment horizontal="left" vertical="center" textRotation="0" wrapText="0" indent="0" justifyLastLine="0" shrinkToFit="0" readingOrder="0"/>
    </dxf>
    <dxf>
      <numFmt numFmtId="3" formatCode="#,##0"/>
      <alignment horizontal="left" vertical="center" textRotation="0" wrapText="0" indent="0" justifyLastLine="0" shrinkToFit="0" readingOrder="0"/>
    </dxf>
    <dxf>
      <numFmt numFmtId="3" formatCode="#,##0"/>
      <alignment horizontal="left" vertical="center" textRotation="0" wrapText="0" indent="0" justifyLastLine="0" shrinkToFit="0" readingOrder="0"/>
    </dxf>
    <dxf>
      <numFmt numFmtId="3" formatCode="#,##0"/>
      <alignment horizontal="left" vertical="center" textRotation="0" wrapText="0" indent="0" justifyLastLine="0" shrinkToFit="0" readingOrder="0"/>
    </dxf>
    <dxf>
      <numFmt numFmtId="3" formatCode="#,##0"/>
      <alignment horizontal="left" vertical="center" textRotation="0" wrapText="0" indent="0" justifyLastLine="0" shrinkToFit="0" readingOrder="0"/>
    </dxf>
    <dxf>
      <numFmt numFmtId="165" formatCode="&quot;$&quot;#,##0.00"/>
      <alignment horizontal="left" vertical="center" textRotation="0" wrapText="0" indent="0" justifyLastLine="0" shrinkToFit="0" readingOrder="0"/>
    </dxf>
    <dxf>
      <numFmt numFmtId="165" formatCode="&quot;$&quot;#,##0.00"/>
      <alignment horizontal="left" vertical="center" textRotation="0" wrapText="0" indent="0" justifyLastLine="0" shrinkToFit="0" readingOrder="0"/>
    </dxf>
    <dxf>
      <numFmt numFmtId="3" formatCode="#,##0"/>
      <alignment horizontal="left" vertical="center" textRotation="0" wrapText="0" indent="0" justifyLastLine="0" shrinkToFit="0" readingOrder="0"/>
    </dxf>
    <dxf>
      <numFmt numFmtId="165" formatCode="&quot;$&quot;#,##0.00"/>
      <alignment horizontal="left" vertical="center" textRotation="0" wrapText="0" indent="0" justifyLastLine="0" shrinkToFit="0" readingOrder="0"/>
    </dxf>
    <dxf>
      <numFmt numFmtId="3" formatCode="#,##0"/>
      <alignment horizontal="left" vertical="center" textRotation="0" wrapText="0" indent="0" justifyLastLine="0" shrinkToFit="0" readingOrder="0"/>
    </dxf>
    <dxf>
      <numFmt numFmtId="165" formatCode="&quot;$&quot;#,##0.00"/>
      <alignment horizontal="left" vertical="center" textRotation="0" wrapText="0" indent="0" justifyLastLine="0" shrinkToFit="0" readingOrder="0"/>
    </dxf>
    <dxf>
      <numFmt numFmtId="3" formatCode="#,##0"/>
      <alignment horizontal="left" vertical="center" textRotation="0" wrapText="0" indent="0" justifyLastLine="0" shrinkToFit="0" readingOrder="0"/>
    </dxf>
    <dxf>
      <numFmt numFmtId="165" formatCode="&quot;$&quot;#,##0.00"/>
      <alignment horizontal="left" vertical="center" textRotation="0" wrapText="0" indent="0" justifyLastLine="0" shrinkToFit="0" readingOrder="0"/>
    </dxf>
    <dxf>
      <numFmt numFmtId="3" formatCode="#,##0"/>
      <alignment horizontal="left" vertical="center" textRotation="0" wrapText="0" indent="0" justifyLastLine="0" shrinkToFit="0" readingOrder="0"/>
    </dxf>
    <dxf>
      <numFmt numFmtId="165" formatCode="&quot;$&quot;#,##0.00"/>
      <alignment horizontal="left" vertical="center" textRotation="0" wrapText="0" indent="0" justifyLastLine="0" shrinkToFit="0" readingOrder="0"/>
    </dxf>
    <dxf>
      <numFmt numFmtId="3" formatCode="#,##0"/>
      <alignment horizontal="left" vertical="center" textRotation="0" wrapText="0" indent="0" justifyLastLine="0" shrinkToFit="0" readingOrder="0"/>
    </dxf>
    <dxf>
      <numFmt numFmtId="165" formatCode="&quot;$&quot;#,##0.00"/>
      <alignment horizontal="left" vertical="center" textRotation="0" wrapText="0" indent="0" justifyLastLine="0" shrinkToFit="0" readingOrder="0"/>
    </dxf>
    <dxf>
      <numFmt numFmtId="3" formatCode="#,##0"/>
      <alignment horizontal="left" vertical="center" textRotation="0" wrapText="0" indent="0" justifyLastLine="0" shrinkToFit="0" readingOrder="0"/>
    </dxf>
    <dxf>
      <numFmt numFmtId="165" formatCode="&quot;$&quot;#,##0.00"/>
      <alignment horizontal="left" vertical="center" textRotation="0" wrapText="0" indent="0" justifyLastLine="0" shrinkToFit="0" readingOrder="0"/>
    </dxf>
    <dxf>
      <numFmt numFmtId="3" formatCode="#,##0"/>
      <alignment horizontal="left" vertical="center" textRotation="0" wrapText="0" indent="0" justifyLastLine="0" shrinkToFit="0" readingOrder="0"/>
    </dxf>
    <dxf>
      <numFmt numFmtId="165" formatCode="&quot;$&quot;#,##0.00"/>
      <alignment horizontal="left" vertical="center" textRotation="0" wrapText="0" indent="0" justifyLastLine="0" shrinkToFit="0" readingOrder="0"/>
    </dxf>
    <dxf>
      <numFmt numFmtId="1" formatCode="0"/>
      <alignment horizontal="left" vertical="center" textRotation="0" wrapText="0" indent="0" justifyLastLine="0" shrinkToFit="0" readingOrder="0"/>
    </dxf>
    <dxf>
      <numFmt numFmtId="165" formatCode="&quot;$&quot;#,##0.00"/>
      <alignment horizontal="left" vertical="center" textRotation="0" wrapText="0" indent="0" justifyLastLine="0" shrinkToFit="0" readingOrder="0"/>
    </dxf>
    <dxf>
      <numFmt numFmtId="1" formatCode="0"/>
      <alignment horizontal="left" vertical="center" textRotation="0" wrapText="0" indent="0" justifyLastLine="0" shrinkToFit="0" readingOrder="0"/>
    </dxf>
    <dxf>
      <numFmt numFmtId="165" formatCode="&quot;$&quot;#,##0.00"/>
      <alignment horizontal="left" vertical="center" textRotation="0" wrapText="0" indent="0" justifyLastLine="0" shrinkToFit="0" readingOrder="0"/>
    </dxf>
    <dxf>
      <numFmt numFmtId="1" formatCode="0"/>
      <alignment horizontal="left" vertical="center" textRotation="0" wrapText="0" indent="0" justifyLastLine="0" shrinkToFit="0" readingOrder="0"/>
    </dxf>
    <dxf>
      <numFmt numFmtId="165" formatCode="&quot;$&quot;#,##0.00"/>
      <alignment horizontal="left" vertical="center" textRotation="0" wrapText="0" indent="0" justifyLastLine="0" shrinkToFit="0" readingOrder="0"/>
    </dxf>
    <dxf>
      <numFmt numFmtId="1" formatCode="0"/>
      <alignment horizontal="left" vertical="center" textRotation="0" wrapText="0" indent="0" justifyLastLine="0" shrinkToFit="0" readingOrder="0"/>
    </dxf>
    <dxf>
      <numFmt numFmtId="165" formatCode="&quot;$&quot;#,##0.00"/>
      <alignment horizontal="left" vertical="center" textRotation="0" wrapText="0" indent="0" justifyLastLine="0" shrinkToFit="0" readingOrder="0"/>
    </dxf>
    <dxf>
      <numFmt numFmtId="1" formatCode="0"/>
      <alignment horizontal="left" vertical="center" textRotation="0" wrapText="0" indent="0" justifyLastLine="0" shrinkToFit="0" readingOrder="0"/>
    </dxf>
    <dxf>
      <numFmt numFmtId="165" formatCode="&quot;$&quot;#,##0.00"/>
      <alignment horizontal="left" vertical="center" textRotation="0" wrapText="0" indent="0" justifyLastLine="0" shrinkToFit="0" readingOrder="0"/>
    </dxf>
    <dxf>
      <numFmt numFmtId="1" formatCode="0"/>
      <alignment horizontal="left" vertical="center" textRotation="0" wrapText="0" indent="0" justifyLastLine="0" shrinkToFit="0" readingOrder="0"/>
    </dxf>
    <dxf>
      <numFmt numFmtId="165" formatCode="&quot;$&quot;#,##0.00"/>
      <alignment horizontal="left" vertical="center" textRotation="0" wrapText="0" indent="0" justifyLastLine="0" shrinkToFit="0" readingOrder="0"/>
    </dxf>
    <dxf>
      <numFmt numFmtId="1" formatCode="0"/>
      <alignment horizontal="left" vertical="center" textRotation="0" wrapText="0" indent="0" justifyLastLine="0" shrinkToFit="0" readingOrder="0"/>
    </dxf>
    <dxf>
      <numFmt numFmtId="165" formatCode="&quot;$&quot;#,##0.00"/>
      <alignment horizontal="left" vertical="center" textRotation="0" wrapText="0" indent="0" justifyLastLine="0" shrinkToFit="0" readingOrder="0"/>
    </dxf>
    <dxf>
      <numFmt numFmtId="165" formatCode="&quot;$&quot;#,##0.00"/>
      <alignment horizontal="left" vertical="center" textRotation="0" wrapText="0" indent="0" justifyLastLine="0" shrinkToFit="0" readingOrder="0"/>
    </dxf>
    <dxf>
      <numFmt numFmtId="165" formatCode="&quot;$&quot;#,##0.00"/>
      <alignment horizontal="left" vertical="center" textRotation="0" wrapText="0" indent="0" justifyLastLine="0" shrinkToFit="0" readingOrder="0"/>
    </dxf>
    <dxf>
      <numFmt numFmtId="165" formatCode="&quot;$&quot;#,##0.00"/>
      <alignment horizontal="left" vertical="center" textRotation="0" wrapText="0" indent="0" justifyLastLine="0" shrinkToFit="0" readingOrder="0"/>
    </dxf>
    <dxf>
      <alignment horizontal="left" vertical="center" textRotation="0" wrapText="0" indent="0" justifyLastLine="0" shrinkToFit="0" readingOrder="0"/>
    </dxf>
    <dxf>
      <numFmt numFmtId="1" formatCode="0"/>
      <alignment horizontal="left" vertical="center" textRotation="0" wrapText="0" indent="0" justifyLastLine="0" shrinkToFit="0" readingOrder="0"/>
    </dxf>
    <dxf>
      <numFmt numFmtId="1" formatCode="0"/>
      <alignment horizontal="left" vertical="center" textRotation="0" wrapText="0" indent="0" justifyLastLine="0" shrinkToFit="0" readingOrder="0"/>
    </dxf>
    <dxf>
      <numFmt numFmtId="1" formatCode="0"/>
      <alignment horizontal="left" vertical="center" textRotation="0" wrapText="0" indent="0" justifyLastLine="0" shrinkToFit="0" readingOrder="0"/>
    </dxf>
    <dxf>
      <numFmt numFmtId="165" formatCode="&quot;$&quot;#,##0.00"/>
      <alignment horizontal="left" vertical="center" textRotation="0" wrapText="0" indent="0" justifyLastLine="0" shrinkToFit="0" readingOrder="0"/>
    </dxf>
    <dxf>
      <alignment horizontal="left" vertical="center" textRotation="0" wrapText="0" indent="0" justifyLastLine="0" shrinkToFit="0" readingOrder="0"/>
    </dxf>
    <dxf>
      <numFmt numFmtId="165" formatCode="&quot;$&quot;#,##0.00"/>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
      <alignment horizontal="left" vertical="center" textRotation="0" wrapText="0" indent="0" justifyLastLine="0" shrinkToFit="0" readingOrder="0"/>
    </dxf>
    <dxf>
      <numFmt numFmtId="164" formatCode="&quot;$&quot;#,##0"/>
      <alignment horizontal="left" vertical="center" textRotation="0" wrapText="0" indent="0" justifyLastLine="0" shrinkToFit="0" readingOrder="0"/>
    </dxf>
    <dxf>
      <numFmt numFmtId="164" formatCode="&quot;$&quot;#,##0"/>
      <alignment horizontal="left" vertical="center" textRotation="0" wrapText="0" indent="0" justifyLastLine="0" shrinkToFit="0" readingOrder="0"/>
    </dxf>
    <dxf>
      <numFmt numFmtId="164" formatCode="&quot;$&quot;#,##0"/>
      <alignment horizontal="left" vertical="center" textRotation="0" wrapText="0" indent="0" justifyLastLine="0" shrinkToFit="0" readingOrder="0"/>
    </dxf>
    <dxf>
      <numFmt numFmtId="164" formatCode="&quot;$&quot;#,##0"/>
      <alignment horizontal="left" vertical="center" textRotation="0" wrapText="0" indent="0" justifyLastLine="0" shrinkToFit="0" readingOrder="0"/>
    </dxf>
    <dxf>
      <numFmt numFmtId="164" formatCode="&quot;$&quot;#,##0"/>
      <alignment horizontal="left" vertical="center" textRotation="0" wrapText="0" indent="0" justifyLastLine="0" shrinkToFit="0" readingOrder="0"/>
    </dxf>
    <dxf>
      <numFmt numFmtId="30" formatCode="@"/>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numFmt numFmtId="30" formatCode="@"/>
      <alignment horizontal="left" vertical="center" textRotation="0" wrapText="0" indent="0" justifyLastLine="0" shrinkToFit="0" readingOrder="0"/>
    </dxf>
    <dxf>
      <font>
        <b/>
      </font>
      <numFmt numFmtId="30" formatCode="@"/>
      <alignment horizontal="left" vertical="center" textRotation="0" wrapText="0" indent="0" justifyLastLine="0" shrinkToFit="0" readingOrder="0"/>
      <border diagonalUp="0" diagonalDown="0" outline="0">
        <left/>
        <right/>
        <top style="double">
          <color theme="4"/>
        </top>
        <bottom style="thin">
          <color theme="4" tint="0.39997558519241921"/>
        </bottom>
      </border>
    </dxf>
    <dxf>
      <font>
        <b/>
      </font>
      <numFmt numFmtId="0" formatCode="General"/>
      <alignment horizontal="left" vertical="bottom"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s>
  <tableStyles count="0" defaultTableStyle="TableStyleMedium2" defaultPivotStyle="PivotStyleLight16"/>
  <colors>
    <mruColors>
      <color rgb="FFFB5003"/>
      <color rgb="FFFF3300"/>
      <color rgb="FF672C94"/>
      <color rgb="FFF2B800"/>
      <color rgb="FFF6BB00"/>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pivotCacheDefinition" Target="pivotCache/pivotCacheDefinition1.xml"/><Relationship Id="rId15" Type="http://schemas.openxmlformats.org/officeDocument/2006/relationships/customXml" Target="../customXml/item4.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Jeff Gallant" id="{BAD1C07A-7106-4965-8DF7-DA7C049B01B8}" userId="S::Jeff.Gallant@usg.edu::25997235-6328-4fee-8f84-6a87050bf096" providerId="AD"/>
  <person displayName="Jeff Gallant" id="{550ADE2F-9F8F-4F5A-99BB-24C04B5B504F}" userId="S::jeff.gallant@usg.edu::25997235-6328-4fee-8f84-6a87050bf096"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ff Gallant" refreshedDate="44959.559988541667" createdVersion="6" refreshedVersion="8" minRefreshableVersion="3" recordCount="591" xr:uid="{00000000-000A-0000-FFFF-FFFF06000000}">
  <cacheSource type="worksheet">
    <worksheetSource name="Table1"/>
  </cacheSource>
  <cacheFields count="136">
    <cacheField name="Grant #" numFmtId="0">
      <sharedItems containsMixedTypes="1" containsNumber="1" containsInteger="1" minValue="101" maxValue="651"/>
    </cacheField>
    <cacheField name="PO #" numFmtId="0">
      <sharedItems containsBlank="1" containsMixedTypes="1" containsNumber="1" containsInteger="1" minValue="501058" maxValue="521817"/>
    </cacheField>
    <cacheField name="Round #" numFmtId="0">
      <sharedItems containsMixedTypes="1" containsNumber="1" containsInteger="1" minValue="10" maxValue="11" count="26">
        <s v="01"/>
        <s v="02"/>
        <s v="03"/>
        <s v="04"/>
        <s v="05"/>
        <s v="06"/>
        <s v="07"/>
        <s v="08"/>
        <s v="09"/>
        <s v="Open Math"/>
        <n v="10"/>
        <n v="11"/>
        <s v="S2018 Pilots"/>
        <s v="12"/>
        <s v="13"/>
        <s v="14"/>
        <s v="Reacting Pilots"/>
        <s v="15"/>
        <s v="16"/>
        <s v="17"/>
        <s v="18"/>
        <s v="19"/>
        <s v="Lumen Pilot"/>
        <s v="20"/>
        <s v="21"/>
        <s v="23"/>
      </sharedItems>
    </cacheField>
    <cacheField name="Fiscal Year" numFmtId="0">
      <sharedItems containsMixedTypes="1" containsNumber="1" containsInteger="1" minValue="2016" maxValue="2016"/>
    </cacheField>
    <cacheField name="Type" numFmtId="0">
      <sharedItems containsBlank="1" count="7">
        <s v="Transformation"/>
        <s v="Continuous Improvement"/>
        <s v="Pilot"/>
        <s v="Mini" u="1"/>
        <m u="1"/>
        <s v="Special" u="1"/>
        <s v="Standard/Large" u="1"/>
      </sharedItems>
    </cacheField>
    <cacheField name="Institution " numFmtId="0">
      <sharedItems count="30">
        <s v="Middle Georgia State University"/>
        <s v="Kennesaw State University"/>
        <s v="University of Georgia"/>
        <s v="Dalton State College"/>
        <s v="Georgia State University"/>
        <s v="Valdosta State University"/>
        <s v="Georgia Southwestern State University"/>
        <s v="Georgia Southern University"/>
        <s v="Georgia Institute of Technology"/>
        <s v="East Georgia State College"/>
        <s v="University of North Georgia"/>
        <s v="Columbus State University"/>
        <s v="Albany State University"/>
        <s v="South Georgia State College"/>
        <s v="Georgia Highlands College"/>
        <s v="Augusta University"/>
        <s v="Georgia College &amp; State University"/>
        <s v="Gordon State College"/>
        <s v="Clayton State University"/>
        <s v="Fort Valley State University"/>
        <s v="College of Coastal Georgia"/>
        <s v="Georgia Gwinnett College"/>
        <s v="Savannah State University"/>
        <s v="University of West Georgia"/>
        <s v="Abraham Baldwin Agricultural College"/>
        <s v="Atlanta Metropolitan State College"/>
        <s v="Gordon State University" u="1"/>
        <s v="Georgia College and State University" u="1"/>
        <s v="Georgia Highland College" u="1"/>
        <s v="Kennesaw State University and the University of North Georgia" u="1"/>
      </sharedItems>
    </cacheField>
    <cacheField name="Total Award" numFmtId="0">
      <sharedItems containsBlank="1" containsMixedTypes="1" containsNumber="1" minValue="1500" maxValue="30000"/>
    </cacheField>
    <cacheField name="Final Semester" numFmtId="0">
      <sharedItems/>
    </cacheField>
    <cacheField name="Project Lead" numFmtId="0">
      <sharedItems containsBlank="1"/>
    </cacheField>
    <cacheField name="Email Address" numFmtId="0">
      <sharedItems containsBlank="1"/>
    </cacheField>
    <cacheField name="Course Names" numFmtId="0">
      <sharedItems containsBlank="1" containsMixedTypes="1" containsNumber="1" containsInteger="1" minValue="0" maxValue="0" longText="1"/>
    </cacheField>
    <cacheField name="Course Numbers" numFmtId="0">
      <sharedItems containsBlank="1" containsMixedTypes="1" containsNumber="1" containsInteger="1" minValue="0" maxValue="0"/>
    </cacheField>
    <cacheField name="Subject Area" numFmtId="164">
      <sharedItems containsBlank="1"/>
    </cacheField>
    <cacheField name="Final Report: Perceptions" numFmtId="0">
      <sharedItems/>
    </cacheField>
    <cacheField name="Final Report: Outcomes" numFmtId="0">
      <sharedItems/>
    </cacheField>
    <cacheField name="Final Report: Retention" numFmtId="0">
      <sharedItems/>
    </cacheField>
    <cacheField name="Annual Savings" numFmtId="0">
      <sharedItems containsBlank="1" containsMixedTypes="1" containsNumber="1" minValue="0" maxValue="1169666"/>
    </cacheField>
    <cacheField name="Annual Students" numFmtId="0">
      <sharedItems containsBlank="1" containsMixedTypes="1" containsNumber="1" minValue="0" maxValue="17874"/>
    </cacheField>
    <cacheField name="Savings Per Student" numFmtId="0">
      <sharedItems containsBlank="1" containsMixedTypes="1" containsNumber="1" minValue="0" maxValue="485.55092592592592"/>
    </cacheField>
    <cacheField name="Students Per Summer" numFmtId="0">
      <sharedItems containsBlank="1" containsMixedTypes="1" containsNumber="1" minValue="0" maxValue="5800"/>
    </cacheField>
    <cacheField name="Students Per Fall" numFmtId="0">
      <sharedItems containsBlank="1" containsMixedTypes="1" containsNumber="1" minValue="0" maxValue="8928"/>
    </cacheField>
    <cacheField name="Students Per Spring" numFmtId="0">
      <sharedItems containsBlank="1" containsMixedTypes="1" containsNumber="1" minValue="0" maxValue="6880"/>
    </cacheField>
    <cacheField name="1st Implementation Sem." numFmtId="0">
      <sharedItems containsBlank="1" containsMixedTypes="1" containsNumber="1" containsInteger="1" minValue="0" maxValue="0"/>
    </cacheField>
    <cacheField name="Scaled Up? " numFmtId="0">
      <sharedItems containsBlank="1"/>
    </cacheField>
    <cacheField name="Scaling Up Grant Number" numFmtId="0">
      <sharedItems containsBlank="1" containsMixedTypes="1" containsNumber="1" containsInteger="1" minValue="102" maxValue="486"/>
    </cacheField>
    <cacheField name="Update Occurs" numFmtId="0">
      <sharedItems containsBlank="1"/>
    </cacheField>
    <cacheField name="Sustainability Check 1 (2017-2018) Status" numFmtId="0">
      <sharedItems containsBlank="1"/>
    </cacheField>
    <cacheField name="Spring 2015 Students" numFmtId="1">
      <sharedItems containsSemiMixedTypes="0" containsString="0" containsNumber="1" minValue="0" maxValue="1896"/>
    </cacheField>
    <cacheField name="Spring 2015 Savings" numFmtId="0">
      <sharedItems containsBlank="1" containsMixedTypes="1" containsNumber="1" minValue="0" maxValue="350058.48"/>
    </cacheField>
    <cacheField name="Total AY 2014-2015 Students" numFmtId="0">
      <sharedItems containsBlank="1" containsMixedTypes="1" containsNumber="1" minValue="0" maxValue="1896"/>
    </cacheField>
    <cacheField name="Total AY 2014-2015 Savings" numFmtId="0">
      <sharedItems containsMixedTypes="1" containsNumber="1" minValue="0" maxValue="350058.48"/>
    </cacheField>
    <cacheField name="Summer 2015 Students" numFmtId="0">
      <sharedItems containsMixedTypes="1" containsNumber="1" minValue="0" maxValue="1896"/>
    </cacheField>
    <cacheField name="Summer 2015 Savings" numFmtId="0">
      <sharedItems containsMixedTypes="1" containsNumber="1" minValue="0" maxValue="350058.48"/>
    </cacheField>
    <cacheField name="Fall 2015 Students" numFmtId="0">
      <sharedItems containsMixedTypes="1" containsNumber="1" minValue="0" maxValue="1896"/>
    </cacheField>
    <cacheField name="Fall 2015 Savings" numFmtId="0">
      <sharedItems containsMixedTypes="1" containsNumber="1" minValue="0" maxValue="350058.48"/>
    </cacheField>
    <cacheField name="Spring 2016 Students" numFmtId="0">
      <sharedItems containsBlank="1" containsMixedTypes="1" containsNumber="1" minValue="0" maxValue="1896"/>
    </cacheField>
    <cacheField name="Spring 2016 Savings" numFmtId="0">
      <sharedItems containsMixedTypes="1" containsNumber="1" minValue="0" maxValue="350058.48"/>
    </cacheField>
    <cacheField name="Total AY 2015-2016 Students" numFmtId="0">
      <sharedItems containsBlank="1" containsMixedTypes="1" containsNumber="1" minValue="0" maxValue="5688"/>
    </cacheField>
    <cacheField name="Total AY 2015-2016 Savings" numFmtId="0">
      <sharedItems containsMixedTypes="1" containsNumber="1" minValue="0" maxValue="1050175.44"/>
    </cacheField>
    <cacheField name="Summer 2016 Students" numFmtId="0">
      <sharedItems containsBlank="1" containsMixedTypes="1" containsNumber="1" minValue="0" maxValue="1896"/>
    </cacheField>
    <cacheField name="Summer 2016 Savings" numFmtId="0">
      <sharedItems containsBlank="1" containsMixedTypes="1" containsNumber="1" minValue="0" maxValue="350058.48"/>
    </cacheField>
    <cacheField name="Fall 2016 Students" numFmtId="0">
      <sharedItems containsBlank="1" containsMixedTypes="1" containsNumber="1" minValue="0" maxValue="1896"/>
    </cacheField>
    <cacheField name="Fall 2016 Savings" numFmtId="0">
      <sharedItems containsBlank="1" containsMixedTypes="1" containsNumber="1" minValue="0" maxValue="389888.66666666663"/>
    </cacheField>
    <cacheField name="Spring 2017 Students" numFmtId="0">
      <sharedItems containsBlank="1" containsMixedTypes="1" containsNumber="1" minValue="0" maxValue="1896"/>
    </cacheField>
    <cacheField name="Spring 2017 Savings" numFmtId="0">
      <sharedItems containsBlank="1" containsMixedTypes="1" containsNumber="1" minValue="0" maxValue="389888.66666666663"/>
    </cacheField>
    <cacheField name="Total AY 2016-2017 Students" numFmtId="0">
      <sharedItems containsBlank="1" containsMixedTypes="1" containsNumber="1" minValue="0" maxValue="5688"/>
    </cacheField>
    <cacheField name="Total AY 2016-2017 Savings" numFmtId="0">
      <sharedItems containsBlank="1" containsMixedTypes="1" containsNumber="1" minValue="0" maxValue="1050175.44"/>
    </cacheField>
    <cacheField name="Summer 2017 Students" numFmtId="0">
      <sharedItems containsBlank="1" containsMixedTypes="1" containsNumber="1" minValue="0" maxValue="1896"/>
    </cacheField>
    <cacheField name="Summer 2017 Savings" numFmtId="0">
      <sharedItems containsBlank="1" containsMixedTypes="1" containsNumber="1" minValue="0" maxValue="389888.66666666663"/>
    </cacheField>
    <cacheField name="Fall 2017 Students" numFmtId="0">
      <sharedItems containsBlank="1" containsMixedTypes="1" containsNumber="1" minValue="0" maxValue="1896"/>
    </cacheField>
    <cacheField name="Fall 2017 Savings" numFmtId="0">
      <sharedItems containsBlank="1" containsMixedTypes="1" containsNumber="1" minValue="0" maxValue="389888.66666666663"/>
    </cacheField>
    <cacheField name="Spring 2018 Students" numFmtId="0">
      <sharedItems containsBlank="1" containsMixedTypes="1" containsNumber="1" minValue="0" maxValue="1896"/>
    </cacheField>
    <cacheField name="Spring 2018 Savings" numFmtId="0">
      <sharedItems containsBlank="1" containsMixedTypes="1" containsNumber="1" minValue="0" maxValue="389888.66666666663"/>
    </cacheField>
    <cacheField name="Total AY 2017-2018 Students" numFmtId="0">
      <sharedItems containsBlank="1" containsMixedTypes="1" containsNumber="1" minValue="0" maxValue="5688"/>
    </cacheField>
    <cacheField name="Total AY 2017-2018 Savings" numFmtId="0">
      <sharedItems containsBlank="1" containsMixedTypes="1" containsNumber="1" minValue="0" maxValue="1169666"/>
    </cacheField>
    <cacheField name="Sustainability Check 2 (2018-2019) Status" numFmtId="0">
      <sharedItems containsBlank="1" containsMixedTypes="1" containsNumber="1" containsInteger="1" minValue="0" maxValue="0"/>
    </cacheField>
    <cacheField name="Check 2 Students Summer" numFmtId="0">
      <sharedItems containsString="0" containsBlank="1" containsNumber="1" containsInteger="1" minValue="0" maxValue="5800"/>
    </cacheField>
    <cacheField name="Check 2 Students Fall" numFmtId="0">
      <sharedItems containsString="0" containsBlank="1" containsNumber="1" containsInteger="1" minValue="0" maxValue="8928"/>
    </cacheField>
    <cacheField name="Check 2 Students Spring" numFmtId="0">
      <sharedItems containsString="0" containsBlank="1" containsNumber="1" containsInteger="1" minValue="0" maxValue="6880"/>
    </cacheField>
    <cacheField name="Check 2 Students Total" numFmtId="0">
      <sharedItems containsString="0" containsBlank="1" containsNumber="1" containsInteger="1" minValue="0" maxValue="17794"/>
    </cacheField>
    <cacheField name="Summer 2018 Price Check" numFmtId="0">
      <sharedItems containsString="0" containsBlank="1" containsNumber="1" minValue="0" maxValue="482.55"/>
    </cacheField>
    <cacheField name="Check 2 Students Annual Savings" numFmtId="0">
      <sharedItems containsSemiMixedTypes="0" containsString="0" containsNumber="1" minValue="0" maxValue="1456000"/>
    </cacheField>
    <cacheField name="Summer 2018 Students" numFmtId="0">
      <sharedItems containsString="0" containsBlank="1" containsNumber="1" containsInteger="1" minValue="0" maxValue="1896"/>
    </cacheField>
    <cacheField name="Summer 2018 Savings" numFmtId="0">
      <sharedItems containsString="0" containsBlank="1" containsNumber="1" minValue="0" maxValue="288078.24"/>
    </cacheField>
    <cacheField name="Fall 2018 Students" numFmtId="0">
      <sharedItems containsString="0" containsBlank="1" containsNumber="1" containsInteger="1" minValue="0" maxValue="3200"/>
    </cacheField>
    <cacheField name="Fall 2018 Savings" numFmtId="0">
      <sharedItems containsString="0" containsBlank="1" containsNumber="1" minValue="0" maxValue="390000"/>
    </cacheField>
    <cacheField name="Spring 2019 Students" numFmtId="1">
      <sharedItems containsString="0" containsBlank="1" containsNumber="1" containsInteger="1" minValue="0" maxValue="6880"/>
    </cacheField>
    <cacheField name="Spring 2019 Savings" numFmtId="0">
      <sharedItems containsSemiMixedTypes="0" containsString="0" containsNumber="1" minValue="0" maxValue="461854.39999999997"/>
    </cacheField>
    <cacheField name="Total AY 2018-2019 Students" numFmtId="0">
      <sharedItems containsSemiMixedTypes="0" containsString="0" containsNumber="1" containsInteger="1" minValue="0" maxValue="6880"/>
    </cacheField>
    <cacheField name="Total AY 2018-2019 Savings" numFmtId="0">
      <sharedItems containsSemiMixedTypes="0" containsString="0" containsNumber="1" minValue="0" maxValue="864234.72"/>
    </cacheField>
    <cacheField name="Check 3 Status" numFmtId="0">
      <sharedItems containsBlank="1" containsMixedTypes="1" containsNumber="1" containsInteger="1" minValue="0" maxValue="0"/>
    </cacheField>
    <cacheField name="Check 3 Students Summer" numFmtId="0">
      <sharedItems containsBlank="1" containsMixedTypes="1" containsNumber="1" containsInteger="1" minValue="0" maxValue="5800"/>
    </cacheField>
    <cacheField name="Check 3 Students Fall" numFmtId="0">
      <sharedItems containsBlank="1" containsMixedTypes="1" containsNumber="1" containsInteger="1" minValue="0" maxValue="8928"/>
    </cacheField>
    <cacheField name="Check 3 Students Spring" numFmtId="0">
      <sharedItems containsBlank="1" containsMixedTypes="1" containsNumber="1" containsInteger="1" minValue="0" maxValue="6880"/>
    </cacheField>
    <cacheField name="Check 3 Students Total" numFmtId="0">
      <sharedItems containsMixedTypes="1" containsNumber="1" minValue="0" maxValue="17794"/>
    </cacheField>
    <cacheField name="Check 3 Per Student Savings" numFmtId="0">
      <sharedItems containsBlank="1" containsMixedTypes="1" containsNumber="1" minValue="0" maxValue="470"/>
    </cacheField>
    <cacheField name="Check 3 Total Annual Savings" numFmtId="0">
      <sharedItems containsMixedTypes="1" containsNumber="1" minValue="0" maxValue="1456000"/>
    </cacheField>
    <cacheField name="Starting Semester" numFmtId="0">
      <sharedItems containsBlank="1" containsMixedTypes="1" containsNumber="1" containsInteger="1" minValue="0" maxValue="0"/>
    </cacheField>
    <cacheField name="Summer 2019 Students" numFmtId="1">
      <sharedItems containsMixedTypes="1" containsNumber="1" containsInteger="1" minValue="0" maxValue="5800"/>
    </cacheField>
    <cacheField name="Summer 2019 Savings" numFmtId="0">
      <sharedItems containsSemiMixedTypes="0" containsString="0" containsNumber="1" minValue="0" maxValue="754000"/>
    </cacheField>
    <cacheField name="Fall 2019 Students" numFmtId="1">
      <sharedItems containsSemiMixedTypes="0" containsString="0" containsNumber="1" containsInteger="1" minValue="0" maxValue="3200"/>
    </cacheField>
    <cacheField name="Fall 2019 Savings" numFmtId="0">
      <sharedItems containsSemiMixedTypes="0" containsString="0" containsNumber="1" minValue="0" maxValue="610224.05999999994"/>
    </cacheField>
    <cacheField name="Spring 2020 Students" numFmtId="1">
      <sharedItems containsMixedTypes="1" containsNumber="1" containsInteger="1" minValue="0" maxValue="6880"/>
    </cacheField>
    <cacheField name="Spring 2020 Savings" numFmtId="0">
      <sharedItems containsSemiMixedTypes="0" containsString="0" containsNumber="1" minValue="0" maxValue="461854.39999999997"/>
    </cacheField>
    <cacheField name="Total AY 2019-2020 Students" numFmtId="1">
      <sharedItems containsSemiMixedTypes="0" containsString="0" containsNumber="1" containsInteger="1" minValue="0" maxValue="11200"/>
    </cacheField>
    <cacheField name="Total AY 2019-2020 Savings" numFmtId="0">
      <sharedItems containsSemiMixedTypes="0" containsString="0" containsNumber="1" minValue="0" maxValue="1456000"/>
    </cacheField>
    <cacheField name="Check 4 Status" numFmtId="0">
      <sharedItems containsBlank="1" containsMixedTypes="1" containsNumber="1" containsInteger="1" minValue="0" maxValue="0"/>
    </cacheField>
    <cacheField name="Check 4 Students Summer" numFmtId="0">
      <sharedItems containsBlank="1" containsMixedTypes="1" containsNumber="1" minValue="0" maxValue="5800"/>
    </cacheField>
    <cacheField name="Check 4 Students Fall" numFmtId="0">
      <sharedItems containsBlank="1" containsMixedTypes="1" containsNumber="1" minValue="0" maxValue="8928"/>
    </cacheField>
    <cacheField name="Check 4 Students Spring" numFmtId="0">
      <sharedItems containsBlank="1" containsMixedTypes="1" containsNumber="1" minValue="0" maxValue="6880"/>
    </cacheField>
    <cacheField name="Check 4 Students Total" numFmtId="1">
      <sharedItems containsSemiMixedTypes="0" containsString="0" containsNumber="1" minValue="0" maxValue="7000"/>
    </cacheField>
    <cacheField name="Check 4 Per Student Savings" numFmtId="0">
      <sharedItems containsBlank="1" containsMixedTypes="1" containsNumber="1" minValue="0" maxValue="470"/>
    </cacheField>
    <cacheField name="Check 4 Total Annual Savings" numFmtId="0">
      <sharedItems containsSemiMixedTypes="0" containsString="0" containsNumber="1" minValue="0" maxValue="1035132.3"/>
    </cacheField>
    <cacheField name="Summer 2020 Students" numFmtId="1">
      <sharedItems containsMixedTypes="1" containsNumber="1" containsInteger="1" minValue="0" maxValue="1986"/>
    </cacheField>
    <cacheField name="Summer 2020 Savings" numFmtId="0">
      <sharedItems containsSemiMixedTypes="0" containsString="0" containsNumber="1" minValue="0" maxValue="133320.18"/>
    </cacheField>
    <cacheField name="Fall 2020 Students" numFmtId="1">
      <sharedItems containsMixedTypes="1" containsNumber="1" containsInteger="1" minValue="0" maxValue="8928"/>
    </cacheField>
    <cacheField name="Fall 2020 Savings" numFmtId="0">
      <sharedItems containsSemiMixedTypes="0" containsString="0" containsNumber="1" minValue="0" maxValue="610224.05999999994"/>
    </cacheField>
    <cacheField name="Spring 2021 Students" numFmtId="0">
      <sharedItems containsBlank="1" containsMixedTypes="1" containsNumber="1" minValue="0" maxValue="6880"/>
    </cacheField>
    <cacheField name="Spring 2021 Savings" numFmtId="0">
      <sharedItems containsSemiMixedTypes="0" containsString="0" containsNumber="1" minValue="0" maxValue="461854.39999999997"/>
    </cacheField>
    <cacheField name="Total AY 2020-2021 Students" numFmtId="0">
      <sharedItems containsSemiMixedTypes="0" containsString="0" containsNumber="1" minValue="0" maxValue="17794"/>
    </cacheField>
    <cacheField name="Total AY 2020-2021 Savings" numFmtId="0">
      <sharedItems containsSemiMixedTypes="0" containsString="0" containsNumber="1" minValue="0" maxValue="1194511.22"/>
    </cacheField>
    <cacheField name="Check 5 Status" numFmtId="0">
      <sharedItems containsMixedTypes="1" containsNumber="1" containsInteger="1" minValue="0" maxValue="0" count="7">
        <s v="Continued"/>
        <s v="Discontinued"/>
        <s v="Scaled"/>
        <s v="Timed Out"/>
        <s v="Mini-Grant"/>
        <s v="Unknown"/>
        <n v="0"/>
      </sharedItems>
    </cacheField>
    <cacheField name="Check 5 Students Summer" numFmtId="0">
      <sharedItems containsBlank="1" containsMixedTypes="1" containsNumber="1" minValue="0" maxValue="5800"/>
    </cacheField>
    <cacheField name="Check 5 Students Fall" numFmtId="0">
      <sharedItems containsBlank="1" containsMixedTypes="1" containsNumber="1" minValue="0" maxValue="8928"/>
    </cacheField>
    <cacheField name="Check 5 Students Spring" numFmtId="0">
      <sharedItems containsBlank="1" containsMixedTypes="1" containsNumber="1" minValue="0" maxValue="6880"/>
    </cacheField>
    <cacheField name="Check 5 Students Total" numFmtId="1">
      <sharedItems containsSemiMixedTypes="0" containsString="0" containsNumber="1" minValue="0" maxValue="17794"/>
    </cacheField>
    <cacheField name="Check 5 Per Student Savings" numFmtId="0">
      <sharedItems containsBlank="1" containsMixedTypes="1" containsNumber="1" minValue="0" maxValue="470"/>
    </cacheField>
    <cacheField name="Check 5 Total Annual Savings" numFmtId="0">
      <sharedItems containsSemiMixedTypes="0" containsString="0" containsNumber="1" minValue="0" maxValue="1456000"/>
    </cacheField>
    <cacheField name="Starting Semester2" numFmtId="0">
      <sharedItems containsMixedTypes="1" containsNumber="1" containsInteger="1" minValue="0" maxValue="0"/>
    </cacheField>
    <cacheField name="Summer 2021 Students" numFmtId="1">
      <sharedItems containsMixedTypes="1" containsNumber="1" minValue="0" maxValue="1986"/>
    </cacheField>
    <cacheField name="Summer 2021 Savings" numFmtId="0">
      <sharedItems containsSemiMixedTypes="0" containsString="0" containsNumber="1" minValue="0" maxValue="389888.66666666663"/>
    </cacheField>
    <cacheField name="Fall 2021 Students" numFmtId="1">
      <sharedItems containsMixedTypes="1" containsNumber="1" minValue="0" maxValue="8928"/>
    </cacheField>
    <cacheField name="Fall 2021 Savings" numFmtId="0">
      <sharedItems containsSemiMixedTypes="0" containsString="0" containsNumber="1" minValue="0" maxValue="599336.64"/>
    </cacheField>
    <cacheField name="Spring 2022 Students" numFmtId="1">
      <sharedItems containsMixedTypes="1" containsNumber="1" minValue="0" maxValue="6880"/>
    </cacheField>
    <cacheField name="Spring 2022 Savings" numFmtId="0">
      <sharedItems containsSemiMixedTypes="0" containsString="0" containsNumber="1" minValue="0" maxValue="461854.39999999997"/>
    </cacheField>
    <cacheField name="Total AY 2021-2022 Students" numFmtId="1">
      <sharedItems containsSemiMixedTypes="0" containsString="0" containsNumber="1" minValue="0" maxValue="17794"/>
    </cacheField>
    <cacheField name="Total AY 2021-2022 Savings" numFmtId="0">
      <sharedItems containsSemiMixedTypes="0" containsString="0" containsNumber="1" minValue="0" maxValue="1194511.22"/>
    </cacheField>
    <cacheField name="Check 6 Status" numFmtId="165">
      <sharedItems count="6">
        <s v="Timed Out"/>
        <s v="Discontinued"/>
        <s v="Continued"/>
        <s v="Scaled"/>
        <s v="Mini-Grant"/>
        <s v="Unknown"/>
      </sharedItems>
    </cacheField>
    <cacheField name="Check 6 Students Summer" numFmtId="0">
      <sharedItems containsBlank="1" containsMixedTypes="1" containsNumber="1" minValue="0" maxValue="5800"/>
    </cacheField>
    <cacheField name="Check 6 Students Fall" numFmtId="0">
      <sharedItems containsBlank="1" containsMixedTypes="1" containsNumber="1" minValue="0" maxValue="8928"/>
    </cacheField>
    <cacheField name="Check 6 Students Spring" numFmtId="0">
      <sharedItems containsBlank="1" containsMixedTypes="1" containsNumber="1" minValue="0" maxValue="6880"/>
    </cacheField>
    <cacheField name="Check 6 Students Total" numFmtId="1">
      <sharedItems containsSemiMixedTypes="0" containsString="0" containsNumber="1" minValue="0" maxValue="17794"/>
    </cacheField>
    <cacheField name="Check 6 Per Student Savings" numFmtId="0">
      <sharedItems containsBlank="1" containsMixedTypes="1" containsNumber="1" minValue="0" maxValue="470"/>
    </cacheField>
    <cacheField name="Check 6 Total Annual Savings" numFmtId="165">
      <sharedItems containsSemiMixedTypes="0" containsString="0" containsNumber="1" minValue="0" maxValue="1456000"/>
    </cacheField>
    <cacheField name="Starting Semester29" numFmtId="0">
      <sharedItems/>
    </cacheField>
    <cacheField name="Summer 2022 Students" numFmtId="1">
      <sharedItems containsMixedTypes="1" containsNumber="1" minValue="0" maxValue="1070"/>
    </cacheField>
    <cacheField name="Summer 2022 Savings" numFmtId="165">
      <sharedItems containsSemiMixedTypes="0" containsString="0" containsNumber="1" minValue="0" maxValue="80250"/>
    </cacheField>
    <cacheField name="Fall 2022 Students" numFmtId="1">
      <sharedItems containsMixedTypes="1" containsNumber="1" minValue="0" maxValue="3200"/>
    </cacheField>
    <cacheField name="Fall 2022 Savings" numFmtId="165">
      <sharedItems containsSemiMixedTypes="0" containsString="0" containsNumber="1" minValue="0" maxValue="149324"/>
    </cacheField>
    <cacheField name="Spring 2023 Students" numFmtId="1">
      <sharedItems containsMixedTypes="1" containsNumber="1" minValue="0" maxValue="3200"/>
    </cacheField>
    <cacheField name="Spring 2023 Savings" numFmtId="165">
      <sharedItems containsSemiMixedTypes="0" containsString="0" containsNumber="1" minValue="0" maxValue="128977.5"/>
    </cacheField>
    <cacheField name="Total AY 2022-2023 Students" numFmtId="1">
      <sharedItems containsSemiMixedTypes="0" containsString="0" containsNumber="1" minValue="0" maxValue="7000"/>
    </cacheField>
    <cacheField name="Total AY 2022-2023 Savings" numFmtId="165">
      <sharedItems containsSemiMixedTypes="0" containsString="0" containsNumber="1" minValue="0" maxValue="283750.5"/>
    </cacheField>
    <cacheField name="Grand Total Students" numFmtId="1">
      <sharedItems containsSemiMixedTypes="0" containsString="0" containsNumber="1" minValue="0" maxValue="51334"/>
    </cacheField>
    <cacheField name="Grand Total Savings" numFmtId="165">
      <sharedItems containsSemiMixedTypes="0" containsString="0" containsNumber="1" minValue="0" maxValue="5650161.9333333327"/>
    </cacheField>
    <cacheField name="Savings per $1 Awarded" numFmtId="0">
      <sharedItems containsMixedTypes="1" containsNumber="1" minValue="0" maxValue="784.74471296296292"/>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91">
  <r>
    <s v="002"/>
    <s v="R1: No PO"/>
    <x v="0"/>
    <s v="2015"/>
    <x v="0"/>
    <x v="0"/>
    <n v="10800"/>
    <s v="n/a, older cycle"/>
    <s v="Julie Lester"/>
    <s v="julie.lester@mga.edu"/>
    <s v="American Government"/>
    <s v="POLS 1101"/>
    <s v="Political Science"/>
    <s v="Neutral"/>
    <s v="Neutral"/>
    <s v="Neutral"/>
    <n v="37380"/>
    <n v="420"/>
    <n v="89"/>
    <n v="140"/>
    <n v="140"/>
    <n v="140"/>
    <s v="Spring 2015"/>
    <s v="N"/>
    <m/>
    <m/>
    <s v="Continued"/>
    <n v="140"/>
    <n v="12460"/>
    <n v="140"/>
    <n v="12460"/>
    <n v="140"/>
    <n v="12460"/>
    <n v="140"/>
    <n v="12460"/>
    <n v="140"/>
    <n v="12460"/>
    <n v="420"/>
    <n v="37380"/>
    <n v="140"/>
    <n v="12460"/>
    <n v="140"/>
    <n v="12460"/>
    <n v="140"/>
    <n v="12460"/>
    <n v="420"/>
    <n v="37380"/>
    <n v="140"/>
    <n v="12460"/>
    <n v="140"/>
    <n v="12460"/>
    <n v="140"/>
    <n v="12460"/>
    <n v="420"/>
    <n v="37380"/>
    <s v="Continued"/>
    <n v="100"/>
    <n v="200"/>
    <n v="200"/>
    <n v="500"/>
    <n v="95.53"/>
    <n v="47765"/>
    <n v="100"/>
    <n v="9553"/>
    <n v="200"/>
    <n v="19106"/>
    <n v="200"/>
    <n v="19106"/>
    <n v="500"/>
    <n v="47765"/>
    <s v="Continued"/>
    <n v="70"/>
    <n v="140"/>
    <n v="140"/>
    <n v="350"/>
    <n v="89"/>
    <n v="31150"/>
    <s v="Spring 2015"/>
    <n v="70"/>
    <n v="6230"/>
    <n v="140"/>
    <n v="12460"/>
    <n v="140"/>
    <n v="12460"/>
    <n v="350"/>
    <n v="31150"/>
    <s v="Continued"/>
    <n v="70"/>
    <n v="140"/>
    <n v="140"/>
    <n v="350"/>
    <n v="89"/>
    <n v="31150"/>
    <n v="70"/>
    <n v="6230"/>
    <n v="140"/>
    <n v="12460"/>
    <n v="140"/>
    <n v="12460"/>
    <n v="350"/>
    <n v="31150"/>
    <x v="0"/>
    <n v="140"/>
    <n v="140"/>
    <n v="140"/>
    <n v="420"/>
    <n v="89"/>
    <n v="37380"/>
    <s v="n/a, older cycle"/>
    <n v="140"/>
    <n v="12460"/>
    <n v="140"/>
    <n v="12460"/>
    <n v="140"/>
    <n v="12460"/>
    <n v="420"/>
    <n v="37380"/>
    <x v="0"/>
    <n v="140"/>
    <n v="140"/>
    <n v="140"/>
    <n v="420"/>
    <n v="89"/>
    <n v="37380"/>
    <s v="n/a, older cycle"/>
    <n v="0"/>
    <n v="0"/>
    <n v="0"/>
    <n v="0"/>
    <n v="0"/>
    <n v="0"/>
    <n v="0"/>
    <n v="0"/>
    <n v="3020"/>
    <n v="272045"/>
    <n v="25.189351851851853"/>
  </r>
  <r>
    <s v="006"/>
    <s v="R1: No PO"/>
    <x v="0"/>
    <s v="2015"/>
    <x v="0"/>
    <x v="1"/>
    <n v="10800"/>
    <s v="n/a, older cycle"/>
    <s v="Camille Payne"/>
    <s v="lpayne3@kennesaw.edu"/>
    <s v="Nursing Research for Evidence-Based Practice"/>
    <s v="NURS 4402"/>
    <s v="Nursing "/>
    <s v="Negative"/>
    <s v="Negative"/>
    <s v="Not Measured"/>
    <n v="30468"/>
    <n v="240"/>
    <n v="126.95"/>
    <n v="80"/>
    <n v="80"/>
    <n v="80"/>
    <s v="Spring 2015"/>
    <s v="N"/>
    <m/>
    <m/>
    <s v="Unknown"/>
    <n v="80"/>
    <n v="10156"/>
    <n v="80"/>
    <n v="10156"/>
    <n v="0"/>
    <n v="0"/>
    <n v="0"/>
    <n v="0"/>
    <n v="0"/>
    <n v="0"/>
    <n v="0"/>
    <n v="0"/>
    <n v="0"/>
    <n v="0"/>
    <n v="0"/>
    <n v="0"/>
    <n v="0"/>
    <n v="0"/>
    <n v="0"/>
    <n v="0"/>
    <n v="0"/>
    <n v="0"/>
    <n v="0"/>
    <n v="0"/>
    <n v="0"/>
    <n v="0"/>
    <n v="0"/>
    <n v="0"/>
    <s v="Discontinued"/>
    <n v="0"/>
    <n v="0"/>
    <n v="0"/>
    <n v="0"/>
    <n v="133.97999999999999"/>
    <n v="0"/>
    <n v="0"/>
    <n v="0"/>
    <n v="0"/>
    <n v="0"/>
    <n v="0"/>
    <n v="0"/>
    <n v="0"/>
    <n v="0"/>
    <s v="Discontinued"/>
    <n v="0"/>
    <n v="0"/>
    <n v="0"/>
    <n v="0"/>
    <n v="0"/>
    <n v="0"/>
    <s v="Spring 2015"/>
    <n v="0"/>
    <n v="0"/>
    <n v="0"/>
    <n v="0"/>
    <n v="0"/>
    <n v="0"/>
    <n v="0"/>
    <n v="0"/>
    <s v="Discontinued"/>
    <n v="0"/>
    <n v="0"/>
    <n v="0"/>
    <n v="0"/>
    <n v="0"/>
    <n v="0"/>
    <n v="0"/>
    <n v="0"/>
    <n v="0"/>
    <n v="0"/>
    <n v="0"/>
    <n v="0"/>
    <n v="0"/>
    <n v="0"/>
    <x v="1"/>
    <n v="80"/>
    <n v="80"/>
    <n v="80"/>
    <n v="240"/>
    <n v="0"/>
    <n v="0"/>
    <s v="n/a, older cycle"/>
    <n v="0"/>
    <n v="0"/>
    <n v="0"/>
    <n v="0"/>
    <n v="0"/>
    <n v="0"/>
    <n v="0"/>
    <n v="0"/>
    <x v="1"/>
    <n v="80"/>
    <n v="80"/>
    <n v="80"/>
    <n v="240"/>
    <n v="0"/>
    <n v="0"/>
    <s v="n/a, older cycle"/>
    <n v="0"/>
    <n v="0"/>
    <n v="0"/>
    <n v="0"/>
    <n v="0"/>
    <n v="0"/>
    <n v="0"/>
    <n v="0"/>
    <n v="80"/>
    <n v="10156"/>
    <n v="0.94037037037037041"/>
  </r>
  <r>
    <s v="007"/>
    <s v="R1: No PO"/>
    <x v="0"/>
    <s v="2015"/>
    <x v="0"/>
    <x v="1"/>
    <n v="10800"/>
    <s v="n/a, older cycle"/>
    <s v="Lake Ritter"/>
    <s v="lritter@kennesaw.edu"/>
    <s v="Calculus II"/>
    <s v="MATH 2254"/>
    <s v="Mathematical Subjects"/>
    <s v="Positive"/>
    <s v="Neutral"/>
    <s v="Negative"/>
    <n v="178200"/>
    <n v="815"/>
    <n v="218.65030674846625"/>
    <n v="271.66666666666669"/>
    <n v="271.66666666666669"/>
    <n v="271.66666666666669"/>
    <s v="Spring 2015"/>
    <s v="N"/>
    <m/>
    <m/>
    <s v="Continued"/>
    <n v="271.66666666666669"/>
    <n v="59400"/>
    <n v="271.66666666666669"/>
    <n v="59400"/>
    <n v="271.66666666666669"/>
    <n v="59400"/>
    <n v="271.66666666666669"/>
    <n v="59400"/>
    <n v="271.66666666666669"/>
    <n v="59400"/>
    <n v="815"/>
    <n v="178200"/>
    <n v="271.66666666666669"/>
    <n v="59400"/>
    <n v="271.66666666666669"/>
    <n v="59400"/>
    <n v="271.66666666666669"/>
    <n v="59400"/>
    <n v="815"/>
    <n v="178200"/>
    <n v="271.66666666666669"/>
    <n v="59400"/>
    <n v="271.66666666666669"/>
    <n v="59400"/>
    <n v="271.66666666666669"/>
    <n v="59400"/>
    <n v="815"/>
    <n v="178200"/>
    <s v="Discontinued"/>
    <n v="0"/>
    <n v="0"/>
    <n v="0"/>
    <n v="0"/>
    <n v="364.95"/>
    <n v="0"/>
    <n v="0"/>
    <n v="0"/>
    <n v="0"/>
    <n v="0"/>
    <n v="0"/>
    <n v="0"/>
    <n v="0"/>
    <n v="0"/>
    <s v="Discontinued"/>
    <n v="0"/>
    <n v="0"/>
    <n v="0"/>
    <n v="0"/>
    <n v="0"/>
    <n v="0"/>
    <s v="Spring 2015"/>
    <n v="0"/>
    <n v="0"/>
    <n v="0"/>
    <n v="0"/>
    <n v="0"/>
    <n v="0"/>
    <n v="0"/>
    <n v="0"/>
    <s v="Discontinued"/>
    <n v="0"/>
    <n v="0"/>
    <n v="0"/>
    <n v="0"/>
    <n v="0"/>
    <n v="0"/>
    <n v="0"/>
    <n v="0"/>
    <n v="0"/>
    <n v="0"/>
    <n v="0"/>
    <n v="0"/>
    <n v="0"/>
    <n v="0"/>
    <x v="1"/>
    <n v="271.66666666666669"/>
    <n v="271.66666666666669"/>
    <n v="271.66666666666669"/>
    <n v="815"/>
    <n v="0"/>
    <n v="0"/>
    <s v="n/a, older cycle"/>
    <n v="0"/>
    <n v="0"/>
    <n v="0"/>
    <n v="0"/>
    <n v="0"/>
    <n v="0"/>
    <n v="0"/>
    <n v="0"/>
    <x v="1"/>
    <n v="271.66666666666669"/>
    <n v="271.66666666666669"/>
    <n v="271.66666666666669"/>
    <n v="815"/>
    <n v="0"/>
    <n v="0"/>
    <s v="n/a, older cycle"/>
    <n v="0"/>
    <n v="0"/>
    <n v="0"/>
    <n v="0"/>
    <n v="0"/>
    <n v="0"/>
    <n v="0"/>
    <n v="0"/>
    <n v="2716.666666666667"/>
    <n v="594000"/>
    <n v="55"/>
  </r>
  <r>
    <s v="008"/>
    <s v="R1: No PO"/>
    <x v="0"/>
    <s v="2015"/>
    <x v="0"/>
    <x v="0"/>
    <n v="10800"/>
    <s v="n/a, older cycle"/>
    <s v="Loleta Sartin"/>
    <s v="loleta.sartin@mga.edu"/>
    <s v="Critical and Contemporary Issues in Education"/>
    <s v="EDUC 2110"/>
    <s v="Educator Preparation"/>
    <s v="Positive"/>
    <s v="Positive"/>
    <s v="Positive"/>
    <n v="52920"/>
    <n v="270"/>
    <n v="196"/>
    <n v="90"/>
    <n v="90"/>
    <n v="90"/>
    <s v="Spring 2015"/>
    <s v="N"/>
    <m/>
    <m/>
    <s v="Continued"/>
    <n v="90"/>
    <n v="17640"/>
    <n v="90"/>
    <n v="17640"/>
    <n v="90"/>
    <n v="17640"/>
    <n v="90"/>
    <n v="17640"/>
    <n v="90"/>
    <n v="17640"/>
    <n v="270"/>
    <n v="52920"/>
    <n v="90"/>
    <n v="17640"/>
    <n v="90"/>
    <n v="17640"/>
    <n v="90"/>
    <n v="17640"/>
    <n v="270"/>
    <n v="52920"/>
    <n v="90"/>
    <n v="17640"/>
    <n v="90"/>
    <n v="17640"/>
    <n v="90"/>
    <n v="17640"/>
    <n v="270"/>
    <n v="52920"/>
    <s v="Continued"/>
    <n v="90"/>
    <n v="90"/>
    <n v="90"/>
    <n v="270"/>
    <n v="193.33"/>
    <n v="52199.100000000006"/>
    <n v="90"/>
    <n v="17399.7"/>
    <n v="90"/>
    <n v="17399.7"/>
    <n v="90"/>
    <n v="17399.7"/>
    <n v="270"/>
    <n v="52199.100000000006"/>
    <s v="Continued"/>
    <n v="90"/>
    <n v="90"/>
    <n v="90"/>
    <n v="270"/>
    <n v="193.33"/>
    <n v="52199.100000000006"/>
    <s v="Spring 2015"/>
    <n v="90"/>
    <n v="17399.7"/>
    <n v="90"/>
    <n v="17399.7"/>
    <n v="90"/>
    <n v="17399.7"/>
    <n v="270"/>
    <n v="52199.100000000006"/>
    <s v="Continued"/>
    <n v="90"/>
    <n v="90"/>
    <n v="90"/>
    <n v="270"/>
    <n v="193.33"/>
    <n v="52199.100000000006"/>
    <n v="90"/>
    <n v="17399.7"/>
    <n v="90"/>
    <n v="17399.7"/>
    <n v="90"/>
    <n v="17399.7"/>
    <n v="270"/>
    <n v="52199.100000000006"/>
    <x v="0"/>
    <n v="90"/>
    <n v="90"/>
    <n v="90"/>
    <n v="270"/>
    <n v="193.33"/>
    <n v="52199.100000000006"/>
    <s v="n/a, older cycle"/>
    <n v="90"/>
    <n v="17399.7"/>
    <n v="90"/>
    <n v="17399.7"/>
    <n v="90"/>
    <n v="17399.7"/>
    <n v="270"/>
    <n v="52199.100000000006"/>
    <x v="0"/>
    <n v="90"/>
    <n v="90"/>
    <n v="90"/>
    <n v="270"/>
    <n v="193.33"/>
    <n v="52199.100000000006"/>
    <s v="n/a, older cycle"/>
    <n v="0"/>
    <n v="0"/>
    <n v="0"/>
    <n v="0"/>
    <n v="0"/>
    <n v="0"/>
    <n v="0"/>
    <n v="0"/>
    <n v="1980"/>
    <n v="385196.4"/>
    <n v="35.666333333333334"/>
  </r>
  <r>
    <s v="010"/>
    <s v="R1: No PO"/>
    <x v="0"/>
    <s v="2015"/>
    <x v="0"/>
    <x v="2"/>
    <n v="10800"/>
    <s v="n/a, older cycle"/>
    <s v="Brian Dotts"/>
    <s v="bdotts@uga.edu"/>
    <s v="Exploring Socio-Cultural Diversity"/>
    <s v="EDUC 2120"/>
    <s v="Educator Preparation"/>
    <s v="Positive"/>
    <s v="Neutral"/>
    <s v="Neutral"/>
    <n v="54072"/>
    <n v="360"/>
    <n v="150.19999999999999"/>
    <n v="120"/>
    <n v="120"/>
    <n v="120"/>
    <s v="Spring 2015"/>
    <s v="N"/>
    <m/>
    <m/>
    <s v="Unknown"/>
    <n v="120"/>
    <n v="18024"/>
    <n v="120"/>
    <n v="18024"/>
    <n v="0"/>
    <n v="0"/>
    <n v="0"/>
    <n v="0"/>
    <n v="0"/>
    <n v="0"/>
    <n v="0"/>
    <n v="0"/>
    <n v="0"/>
    <n v="0"/>
    <n v="0"/>
    <n v="0"/>
    <n v="0"/>
    <n v="0"/>
    <n v="0"/>
    <n v="0"/>
    <n v="0"/>
    <n v="0"/>
    <n v="0"/>
    <n v="0"/>
    <n v="0"/>
    <n v="0"/>
    <n v="0"/>
    <n v="0"/>
    <s v="Discontinued"/>
    <n v="0"/>
    <n v="0"/>
    <n v="0"/>
    <n v="0"/>
    <n v="102.67"/>
    <n v="0"/>
    <n v="0"/>
    <n v="0"/>
    <n v="0"/>
    <n v="0"/>
    <n v="0"/>
    <n v="0"/>
    <n v="0"/>
    <n v="0"/>
    <s v="Discontinued"/>
    <n v="0"/>
    <n v="0"/>
    <n v="0"/>
    <n v="0"/>
    <n v="0"/>
    <n v="0"/>
    <s v="Spring 2015"/>
    <n v="0"/>
    <n v="0"/>
    <n v="0"/>
    <n v="0"/>
    <n v="0"/>
    <n v="0"/>
    <n v="0"/>
    <n v="0"/>
    <s v="Discontinued"/>
    <n v="0"/>
    <n v="0"/>
    <n v="0"/>
    <n v="0"/>
    <n v="0"/>
    <n v="0"/>
    <n v="0"/>
    <n v="0"/>
    <n v="0"/>
    <n v="0"/>
    <n v="0"/>
    <n v="0"/>
    <n v="0"/>
    <n v="0"/>
    <x v="1"/>
    <n v="120"/>
    <n v="120"/>
    <n v="120"/>
    <n v="360"/>
    <n v="0"/>
    <n v="0"/>
    <s v="n/a, older cycle"/>
    <n v="0"/>
    <n v="0"/>
    <n v="0"/>
    <n v="0"/>
    <n v="0"/>
    <n v="0"/>
    <n v="0"/>
    <n v="0"/>
    <x v="1"/>
    <n v="120"/>
    <n v="120"/>
    <n v="120"/>
    <n v="360"/>
    <n v="0"/>
    <n v="0"/>
    <s v="n/a, older cycle"/>
    <n v="0"/>
    <n v="0"/>
    <n v="0"/>
    <n v="0"/>
    <n v="0"/>
    <n v="0"/>
    <n v="0"/>
    <n v="0"/>
    <n v="120"/>
    <n v="18024"/>
    <n v="1.6688888888888889"/>
  </r>
  <r>
    <s v="013"/>
    <s v="R1: No PO"/>
    <x v="0"/>
    <s v="2015"/>
    <x v="0"/>
    <x v="3"/>
    <n v="10800"/>
    <s v="n/a, older cycle"/>
    <s v="Molly Zhou"/>
    <s v="mzhou@daltonstate.edu"/>
    <s v="Exploring Teaching and Learning"/>
    <s v="EDUC 2130"/>
    <s v="Educator Preparation"/>
    <s v="Positive"/>
    <s v="Positive"/>
    <s v="Not Measured"/>
    <n v="30000"/>
    <n v="120"/>
    <n v="250"/>
    <n v="40"/>
    <n v="40"/>
    <n v="40"/>
    <s v="Spring 2015"/>
    <s v="N"/>
    <m/>
    <m/>
    <s v="Continued"/>
    <n v="40"/>
    <n v="10000"/>
    <n v="40"/>
    <n v="10000"/>
    <n v="40"/>
    <n v="10000"/>
    <n v="40"/>
    <n v="10000"/>
    <n v="40"/>
    <n v="10000"/>
    <n v="120"/>
    <n v="30000"/>
    <n v="40"/>
    <n v="10000"/>
    <n v="40"/>
    <n v="10000"/>
    <n v="40"/>
    <n v="10000"/>
    <n v="120"/>
    <n v="30000"/>
    <n v="40"/>
    <n v="10000"/>
    <n v="40"/>
    <n v="10000"/>
    <n v="40"/>
    <n v="10000"/>
    <n v="120"/>
    <n v="30000"/>
    <s v="Continued"/>
    <n v="30"/>
    <n v="60"/>
    <n v="60"/>
    <n v="150"/>
    <n v="108.33"/>
    <n v="16249.5"/>
    <n v="30"/>
    <n v="3249.9"/>
    <n v="60"/>
    <n v="6499.8"/>
    <n v="60"/>
    <n v="6499.8"/>
    <n v="150"/>
    <n v="16249.5"/>
    <s v="Continued"/>
    <n v="40"/>
    <n v="50"/>
    <n v="50"/>
    <n v="140"/>
    <n v="85"/>
    <n v="11900"/>
    <s v="Spring 2015"/>
    <n v="40"/>
    <n v="3400"/>
    <n v="50"/>
    <n v="4250"/>
    <n v="50"/>
    <n v="4250"/>
    <n v="140"/>
    <n v="11900"/>
    <s v="Continued"/>
    <n v="40"/>
    <n v="50"/>
    <n v="50"/>
    <n v="140"/>
    <n v="85"/>
    <n v="11900"/>
    <n v="40"/>
    <n v="3400"/>
    <n v="50"/>
    <n v="4250"/>
    <n v="50"/>
    <n v="4250"/>
    <n v="140"/>
    <n v="11900"/>
    <x v="0"/>
    <n v="40"/>
    <n v="40"/>
    <n v="40"/>
    <n v="120"/>
    <n v="85"/>
    <n v="10200"/>
    <s v="n/a, older cycle"/>
    <n v="40"/>
    <n v="3400"/>
    <n v="40"/>
    <n v="3400"/>
    <n v="40"/>
    <n v="3400"/>
    <n v="120"/>
    <n v="10200"/>
    <x v="2"/>
    <n v="40"/>
    <n v="40"/>
    <n v="40"/>
    <n v="120"/>
    <n v="85"/>
    <n v="10200"/>
    <s v="n/a, older cycle"/>
    <n v="40"/>
    <n v="3400"/>
    <n v="40"/>
    <n v="3400"/>
    <n v="40"/>
    <n v="3400"/>
    <n v="120"/>
    <n v="10200"/>
    <n v="1070"/>
    <n v="160449.5"/>
    <n v="14.856435185185186"/>
  </r>
  <r>
    <s v="014"/>
    <s v="R1: No PO"/>
    <x v="0"/>
    <s v="2015"/>
    <x v="0"/>
    <x v="4"/>
    <n v="10800"/>
    <s v="n/a, older cycle"/>
    <s v="William Johnson"/>
    <s v="william.johnson@gpc.edu"/>
    <s v="Introduction to Computing"/>
    <s v="CSCI 1100"/>
    <s v="Computing Disciplines"/>
    <s v="Positive"/>
    <s v="Neutral"/>
    <s v="Neutral"/>
    <n v="205275"/>
    <n v="1050"/>
    <n v="195.5"/>
    <n v="350"/>
    <n v="350"/>
    <n v="350"/>
    <s v="Spring 2015"/>
    <s v="N"/>
    <m/>
    <m/>
    <s v="Unknown"/>
    <n v="350"/>
    <n v="68425"/>
    <n v="350"/>
    <n v="68425"/>
    <n v="0"/>
    <n v="0"/>
    <n v="0"/>
    <n v="0"/>
    <n v="0"/>
    <n v="0"/>
    <n v="0"/>
    <n v="0"/>
    <n v="0"/>
    <n v="0"/>
    <n v="0"/>
    <n v="0"/>
    <n v="0"/>
    <n v="0"/>
    <n v="0"/>
    <n v="0"/>
    <n v="0"/>
    <n v="0"/>
    <n v="0"/>
    <n v="0"/>
    <n v="0"/>
    <n v="0"/>
    <n v="0"/>
    <n v="0"/>
    <s v="Discontinued"/>
    <n v="0"/>
    <n v="0"/>
    <n v="0"/>
    <n v="0"/>
    <n v="189.95"/>
    <n v="0"/>
    <n v="0"/>
    <n v="0"/>
    <n v="0"/>
    <n v="0"/>
    <n v="0"/>
    <n v="0"/>
    <n v="0"/>
    <n v="0"/>
    <s v="Discontinued"/>
    <n v="0"/>
    <n v="0"/>
    <n v="0"/>
    <n v="0"/>
    <n v="0"/>
    <n v="0"/>
    <s v="Spring 2015"/>
    <n v="0"/>
    <n v="0"/>
    <n v="0"/>
    <n v="0"/>
    <n v="0"/>
    <n v="0"/>
    <n v="0"/>
    <n v="0"/>
    <s v="Discontinued"/>
    <n v="0"/>
    <n v="0"/>
    <n v="0"/>
    <n v="0"/>
    <n v="0"/>
    <n v="0"/>
    <n v="0"/>
    <n v="0"/>
    <n v="0"/>
    <n v="0"/>
    <n v="0"/>
    <n v="0"/>
    <n v="0"/>
    <n v="0"/>
    <x v="1"/>
    <n v="350"/>
    <n v="350"/>
    <n v="350"/>
    <n v="1050"/>
    <n v="0"/>
    <n v="0"/>
    <s v="n/a, older cycle"/>
    <n v="0"/>
    <n v="0"/>
    <n v="0"/>
    <n v="0"/>
    <n v="0"/>
    <n v="0"/>
    <n v="0"/>
    <n v="0"/>
    <x v="1"/>
    <n v="350"/>
    <n v="350"/>
    <n v="350"/>
    <n v="1050"/>
    <n v="0"/>
    <n v="0"/>
    <s v="n/a, older cycle"/>
    <n v="0"/>
    <n v="0"/>
    <n v="0"/>
    <n v="0"/>
    <n v="0"/>
    <n v="0"/>
    <n v="0"/>
    <n v="0"/>
    <n v="350"/>
    <n v="68425"/>
    <n v="6.3356481481481479"/>
  </r>
  <r>
    <s v="016"/>
    <s v="R1: No PO"/>
    <x v="0"/>
    <s v="2015"/>
    <x v="0"/>
    <x v="5"/>
    <n v="10800"/>
    <s v="n/a, older cycle"/>
    <s v="Christine James"/>
    <s v="chjames@valdosta.edu"/>
    <s v="Principles of Logic and Argumentation"/>
    <s v="PHIL 2020"/>
    <s v="Philosophy and Religion"/>
    <s v="Positive"/>
    <s v="Neutral"/>
    <s v="Positive"/>
    <n v="72301"/>
    <n v="560"/>
    <n v="129.10892857142858"/>
    <n v="186.66666666666666"/>
    <n v="186.66666666666666"/>
    <n v="186.66666666666666"/>
    <s v="Spring 2015"/>
    <s v="N"/>
    <m/>
    <m/>
    <s v="Continued"/>
    <n v="186.66666666666666"/>
    <n v="24100.333333333332"/>
    <n v="186.66666666666666"/>
    <n v="24100.333333333332"/>
    <n v="186.66666666666666"/>
    <n v="24100.333333333332"/>
    <n v="186.66666666666666"/>
    <n v="24100.333333333332"/>
    <n v="186.66666666666666"/>
    <n v="24100.333333333332"/>
    <n v="560"/>
    <n v="72301"/>
    <n v="186.66666666666666"/>
    <n v="24100.333333333332"/>
    <n v="186.66666666666666"/>
    <n v="24100.333333333332"/>
    <n v="186.66666666666666"/>
    <n v="24100.333333333332"/>
    <n v="560"/>
    <n v="72301"/>
    <n v="186.66666666666666"/>
    <n v="24100.333333333332"/>
    <n v="186.66666666666666"/>
    <n v="24100.333333333332"/>
    <n v="186.66666666666666"/>
    <n v="24100.333333333332"/>
    <n v="560"/>
    <n v="72301"/>
    <s v="Continued"/>
    <n v="40"/>
    <n v="80"/>
    <n v="80"/>
    <n v="200"/>
    <n v="181.95"/>
    <n v="36390"/>
    <n v="40"/>
    <n v="7278"/>
    <n v="80"/>
    <n v="14556"/>
    <n v="80"/>
    <n v="14556"/>
    <n v="200"/>
    <n v="36390"/>
    <s v="Continued"/>
    <n v="38"/>
    <n v="82"/>
    <n v="80"/>
    <n v="200"/>
    <n v="150"/>
    <n v="30000"/>
    <s v="Spring 2015"/>
    <n v="38"/>
    <n v="5700"/>
    <n v="82"/>
    <n v="12300"/>
    <n v="80"/>
    <n v="12000"/>
    <n v="200"/>
    <n v="30000"/>
    <s v="Continued"/>
    <n v="38"/>
    <n v="82"/>
    <n v="80"/>
    <n v="200"/>
    <n v="150"/>
    <n v="30000"/>
    <n v="38"/>
    <n v="5700"/>
    <n v="82"/>
    <n v="12300"/>
    <n v="80"/>
    <n v="12000"/>
    <n v="200"/>
    <n v="30000"/>
    <x v="0"/>
    <n v="186.66666666666666"/>
    <n v="186.66666666666666"/>
    <n v="186.66666666666666"/>
    <n v="560"/>
    <n v="150"/>
    <n v="84000"/>
    <s v="n/a, older cycle"/>
    <n v="186.66666666666666"/>
    <n v="28000"/>
    <n v="186.66666666666666"/>
    <n v="28000"/>
    <n v="186.66666666666666"/>
    <n v="28000"/>
    <n v="560"/>
    <n v="84000"/>
    <x v="2"/>
    <n v="40"/>
    <n v="80"/>
    <n v="80"/>
    <n v="200"/>
    <n v="150"/>
    <n v="30000"/>
    <s v="n/a, older cycle"/>
    <n v="40"/>
    <n v="6000"/>
    <n v="80"/>
    <n v="12000"/>
    <n v="80"/>
    <n v="12000"/>
    <n v="200"/>
    <n v="30000"/>
    <n v="3226.6666666666665"/>
    <n v="451393.33333333331"/>
    <n v="41.79567901234568"/>
  </r>
  <r>
    <s v="017"/>
    <s v="R1: No PO"/>
    <x v="0"/>
    <s v="2015"/>
    <x v="0"/>
    <x v="5"/>
    <n v="10800"/>
    <s v="n/a, older cycle"/>
    <s v="Timothy Henkel"/>
    <s v="tphenkel@valdosta.edu"/>
    <s v="Evolution and Biodiversity, Organismal Biology"/>
    <s v="BIOL 1010, BIOL 1030"/>
    <s v="Biological Sciences"/>
    <s v="Positive"/>
    <s v="Neutral"/>
    <s v="Neutral"/>
    <n v="124875"/>
    <n v="900"/>
    <n v="138.75"/>
    <n v="300"/>
    <n v="300"/>
    <n v="300"/>
    <s v="Spring 2015"/>
    <s v="Y"/>
    <n v="180"/>
    <s v="Spring 2016"/>
    <s v="Continued"/>
    <n v="300"/>
    <n v="41625"/>
    <n v="300"/>
    <n v="41625"/>
    <n v="300"/>
    <n v="41625"/>
    <n v="300"/>
    <n v="41625"/>
    <n v="0"/>
    <n v="0"/>
    <n v="0"/>
    <n v="83250"/>
    <n v="0"/>
    <n v="0"/>
    <n v="0"/>
    <n v="0"/>
    <n v="0"/>
    <n v="0"/>
    <n v="0"/>
    <n v="0"/>
    <n v="0"/>
    <n v="0"/>
    <n v="0"/>
    <n v="0"/>
    <n v="0"/>
    <n v="0"/>
    <n v="0"/>
    <n v="0"/>
    <s v="Scaled"/>
    <n v="0"/>
    <n v="0"/>
    <n v="0"/>
    <n v="0"/>
    <n v="193.74"/>
    <n v="0"/>
    <n v="0"/>
    <n v="0"/>
    <n v="0"/>
    <n v="0"/>
    <n v="0"/>
    <n v="0"/>
    <n v="0"/>
    <n v="0"/>
    <s v="Scaled"/>
    <n v="0"/>
    <n v="0"/>
    <n v="0"/>
    <n v="0"/>
    <n v="0"/>
    <n v="0"/>
    <s v="Spring 2015"/>
    <n v="0"/>
    <n v="0"/>
    <n v="0"/>
    <n v="0"/>
    <n v="0"/>
    <n v="0"/>
    <n v="0"/>
    <n v="0"/>
    <s v="Scaled"/>
    <n v="0"/>
    <n v="0"/>
    <n v="0"/>
    <n v="0"/>
    <n v="0"/>
    <n v="0"/>
    <n v="0"/>
    <n v="0"/>
    <n v="0"/>
    <n v="0"/>
    <n v="0"/>
    <n v="0"/>
    <n v="0"/>
    <n v="0"/>
    <x v="2"/>
    <n v="300"/>
    <n v="300"/>
    <n v="300"/>
    <n v="900"/>
    <n v="0"/>
    <n v="0"/>
    <s v="n/a, older cycle"/>
    <n v="0"/>
    <n v="0"/>
    <n v="0"/>
    <n v="0"/>
    <n v="0"/>
    <n v="0"/>
    <n v="0"/>
    <n v="0"/>
    <x v="3"/>
    <n v="300"/>
    <n v="300"/>
    <n v="300"/>
    <n v="900"/>
    <n v="0"/>
    <n v="0"/>
    <s v="n/a, older cycle"/>
    <n v="0"/>
    <n v="0"/>
    <n v="0"/>
    <n v="0"/>
    <n v="0"/>
    <n v="0"/>
    <n v="0"/>
    <n v="0"/>
    <n v="300"/>
    <n v="124875"/>
    <n v="11.5625"/>
  </r>
  <r>
    <s v="018"/>
    <s v="R1: No PO"/>
    <x v="0"/>
    <s v="2015"/>
    <x v="0"/>
    <x v="5"/>
    <n v="10800"/>
    <s v="n/a, older cycle"/>
    <s v="Anthony Scheffler"/>
    <s v="ajscheffler@valdosta.edu"/>
    <s v="Science and Technology in Early Childhood Education"/>
    <s v="ECED 4500"/>
    <s v="Educator Preparation"/>
    <s v="Positive"/>
    <s v="Neutral"/>
    <s v="Neutral"/>
    <n v="5544"/>
    <n v="56"/>
    <n v="99"/>
    <n v="18.666666666666668"/>
    <n v="18.666666666666668"/>
    <n v="18.666666666666668"/>
    <s v="Spring 2015"/>
    <s v="N"/>
    <m/>
    <m/>
    <s v="Continued"/>
    <n v="18.666666666666668"/>
    <n v="1848.0000000000002"/>
    <n v="18.666666666666668"/>
    <n v="1848.0000000000002"/>
    <n v="18.666666666666668"/>
    <n v="1848.0000000000002"/>
    <n v="18.666666666666668"/>
    <n v="1848.0000000000002"/>
    <n v="18.666666666666668"/>
    <n v="1848.0000000000002"/>
    <n v="56"/>
    <n v="5544.0000000000009"/>
    <n v="18.666666666666668"/>
    <n v="1848.0000000000002"/>
    <n v="18.666666666666668"/>
    <n v="1848.0000000000002"/>
    <n v="18.666666666666668"/>
    <n v="1848.0000000000002"/>
    <n v="56"/>
    <n v="5544.0000000000009"/>
    <n v="18.666666666666668"/>
    <n v="1848.0000000000002"/>
    <n v="18.666666666666668"/>
    <n v="1848.0000000000002"/>
    <n v="18.666666666666668"/>
    <n v="1848.0000000000002"/>
    <n v="56"/>
    <n v="5544.0000000000009"/>
    <s v="Discontinued"/>
    <n v="0"/>
    <n v="0"/>
    <n v="0"/>
    <n v="0"/>
    <n v="104.5"/>
    <n v="0"/>
    <n v="0"/>
    <n v="0"/>
    <n v="0"/>
    <n v="0"/>
    <n v="0"/>
    <n v="0"/>
    <n v="0"/>
    <n v="0"/>
    <s v="Discontinued"/>
    <n v="0"/>
    <n v="0"/>
    <n v="0"/>
    <n v="0"/>
    <n v="0"/>
    <n v="0"/>
    <s v="Spring 2015"/>
    <n v="0"/>
    <n v="0"/>
    <n v="0"/>
    <n v="0"/>
    <n v="0"/>
    <n v="0"/>
    <n v="0"/>
    <n v="0"/>
    <s v="Discontinued"/>
    <n v="0"/>
    <n v="0"/>
    <n v="0"/>
    <n v="0"/>
    <n v="0"/>
    <n v="0"/>
    <n v="0"/>
    <n v="0"/>
    <n v="0"/>
    <n v="0"/>
    <n v="0"/>
    <n v="0"/>
    <n v="0"/>
    <n v="0"/>
    <x v="1"/>
    <n v="18.666666666666668"/>
    <n v="18.666666666666668"/>
    <n v="18.666666666666668"/>
    <n v="56"/>
    <n v="0"/>
    <n v="0"/>
    <s v="n/a, older cycle"/>
    <n v="0"/>
    <n v="0"/>
    <n v="0"/>
    <n v="0"/>
    <n v="0"/>
    <n v="0"/>
    <n v="0"/>
    <n v="0"/>
    <x v="1"/>
    <n v="18.666666666666668"/>
    <n v="18.666666666666668"/>
    <n v="18.666666666666668"/>
    <n v="56"/>
    <n v="0"/>
    <n v="0"/>
    <s v="n/a, older cycle"/>
    <n v="0"/>
    <n v="0"/>
    <n v="0"/>
    <n v="0"/>
    <n v="0"/>
    <n v="0"/>
    <n v="0"/>
    <n v="0"/>
    <n v="186.66666666666669"/>
    <n v="18480.000000000004"/>
    <n v="1.7111111111111115"/>
  </r>
  <r>
    <s v="023"/>
    <s v="R1: No PO"/>
    <x v="0"/>
    <s v="2015"/>
    <x v="0"/>
    <x v="6"/>
    <n v="10800"/>
    <s v="n/a, older cycle"/>
    <s v="Judy Grissett"/>
    <s v="judy.grissett@gsw.edu"/>
    <s v="Introduction to General Psychology"/>
    <s v="PSYC 1101"/>
    <s v="Psychology"/>
    <s v="Neutral"/>
    <s v="Neutral"/>
    <s v="Neutral"/>
    <n v="44000"/>
    <n v="440"/>
    <n v="100"/>
    <n v="146.66666666666666"/>
    <n v="146.66666666666666"/>
    <n v="146.66666666666666"/>
    <s v="Spring 2015"/>
    <s v="Y"/>
    <n v="102"/>
    <s v="Fall 2015"/>
    <s v="Continued"/>
    <n v="146.66666666666666"/>
    <n v="14666.666666666666"/>
    <n v="146.66666666666666"/>
    <n v="14666.666666666666"/>
    <n v="146.66666666666666"/>
    <n v="14666.666666666666"/>
    <n v="0"/>
    <n v="0"/>
    <n v="0"/>
    <n v="0"/>
    <n v="0"/>
    <n v="14666.666666666666"/>
    <n v="0"/>
    <n v="0"/>
    <n v="0"/>
    <n v="0"/>
    <n v="0"/>
    <n v="0"/>
    <n v="0"/>
    <n v="0"/>
    <n v="0"/>
    <n v="0"/>
    <n v="0"/>
    <n v="0"/>
    <n v="0"/>
    <n v="0"/>
    <n v="0"/>
    <n v="0"/>
    <s v="Scaled"/>
    <n v="0"/>
    <n v="0"/>
    <n v="0"/>
    <n v="0"/>
    <n v="115.99"/>
    <n v="0"/>
    <n v="0"/>
    <n v="0"/>
    <n v="0"/>
    <n v="0"/>
    <n v="0"/>
    <n v="0"/>
    <n v="0"/>
    <n v="0"/>
    <s v="Scaled"/>
    <n v="0"/>
    <n v="0"/>
    <n v="0"/>
    <n v="0"/>
    <n v="0"/>
    <n v="0"/>
    <s v="Spring 2015"/>
    <n v="0"/>
    <n v="0"/>
    <n v="0"/>
    <n v="0"/>
    <n v="0"/>
    <n v="0"/>
    <n v="0"/>
    <n v="0"/>
    <s v="Scaled"/>
    <n v="0"/>
    <n v="0"/>
    <n v="0"/>
    <n v="0"/>
    <n v="0"/>
    <n v="0"/>
    <n v="0"/>
    <n v="0"/>
    <n v="0"/>
    <n v="0"/>
    <n v="0"/>
    <n v="0"/>
    <n v="0"/>
    <n v="0"/>
    <x v="2"/>
    <n v="146.66666666666666"/>
    <n v="146.66666666666666"/>
    <n v="146.66666666666666"/>
    <n v="440"/>
    <n v="0"/>
    <n v="0"/>
    <s v="n/a, older cycle"/>
    <n v="0"/>
    <n v="0"/>
    <n v="0"/>
    <n v="0"/>
    <n v="0"/>
    <n v="0"/>
    <n v="0"/>
    <n v="0"/>
    <x v="3"/>
    <n v="146.66666666666666"/>
    <n v="146.66666666666666"/>
    <n v="146.66666666666666"/>
    <n v="440"/>
    <n v="0"/>
    <n v="0"/>
    <s v="n/a, older cycle"/>
    <n v="0"/>
    <n v="0"/>
    <n v="0"/>
    <n v="0"/>
    <n v="0"/>
    <n v="0"/>
    <n v="0"/>
    <n v="0"/>
    <n v="146.66666666666666"/>
    <n v="29333.333333333332"/>
    <n v="2.7160493827160495"/>
  </r>
  <r>
    <s v="024"/>
    <s v="R1: No PO"/>
    <x v="0"/>
    <s v="2015"/>
    <x v="0"/>
    <x v="7"/>
    <n v="10800"/>
    <s v="n/a, older cycle"/>
    <s v="Jared Schlieper"/>
    <s v="jared.schlieper@armstrong.edu"/>
    <s v="Calculus I, Calculus II, Calculus III"/>
    <s v="MATH 1161, MATH 2072, MATH 2083"/>
    <s v="Mathematical Subjects"/>
    <s v="Positive"/>
    <s v="Neutral"/>
    <s v="Neutral"/>
    <n v="87025"/>
    <n v="521"/>
    <n v="167.03454894433781"/>
    <n v="173.66666666666666"/>
    <n v="173.66666666666666"/>
    <n v="173.66666666666666"/>
    <s v="Spring 2015"/>
    <s v="N"/>
    <m/>
    <m/>
    <s v="Continued"/>
    <n v="173.66666666666666"/>
    <n v="29008.333333333332"/>
    <n v="173.66666666666666"/>
    <n v="29008.333333333332"/>
    <n v="173.66666666666666"/>
    <n v="29008.333333333332"/>
    <n v="173.66666666666666"/>
    <n v="29008.333333333332"/>
    <n v="173.66666666666666"/>
    <n v="29008.333333333332"/>
    <n v="521"/>
    <n v="87025"/>
    <n v="173.66666666666666"/>
    <n v="29008.333333333332"/>
    <n v="173.66666666666666"/>
    <n v="29008.333333333332"/>
    <n v="173.66666666666666"/>
    <n v="29008.333333333332"/>
    <n v="521"/>
    <n v="87025"/>
    <n v="173.66666666666666"/>
    <n v="29008.333333333332"/>
    <n v="173.66666666666666"/>
    <n v="29008.333333333332"/>
    <n v="173.66666666666666"/>
    <n v="29008.333333333332"/>
    <n v="521"/>
    <n v="87025"/>
    <s v="Continued"/>
    <n v="50"/>
    <n v="200"/>
    <n v="180"/>
    <n v="430"/>
    <n v="288.68"/>
    <n v="124132.40000000001"/>
    <n v="50"/>
    <n v="14434"/>
    <n v="200"/>
    <n v="57736"/>
    <n v="180"/>
    <n v="51962.400000000001"/>
    <n v="430"/>
    <n v="124132.4"/>
    <s v="Continued"/>
    <n v="50"/>
    <n v="200"/>
    <n v="180"/>
    <n v="430"/>
    <n v="225"/>
    <n v="96750"/>
    <s v="Spring 2015"/>
    <n v="50"/>
    <n v="11250"/>
    <n v="200"/>
    <n v="45000"/>
    <n v="180"/>
    <n v="40500"/>
    <n v="430"/>
    <n v="96750"/>
    <s v="Timed Out"/>
    <n v="50"/>
    <n v="200"/>
    <n v="180"/>
    <n v="0"/>
    <n v="0"/>
    <n v="0"/>
    <n v="0"/>
    <n v="0"/>
    <n v="0"/>
    <n v="0"/>
    <n v="0"/>
    <n v="0"/>
    <n v="0"/>
    <n v="0"/>
    <x v="3"/>
    <n v="173.66666666666666"/>
    <n v="173.66666666666666"/>
    <n v="173.66666666666666"/>
    <n v="521"/>
    <n v="0"/>
    <n v="0"/>
    <s v="n/a, older cycle"/>
    <n v="0"/>
    <n v="0"/>
    <n v="0"/>
    <n v="0"/>
    <n v="0"/>
    <n v="0"/>
    <n v="0"/>
    <n v="0"/>
    <x v="0"/>
    <n v="173.66666666666666"/>
    <n v="173.66666666666666"/>
    <n v="173.66666666666666"/>
    <n v="521"/>
    <n v="0"/>
    <n v="0"/>
    <s v="n/a, older cycle"/>
    <n v="0"/>
    <n v="0"/>
    <n v="0"/>
    <n v="0"/>
    <n v="0"/>
    <n v="0"/>
    <n v="0"/>
    <n v="0"/>
    <n v="2596.6666666666665"/>
    <n v="510965.73333333328"/>
    <n v="47.311641975308639"/>
  </r>
  <r>
    <s v="027"/>
    <s v="R1: No PO"/>
    <x v="0"/>
    <s v="2015"/>
    <x v="0"/>
    <x v="8"/>
    <n v="10800"/>
    <s v="n/a, older cycle"/>
    <s v="Young Choi"/>
    <s v="christina.choi@gatech.edu"/>
    <s v="Human Factors in Design"/>
    <s v="ID 2320"/>
    <s v="Engineering"/>
    <s v="Positive"/>
    <s v="Neutral"/>
    <s v="Not Measured"/>
    <n v="15360"/>
    <n v="80"/>
    <n v="192"/>
    <n v="26.666666666666668"/>
    <n v="26.666666666666668"/>
    <n v="26.666666666666668"/>
    <s v="Spring 2015"/>
    <s v="N"/>
    <m/>
    <m/>
    <s v="Continued"/>
    <n v="26.666666666666668"/>
    <n v="5120"/>
    <n v="26.666666666666668"/>
    <n v="5120"/>
    <n v="26.666666666666668"/>
    <n v="5120"/>
    <n v="26.666666666666668"/>
    <n v="5120"/>
    <n v="26.666666666666668"/>
    <n v="5120"/>
    <n v="80"/>
    <n v="15360"/>
    <n v="26.666666666666668"/>
    <n v="5120"/>
    <n v="26.666666666666668"/>
    <n v="5120"/>
    <n v="26.666666666666668"/>
    <n v="5120"/>
    <n v="80"/>
    <n v="15360"/>
    <n v="26.666666666666668"/>
    <n v="5120"/>
    <n v="26.666666666666668"/>
    <n v="5120"/>
    <n v="26.666666666666668"/>
    <n v="5120"/>
    <n v="80"/>
    <n v="15360"/>
    <s v="Continued"/>
    <n v="40"/>
    <n v="100"/>
    <n v="100"/>
    <n v="240"/>
    <n v="223.65"/>
    <n v="53676"/>
    <n v="40"/>
    <n v="8946"/>
    <n v="100"/>
    <n v="22365"/>
    <n v="100"/>
    <n v="22365"/>
    <n v="240"/>
    <n v="53676"/>
    <s v="Continued"/>
    <n v="40"/>
    <n v="75"/>
    <n v="100"/>
    <n v="215"/>
    <n v="46"/>
    <n v="9890"/>
    <s v="Spring 2015"/>
    <n v="40"/>
    <n v="1840"/>
    <n v="75"/>
    <n v="3450"/>
    <n v="100"/>
    <n v="4600"/>
    <n v="215"/>
    <n v="9890"/>
    <s v="Continued"/>
    <n v="40"/>
    <n v="75"/>
    <n v="100"/>
    <n v="215"/>
    <n v="46"/>
    <n v="9890"/>
    <n v="40"/>
    <n v="1840"/>
    <n v="75"/>
    <n v="3450"/>
    <n v="100"/>
    <n v="4600"/>
    <n v="215"/>
    <n v="9890"/>
    <x v="0"/>
    <n v="26.666666666666668"/>
    <n v="26.666666666666668"/>
    <n v="26.666666666666668"/>
    <n v="80"/>
    <n v="46"/>
    <n v="3680"/>
    <s v="n/a, older cycle"/>
    <n v="26.666666666666668"/>
    <n v="1226.6666666666667"/>
    <n v="26.666666666666668"/>
    <n v="1226.6666666666667"/>
    <n v="26.666666666666668"/>
    <n v="1226.6666666666667"/>
    <n v="80"/>
    <n v="3680"/>
    <x v="0"/>
    <n v="26.666666666666668"/>
    <n v="26.666666666666668"/>
    <n v="26.666666666666668"/>
    <n v="80"/>
    <n v="46"/>
    <n v="3680"/>
    <s v="n/a, older cycle"/>
    <n v="0"/>
    <n v="0"/>
    <n v="0"/>
    <n v="0"/>
    <n v="0"/>
    <n v="0"/>
    <n v="0"/>
    <n v="0"/>
    <n v="1016.6666666666667"/>
    <n v="128336"/>
    <n v="11.882962962962964"/>
  </r>
  <r>
    <s v="029"/>
    <s v="R1: No PO"/>
    <x v="0"/>
    <s v="2015"/>
    <x v="0"/>
    <x v="9"/>
    <n v="5590"/>
    <s v="n/a, older cycle"/>
    <s v="Tori Kearns"/>
    <s v="tkearns@ega.edu"/>
    <s v="Introduction to General Psychology"/>
    <s v="PSYC 1101"/>
    <s v="Psychology"/>
    <s v="Positive"/>
    <s v="Neutral"/>
    <s v="Neutral"/>
    <n v="43296"/>
    <n v="640"/>
    <n v="67.650000000000006"/>
    <n v="213.33333333333334"/>
    <n v="213.33333333333334"/>
    <n v="213.33333333333334"/>
    <s v="Spring 2015"/>
    <s v="N"/>
    <m/>
    <m/>
    <s v="Continued"/>
    <n v="213.33333333333334"/>
    <n v="14432.000000000002"/>
    <n v="213.33333333333334"/>
    <n v="14432.000000000002"/>
    <n v="213.33333333333334"/>
    <n v="14432.000000000002"/>
    <n v="213.33333333333334"/>
    <n v="14432.000000000002"/>
    <n v="213.33333333333334"/>
    <n v="14432.000000000002"/>
    <n v="640"/>
    <n v="43296.000000000007"/>
    <n v="213.33333333333334"/>
    <n v="14432.000000000002"/>
    <n v="213.33333333333334"/>
    <n v="14432.000000000002"/>
    <n v="213.33333333333334"/>
    <n v="14432.000000000002"/>
    <n v="640"/>
    <n v="43296.000000000007"/>
    <n v="213.33333333333334"/>
    <n v="14432.000000000002"/>
    <n v="213.33333333333334"/>
    <n v="14432.000000000002"/>
    <n v="213.33333333333334"/>
    <n v="14432.000000000002"/>
    <n v="640"/>
    <n v="43296.000000000007"/>
    <s v="Continued"/>
    <n v="40"/>
    <n v="240"/>
    <n v="110"/>
    <n v="390"/>
    <n v="138"/>
    <n v="53820"/>
    <n v="40"/>
    <n v="5520"/>
    <n v="240"/>
    <n v="33120"/>
    <n v="110"/>
    <n v="15180"/>
    <n v="390"/>
    <n v="53820"/>
    <s v="Continued"/>
    <n v="30"/>
    <n v="120"/>
    <n v="120"/>
    <n v="270"/>
    <n v="59.99"/>
    <n v="16197.300000000001"/>
    <s v="Spring 2015"/>
    <n v="30"/>
    <n v="1799.7"/>
    <n v="120"/>
    <n v="7198.8"/>
    <n v="120"/>
    <n v="7198.8"/>
    <n v="270"/>
    <n v="16197.3"/>
    <s v="Continued"/>
    <n v="30"/>
    <n v="120"/>
    <n v="120"/>
    <n v="270"/>
    <n v="59.99"/>
    <n v="16197.300000000001"/>
    <n v="30"/>
    <n v="1799.7"/>
    <n v="120"/>
    <n v="7198.8"/>
    <n v="120"/>
    <n v="7198.8"/>
    <n v="270"/>
    <n v="16197.3"/>
    <x v="0"/>
    <n v="213.33333333333334"/>
    <n v="213.33333333333334"/>
    <n v="213.33333333333334"/>
    <n v="640"/>
    <n v="59.99"/>
    <n v="38393.599999999999"/>
    <s v="n/a, older cycle"/>
    <n v="213.33333333333334"/>
    <n v="12797.866666666667"/>
    <n v="213.33333333333334"/>
    <n v="12797.866666666667"/>
    <n v="213.33333333333334"/>
    <n v="12797.866666666667"/>
    <n v="640"/>
    <n v="38393.599999999999"/>
    <x v="2"/>
    <n v="213.33333333333334"/>
    <n v="213.33333333333334"/>
    <n v="213.33333333333334"/>
    <n v="640"/>
    <n v="59.99"/>
    <n v="38393.599999999999"/>
    <s v="n/a, older cycle"/>
    <n v="213.33333333333334"/>
    <n v="12797.866666666667"/>
    <n v="213.33333333333334"/>
    <n v="12797.866666666667"/>
    <n v="213.33333333333334"/>
    <n v="12797.866666666667"/>
    <n v="640"/>
    <n v="38393.599999999999"/>
    <n v="4343.3333333333339"/>
    <n v="307321.8"/>
    <n v="54.977066189624324"/>
  </r>
  <r>
    <s v="030"/>
    <s v="R1: No PO"/>
    <x v="0"/>
    <s v="2015"/>
    <x v="0"/>
    <x v="1"/>
    <n v="10800"/>
    <s v="n/a, older cycle"/>
    <s v="Seneca Vaught"/>
    <s v="svaught3@kennesaw.edu"/>
    <s v="Issues in African and African Diaspora Studies"/>
    <s v="AADS 1102"/>
    <s v="Arts and Sciences"/>
    <s v="Positive"/>
    <s v="Neutral"/>
    <s v="Neutral"/>
    <n v="20840.75"/>
    <n v="175"/>
    <n v="119.09"/>
    <n v="58.333333333333336"/>
    <n v="58.333333333333336"/>
    <n v="58.333333333333336"/>
    <s v="Spring 2015"/>
    <s v="N"/>
    <m/>
    <m/>
    <s v="Continued"/>
    <n v="58.333333333333336"/>
    <n v="6946.916666666667"/>
    <n v="58.333333333333336"/>
    <n v="6946.916666666667"/>
    <n v="58.333333333333336"/>
    <n v="6946.916666666667"/>
    <n v="58.333333333333336"/>
    <n v="6946.916666666667"/>
    <n v="58.333333333333336"/>
    <n v="6946.916666666667"/>
    <n v="175"/>
    <n v="20840.75"/>
    <n v="58.333333333333336"/>
    <n v="6946.916666666667"/>
    <n v="58.333333333333336"/>
    <n v="6946.916666666667"/>
    <n v="58.333333333333336"/>
    <n v="6946.916666666667"/>
    <n v="175"/>
    <n v="20840.75"/>
    <n v="58.333333333333336"/>
    <n v="6946.916666666667"/>
    <n v="58.333333333333336"/>
    <n v="6946.916666666667"/>
    <n v="58.333333333333336"/>
    <n v="6946.916666666667"/>
    <n v="175"/>
    <n v="20840.75"/>
    <s v="Continued"/>
    <n v="35"/>
    <n v="70"/>
    <n v="70"/>
    <n v="175"/>
    <n v="119.09"/>
    <n v="20840.75"/>
    <n v="35"/>
    <n v="4168.1500000000005"/>
    <n v="70"/>
    <n v="8336.3000000000011"/>
    <n v="70"/>
    <n v="8336.3000000000011"/>
    <n v="175"/>
    <n v="20840.75"/>
    <s v="Continued"/>
    <n v="0"/>
    <n v="70"/>
    <n v="70"/>
    <n v="140"/>
    <n v="135"/>
    <n v="18900"/>
    <s v="Spring 2015"/>
    <n v="0"/>
    <n v="0"/>
    <n v="70"/>
    <n v="9450"/>
    <n v="70"/>
    <n v="9450"/>
    <n v="140"/>
    <n v="18900"/>
    <s v="Continued"/>
    <n v="0"/>
    <n v="70"/>
    <n v="70"/>
    <n v="140"/>
    <n v="135"/>
    <n v="18900"/>
    <n v="0"/>
    <n v="0"/>
    <n v="70"/>
    <n v="9450"/>
    <n v="70"/>
    <n v="9450"/>
    <n v="140"/>
    <n v="18900"/>
    <x v="0"/>
    <n v="58.333333333333336"/>
    <n v="58.333333333333336"/>
    <n v="58.333333333333336"/>
    <n v="175"/>
    <n v="135"/>
    <n v="23625"/>
    <s v="n/a, older cycle"/>
    <n v="58.333333333333336"/>
    <n v="7875"/>
    <n v="58.333333333333336"/>
    <n v="7875"/>
    <n v="58.333333333333336"/>
    <n v="7875"/>
    <n v="175"/>
    <n v="23625"/>
    <x v="2"/>
    <n v="58.333333333333336"/>
    <n v="58.333333333333336"/>
    <n v="58.333333333333336"/>
    <n v="175"/>
    <n v="135"/>
    <n v="23625"/>
    <s v="n/a, older cycle"/>
    <n v="58.333333333333336"/>
    <n v="7875"/>
    <n v="58.333333333333336"/>
    <n v="7875"/>
    <n v="58.333333333333336"/>
    <n v="7875"/>
    <n v="175"/>
    <n v="23625"/>
    <n v="1388.3333333333335"/>
    <n v="175359.91666666669"/>
    <n v="16.237029320987656"/>
  </r>
  <r>
    <s v="031"/>
    <s v="R1: No PO"/>
    <x v="0"/>
    <s v="2015"/>
    <x v="0"/>
    <x v="10"/>
    <n v="10800"/>
    <s v="n/a, older cycle"/>
    <s v="Michael Goodroe"/>
    <s v="michael.goodroe@ung.edu"/>
    <s v="Introductory Algebra, Intermediate Algebra, College Algebra"/>
    <s v="MATH 0097, MATH 0099, MATH 1111"/>
    <s v="Mathematical Subjects"/>
    <s v="Positive"/>
    <s v="Neutral"/>
    <s v="Neutral"/>
    <n v="236646"/>
    <n v="1200"/>
    <n v="197.20500000000001"/>
    <n v="400"/>
    <n v="400"/>
    <n v="400"/>
    <s v="Spring 2015"/>
    <s v="N"/>
    <m/>
    <m/>
    <s v="Continued"/>
    <n v="400"/>
    <n v="78882"/>
    <n v="400"/>
    <n v="78882"/>
    <n v="400"/>
    <n v="78882"/>
    <n v="400"/>
    <n v="78882"/>
    <n v="400"/>
    <n v="78882"/>
    <n v="1200"/>
    <n v="236646"/>
    <n v="400"/>
    <n v="78882"/>
    <n v="400"/>
    <n v="78882"/>
    <n v="400"/>
    <n v="78882"/>
    <n v="1200"/>
    <n v="236646"/>
    <n v="400"/>
    <n v="78882"/>
    <n v="400"/>
    <n v="78882"/>
    <n v="400"/>
    <n v="78882"/>
    <n v="1200"/>
    <n v="236646"/>
    <s v="Continued"/>
    <n v="30"/>
    <n v="60"/>
    <n v="60"/>
    <n v="150"/>
    <n v="261.97000000000003"/>
    <n v="39295.500000000007"/>
    <n v="30"/>
    <n v="7859.1"/>
    <n v="60"/>
    <n v="15718.2"/>
    <n v="60"/>
    <n v="15718.2"/>
    <n v="150"/>
    <n v="39295.5"/>
    <s v="Discontinued"/>
    <n v="0"/>
    <n v="0"/>
    <n v="0"/>
    <n v="0"/>
    <n v="0"/>
    <n v="0"/>
    <s v="Spring 2015"/>
    <n v="0"/>
    <n v="0"/>
    <n v="0"/>
    <n v="0"/>
    <n v="0"/>
    <n v="0"/>
    <n v="0"/>
    <n v="0"/>
    <s v="Discontinued"/>
    <n v="0"/>
    <n v="0"/>
    <n v="0"/>
    <n v="0"/>
    <n v="0"/>
    <n v="0"/>
    <n v="0"/>
    <n v="0"/>
    <n v="0"/>
    <n v="0"/>
    <n v="0"/>
    <n v="0"/>
    <n v="0"/>
    <n v="0"/>
    <x v="1"/>
    <n v="400"/>
    <n v="400"/>
    <n v="400"/>
    <n v="1200"/>
    <n v="0"/>
    <n v="0"/>
    <s v="n/a, older cycle"/>
    <n v="0"/>
    <n v="0"/>
    <n v="0"/>
    <n v="0"/>
    <n v="0"/>
    <n v="0"/>
    <n v="0"/>
    <n v="0"/>
    <x v="1"/>
    <n v="400"/>
    <n v="400"/>
    <n v="400"/>
    <n v="1200"/>
    <n v="0"/>
    <n v="0"/>
    <s v="n/a, older cycle"/>
    <n v="0"/>
    <n v="0"/>
    <n v="0"/>
    <n v="0"/>
    <n v="0"/>
    <n v="0"/>
    <n v="0"/>
    <n v="0"/>
    <n v="4150"/>
    <n v="828115.5"/>
    <n v="76.677361111111111"/>
  </r>
  <r>
    <s v="033"/>
    <s v="R1: No PO"/>
    <x v="0"/>
    <s v="2015"/>
    <x v="0"/>
    <x v="11"/>
    <n v="10800"/>
    <s v="n/a, older cycle"/>
    <s v="Susan Hrach"/>
    <s v="hrach_susan@columbusstate.edu"/>
    <s v="World Literature I"/>
    <s v="ENGL 2111"/>
    <s v="English"/>
    <s v="Positive"/>
    <s v="Neutral"/>
    <s v="Neutral"/>
    <n v="25847.5"/>
    <n v="245"/>
    <n v="105.5"/>
    <n v="81.666666666666671"/>
    <n v="81.666666666666671"/>
    <n v="81.666666666666671"/>
    <s v="Spring 2015"/>
    <s v="N"/>
    <m/>
    <m/>
    <s v="Continued"/>
    <n v="81.666666666666671"/>
    <n v="8615.8333333333339"/>
    <n v="81.666666666666671"/>
    <n v="8615.8333333333339"/>
    <n v="81.666666666666671"/>
    <n v="8615.8333333333339"/>
    <n v="81.666666666666671"/>
    <n v="8615.8333333333339"/>
    <n v="81.666666666666671"/>
    <n v="8615.8333333333339"/>
    <n v="245"/>
    <n v="25847.5"/>
    <n v="81.666666666666671"/>
    <n v="8615.8333333333339"/>
    <n v="81.666666666666671"/>
    <n v="8615.8333333333339"/>
    <n v="81.666666666666671"/>
    <n v="8615.8333333333339"/>
    <n v="245"/>
    <n v="25847.5"/>
    <n v="81.666666666666671"/>
    <n v="8615.8333333333339"/>
    <n v="81.666666666666671"/>
    <n v="8615.8333333333339"/>
    <n v="81.666666666666671"/>
    <n v="8615.8333333333339"/>
    <n v="245"/>
    <n v="25847.5"/>
    <s v="Continued"/>
    <n v="25"/>
    <n v="25"/>
    <n v="25"/>
    <n v="75"/>
    <n v="116.09"/>
    <n v="8706.75"/>
    <n v="25"/>
    <n v="2902.25"/>
    <n v="25"/>
    <n v="2902.25"/>
    <n v="25"/>
    <n v="2902.25"/>
    <n v="75"/>
    <n v="8706.75"/>
    <s v="Continued"/>
    <n v="25"/>
    <n v="25"/>
    <n v="25"/>
    <n v="75"/>
    <n v="95.99"/>
    <n v="7199.25"/>
    <s v="Spring 2015"/>
    <n v="25"/>
    <n v="2399.75"/>
    <n v="25"/>
    <n v="2399.75"/>
    <n v="25"/>
    <n v="2399.75"/>
    <n v="75"/>
    <n v="7199.25"/>
    <s v="Continued"/>
    <n v="25"/>
    <n v="25"/>
    <n v="25"/>
    <n v="75"/>
    <n v="95.99"/>
    <n v="7199.25"/>
    <n v="25"/>
    <n v="2399.75"/>
    <n v="25"/>
    <n v="2399.75"/>
    <n v="25"/>
    <n v="2399.75"/>
    <n v="75"/>
    <n v="7199.25"/>
    <x v="0"/>
    <n v="81.666666666666671"/>
    <n v="81.666666666666671"/>
    <n v="81.666666666666671"/>
    <n v="245"/>
    <n v="95.99"/>
    <n v="23517.55"/>
    <s v="n/a, older cycle"/>
    <n v="81.666666666666671"/>
    <n v="7839.1833333333334"/>
    <n v="81.666666666666671"/>
    <n v="7839.1833333333334"/>
    <n v="81.666666666666671"/>
    <n v="7839.1833333333334"/>
    <n v="245"/>
    <n v="23517.55"/>
    <x v="2"/>
    <n v="81.666666666666671"/>
    <n v="81.666666666666671"/>
    <n v="81.666666666666671"/>
    <n v="245"/>
    <n v="95.99"/>
    <n v="23517.55"/>
    <s v="n/a, older cycle"/>
    <n v="81.666666666666671"/>
    <n v="7839.1833333333334"/>
    <n v="81.666666666666671"/>
    <n v="7839.1833333333334"/>
    <n v="81.666666666666671"/>
    <n v="7839.1833333333334"/>
    <n v="245"/>
    <n v="23517.55"/>
    <n v="1531.6666666666667"/>
    <n v="156298.68333333332"/>
    <n v="14.472100308641973"/>
  </r>
  <r>
    <s v="034"/>
    <s v="R1: No PO"/>
    <x v="0"/>
    <s v="2015"/>
    <x v="0"/>
    <x v="12"/>
    <n v="10800"/>
    <s v="n/a, older cycle"/>
    <s v="Anthony Cooper"/>
    <s v="anthony.cooper@asurams.edu"/>
    <s v="Human Anatomy and Physiology"/>
    <s v="BIOL 2411"/>
    <s v="Biological Sciences"/>
    <s v="Positive"/>
    <s v="Positive"/>
    <s v="Positive"/>
    <n v="22500"/>
    <n v="75"/>
    <n v="300"/>
    <n v="25"/>
    <n v="25"/>
    <n v="25"/>
    <s v="Spring 2015"/>
    <s v="Y"/>
    <n v="120"/>
    <s v="Fall 2015"/>
    <s v="Continued"/>
    <n v="25"/>
    <n v="7500"/>
    <n v="25"/>
    <n v="7500"/>
    <n v="25"/>
    <n v="7500"/>
    <n v="0"/>
    <n v="0"/>
    <n v="0"/>
    <n v="0"/>
    <n v="0"/>
    <n v="7500"/>
    <n v="0"/>
    <n v="0"/>
    <n v="0"/>
    <n v="0"/>
    <n v="0"/>
    <n v="0"/>
    <n v="0"/>
    <n v="0"/>
    <n v="0"/>
    <n v="0"/>
    <n v="0"/>
    <n v="0"/>
    <n v="0"/>
    <n v="0"/>
    <n v="0"/>
    <n v="0"/>
    <s v="Scaled"/>
    <n v="0"/>
    <n v="0"/>
    <n v="0"/>
    <n v="0"/>
    <n v="390.5"/>
    <n v="0"/>
    <n v="0"/>
    <n v="0"/>
    <n v="0"/>
    <n v="0"/>
    <n v="0"/>
    <n v="0"/>
    <n v="0"/>
    <n v="0"/>
    <s v="Scaled"/>
    <n v="0"/>
    <n v="0"/>
    <n v="0"/>
    <n v="0"/>
    <n v="0"/>
    <n v="0"/>
    <s v="Spring 2015"/>
    <n v="0"/>
    <n v="0"/>
    <n v="0"/>
    <n v="0"/>
    <n v="0"/>
    <n v="0"/>
    <n v="0"/>
    <n v="0"/>
    <s v="Scaled"/>
    <n v="0"/>
    <n v="0"/>
    <n v="0"/>
    <n v="0"/>
    <n v="0"/>
    <n v="0"/>
    <n v="0"/>
    <n v="0"/>
    <n v="0"/>
    <n v="0"/>
    <n v="0"/>
    <n v="0"/>
    <n v="0"/>
    <n v="0"/>
    <x v="2"/>
    <n v="25"/>
    <n v="25"/>
    <n v="25"/>
    <n v="75"/>
    <n v="0"/>
    <n v="0"/>
    <s v="n/a, older cycle"/>
    <n v="0"/>
    <n v="0"/>
    <n v="0"/>
    <n v="0"/>
    <n v="0"/>
    <n v="0"/>
    <n v="0"/>
    <n v="0"/>
    <x v="3"/>
    <n v="25"/>
    <n v="25"/>
    <n v="25"/>
    <n v="75"/>
    <n v="0"/>
    <n v="0"/>
    <s v="n/a, older cycle"/>
    <n v="0"/>
    <n v="0"/>
    <n v="0"/>
    <n v="0"/>
    <n v="0"/>
    <n v="0"/>
    <n v="0"/>
    <n v="0"/>
    <n v="25"/>
    <n v="15000"/>
    <n v="1.3888888888888888"/>
  </r>
  <r>
    <s v="036"/>
    <s v="R1: No PO"/>
    <x v="0"/>
    <s v="2015"/>
    <x v="0"/>
    <x v="13"/>
    <n v="10800"/>
    <s v="n/a, older cycle"/>
    <s v="Molly Smith"/>
    <s v="molly.smith@sgsc.edu"/>
    <s v="Introductory Biology II"/>
    <s v="BIOL 1020"/>
    <s v="Biological Sciences"/>
    <s v="Positive"/>
    <s v="Neutral"/>
    <s v="Neutral"/>
    <n v="16339.2"/>
    <n v="96"/>
    <n v="170.20000000000002"/>
    <n v="32"/>
    <n v="32"/>
    <n v="32"/>
    <s v="Spring 2015"/>
    <s v="N"/>
    <m/>
    <m/>
    <s v="Continued"/>
    <n v="32"/>
    <n v="5446.4000000000005"/>
    <n v="32"/>
    <n v="5446.4000000000005"/>
    <n v="32"/>
    <n v="5446.4000000000005"/>
    <n v="32"/>
    <n v="5446.4000000000005"/>
    <n v="32"/>
    <n v="5446.4000000000005"/>
    <n v="96"/>
    <n v="16339.2"/>
    <n v="32"/>
    <n v="5446.4000000000005"/>
    <n v="32"/>
    <n v="5446.4000000000005"/>
    <n v="32"/>
    <n v="5446.4000000000005"/>
    <n v="96"/>
    <n v="16339.2"/>
    <n v="32"/>
    <n v="5446.4000000000005"/>
    <n v="32"/>
    <n v="5446.4000000000005"/>
    <n v="32"/>
    <n v="5446.4000000000005"/>
    <n v="96"/>
    <n v="16339.2"/>
    <s v="Continued"/>
    <n v="0"/>
    <n v="24"/>
    <n v="48"/>
    <n v="72"/>
    <n v="173.85"/>
    <n v="12517.199999999999"/>
    <n v="0"/>
    <n v="0"/>
    <n v="24"/>
    <n v="4172.3999999999996"/>
    <n v="48"/>
    <n v="8344.7999999999993"/>
    <n v="72"/>
    <n v="12517.199999999999"/>
    <s v="Continued"/>
    <n v="0"/>
    <n v="24"/>
    <n v="48"/>
    <n v="72"/>
    <n v="170.2"/>
    <n v="12254.4"/>
    <s v="Spring 2015"/>
    <n v="0"/>
    <n v="0"/>
    <n v="24"/>
    <n v="4084.7999999999997"/>
    <n v="48"/>
    <n v="8169.5999999999995"/>
    <n v="72"/>
    <n v="12254.4"/>
    <s v="Continued"/>
    <n v="0"/>
    <n v="24"/>
    <n v="48"/>
    <n v="72"/>
    <n v="170.2"/>
    <n v="12254.4"/>
    <n v="0"/>
    <n v="0"/>
    <n v="24"/>
    <n v="4084.7999999999997"/>
    <n v="48"/>
    <n v="8169.5999999999995"/>
    <n v="72"/>
    <n v="12254.4"/>
    <x v="0"/>
    <n v="32"/>
    <n v="32"/>
    <n v="32"/>
    <n v="96"/>
    <n v="170.2"/>
    <n v="16339.199999999999"/>
    <s v="n/a, older cycle"/>
    <n v="32"/>
    <n v="5446.4"/>
    <n v="32"/>
    <n v="5446.4"/>
    <n v="32"/>
    <n v="5446.4"/>
    <n v="96"/>
    <n v="16339.199999999999"/>
    <x v="0"/>
    <n v="32"/>
    <n v="32"/>
    <n v="32"/>
    <n v="96"/>
    <n v="170.2"/>
    <n v="16339.199999999999"/>
    <s v="n/a, older cycle"/>
    <n v="0"/>
    <n v="0"/>
    <n v="0"/>
    <n v="0"/>
    <n v="0"/>
    <n v="0"/>
    <n v="0"/>
    <n v="0"/>
    <n v="632"/>
    <n v="107829.19999999998"/>
    <n v="9.9841851851851828"/>
  </r>
  <r>
    <s v="037"/>
    <s v="R1: No PO"/>
    <x v="0"/>
    <s v="2015"/>
    <x v="0"/>
    <x v="1"/>
    <n v="10800"/>
    <s v="n/a, older cycle"/>
    <s v="Mike Keleher"/>
    <s v="mkeleher@kennesaw.edu"/>
    <s v="Spirits, Beers, and Brews"/>
    <s v="CSH 4630"/>
    <s v="Arts and Sciences"/>
    <s v="Positive"/>
    <s v="Positive"/>
    <s v="Neutral"/>
    <n v="13875"/>
    <n v="300"/>
    <n v="46.25"/>
    <n v="100"/>
    <n v="100"/>
    <n v="100"/>
    <s v="Spring 2015"/>
    <s v="N"/>
    <m/>
    <m/>
    <s v="Continued"/>
    <n v="100"/>
    <n v="4625"/>
    <n v="100"/>
    <n v="4625"/>
    <n v="100"/>
    <n v="4625"/>
    <n v="100"/>
    <n v="4625"/>
    <n v="100"/>
    <n v="4625"/>
    <n v="300"/>
    <n v="13875"/>
    <n v="100"/>
    <n v="4625"/>
    <n v="100"/>
    <n v="4625"/>
    <n v="100"/>
    <n v="4625"/>
    <n v="300"/>
    <n v="13875"/>
    <n v="100"/>
    <n v="4625"/>
    <n v="100"/>
    <n v="4625"/>
    <n v="100"/>
    <n v="4625"/>
    <n v="300"/>
    <n v="13875"/>
    <s v="Continued"/>
    <n v="23"/>
    <n v="20"/>
    <n v="22"/>
    <n v="65"/>
    <n v="178"/>
    <n v="11570"/>
    <n v="23"/>
    <n v="4094"/>
    <n v="20"/>
    <n v="3560"/>
    <n v="22"/>
    <n v="3916"/>
    <n v="65"/>
    <n v="11570"/>
    <s v="Continued"/>
    <n v="10"/>
    <n v="10"/>
    <n v="0"/>
    <n v="20"/>
    <n v="46.25"/>
    <n v="925"/>
    <s v="Spring 2015"/>
    <n v="10"/>
    <n v="462.5"/>
    <n v="10"/>
    <n v="462.5"/>
    <n v="0"/>
    <n v="0"/>
    <n v="20"/>
    <n v="925"/>
    <s v="Discontinued"/>
    <n v="10"/>
    <n v="10"/>
    <n v="0"/>
    <n v="0"/>
    <n v="0"/>
    <n v="0"/>
    <n v="0"/>
    <n v="0"/>
    <n v="0"/>
    <n v="0"/>
    <n v="0"/>
    <n v="0"/>
    <n v="0"/>
    <n v="0"/>
    <x v="1"/>
    <n v="100"/>
    <n v="100"/>
    <n v="100"/>
    <n v="300"/>
    <n v="0"/>
    <n v="0"/>
    <s v="n/a, older cycle"/>
    <n v="0"/>
    <n v="0"/>
    <n v="0"/>
    <n v="0"/>
    <n v="0"/>
    <n v="0"/>
    <n v="0"/>
    <n v="0"/>
    <x v="1"/>
    <n v="100"/>
    <n v="100"/>
    <n v="100"/>
    <n v="300"/>
    <n v="0"/>
    <n v="0"/>
    <s v="n/a, older cycle"/>
    <n v="0"/>
    <n v="0"/>
    <n v="0"/>
    <n v="0"/>
    <n v="0"/>
    <n v="0"/>
    <n v="0"/>
    <n v="0"/>
    <n v="1085"/>
    <n v="58745"/>
    <n v="5.4393518518518515"/>
  </r>
  <r>
    <s v="038"/>
    <s v="R1: No PO"/>
    <x v="0"/>
    <s v="2015"/>
    <x v="0"/>
    <x v="12"/>
    <n v="10800"/>
    <s v="n/a, older cycle"/>
    <s v="Arun Saha"/>
    <s v="arun.saha@asurams.edu"/>
    <s v="Introductory Physics II"/>
    <s v="PHYS 1112"/>
    <s v="Physics and Astronomy"/>
    <s v="Negative"/>
    <s v="Neutral"/>
    <s v="Neutral"/>
    <n v="70000"/>
    <n v="400"/>
    <n v="175"/>
    <n v="133.33333333333334"/>
    <n v="133.33333333333334"/>
    <n v="133.33333333333334"/>
    <s v="Spring 2015"/>
    <s v="N"/>
    <m/>
    <m/>
    <s v="Continued"/>
    <n v="133.33333333333334"/>
    <n v="23333.333333333336"/>
    <n v="133.33333333333334"/>
    <n v="23333.333333333336"/>
    <n v="133.33333333333334"/>
    <n v="23333.333333333336"/>
    <n v="133.33333333333334"/>
    <n v="23333.333333333336"/>
    <n v="133.33333333333334"/>
    <n v="23333.333333333336"/>
    <n v="400"/>
    <n v="70000"/>
    <n v="133.33333333333334"/>
    <n v="23333.333333333336"/>
    <n v="133.33333333333334"/>
    <n v="23333.333333333336"/>
    <n v="133.33333333333334"/>
    <n v="23333.333333333336"/>
    <n v="400"/>
    <n v="70000"/>
    <n v="133.33333333333334"/>
    <n v="23333.333333333336"/>
    <n v="133.33333333333334"/>
    <n v="23333.333333333336"/>
    <n v="133.33333333333334"/>
    <n v="23333.333333333336"/>
    <n v="400"/>
    <n v="70000"/>
    <s v="Continued"/>
    <n v="5"/>
    <n v="25"/>
    <n v="50"/>
    <n v="80"/>
    <n v="175"/>
    <n v="14000"/>
    <n v="5"/>
    <n v="875"/>
    <n v="25"/>
    <n v="4375"/>
    <n v="50"/>
    <n v="8750"/>
    <n v="80"/>
    <n v="14000"/>
    <s v="Continued"/>
    <n v="5"/>
    <n v="25"/>
    <n v="50"/>
    <n v="80"/>
    <n v="175"/>
    <n v="14000"/>
    <s v="Spring 2015"/>
    <n v="5"/>
    <n v="875"/>
    <n v="25"/>
    <n v="4375"/>
    <n v="50"/>
    <n v="8750"/>
    <n v="80"/>
    <n v="14000"/>
    <s v="Continued"/>
    <n v="5"/>
    <n v="25"/>
    <n v="50"/>
    <n v="80"/>
    <n v="175"/>
    <n v="14000"/>
    <n v="5"/>
    <n v="875"/>
    <n v="25"/>
    <n v="4375"/>
    <n v="50"/>
    <n v="8750"/>
    <n v="80"/>
    <n v="14000"/>
    <x v="0"/>
    <n v="133.33333333333334"/>
    <n v="133.33333333333334"/>
    <n v="133.33333333333334"/>
    <n v="400"/>
    <n v="175"/>
    <n v="70000"/>
    <s v="n/a, older cycle"/>
    <n v="133.33333333333334"/>
    <n v="23333.333333333336"/>
    <n v="133.33333333333334"/>
    <n v="23333.333333333336"/>
    <n v="133.33333333333334"/>
    <n v="23333.333333333336"/>
    <n v="400"/>
    <n v="70000"/>
    <x v="2"/>
    <n v="133.33333333333334"/>
    <n v="133.33333333333334"/>
    <n v="133.33333333333334"/>
    <n v="400"/>
    <n v="175"/>
    <n v="70000"/>
    <s v="n/a, older cycle"/>
    <n v="133.33333333333334"/>
    <n v="23333.333333333336"/>
    <n v="133.33333333333334"/>
    <n v="23333.333333333336"/>
    <n v="133.33333333333334"/>
    <n v="23333.333333333336"/>
    <n v="400"/>
    <n v="70000"/>
    <n v="2373.3333333333335"/>
    <n v="415333.33333333337"/>
    <n v="38.456790123456791"/>
  </r>
  <r>
    <s v="039"/>
    <s v="R1: No PO"/>
    <x v="0"/>
    <s v="2015"/>
    <x v="0"/>
    <x v="14"/>
    <n v="10800"/>
    <s v="n/a, older cycle"/>
    <s v="Allen Dutch"/>
    <s v="adutch@highlands.edu"/>
    <s v="First-Year Experience"/>
    <s v="FCST 1010"/>
    <s v="Arts and Sciences"/>
    <s v="Positive"/>
    <s v="Positive"/>
    <s v="Not Measured"/>
    <n v="80437.5"/>
    <n v="1625"/>
    <n v="49.5"/>
    <n v="541.66666666666663"/>
    <n v="541.66666666666663"/>
    <n v="541.66666666666663"/>
    <s v="Spring 2015"/>
    <s v="N"/>
    <m/>
    <m/>
    <s v="Continued"/>
    <n v="541.66666666666663"/>
    <n v="26812.499999999996"/>
    <n v="541.66666666666663"/>
    <n v="26812.499999999996"/>
    <n v="541.66666666666663"/>
    <n v="26812.499999999996"/>
    <n v="541.66666666666663"/>
    <n v="26812.499999999996"/>
    <n v="541.66666666666663"/>
    <n v="26812.499999999996"/>
    <n v="1625"/>
    <n v="80437.499999999985"/>
    <n v="541.66666666666663"/>
    <n v="26812.499999999996"/>
    <n v="541.66666666666663"/>
    <n v="26812.499999999996"/>
    <n v="541.66666666666663"/>
    <n v="26812.499999999996"/>
    <n v="1625"/>
    <n v="80437.499999999985"/>
    <n v="541.66666666666663"/>
    <n v="26812.499999999996"/>
    <n v="541.66666666666663"/>
    <n v="26812.499999999996"/>
    <n v="271"/>
    <n v="13414.5"/>
    <n v="1354.3333333333333"/>
    <n v="67039.5"/>
    <s v="Discontinued"/>
    <n v="0"/>
    <n v="0"/>
    <n v="0"/>
    <n v="0"/>
    <n v="59.72"/>
    <n v="0"/>
    <n v="0"/>
    <n v="0"/>
    <n v="0"/>
    <n v="0"/>
    <n v="0"/>
    <n v="0"/>
    <n v="0"/>
    <n v="0"/>
    <s v="Discontinued"/>
    <n v="0"/>
    <n v="0"/>
    <n v="0"/>
    <n v="0"/>
    <n v="0"/>
    <n v="0"/>
    <s v="Spring 2015"/>
    <n v="0"/>
    <n v="0"/>
    <n v="0"/>
    <n v="0"/>
    <n v="0"/>
    <n v="0"/>
    <n v="0"/>
    <n v="0"/>
    <s v="Discontinued"/>
    <n v="0"/>
    <n v="0"/>
    <n v="0"/>
    <n v="0"/>
    <n v="0"/>
    <n v="0"/>
    <n v="0"/>
    <n v="0"/>
    <n v="0"/>
    <n v="0"/>
    <n v="0"/>
    <n v="0"/>
    <n v="0"/>
    <n v="0"/>
    <x v="1"/>
    <n v="541.66666666666663"/>
    <n v="541.66666666666663"/>
    <n v="541.66666666666663"/>
    <n v="1625"/>
    <n v="0"/>
    <n v="0"/>
    <s v="n/a, older cycle"/>
    <n v="0"/>
    <n v="0"/>
    <n v="0"/>
    <n v="0"/>
    <n v="0"/>
    <n v="0"/>
    <n v="0"/>
    <n v="0"/>
    <x v="1"/>
    <n v="541.66666666666663"/>
    <n v="541.66666666666663"/>
    <n v="541.66666666666663"/>
    <n v="1625"/>
    <n v="0"/>
    <n v="0"/>
    <s v="n/a, older cycle"/>
    <n v="0"/>
    <n v="0"/>
    <n v="0"/>
    <n v="0"/>
    <n v="0"/>
    <n v="0"/>
    <n v="0"/>
    <n v="0"/>
    <n v="5146"/>
    <n v="254726.99999999997"/>
    <n v="23.58583333333333"/>
  </r>
  <r>
    <s v="041"/>
    <s v="R1: No PO"/>
    <x v="0"/>
    <s v="2015"/>
    <x v="0"/>
    <x v="15"/>
    <n v="10800"/>
    <s v="n/a, older cycle"/>
    <s v="Charlotte Chatto"/>
    <s v="cchatto@augusta.edu"/>
    <s v="Integration for Practice: Neuromuscular"/>
    <s v="PTHP 8351"/>
    <s v="Nursing "/>
    <s v="Positive"/>
    <s v="Not Measured"/>
    <s v="Not Measured"/>
    <n v="10686.55"/>
    <n v="35"/>
    <n v="305.33"/>
    <n v="11.666666666666666"/>
    <n v="11.666666666666666"/>
    <n v="11.666666666666666"/>
    <s v="Spring 2015"/>
    <s v="N"/>
    <m/>
    <m/>
    <s v="Continued"/>
    <n v="11.666666666666666"/>
    <n v="3562.1833333333329"/>
    <n v="11.666666666666666"/>
    <n v="3562.1833333333329"/>
    <n v="11.666666666666666"/>
    <n v="3562.1833333333329"/>
    <n v="11.666666666666666"/>
    <n v="3562.1833333333329"/>
    <n v="11.666666666666666"/>
    <n v="3562.1833333333329"/>
    <n v="35"/>
    <n v="10686.55"/>
    <n v="11.666666666666666"/>
    <n v="3562.1833333333329"/>
    <n v="11.666666666666666"/>
    <n v="3562.1833333333329"/>
    <n v="11.666666666666666"/>
    <n v="3562.1833333333329"/>
    <n v="35"/>
    <n v="10686.55"/>
    <n v="11.666666666666666"/>
    <n v="3562.1833333333329"/>
    <n v="11.666666666666666"/>
    <n v="3562.1833333333329"/>
    <n v="11.666666666666666"/>
    <n v="3562.1833333333329"/>
    <n v="35"/>
    <n v="10686.55"/>
    <s v="Continued"/>
    <n v="36"/>
    <n v="0"/>
    <n v="0"/>
    <n v="36"/>
    <n v="139.37"/>
    <n v="5017.32"/>
    <n v="36"/>
    <n v="5017.32"/>
    <n v="0"/>
    <n v="0"/>
    <n v="0"/>
    <n v="0"/>
    <n v="36"/>
    <n v="5017.32"/>
    <s v="Continued"/>
    <n v="0"/>
    <n v="0"/>
    <n v="40"/>
    <n v="40"/>
    <n v="230"/>
    <n v="9200"/>
    <s v="Spring 2015"/>
    <n v="0"/>
    <n v="0"/>
    <n v="0"/>
    <n v="0"/>
    <n v="40"/>
    <n v="9200"/>
    <n v="40"/>
    <n v="9200"/>
    <s v="Continued"/>
    <n v="0"/>
    <n v="0"/>
    <n v="40"/>
    <n v="40"/>
    <n v="230"/>
    <n v="9200"/>
    <n v="0"/>
    <n v="0"/>
    <n v="0"/>
    <n v="0"/>
    <n v="40"/>
    <n v="9200"/>
    <n v="40"/>
    <n v="9200"/>
    <x v="0"/>
    <n v="11.666666666666666"/>
    <n v="11.666666666666666"/>
    <n v="11.666666666666666"/>
    <n v="35"/>
    <n v="230"/>
    <n v="8050"/>
    <s v="n/a, older cycle"/>
    <n v="11.666666666666666"/>
    <n v="2683.333333333333"/>
    <n v="11.666666666666666"/>
    <n v="2683.333333333333"/>
    <n v="11.666666666666666"/>
    <n v="2683.333333333333"/>
    <n v="35"/>
    <n v="8049.9999999999991"/>
    <x v="1"/>
    <n v="11.666666666666666"/>
    <n v="11.666666666666666"/>
    <n v="11.666666666666666"/>
    <n v="35"/>
    <n v="230"/>
    <n v="8050"/>
    <s v="n/a, older cycle"/>
    <n v="0"/>
    <n v="0"/>
    <n v="0"/>
    <n v="0"/>
    <n v="0"/>
    <n v="0"/>
    <n v="0"/>
    <n v="0"/>
    <n v="267.66666666666663"/>
    <n v="67089.153333333321"/>
    <n v="6.2119586419753077"/>
  </r>
  <r>
    <s v="042"/>
    <s v="R1: No PO"/>
    <x v="0"/>
    <s v="2015"/>
    <x v="0"/>
    <x v="1"/>
    <n v="10800"/>
    <s v="n/a, older cycle"/>
    <s v="Guangzhi Zheng"/>
    <s v="gzheng@kennesaw.edu"/>
    <s v="Introduction to Web Development"/>
    <s v="IT 3502"/>
    <s v="Computing Disciplines"/>
    <s v="Positive"/>
    <s v="Positive"/>
    <s v="Positive"/>
    <n v="16833.75"/>
    <n v="125"/>
    <n v="134.66999999999999"/>
    <n v="41.666666666666664"/>
    <n v="41.666666666666664"/>
    <n v="41.666666666666664"/>
    <s v="Spring 2015"/>
    <s v="N"/>
    <m/>
    <m/>
    <s v="Continued"/>
    <n v="41.666666666666664"/>
    <n v="5611.2499999999991"/>
    <n v="41.666666666666664"/>
    <n v="5611.2499999999991"/>
    <n v="41.666666666666664"/>
    <n v="5611.2499999999991"/>
    <n v="41.666666666666664"/>
    <n v="5611.2499999999991"/>
    <n v="41.666666666666664"/>
    <n v="5611.2499999999991"/>
    <n v="125"/>
    <n v="16833.749999999996"/>
    <n v="41.666666666666664"/>
    <n v="5611.2499999999991"/>
    <n v="41.666666666666664"/>
    <n v="5611.2499999999991"/>
    <n v="41.666666666666664"/>
    <n v="5611.2499999999991"/>
    <n v="125"/>
    <n v="16833.749999999996"/>
    <n v="41.666666666666664"/>
    <n v="5611.2499999999991"/>
    <n v="41.666666666666664"/>
    <n v="5611.2499999999991"/>
    <n v="41.666666666666664"/>
    <n v="5611.2499999999991"/>
    <n v="125"/>
    <n v="16833.749999999996"/>
    <s v="Continued"/>
    <n v="36"/>
    <n v="0"/>
    <n v="0"/>
    <n v="36"/>
    <n v="143.07"/>
    <n v="5150.5199999999995"/>
    <n v="36"/>
    <n v="5150.5199999999995"/>
    <n v="0"/>
    <n v="0"/>
    <n v="0"/>
    <n v="0"/>
    <n v="36"/>
    <n v="5150.5199999999995"/>
    <s v="Continued"/>
    <n v="31"/>
    <n v="10"/>
    <n v="52"/>
    <n v="93"/>
    <n v="146.65"/>
    <n v="13638.45"/>
    <s v="Spring 2015"/>
    <n v="31"/>
    <n v="4546.1500000000005"/>
    <n v="10"/>
    <n v="1466.5"/>
    <n v="52"/>
    <n v="7625.8"/>
    <n v="93"/>
    <n v="13638.45"/>
    <s v="Continued"/>
    <n v="31"/>
    <n v="10"/>
    <n v="52"/>
    <n v="93"/>
    <n v="146.65"/>
    <n v="13638.45"/>
    <n v="31"/>
    <n v="4546.1500000000005"/>
    <n v="10"/>
    <n v="1466.5"/>
    <n v="52"/>
    <n v="7625.8"/>
    <n v="93"/>
    <n v="13638.45"/>
    <x v="0"/>
    <n v="41.666666666666664"/>
    <n v="41.666666666666664"/>
    <n v="41.666666666666664"/>
    <n v="125"/>
    <n v="146.65"/>
    <n v="18331.25"/>
    <s v="n/a, older cycle"/>
    <n v="41.666666666666664"/>
    <n v="6110.416666666667"/>
    <n v="41.666666666666664"/>
    <n v="6110.416666666667"/>
    <n v="41.666666666666664"/>
    <n v="6110.416666666667"/>
    <n v="125"/>
    <n v="18331.25"/>
    <x v="2"/>
    <n v="41.666666666666664"/>
    <n v="41.666666666666664"/>
    <n v="41.666666666666664"/>
    <n v="125"/>
    <n v="146.65"/>
    <n v="18331.25"/>
    <s v="n/a, older cycle"/>
    <n v="41.666666666666664"/>
    <n v="6110.416666666667"/>
    <n v="41.666666666666664"/>
    <n v="6110.416666666667"/>
    <n v="41.666666666666664"/>
    <n v="6110.416666666667"/>
    <n v="125"/>
    <n v="18331.25"/>
    <n v="888.66666666666663"/>
    <n v="125202.41999999998"/>
    <n v="11.592816666666666"/>
  </r>
  <r>
    <s v="043"/>
    <s v="R1: No PO"/>
    <x v="0"/>
    <s v="2015"/>
    <x v="0"/>
    <x v="11"/>
    <n v="10800"/>
    <s v="n/a, older cycle"/>
    <s v="Amy Sandy"/>
    <s v="sandy_amy@columbusstate.edu"/>
    <s v="Principles of Biology I, Principles of Biology II"/>
    <s v="BIOL 1215"/>
    <s v="Biological Sciences"/>
    <s v="Neutral"/>
    <s v="Negative"/>
    <s v="Negative"/>
    <n v="162000"/>
    <n v="960"/>
    <n v="168.75"/>
    <n v="320"/>
    <n v="320"/>
    <n v="320"/>
    <s v="Spring 2015"/>
    <s v="N"/>
    <m/>
    <m/>
    <s v="Continued"/>
    <n v="320"/>
    <n v="54000"/>
    <n v="320"/>
    <n v="54000"/>
    <n v="320"/>
    <n v="54000"/>
    <n v="320"/>
    <n v="54000"/>
    <n v="320"/>
    <n v="54000"/>
    <n v="960"/>
    <n v="162000"/>
    <n v="320"/>
    <n v="54000"/>
    <n v="320"/>
    <n v="54000"/>
    <n v="320"/>
    <n v="54000"/>
    <n v="960"/>
    <n v="162000"/>
    <n v="320"/>
    <n v="54000"/>
    <n v="320"/>
    <n v="54000"/>
    <n v="320"/>
    <n v="54000"/>
    <n v="960"/>
    <n v="162000"/>
    <s v="Continued"/>
    <n v="0"/>
    <n v="93"/>
    <n v="93"/>
    <n v="186"/>
    <n v="128.75"/>
    <n v="23947.5"/>
    <n v="0"/>
    <n v="0"/>
    <n v="93"/>
    <n v="11973.75"/>
    <n v="93"/>
    <n v="11973.75"/>
    <n v="186"/>
    <n v="23947.5"/>
    <s v="Discontinued"/>
    <n v="0"/>
    <n v="0"/>
    <n v="0"/>
    <n v="0"/>
    <n v="0"/>
    <n v="0"/>
    <s v="Spring 2015"/>
    <n v="0"/>
    <n v="0"/>
    <n v="0"/>
    <n v="0"/>
    <n v="0"/>
    <n v="0"/>
    <n v="0"/>
    <n v="0"/>
    <s v="Discontinued"/>
    <n v="0"/>
    <n v="0"/>
    <n v="0"/>
    <n v="0"/>
    <n v="0"/>
    <n v="0"/>
    <n v="0"/>
    <n v="0"/>
    <n v="0"/>
    <n v="0"/>
    <n v="0"/>
    <n v="0"/>
    <n v="0"/>
    <n v="0"/>
    <x v="1"/>
    <n v="320"/>
    <n v="320"/>
    <n v="320"/>
    <n v="960"/>
    <n v="0"/>
    <n v="0"/>
    <s v="n/a, older cycle"/>
    <n v="0"/>
    <n v="0"/>
    <n v="0"/>
    <n v="0"/>
    <n v="0"/>
    <n v="0"/>
    <n v="0"/>
    <n v="0"/>
    <x v="1"/>
    <n v="320"/>
    <n v="320"/>
    <n v="320"/>
    <n v="960"/>
    <n v="0"/>
    <n v="0"/>
    <s v="n/a, older cycle"/>
    <n v="0"/>
    <n v="0"/>
    <n v="0"/>
    <n v="0"/>
    <n v="0"/>
    <n v="0"/>
    <n v="0"/>
    <n v="0"/>
    <n v="3386"/>
    <n v="563947.5"/>
    <n v="52.21736111111111"/>
  </r>
  <r>
    <s v="044"/>
    <s v="R1: No PO"/>
    <x v="0"/>
    <s v="2015"/>
    <x v="0"/>
    <x v="1"/>
    <n v="10800"/>
    <s v="n/a, older cycle"/>
    <s v="Lu Kang"/>
    <s v="lkang1@kennesaw.edu"/>
    <s v="Principles of Chemistry I "/>
    <s v="CHEM 1211"/>
    <s v="Chemistry"/>
    <s v="Positive"/>
    <s v="Negative"/>
    <s v="Negative"/>
    <n v="184320"/>
    <n v="768"/>
    <n v="240"/>
    <n v="256"/>
    <n v="256"/>
    <n v="256"/>
    <s v="Spring 2015"/>
    <s v="N"/>
    <m/>
    <m/>
    <s v="Discontinued"/>
    <n v="256"/>
    <n v="61440"/>
    <n v="256"/>
    <n v="61440"/>
    <n v="0"/>
    <n v="0"/>
    <n v="0"/>
    <n v="0"/>
    <n v="0"/>
    <n v="0"/>
    <n v="0"/>
    <n v="0"/>
    <n v="0"/>
    <n v="0"/>
    <n v="0"/>
    <n v="0"/>
    <n v="0"/>
    <n v="0"/>
    <n v="0"/>
    <n v="0"/>
    <n v="0"/>
    <n v="0"/>
    <n v="0"/>
    <n v="0"/>
    <n v="0"/>
    <n v="0"/>
    <n v="0"/>
    <n v="0"/>
    <s v="Discontinued"/>
    <n v="0"/>
    <n v="0"/>
    <n v="0"/>
    <n v="0"/>
    <n v="289.95"/>
    <n v="0"/>
    <n v="0"/>
    <n v="0"/>
    <n v="0"/>
    <n v="0"/>
    <n v="0"/>
    <n v="0"/>
    <n v="0"/>
    <n v="0"/>
    <s v="Discontinued"/>
    <n v="0"/>
    <n v="0"/>
    <n v="0"/>
    <n v="0"/>
    <n v="0"/>
    <n v="0"/>
    <s v="Spring 2015"/>
    <n v="0"/>
    <n v="0"/>
    <n v="0"/>
    <n v="0"/>
    <n v="0"/>
    <n v="0"/>
    <n v="0"/>
    <n v="0"/>
    <s v="Discontinued"/>
    <n v="0"/>
    <n v="0"/>
    <n v="0"/>
    <n v="0"/>
    <n v="0"/>
    <n v="0"/>
    <n v="0"/>
    <n v="0"/>
    <n v="0"/>
    <n v="0"/>
    <n v="0"/>
    <n v="0"/>
    <n v="0"/>
    <n v="0"/>
    <x v="1"/>
    <n v="256"/>
    <n v="256"/>
    <n v="256"/>
    <n v="768"/>
    <n v="0"/>
    <n v="0"/>
    <s v="n/a, older cycle"/>
    <n v="0"/>
    <n v="0"/>
    <n v="0"/>
    <n v="0"/>
    <n v="0"/>
    <n v="0"/>
    <n v="0"/>
    <n v="0"/>
    <x v="1"/>
    <n v="256"/>
    <n v="256"/>
    <n v="256"/>
    <n v="768"/>
    <n v="0"/>
    <n v="0"/>
    <s v="n/a, older cycle"/>
    <n v="0"/>
    <n v="0"/>
    <n v="0"/>
    <n v="0"/>
    <n v="0"/>
    <n v="0"/>
    <n v="0"/>
    <n v="0"/>
    <n v="256"/>
    <n v="61440"/>
    <n v="5.6888888888888891"/>
  </r>
  <r>
    <s v="045"/>
    <s v="R1: No PO"/>
    <x v="0"/>
    <s v="2015"/>
    <x v="0"/>
    <x v="16"/>
    <n v="10800"/>
    <s v="n/a, older cycle"/>
    <s v="Marcela Chiorescu"/>
    <s v="marcela.chiorescu@gcsu.edu"/>
    <s v="College Algebra"/>
    <s v="MATH 1111"/>
    <s v="Mathematical Subjects"/>
    <s v="Neutral"/>
    <s v="Neutral"/>
    <s v="Neutral"/>
    <n v="52318.400000000001"/>
    <n v="608"/>
    <n v="86.05"/>
    <n v="202.66666666666666"/>
    <n v="202.66666666666666"/>
    <n v="202.66666666666666"/>
    <s v="Spring 2015"/>
    <s v="N"/>
    <m/>
    <m/>
    <s v="Discontinued"/>
    <n v="202.66666666666666"/>
    <n v="17439.466666666664"/>
    <n v="202.66666666666666"/>
    <n v="17439.466666666664"/>
    <n v="0"/>
    <n v="0"/>
    <n v="0"/>
    <n v="0"/>
    <n v="0"/>
    <n v="0"/>
    <n v="0"/>
    <n v="0"/>
    <n v="0"/>
    <n v="0"/>
    <n v="0"/>
    <n v="0"/>
    <n v="0"/>
    <n v="0"/>
    <n v="0"/>
    <n v="0"/>
    <n v="0"/>
    <n v="0"/>
    <n v="0"/>
    <n v="0"/>
    <n v="0"/>
    <n v="0"/>
    <n v="0"/>
    <n v="0"/>
    <s v="Discontinued"/>
    <n v="0"/>
    <n v="0"/>
    <n v="0"/>
    <n v="0"/>
    <n v="103.95"/>
    <n v="0"/>
    <n v="0"/>
    <n v="0"/>
    <n v="0"/>
    <n v="0"/>
    <n v="0"/>
    <n v="0"/>
    <n v="0"/>
    <n v="0"/>
    <s v="Discontinued"/>
    <n v="0"/>
    <n v="0"/>
    <n v="0"/>
    <n v="0"/>
    <n v="0"/>
    <n v="0"/>
    <s v="Spring 2015"/>
    <n v="0"/>
    <n v="0"/>
    <n v="0"/>
    <n v="0"/>
    <n v="0"/>
    <n v="0"/>
    <n v="0"/>
    <n v="0"/>
    <s v="Discontinued"/>
    <n v="0"/>
    <n v="0"/>
    <n v="0"/>
    <n v="0"/>
    <n v="0"/>
    <n v="0"/>
    <n v="0"/>
    <n v="0"/>
    <n v="0"/>
    <n v="0"/>
    <n v="0"/>
    <n v="0"/>
    <n v="0"/>
    <n v="0"/>
    <x v="1"/>
    <n v="202.66666666666666"/>
    <n v="202.66666666666666"/>
    <n v="202.66666666666666"/>
    <n v="608"/>
    <n v="0"/>
    <n v="0"/>
    <s v="n/a, older cycle"/>
    <n v="0"/>
    <n v="0"/>
    <n v="0"/>
    <n v="0"/>
    <n v="0"/>
    <n v="0"/>
    <n v="0"/>
    <n v="0"/>
    <x v="1"/>
    <n v="202.66666666666666"/>
    <n v="202.66666666666666"/>
    <n v="202.66666666666666"/>
    <n v="608"/>
    <n v="0"/>
    <n v="0"/>
    <s v="n/a, older cycle"/>
    <n v="0"/>
    <n v="0"/>
    <n v="0"/>
    <n v="0"/>
    <n v="0"/>
    <n v="0"/>
    <n v="0"/>
    <n v="0"/>
    <n v="202.66666666666666"/>
    <n v="17439.466666666664"/>
    <n v="1.6147654320987652"/>
  </r>
  <r>
    <s v="046"/>
    <s v="R1: No PO"/>
    <x v="0"/>
    <s v="2015"/>
    <x v="0"/>
    <x v="16"/>
    <n v="10800"/>
    <s v="n/a, older cycle"/>
    <s v="Matthew Roessing"/>
    <s v="matt.roessing@gcsu.edu"/>
    <s v="Environment of Business"/>
    <s v="LENB 3135"/>
    <s v="Business Administration, Management, and Economics"/>
    <s v="Positive"/>
    <s v="Negative"/>
    <s v="Negative"/>
    <n v="128497.38"/>
    <n v="418"/>
    <n v="307.41000000000003"/>
    <n v="139.33333333333334"/>
    <n v="139.33333333333334"/>
    <n v="139.33333333333334"/>
    <s v="Spring 2015"/>
    <s v="N"/>
    <m/>
    <m/>
    <s v="Discontinued"/>
    <n v="139.33333333333334"/>
    <n v="42832.460000000006"/>
    <n v="139.33333333333334"/>
    <n v="42832.460000000006"/>
    <n v="0"/>
    <n v="0"/>
    <n v="0"/>
    <n v="0"/>
    <n v="0"/>
    <n v="0"/>
    <n v="0"/>
    <n v="0"/>
    <n v="0"/>
    <n v="0"/>
    <n v="0"/>
    <n v="0"/>
    <n v="0"/>
    <n v="0"/>
    <n v="0"/>
    <n v="0"/>
    <n v="0"/>
    <n v="0"/>
    <n v="0"/>
    <n v="0"/>
    <n v="0"/>
    <n v="0"/>
    <n v="0"/>
    <n v="0"/>
    <s v="Discontinued"/>
    <n v="0"/>
    <n v="0"/>
    <n v="0"/>
    <n v="0"/>
    <n v="399.95"/>
    <n v="0"/>
    <n v="0"/>
    <n v="0"/>
    <n v="0"/>
    <n v="0"/>
    <n v="0"/>
    <n v="0"/>
    <n v="0"/>
    <n v="0"/>
    <s v="Discontinued"/>
    <n v="0"/>
    <n v="0"/>
    <n v="0"/>
    <n v="0"/>
    <n v="0"/>
    <n v="0"/>
    <s v="Spring 2015"/>
    <n v="0"/>
    <n v="0"/>
    <n v="0"/>
    <n v="0"/>
    <n v="0"/>
    <n v="0"/>
    <n v="0"/>
    <n v="0"/>
    <s v="Discontinued"/>
    <n v="0"/>
    <n v="0"/>
    <n v="0"/>
    <n v="0"/>
    <n v="0"/>
    <n v="0"/>
    <n v="0"/>
    <n v="0"/>
    <n v="0"/>
    <n v="0"/>
    <n v="0"/>
    <n v="0"/>
    <n v="0"/>
    <n v="0"/>
    <x v="1"/>
    <n v="139.33333333333334"/>
    <n v="139.33333333333334"/>
    <n v="139.33333333333334"/>
    <n v="418"/>
    <n v="0"/>
    <n v="0"/>
    <s v="n/a, older cycle"/>
    <n v="0"/>
    <n v="0"/>
    <n v="0"/>
    <n v="0"/>
    <n v="0"/>
    <n v="0"/>
    <n v="0"/>
    <n v="0"/>
    <x v="1"/>
    <n v="139.33333333333334"/>
    <n v="139.33333333333334"/>
    <n v="139.33333333333334"/>
    <n v="418"/>
    <n v="0"/>
    <n v="0"/>
    <s v="n/a, older cycle"/>
    <n v="0"/>
    <n v="0"/>
    <n v="0"/>
    <n v="0"/>
    <n v="0"/>
    <n v="0"/>
    <n v="0"/>
    <n v="0"/>
    <n v="139.33333333333334"/>
    <n v="42832.460000000006"/>
    <n v="3.9659685185185189"/>
  </r>
  <r>
    <s v="047"/>
    <s v="R1: No PO"/>
    <x v="0"/>
    <s v="2015"/>
    <x v="0"/>
    <x v="3"/>
    <n v="10800"/>
    <s v="n/a, older cycle"/>
    <s v="Marina Smitherman"/>
    <s v="msmitherman@daltonstate.edu"/>
    <s v="Human Anatomy and Physiology I, Human Anatomy and Physiology II"/>
    <s v="BIOL 2212, BIOL 2213"/>
    <s v="Biological Sciences"/>
    <s v="Positive"/>
    <s v="Positive"/>
    <s v="Positive"/>
    <n v="215040"/>
    <n v="560"/>
    <n v="384"/>
    <n v="186.66666666666666"/>
    <n v="186.66666666666666"/>
    <n v="186.66666666666666"/>
    <s v="Spring 2015"/>
    <s v="N"/>
    <m/>
    <m/>
    <s v="Continued"/>
    <n v="186.66666666666666"/>
    <n v="71680"/>
    <n v="186.66666666666666"/>
    <n v="71680"/>
    <n v="186.66666666666666"/>
    <n v="71680"/>
    <n v="186.66666666666666"/>
    <n v="71680"/>
    <n v="186.66666666666666"/>
    <n v="71680"/>
    <n v="560"/>
    <n v="215040"/>
    <n v="186.66666666666666"/>
    <n v="71680"/>
    <n v="186.66666666666666"/>
    <n v="71680"/>
    <n v="186.66666666666666"/>
    <n v="71680"/>
    <n v="560"/>
    <n v="215040"/>
    <n v="186.66666666666666"/>
    <n v="71680"/>
    <n v="186.66666666666666"/>
    <n v="71680"/>
    <n v="186.66666666666666"/>
    <n v="71680"/>
    <n v="560"/>
    <n v="215040"/>
    <s v="Continued"/>
    <n v="153"/>
    <n v="39"/>
    <n v="165"/>
    <n v="357"/>
    <n v="411.2"/>
    <n v="146798.39999999999"/>
    <n v="153"/>
    <n v="62913.599999999999"/>
    <n v="39"/>
    <n v="16036.8"/>
    <n v="165"/>
    <n v="67848"/>
    <n v="357"/>
    <n v="146798.39999999999"/>
    <s v="Continued"/>
    <n v="21"/>
    <n v="74"/>
    <n v="0"/>
    <n v="95"/>
    <n v="336.84"/>
    <n v="31999.8"/>
    <s v="Spring 2015"/>
    <n v="21"/>
    <n v="7073.6399999999994"/>
    <n v="74"/>
    <n v="24926.16"/>
    <n v="0"/>
    <n v="0"/>
    <n v="95"/>
    <n v="31999.8"/>
    <s v="Discontinued"/>
    <n v="21"/>
    <n v="74"/>
    <n v="0"/>
    <n v="0"/>
    <n v="0"/>
    <n v="0"/>
    <n v="0"/>
    <n v="0"/>
    <n v="0"/>
    <n v="0"/>
    <n v="0"/>
    <n v="0"/>
    <n v="0"/>
    <n v="0"/>
    <x v="1"/>
    <n v="186.66666666666666"/>
    <n v="186.66666666666666"/>
    <n v="186.66666666666666"/>
    <n v="560"/>
    <n v="0"/>
    <n v="0"/>
    <s v="n/a, older cycle"/>
    <n v="0"/>
    <n v="0"/>
    <n v="0"/>
    <n v="0"/>
    <n v="0"/>
    <n v="0"/>
    <n v="0"/>
    <n v="0"/>
    <x v="1"/>
    <n v="186.66666666666666"/>
    <n v="186.66666666666666"/>
    <n v="186.66666666666666"/>
    <n v="560"/>
    <n v="0"/>
    <n v="0"/>
    <s v="n/a, older cycle"/>
    <n v="0"/>
    <n v="0"/>
    <n v="0"/>
    <n v="0"/>
    <n v="0"/>
    <n v="0"/>
    <n v="0"/>
    <n v="0"/>
    <n v="2318.6666666666665"/>
    <n v="895598.20000000007"/>
    <n v="82.925759259259266"/>
  </r>
  <r>
    <s v="048"/>
    <s v="R1: No PO"/>
    <x v="0"/>
    <s v="2015"/>
    <x v="0"/>
    <x v="17"/>
    <n v="10800"/>
    <s v="n/a, older cycle"/>
    <s v="Wesley Venus"/>
    <s v="wvenus@gordonstate.edu"/>
    <s v="English Composition I"/>
    <s v="ENGL 1101"/>
    <s v="English"/>
    <s v="Positive"/>
    <s v="Neutral"/>
    <s v="Neutral"/>
    <n v="142333.75"/>
    <n v="1625"/>
    <n v="60.4"/>
    <n v="541.66666666666663"/>
    <n v="541.66666666666663"/>
    <n v="541.66666666666663"/>
    <s v="Fall 2015"/>
    <s v="N"/>
    <m/>
    <m/>
    <s v="Continued"/>
    <n v="0"/>
    <n v="0"/>
    <n v="0"/>
    <n v="0"/>
    <n v="0"/>
    <n v="0"/>
    <n v="541.66666666666663"/>
    <n v="32716.666666666664"/>
    <n v="541.66666666666663"/>
    <n v="32716.666666666664"/>
    <n v="1083.3333333333333"/>
    <n v="65433.333333333328"/>
    <n v="541.66666666666663"/>
    <n v="32716.666666666664"/>
    <n v="541.66666666666663"/>
    <n v="32716.666666666664"/>
    <n v="541.66666666666663"/>
    <n v="32716.666666666664"/>
    <n v="1625"/>
    <n v="98150"/>
    <n v="541.66666666666663"/>
    <n v="32716.666666666664"/>
    <n v="541.66666666666663"/>
    <n v="32716.666666666664"/>
    <n v="541.66666666666663"/>
    <n v="32716.666666666664"/>
    <n v="1625"/>
    <n v="98150"/>
    <s v="Continued"/>
    <n v="100"/>
    <n v="650"/>
    <n v="650"/>
    <n v="1400"/>
    <n v="60.4"/>
    <n v="84560"/>
    <n v="100"/>
    <n v="6040"/>
    <n v="650"/>
    <n v="39260"/>
    <n v="650"/>
    <n v="39260"/>
    <n v="1400"/>
    <n v="84560"/>
    <s v="Timed Out"/>
    <m/>
    <m/>
    <m/>
    <n v="0"/>
    <m/>
    <n v="0"/>
    <s v="Fall 2015"/>
    <n v="0"/>
    <n v="0"/>
    <n v="0"/>
    <n v="0"/>
    <n v="0"/>
    <n v="0"/>
    <n v="0"/>
    <n v="0"/>
    <s v="Timed Out"/>
    <m/>
    <m/>
    <m/>
    <n v="0"/>
    <n v="0"/>
    <n v="0"/>
    <n v="0"/>
    <n v="0"/>
    <n v="0"/>
    <n v="0"/>
    <n v="0"/>
    <n v="0"/>
    <n v="0"/>
    <n v="0"/>
    <x v="3"/>
    <n v="541.66666666666663"/>
    <n v="541.66666666666663"/>
    <n v="541.66666666666663"/>
    <n v="1625"/>
    <n v="0"/>
    <n v="0"/>
    <s v="n/a, older cycle"/>
    <n v="0"/>
    <n v="0"/>
    <n v="0"/>
    <n v="0"/>
    <n v="0"/>
    <n v="0"/>
    <n v="0"/>
    <n v="0"/>
    <x v="0"/>
    <n v="541.66666666666663"/>
    <n v="541.66666666666663"/>
    <n v="541.66666666666663"/>
    <n v="1625"/>
    <n v="0"/>
    <n v="0"/>
    <s v="n/a, older cycle"/>
    <n v="0"/>
    <n v="0"/>
    <n v="0"/>
    <n v="0"/>
    <n v="0"/>
    <n v="0"/>
    <n v="0"/>
    <n v="0"/>
    <n v="5733.333333333333"/>
    <n v="346293.33333333331"/>
    <n v="32.064197530864199"/>
  </r>
  <r>
    <n v="101"/>
    <n v="510261"/>
    <x v="1"/>
    <s v="2015"/>
    <x v="0"/>
    <x v="6"/>
    <n v="17000"/>
    <s v="n/a, older cycle"/>
    <s v="Ru Story-Huffman"/>
    <s v="ru.story-huffman@gsw.edu"/>
    <s v="Foundations of Information Literacy, Instructional Technology"/>
    <s v="LIBR 1101, EDUC 3200"/>
    <s v="Educator Preparation"/>
    <s v="Positive"/>
    <s v="Neutral"/>
    <s v="Neutral"/>
    <n v="27162"/>
    <n v="200"/>
    <n v="135.81"/>
    <n v="66.666666666666671"/>
    <n v="66.666666666666671"/>
    <n v="66.666666666666671"/>
    <s v="Fall 2015"/>
    <s v="N"/>
    <m/>
    <m/>
    <s v="Continued"/>
    <n v="0"/>
    <n v="0"/>
    <n v="0"/>
    <n v="0"/>
    <n v="0"/>
    <n v="0"/>
    <n v="66.666666666666671"/>
    <n v="9054"/>
    <n v="66.666666666666671"/>
    <n v="9054"/>
    <n v="133.33333333333334"/>
    <n v="18108"/>
    <n v="66.666666666666671"/>
    <n v="9054"/>
    <n v="66.666666666666671"/>
    <n v="9054"/>
    <n v="66.666666666666671"/>
    <n v="9054"/>
    <n v="200"/>
    <n v="27162"/>
    <n v="66.666666666666671"/>
    <n v="9054"/>
    <n v="66.666666666666671"/>
    <n v="9054"/>
    <n v="66.666666666666671"/>
    <n v="9054"/>
    <n v="200"/>
    <n v="27162"/>
    <s v="Continued"/>
    <n v="0"/>
    <n v="0"/>
    <n v="90"/>
    <n v="90"/>
    <n v="121.67"/>
    <n v="10950.3"/>
    <n v="0"/>
    <n v="0"/>
    <n v="0"/>
    <n v="0"/>
    <n v="90"/>
    <n v="10950.3"/>
    <n v="90"/>
    <n v="10950.3"/>
    <s v="Continued"/>
    <n v="0"/>
    <n v="0"/>
    <n v="90"/>
    <n v="90"/>
    <n v="135.81"/>
    <n v="12222.9"/>
    <s v="Fall 2015"/>
    <n v="0"/>
    <n v="0"/>
    <n v="0"/>
    <n v="0"/>
    <n v="90"/>
    <n v="12222.9"/>
    <n v="90"/>
    <n v="12222.9"/>
    <s v="Continued"/>
    <n v="0"/>
    <n v="0"/>
    <n v="90"/>
    <n v="90"/>
    <n v="135.81"/>
    <n v="12222.9"/>
    <n v="0"/>
    <n v="0"/>
    <n v="0"/>
    <n v="0"/>
    <n v="90"/>
    <n v="12222.9"/>
    <n v="90"/>
    <n v="12222.9"/>
    <x v="0"/>
    <n v="66.666666666666671"/>
    <n v="66.666666666666671"/>
    <n v="66.666666666666671"/>
    <n v="200"/>
    <n v="135.81"/>
    <n v="27162"/>
    <s v="n/a, older cycle"/>
    <n v="66.666666666666671"/>
    <n v="9054"/>
    <n v="66.666666666666671"/>
    <n v="9054"/>
    <n v="66.666666666666671"/>
    <n v="9054"/>
    <n v="200"/>
    <n v="27162"/>
    <x v="2"/>
    <n v="66.666666666666671"/>
    <n v="66.666666666666671"/>
    <n v="66.666666666666671"/>
    <n v="200"/>
    <n v="135.81"/>
    <n v="27162"/>
    <s v="n/a, older cycle"/>
    <n v="66.666666666666671"/>
    <n v="9054"/>
    <n v="66.666666666666671"/>
    <n v="9054"/>
    <n v="66.666666666666671"/>
    <n v="9054"/>
    <n v="200"/>
    <n v="27162"/>
    <n v="1203.3333333333335"/>
    <n v="162152.09999999998"/>
    <n v="9.5383588235294106"/>
  </r>
  <r>
    <n v="102"/>
    <n v="510250"/>
    <x v="1"/>
    <s v="2015"/>
    <x v="0"/>
    <x v="6"/>
    <n v="30000"/>
    <s v="n/a, older cycle"/>
    <s v="Charles Huffman"/>
    <s v="charles.huffman@gsw.edu"/>
    <s v="Introduction to General Psychology"/>
    <s v="PSYC 1101"/>
    <s v="Psychology"/>
    <s v="Positive"/>
    <s v="Positive"/>
    <s v="Positive"/>
    <n v="65070"/>
    <n v="495"/>
    <n v="131.45454545454547"/>
    <n v="165"/>
    <n v="165"/>
    <n v="165"/>
    <s v="Fall 2015"/>
    <s v="N"/>
    <m/>
    <m/>
    <s v="Continued"/>
    <n v="0"/>
    <n v="0"/>
    <n v="0"/>
    <n v="0"/>
    <n v="0"/>
    <n v="0"/>
    <n v="165"/>
    <n v="21690.000000000004"/>
    <n v="165"/>
    <n v="21690.000000000004"/>
    <n v="330"/>
    <n v="43380.000000000007"/>
    <n v="165"/>
    <n v="21690.000000000004"/>
    <n v="165"/>
    <n v="21690.000000000004"/>
    <n v="165"/>
    <n v="21690.000000000004"/>
    <n v="495"/>
    <n v="65070.000000000015"/>
    <n v="165"/>
    <n v="21690.000000000004"/>
    <n v="165"/>
    <n v="21690.000000000004"/>
    <n v="165"/>
    <n v="21690.000000000004"/>
    <n v="495"/>
    <n v="65070.000000000015"/>
    <s v="Continued"/>
    <n v="0"/>
    <n v="200"/>
    <n v="180"/>
    <n v="380"/>
    <n v="152.96"/>
    <n v="58124.800000000003"/>
    <n v="0"/>
    <n v="0"/>
    <n v="200"/>
    <n v="30592"/>
    <n v="180"/>
    <n v="27532.800000000003"/>
    <n v="380"/>
    <n v="58124.800000000003"/>
    <s v="Continued"/>
    <n v="0"/>
    <n v="200"/>
    <n v="160"/>
    <n v="360"/>
    <n v="131.44999999999999"/>
    <n v="47321.999999999993"/>
    <s v="Fall 2015"/>
    <n v="0"/>
    <n v="0"/>
    <n v="200"/>
    <n v="26289.999999999996"/>
    <n v="160"/>
    <n v="21032"/>
    <n v="360"/>
    <n v="47322"/>
    <s v="Continued"/>
    <n v="0"/>
    <n v="200"/>
    <n v="160"/>
    <n v="360"/>
    <n v="131.44999999999999"/>
    <n v="47321.999999999993"/>
    <n v="0"/>
    <n v="0"/>
    <n v="200"/>
    <n v="26289.999999999996"/>
    <n v="160"/>
    <n v="21032"/>
    <n v="360"/>
    <n v="47322"/>
    <x v="0"/>
    <n v="165"/>
    <n v="165"/>
    <n v="165"/>
    <n v="495"/>
    <n v="131.44999999999999"/>
    <n v="65067.749999999993"/>
    <s v="n/a, older cycle"/>
    <n v="165"/>
    <n v="21689.249999999996"/>
    <n v="165"/>
    <n v="21689.249999999996"/>
    <n v="165"/>
    <n v="21689.249999999996"/>
    <n v="495"/>
    <n v="65067.749999999985"/>
    <x v="2"/>
    <n v="165"/>
    <n v="165"/>
    <n v="165"/>
    <n v="495"/>
    <n v="131.44999999999999"/>
    <n v="65067.749999999993"/>
    <s v="n/a, older cycle"/>
    <n v="165"/>
    <n v="21689.249999999996"/>
    <n v="165"/>
    <n v="21689.249999999996"/>
    <n v="165"/>
    <n v="21689.249999999996"/>
    <n v="495"/>
    <n v="65067.749999999985"/>
    <n v="3410"/>
    <n v="456424.30000000005"/>
    <n v="15.214143333333334"/>
  </r>
  <r>
    <n v="103"/>
    <n v="510263"/>
    <x v="1"/>
    <s v="2015"/>
    <x v="0"/>
    <x v="18"/>
    <n v="25800"/>
    <s v="n/a, older cycle"/>
    <s v="Jesse Zinn"/>
    <s v="jessezinn@clayton.edu"/>
    <s v="Microeconomics, Macroeconomics"/>
    <s v="ECON 2105, ECON 2106"/>
    <s v="Business Administration, Management, and Economics"/>
    <s v="Positive"/>
    <s v="Positive"/>
    <s v="Positive"/>
    <n v="87734"/>
    <n v="660"/>
    <n v="132.93030303030304"/>
    <n v="220"/>
    <n v="220"/>
    <n v="220"/>
    <s v="Fall 2015"/>
    <s v="N"/>
    <m/>
    <m/>
    <s v="Continued"/>
    <n v="0"/>
    <n v="0"/>
    <n v="0"/>
    <n v="0"/>
    <n v="0"/>
    <n v="0"/>
    <n v="220"/>
    <n v="29244.666666666668"/>
    <n v="220"/>
    <n v="29244.666666666668"/>
    <n v="440"/>
    <n v="58489.333333333336"/>
    <n v="220"/>
    <n v="29244.666666666668"/>
    <n v="220"/>
    <n v="29244.666666666668"/>
    <n v="220"/>
    <n v="29244.666666666668"/>
    <n v="660"/>
    <n v="87734"/>
    <n v="220"/>
    <n v="29244.666666666668"/>
    <n v="220"/>
    <n v="29244.666666666668"/>
    <n v="220"/>
    <n v="29244.666666666668"/>
    <n v="660"/>
    <n v="87734"/>
    <s v="Continued"/>
    <n v="100"/>
    <n v="300"/>
    <n v="300"/>
    <n v="700"/>
    <n v="257.99"/>
    <n v="180593"/>
    <n v="100"/>
    <n v="25799"/>
    <n v="300"/>
    <n v="77397"/>
    <n v="300"/>
    <n v="77397"/>
    <n v="700"/>
    <n v="180593"/>
    <s v="Continued"/>
    <n v="100"/>
    <n v="300"/>
    <n v="300"/>
    <n v="700"/>
    <n v="132.93"/>
    <n v="93051"/>
    <s v="Fall 2015"/>
    <n v="100"/>
    <n v="13293"/>
    <n v="300"/>
    <n v="39879"/>
    <n v="300"/>
    <n v="39879"/>
    <n v="700"/>
    <n v="93051"/>
    <s v="Continued"/>
    <n v="100"/>
    <n v="300"/>
    <n v="300"/>
    <n v="700"/>
    <n v="132.93"/>
    <n v="93051"/>
    <n v="100"/>
    <n v="13293"/>
    <n v="300"/>
    <n v="39879"/>
    <n v="300"/>
    <n v="39879"/>
    <n v="700"/>
    <n v="93051"/>
    <x v="0"/>
    <n v="220"/>
    <n v="220"/>
    <n v="220"/>
    <n v="660"/>
    <n v="132.93"/>
    <n v="87733.8"/>
    <s v="n/a, older cycle"/>
    <n v="220"/>
    <n v="29244.600000000002"/>
    <n v="220"/>
    <n v="29244.600000000002"/>
    <n v="220"/>
    <n v="29244.600000000002"/>
    <n v="660"/>
    <n v="87733.8"/>
    <x v="2"/>
    <n v="220"/>
    <n v="220"/>
    <n v="220"/>
    <n v="660"/>
    <n v="132.93"/>
    <n v="87733.8"/>
    <s v="n/a, older cycle"/>
    <n v="220"/>
    <n v="29244.600000000002"/>
    <n v="220"/>
    <n v="29244.600000000002"/>
    <n v="220"/>
    <n v="29244.600000000002"/>
    <n v="660"/>
    <n v="87733.8"/>
    <n v="5180"/>
    <n v="776119.93333333347"/>
    <n v="30.082167958656335"/>
  </r>
  <r>
    <n v="104"/>
    <n v="510249"/>
    <x v="1"/>
    <s v="2015"/>
    <x v="0"/>
    <x v="4"/>
    <n v="30000"/>
    <s v="n/a, older cycle"/>
    <s v="Rebecca Weaver"/>
    <s v="rweaver@gsu.edu"/>
    <s v="English Composition I, English Composition II"/>
    <s v="ENGL 1101, ENGL 1102"/>
    <s v="English"/>
    <s v="Positive"/>
    <s v="Neutral"/>
    <s v="Negative"/>
    <n v="1050175.44"/>
    <n v="5688"/>
    <n v="184.63"/>
    <n v="1896"/>
    <n v="1896"/>
    <n v="1896"/>
    <s v="Spring 2015"/>
    <s v="N"/>
    <m/>
    <m/>
    <s v="Continued"/>
    <n v="1896"/>
    <n v="350058.48"/>
    <n v="1896"/>
    <n v="350058.48"/>
    <n v="1896"/>
    <n v="350058.48"/>
    <n v="1896"/>
    <n v="350058.48"/>
    <n v="1896"/>
    <n v="350058.48"/>
    <n v="5688"/>
    <n v="1050175.44"/>
    <n v="1896"/>
    <n v="350058.48"/>
    <n v="1896"/>
    <n v="350058.48"/>
    <n v="1896"/>
    <n v="350058.48"/>
    <n v="5688"/>
    <n v="1050175.44"/>
    <n v="1896"/>
    <n v="350058.48"/>
    <n v="1896"/>
    <n v="350058.48"/>
    <n v="1896"/>
    <n v="350058.48"/>
    <n v="5688"/>
    <n v="1050175.44"/>
    <s v="Continued"/>
    <n v="1896"/>
    <n v="1896"/>
    <n v="1896"/>
    <n v="5688"/>
    <n v="151.94"/>
    <n v="864234.72"/>
    <n v="1896"/>
    <n v="288078.24"/>
    <n v="1896"/>
    <n v="288078.24"/>
    <n v="1896"/>
    <n v="288078.24"/>
    <n v="5688"/>
    <n v="864234.72"/>
    <s v="Scaled"/>
    <n v="0"/>
    <n v="0"/>
    <n v="0"/>
    <n v="0"/>
    <n v="0"/>
    <n v="0"/>
    <s v="Spring 2015"/>
    <n v="0"/>
    <n v="0"/>
    <n v="0"/>
    <n v="0"/>
    <n v="0"/>
    <n v="0"/>
    <n v="0"/>
    <n v="0"/>
    <s v="Scaled"/>
    <n v="0"/>
    <n v="0"/>
    <n v="0"/>
    <n v="0"/>
    <n v="0"/>
    <n v="0"/>
    <n v="0"/>
    <n v="0"/>
    <n v="0"/>
    <n v="0"/>
    <n v="0"/>
    <n v="0"/>
    <n v="0"/>
    <n v="0"/>
    <x v="2"/>
    <n v="1896"/>
    <n v="1896"/>
    <n v="1896"/>
    <n v="5688"/>
    <n v="0"/>
    <n v="0"/>
    <s v="n/a, older cycle"/>
    <n v="0"/>
    <n v="0"/>
    <n v="0"/>
    <n v="0"/>
    <n v="0"/>
    <n v="0"/>
    <n v="0"/>
    <n v="0"/>
    <x v="3"/>
    <n v="1896"/>
    <n v="1896"/>
    <n v="1896"/>
    <n v="5688"/>
    <n v="0"/>
    <n v="0"/>
    <s v="n/a, older cycle"/>
    <n v="0"/>
    <n v="0"/>
    <n v="0"/>
    <n v="0"/>
    <n v="0"/>
    <n v="0"/>
    <n v="0"/>
    <n v="0"/>
    <n v="24648"/>
    <n v="4364819.5199999996"/>
    <n v="145.49398399999998"/>
  </r>
  <r>
    <n v="107"/>
    <n v="510262"/>
    <x v="1"/>
    <s v="2015"/>
    <x v="0"/>
    <x v="11"/>
    <n v="25800"/>
    <s v="n/a, older cycle"/>
    <s v="Robin Snipes"/>
    <s v="snipes_robin@columbusstate.edu"/>
    <s v="Strategic Management"/>
    <s v="BUSA 4185"/>
    <s v="Business Administration, Management, and Economics"/>
    <s v="Positive"/>
    <s v="Positive"/>
    <s v="Positive"/>
    <n v="32508"/>
    <n v="180"/>
    <n v="180.6"/>
    <n v="60"/>
    <n v="60"/>
    <n v="60"/>
    <s v="Fall 2015"/>
    <s v="N"/>
    <m/>
    <m/>
    <s v="Continued"/>
    <n v="0"/>
    <n v="0"/>
    <n v="0"/>
    <n v="0"/>
    <n v="0"/>
    <n v="0"/>
    <n v="60"/>
    <n v="10836"/>
    <n v="60"/>
    <n v="10836"/>
    <n v="120"/>
    <n v="21672"/>
    <n v="60"/>
    <n v="10836"/>
    <n v="60"/>
    <n v="10836"/>
    <n v="60"/>
    <n v="10836"/>
    <n v="180"/>
    <n v="32508"/>
    <n v="60"/>
    <n v="10836"/>
    <n v="60"/>
    <n v="10836"/>
    <n v="60"/>
    <n v="10836"/>
    <n v="180"/>
    <n v="32508"/>
    <s v="Continued"/>
    <n v="60"/>
    <n v="60"/>
    <n v="60"/>
    <n v="180"/>
    <n v="198.8"/>
    <n v="35784"/>
    <n v="60"/>
    <n v="11928"/>
    <n v="60"/>
    <n v="11928"/>
    <n v="60"/>
    <n v="11928"/>
    <n v="180"/>
    <n v="35784"/>
    <s v="Continued"/>
    <n v="30"/>
    <n v="75"/>
    <n v="90"/>
    <n v="195"/>
    <n v="180.6"/>
    <n v="35217"/>
    <s v="Fall 2015"/>
    <n v="30"/>
    <n v="5418"/>
    <n v="75"/>
    <n v="13545"/>
    <n v="90"/>
    <n v="16254"/>
    <n v="195"/>
    <n v="35217"/>
    <s v="Continued"/>
    <n v="30"/>
    <n v="75"/>
    <n v="90"/>
    <n v="195"/>
    <n v="180.6"/>
    <n v="35217"/>
    <n v="30"/>
    <n v="5418"/>
    <n v="75"/>
    <n v="13545"/>
    <n v="90"/>
    <n v="16254"/>
    <n v="195"/>
    <n v="35217"/>
    <x v="0"/>
    <n v="60"/>
    <n v="60"/>
    <n v="60"/>
    <n v="180"/>
    <n v="180.6"/>
    <n v="32508"/>
    <s v="n/a, older cycle"/>
    <n v="60"/>
    <n v="10836"/>
    <n v="60"/>
    <n v="10836"/>
    <n v="60"/>
    <n v="10836"/>
    <n v="180"/>
    <n v="32508"/>
    <x v="0"/>
    <n v="60"/>
    <n v="60"/>
    <n v="60"/>
    <n v="180"/>
    <n v="180.6"/>
    <n v="32508"/>
    <s v="n/a, older cycle"/>
    <n v="0"/>
    <n v="0"/>
    <n v="0"/>
    <n v="0"/>
    <n v="0"/>
    <n v="0"/>
    <n v="0"/>
    <n v="0"/>
    <n v="1230"/>
    <n v="225414"/>
    <n v="8.7369767441860464"/>
  </r>
  <r>
    <n v="108"/>
    <n v="510251"/>
    <x v="1"/>
    <s v="2015"/>
    <x v="0"/>
    <x v="10"/>
    <n v="30000"/>
    <s v="n/a, older cycle"/>
    <s v="Kelly McFaden"/>
    <s v="kmcfaden@ung.edu"/>
    <s v="Critical and Contemporary Issues in Education, Exploring Socio-Cultural Diversity, Exploring Teaching and Learning"/>
    <s v="EDUC 2110, EDUC 2120, EDUC 2130"/>
    <s v="Educator Preparation"/>
    <s v="Not Measured"/>
    <s v="Not Measured"/>
    <s v="Not Measured"/>
    <n v="311808"/>
    <n v="1392"/>
    <n v="184"/>
    <n v="160"/>
    <n v="160"/>
    <n v="160"/>
    <s v="Spring 2016"/>
    <s v="N"/>
    <m/>
    <m/>
    <s v="Continued"/>
    <n v="0"/>
    <n v="0"/>
    <n v="0"/>
    <n v="0"/>
    <n v="0"/>
    <n v="0"/>
    <n v="0"/>
    <n v="0"/>
    <n v="160"/>
    <n v="29440"/>
    <n v="160"/>
    <n v="29440"/>
    <n v="160"/>
    <n v="29440"/>
    <n v="160"/>
    <n v="29440"/>
    <n v="160"/>
    <n v="29440"/>
    <n v="480"/>
    <n v="88320"/>
    <n v="160"/>
    <n v="29440"/>
    <n v="160"/>
    <n v="29440"/>
    <n v="160"/>
    <n v="29440"/>
    <n v="480"/>
    <n v="88320"/>
    <s v="Continued"/>
    <n v="160"/>
    <n v="160"/>
    <n v="160"/>
    <n v="480"/>
    <n v="230.22"/>
    <n v="110505.60000000001"/>
    <n v="160"/>
    <n v="36835.199999999997"/>
    <n v="160"/>
    <n v="36835.199999999997"/>
    <n v="160"/>
    <n v="36835.199999999997"/>
    <n v="480"/>
    <n v="110505.59999999999"/>
    <s v="Continued"/>
    <n v="169"/>
    <n v="578"/>
    <n v="160"/>
    <n v="907"/>
    <n v="100"/>
    <n v="90700"/>
    <s v="Spring 2016"/>
    <n v="169"/>
    <n v="16900"/>
    <n v="578"/>
    <n v="57800"/>
    <n v="160"/>
    <n v="16000"/>
    <n v="907"/>
    <n v="90700"/>
    <s v="Continued"/>
    <n v="169"/>
    <n v="578"/>
    <n v="160"/>
    <n v="907"/>
    <n v="100"/>
    <n v="90700"/>
    <n v="169"/>
    <n v="16900"/>
    <n v="578"/>
    <n v="57800"/>
    <n v="160"/>
    <n v="16000"/>
    <n v="907"/>
    <n v="90700"/>
    <x v="0"/>
    <n v="160"/>
    <n v="160"/>
    <n v="160"/>
    <n v="480"/>
    <n v="100"/>
    <n v="48000"/>
    <s v="n/a, older cycle"/>
    <n v="160"/>
    <n v="16000"/>
    <n v="160"/>
    <n v="16000"/>
    <n v="160"/>
    <n v="16000"/>
    <n v="480"/>
    <n v="48000"/>
    <x v="0"/>
    <n v="160"/>
    <n v="160"/>
    <n v="160"/>
    <n v="480"/>
    <n v="100"/>
    <n v="48000"/>
    <s v="n/a, older cycle"/>
    <n v="0"/>
    <n v="0"/>
    <n v="0"/>
    <n v="0"/>
    <n v="0"/>
    <n v="0"/>
    <n v="0"/>
    <n v="0"/>
    <n v="3894"/>
    <n v="545985.6"/>
    <n v="18.19952"/>
  </r>
  <r>
    <n v="109"/>
    <n v="510264"/>
    <x v="1"/>
    <s v="2015"/>
    <x v="0"/>
    <x v="16"/>
    <n v="30000"/>
    <s v="n/a, older cycle"/>
    <s v="Samuel Mutiti"/>
    <s v="samuel.mutiti@gcsu.edu"/>
    <s v="Introduction to Environmental Science"/>
    <s v="ENSC 1000"/>
    <s v="Biological Sciences"/>
    <s v="Positive"/>
    <s v="Positive"/>
    <s v="Negative"/>
    <n v="68704"/>
    <n v="452"/>
    <n v="152"/>
    <n v="150.66666666666666"/>
    <n v="150.66666666666666"/>
    <n v="150.66666666666666"/>
    <s v="Fall 2015"/>
    <s v="N"/>
    <m/>
    <m/>
    <s v="Continued"/>
    <n v="0"/>
    <n v="0"/>
    <n v="0"/>
    <n v="0"/>
    <n v="0"/>
    <n v="0"/>
    <n v="150.66666666666666"/>
    <n v="22901.333333333332"/>
    <n v="150.66666666666666"/>
    <n v="22901.333333333332"/>
    <n v="301.33333333333331"/>
    <n v="45802.666666666664"/>
    <n v="150.66666666666666"/>
    <n v="22901.333333333332"/>
    <n v="150.66666666666666"/>
    <n v="22901.333333333332"/>
    <n v="150.66666666666666"/>
    <n v="22901.333333333332"/>
    <n v="452"/>
    <n v="68704"/>
    <n v="150.66666666666666"/>
    <n v="22901.333333333332"/>
    <n v="150.66666666666666"/>
    <n v="22901.333333333332"/>
    <n v="150.66666666666666"/>
    <n v="22901.333333333332"/>
    <n v="452"/>
    <n v="68704"/>
    <s v="Continued"/>
    <n v="151"/>
    <n v="151"/>
    <n v="151"/>
    <n v="453"/>
    <n v="145.35"/>
    <n v="65843.55"/>
    <n v="151"/>
    <n v="21947.85"/>
    <n v="151"/>
    <n v="21947.85"/>
    <n v="151"/>
    <n v="21947.85"/>
    <n v="453"/>
    <n v="65843.549999999988"/>
    <s v="Continued"/>
    <n v="24"/>
    <n v="200"/>
    <n v="200"/>
    <n v="424"/>
    <n v="180"/>
    <n v="76320"/>
    <s v="Fall 2015"/>
    <n v="24"/>
    <n v="4320"/>
    <n v="200"/>
    <n v="36000"/>
    <n v="200"/>
    <n v="36000"/>
    <n v="424"/>
    <n v="76320"/>
    <s v="Continued"/>
    <n v="24"/>
    <n v="200"/>
    <n v="200"/>
    <n v="424"/>
    <n v="180"/>
    <n v="76320"/>
    <n v="24"/>
    <n v="4320"/>
    <n v="200"/>
    <n v="36000"/>
    <n v="200"/>
    <n v="36000"/>
    <n v="424"/>
    <n v="76320"/>
    <x v="3"/>
    <n v="150.66666666666666"/>
    <n v="150.66666666666666"/>
    <n v="150.66666666666666"/>
    <n v="452"/>
    <n v="180"/>
    <n v="81360"/>
    <s v="n/a, older cycle"/>
    <n v="0"/>
    <n v="0"/>
    <n v="0"/>
    <n v="0"/>
    <n v="0"/>
    <n v="0"/>
    <n v="0"/>
    <n v="0"/>
    <x v="0"/>
    <n v="150.66666666666666"/>
    <n v="150.66666666666666"/>
    <n v="150.66666666666666"/>
    <n v="452"/>
    <n v="180"/>
    <n v="81360"/>
    <s v="n/a, older cycle"/>
    <n v="0"/>
    <n v="0"/>
    <n v="0"/>
    <n v="0"/>
    <n v="0"/>
    <n v="0"/>
    <n v="0"/>
    <n v="0"/>
    <n v="2506.333333333333"/>
    <n v="401694.21666666667"/>
    <n v="13.389807222222222"/>
  </r>
  <r>
    <n v="111"/>
    <n v="510260"/>
    <x v="1"/>
    <s v="2015"/>
    <x v="0"/>
    <x v="0"/>
    <n v="16600"/>
    <s v="n/a, older cycle"/>
    <s v="Jonathan Cannon "/>
    <s v="jonathan.cannon@mga.edu"/>
    <s v="Survey of Chemistry I, Survey of Chemistry II"/>
    <s v="CHEM 1151, CHEM 1152"/>
    <s v="Chemistry"/>
    <s v="Neutral"/>
    <s v="Neutral"/>
    <s v="Neutral"/>
    <n v="77400"/>
    <n v="360"/>
    <n v="215"/>
    <n v="120"/>
    <n v="120"/>
    <n v="120"/>
    <s v="Fall 2015"/>
    <s v="N"/>
    <m/>
    <m/>
    <s v="Continued"/>
    <n v="0"/>
    <n v="0"/>
    <n v="0"/>
    <n v="0"/>
    <n v="0"/>
    <n v="0"/>
    <n v="120"/>
    <n v="25800"/>
    <n v="120"/>
    <n v="25800"/>
    <n v="240"/>
    <n v="51600"/>
    <n v="120"/>
    <n v="25800"/>
    <n v="120"/>
    <n v="25800"/>
    <n v="120"/>
    <n v="25800"/>
    <n v="360"/>
    <n v="77400"/>
    <n v="120"/>
    <n v="25800"/>
    <n v="120"/>
    <n v="25800"/>
    <n v="120"/>
    <n v="25800"/>
    <n v="360"/>
    <n v="77400"/>
    <s v="Continued"/>
    <n v="50"/>
    <n v="150"/>
    <n v="150"/>
    <n v="350"/>
    <n v="40"/>
    <n v="14000"/>
    <n v="50"/>
    <n v="2000"/>
    <n v="150"/>
    <n v="6000"/>
    <n v="150"/>
    <n v="6000"/>
    <n v="350"/>
    <n v="14000"/>
    <s v="Continued"/>
    <n v="50"/>
    <n v="150"/>
    <n v="150"/>
    <n v="350"/>
    <n v="100"/>
    <n v="35000"/>
    <s v="Fall 2015"/>
    <n v="50"/>
    <n v="5000"/>
    <n v="150"/>
    <n v="15000"/>
    <n v="150"/>
    <n v="15000"/>
    <n v="350"/>
    <n v="35000"/>
    <s v="Continued"/>
    <n v="50"/>
    <n v="150"/>
    <n v="150"/>
    <n v="350"/>
    <n v="100"/>
    <n v="35000"/>
    <n v="50"/>
    <n v="5000"/>
    <n v="150"/>
    <n v="15000"/>
    <n v="150"/>
    <n v="15000"/>
    <n v="350"/>
    <n v="35000"/>
    <x v="0"/>
    <n v="120"/>
    <n v="120"/>
    <n v="120"/>
    <n v="360"/>
    <n v="100"/>
    <n v="36000"/>
    <s v="n/a, older cycle"/>
    <n v="120"/>
    <n v="12000"/>
    <n v="120"/>
    <n v="12000"/>
    <n v="120"/>
    <n v="12000"/>
    <n v="360"/>
    <n v="36000"/>
    <x v="0"/>
    <n v="120"/>
    <n v="120"/>
    <n v="120"/>
    <n v="360"/>
    <n v="100"/>
    <n v="36000"/>
    <s v="n/a, older cycle"/>
    <n v="0"/>
    <n v="0"/>
    <n v="0"/>
    <n v="0"/>
    <n v="0"/>
    <n v="0"/>
    <n v="0"/>
    <n v="0"/>
    <n v="2370"/>
    <n v="326400"/>
    <n v="19.662650602409638"/>
  </r>
  <r>
    <n v="113"/>
    <n v="510245"/>
    <x v="1"/>
    <s v="2015"/>
    <x v="0"/>
    <x v="19"/>
    <n v="29000"/>
    <s v="n/a, older cycle"/>
    <s v="Samuel Cartwright"/>
    <s v="scartwright@fvsu.edu"/>
    <s v="College Algebra, Precalculus"/>
    <s v="MATH 1111, MATH 1113"/>
    <s v="Mathematical Subjects"/>
    <s v="Positive"/>
    <s v="Negative"/>
    <s v="Negative"/>
    <n v="131250"/>
    <n v="750"/>
    <n v="175"/>
    <n v="250"/>
    <n v="250"/>
    <n v="250"/>
    <s v="Spring 2016"/>
    <s v="N"/>
    <m/>
    <m/>
    <s v="Continued"/>
    <n v="0"/>
    <n v="0"/>
    <n v="0"/>
    <n v="0"/>
    <n v="0"/>
    <n v="0"/>
    <n v="0"/>
    <n v="0"/>
    <n v="250"/>
    <n v="43750"/>
    <n v="250"/>
    <n v="43750"/>
    <n v="250"/>
    <n v="43750"/>
    <n v="250"/>
    <n v="43750"/>
    <n v="250"/>
    <n v="43750"/>
    <n v="750"/>
    <n v="131250"/>
    <n v="250"/>
    <n v="43750"/>
    <n v="250"/>
    <n v="43750"/>
    <n v="250"/>
    <n v="43750"/>
    <n v="750"/>
    <n v="131250"/>
    <s v="Continued"/>
    <n v="250"/>
    <n v="250"/>
    <n v="250"/>
    <n v="750"/>
    <n v="244.91"/>
    <n v="183682.5"/>
    <n v="250"/>
    <n v="61227.5"/>
    <n v="250"/>
    <n v="61227.5"/>
    <n v="250"/>
    <n v="61227.5"/>
    <n v="750"/>
    <n v="183682.5"/>
    <s v="Continued"/>
    <n v="250"/>
    <n v="250"/>
    <n v="250"/>
    <n v="750"/>
    <n v="135"/>
    <n v="101250"/>
    <s v="Spring 2016"/>
    <n v="250"/>
    <n v="33750"/>
    <n v="250"/>
    <n v="33750"/>
    <n v="250"/>
    <n v="33750"/>
    <n v="750"/>
    <n v="101250"/>
    <s v="Continued"/>
    <n v="250"/>
    <n v="250"/>
    <n v="250"/>
    <n v="750"/>
    <n v="135"/>
    <n v="101250"/>
    <n v="250"/>
    <n v="33750"/>
    <n v="250"/>
    <n v="33750"/>
    <n v="250"/>
    <n v="33750"/>
    <n v="750"/>
    <n v="101250"/>
    <x v="0"/>
    <n v="250"/>
    <n v="250"/>
    <n v="250"/>
    <n v="750"/>
    <n v="135"/>
    <n v="101250"/>
    <s v="n/a, older cycle"/>
    <n v="250"/>
    <n v="33750"/>
    <n v="250"/>
    <n v="33750"/>
    <n v="250"/>
    <n v="33750"/>
    <n v="750"/>
    <n v="101250"/>
    <x v="2"/>
    <n v="250"/>
    <n v="250"/>
    <n v="250"/>
    <n v="750"/>
    <n v="135"/>
    <n v="101250"/>
    <s v="n/a, older cycle"/>
    <n v="250"/>
    <n v="33750"/>
    <n v="250"/>
    <n v="33750"/>
    <n v="250"/>
    <n v="33750"/>
    <n v="750"/>
    <n v="101250"/>
    <n v="5500"/>
    <n v="894932.5"/>
    <n v="30.859741379310346"/>
  </r>
  <r>
    <n v="114"/>
    <n v="510248"/>
    <x v="1"/>
    <s v="2015"/>
    <x v="0"/>
    <x v="2"/>
    <n v="30000"/>
    <s v="n/a, older cycle"/>
    <s v="Brian Dotts"/>
    <s v="bdotts@uga.edu"/>
    <s v="Critical and Contemporary Issues in Education, Exploring Socio-Cultural Diversity"/>
    <s v="EDUC 2110, EDUC 2120"/>
    <s v="Educator Preparation"/>
    <s v="Positive"/>
    <s v="Neutral"/>
    <s v="Negative"/>
    <n v="271441.45"/>
    <n v="1015"/>
    <n v="267.43"/>
    <n v="338.33333333333331"/>
    <n v="338.33333333333331"/>
    <n v="338.33333333333331"/>
    <s v="Spring 2016"/>
    <s v="N"/>
    <m/>
    <m/>
    <s v="Continued"/>
    <n v="0"/>
    <n v="0"/>
    <n v="0"/>
    <n v="0"/>
    <n v="0"/>
    <n v="0"/>
    <n v="0"/>
    <n v="0"/>
    <n v="0"/>
    <n v="0"/>
    <n v="0"/>
    <n v="0"/>
    <n v="338.33333333333331"/>
    <n v="90480.483333333337"/>
    <n v="338.33333333333331"/>
    <n v="90480.483333333337"/>
    <n v="338.33333333333331"/>
    <n v="90480.483333333337"/>
    <n v="1015"/>
    <n v="271441.45"/>
    <n v="338.33333333333331"/>
    <n v="90480.483333333337"/>
    <n v="338.33333333333331"/>
    <n v="90480.483333333337"/>
    <n v="338.33333333333331"/>
    <n v="90480.483333333337"/>
    <n v="1015"/>
    <n v="271441.45"/>
    <s v="Discontinued"/>
    <n v="0"/>
    <n v="0"/>
    <n v="0"/>
    <n v="0"/>
    <n v="267.43"/>
    <n v="0"/>
    <n v="0"/>
    <n v="0"/>
    <n v="0"/>
    <n v="0"/>
    <n v="0"/>
    <n v="0"/>
    <n v="0"/>
    <n v="0"/>
    <s v="Discontinued"/>
    <n v="0"/>
    <n v="0"/>
    <n v="0"/>
    <n v="0"/>
    <n v="0"/>
    <n v="0"/>
    <s v="Spring 2016"/>
    <n v="0"/>
    <n v="0"/>
    <n v="0"/>
    <n v="0"/>
    <n v="0"/>
    <n v="0"/>
    <n v="0"/>
    <n v="0"/>
    <s v="Discontinued"/>
    <n v="0"/>
    <n v="0"/>
    <n v="0"/>
    <n v="0"/>
    <n v="0"/>
    <n v="0"/>
    <n v="0"/>
    <n v="0"/>
    <n v="0"/>
    <n v="0"/>
    <n v="0"/>
    <n v="0"/>
    <n v="0"/>
    <n v="0"/>
    <x v="1"/>
    <n v="338.33333333333331"/>
    <n v="338.33333333333331"/>
    <n v="338.33333333333331"/>
    <n v="1015"/>
    <n v="0"/>
    <n v="0"/>
    <s v="n/a, older cycle"/>
    <n v="0"/>
    <n v="0"/>
    <n v="0"/>
    <n v="0"/>
    <n v="0"/>
    <n v="0"/>
    <n v="0"/>
    <n v="0"/>
    <x v="1"/>
    <n v="338.33333333333331"/>
    <n v="338.33333333333331"/>
    <n v="338.33333333333331"/>
    <n v="1015"/>
    <n v="0"/>
    <n v="0"/>
    <s v="n/a, older cycle"/>
    <n v="0"/>
    <n v="0"/>
    <n v="0"/>
    <n v="0"/>
    <n v="0"/>
    <n v="0"/>
    <n v="0"/>
    <n v="0"/>
    <n v="2030"/>
    <n v="542882.9"/>
    <n v="18.096096666666668"/>
  </r>
  <r>
    <n v="116"/>
    <n v="510258"/>
    <x v="1"/>
    <s v="2015"/>
    <x v="0"/>
    <x v="20"/>
    <n v="30000"/>
    <s v="n/a, older cycle"/>
    <s v="German Vargas"/>
    <s v="gvargas@ccga.edu"/>
    <s v="Pre-Algebra, Trigonometry, Precalculus, Introduction to Statistics"/>
    <s v="MATH 1111, MATH 1112, MATH 1113, MATH 2112"/>
    <s v="Mathematical Subjects"/>
    <s v="Positive"/>
    <s v="Neutral"/>
    <s v="Neutral"/>
    <n v="404184"/>
    <n v="1876"/>
    <n v="215.4498933901919"/>
    <n v="625.33333333333337"/>
    <n v="625.33333333333337"/>
    <n v="625.33333333333337"/>
    <s v="Spring 2016"/>
    <s v="N"/>
    <m/>
    <m/>
    <s v="Continued"/>
    <n v="0"/>
    <n v="0"/>
    <n v="0"/>
    <n v="0"/>
    <n v="0"/>
    <n v="0"/>
    <n v="0"/>
    <n v="0"/>
    <n v="625.33333333333337"/>
    <n v="134728"/>
    <n v="625.33333333333337"/>
    <n v="134728"/>
    <n v="625.33333333333337"/>
    <n v="134728"/>
    <n v="625.33333333333337"/>
    <n v="134728"/>
    <n v="625.33333333333337"/>
    <n v="134728"/>
    <n v="1876"/>
    <n v="404184"/>
    <n v="625.33333333333337"/>
    <n v="134728"/>
    <n v="625.33333333333337"/>
    <n v="134728"/>
    <n v="625.33333333333337"/>
    <n v="134728"/>
    <n v="1876"/>
    <n v="404184"/>
    <s v="Continued"/>
    <n v="111"/>
    <n v="445"/>
    <n v="1026"/>
    <n v="1582"/>
    <n v="247.53"/>
    <n v="391592.46"/>
    <n v="111"/>
    <n v="27475.83"/>
    <n v="445"/>
    <n v="110150.85"/>
    <n v="1026"/>
    <n v="253965.78"/>
    <n v="1582"/>
    <n v="391592.45999999996"/>
    <s v="Continued"/>
    <n v="85"/>
    <n v="381"/>
    <n v="480"/>
    <n v="946"/>
    <n v="242.18"/>
    <n v="229102.28"/>
    <s v="Spring 2016"/>
    <n v="85"/>
    <n v="20585.3"/>
    <n v="381"/>
    <n v="92270.58"/>
    <n v="480"/>
    <n v="116246.40000000001"/>
    <n v="946"/>
    <n v="229102.28000000003"/>
    <s v="Discontinued"/>
    <n v="85"/>
    <n v="381"/>
    <n v="480"/>
    <n v="0"/>
    <n v="0"/>
    <n v="0"/>
    <n v="0"/>
    <n v="0"/>
    <n v="0"/>
    <n v="0"/>
    <n v="0"/>
    <n v="0"/>
    <n v="0"/>
    <n v="0"/>
    <x v="1"/>
    <n v="625.33333333333337"/>
    <n v="625.33333333333337"/>
    <n v="625.33333333333337"/>
    <n v="1876"/>
    <n v="0"/>
    <n v="0"/>
    <s v="n/a, older cycle"/>
    <n v="0"/>
    <n v="0"/>
    <n v="0"/>
    <n v="0"/>
    <n v="0"/>
    <n v="0"/>
    <n v="0"/>
    <n v="0"/>
    <x v="1"/>
    <n v="625.33333333333337"/>
    <n v="625.33333333333337"/>
    <n v="625.33333333333337"/>
    <n v="1876"/>
    <n v="0"/>
    <n v="0"/>
    <s v="n/a, older cycle"/>
    <n v="0"/>
    <n v="0"/>
    <n v="0"/>
    <n v="0"/>
    <n v="0"/>
    <n v="0"/>
    <n v="0"/>
    <n v="0"/>
    <n v="6905.3333333333339"/>
    <n v="1563790.74"/>
    <n v="52.126357999999996"/>
  </r>
  <r>
    <n v="118"/>
    <n v="510246"/>
    <x v="1"/>
    <s v="2015"/>
    <x v="0"/>
    <x v="2"/>
    <n v="28300"/>
    <s v="n/a, older cycle"/>
    <s v="Megan Mittelstadt"/>
    <s v="megan.mittelstadt@uga.edu"/>
    <s v="Introduction to General Psychology"/>
    <s v="PSYC 1101"/>
    <s v="Psychology"/>
    <s v="Neutral"/>
    <s v="Negative"/>
    <s v="Negative"/>
    <n v="290796"/>
    <n v="600"/>
    <n v="484.66"/>
    <n v="0"/>
    <n v="0"/>
    <n v="600"/>
    <s v="Fall 2015"/>
    <s v="N"/>
    <m/>
    <m/>
    <s v="Continued"/>
    <n v="0"/>
    <n v="0"/>
    <n v="0"/>
    <n v="0"/>
    <n v="0"/>
    <n v="0"/>
    <n v="0"/>
    <n v="0"/>
    <n v="600"/>
    <n v="290796"/>
    <n v="600"/>
    <n v="290796"/>
    <n v="0"/>
    <n v="0"/>
    <n v="0"/>
    <n v="0"/>
    <n v="600"/>
    <n v="290796"/>
    <n v="600"/>
    <n v="290796"/>
    <n v="0"/>
    <n v="0"/>
    <n v="0"/>
    <n v="0"/>
    <n v="600"/>
    <n v="290796"/>
    <n v="600"/>
    <n v="290796"/>
    <s v="Continued"/>
    <n v="0"/>
    <n v="600"/>
    <n v="0"/>
    <n v="600"/>
    <n v="154.4"/>
    <n v="92640"/>
    <n v="0"/>
    <n v="0"/>
    <n v="600"/>
    <n v="92640"/>
    <n v="0"/>
    <n v="0"/>
    <n v="600"/>
    <n v="92640"/>
    <s v="Continued"/>
    <n v="0"/>
    <n v="600"/>
    <n v="0"/>
    <n v="600"/>
    <n v="154.4"/>
    <n v="92640"/>
    <s v="Fall 2015"/>
    <n v="0"/>
    <n v="0"/>
    <n v="600"/>
    <n v="92640"/>
    <n v="0"/>
    <n v="0"/>
    <n v="600"/>
    <n v="92640"/>
    <s v="Continued"/>
    <n v="0"/>
    <n v="600"/>
    <n v="0"/>
    <n v="600"/>
    <n v="154.4"/>
    <n v="92640"/>
    <n v="0"/>
    <n v="0"/>
    <n v="600"/>
    <n v="92640"/>
    <n v="0"/>
    <n v="0"/>
    <n v="600"/>
    <n v="92640"/>
    <x v="0"/>
    <n v="0"/>
    <n v="0"/>
    <n v="539"/>
    <n v="539"/>
    <n v="155"/>
    <n v="83545"/>
    <s v="n/a, older cycle"/>
    <n v="0"/>
    <n v="0"/>
    <n v="0"/>
    <n v="0"/>
    <n v="539"/>
    <n v="83545"/>
    <n v="539"/>
    <n v="83545"/>
    <x v="0"/>
    <n v="0"/>
    <n v="0"/>
    <n v="539"/>
    <n v="539"/>
    <n v="155"/>
    <n v="83545"/>
    <s v="n/a, older cycle"/>
    <n v="0"/>
    <n v="0"/>
    <n v="0"/>
    <n v="0"/>
    <n v="0"/>
    <n v="0"/>
    <n v="0"/>
    <n v="0"/>
    <n v="4139"/>
    <n v="1233853"/>
    <n v="43.599045936395761"/>
  </r>
  <r>
    <n v="119"/>
    <n v="510256"/>
    <x v="1"/>
    <s v="2015"/>
    <x v="0"/>
    <x v="1"/>
    <n v="30000"/>
    <s v="n/a, older cycle"/>
    <s v="Lei Li"/>
    <s v="lli13@kennesaw.edu"/>
    <s v="Advanced Databases, Business Intelligence, Database Design and Applications"/>
    <s v="CSE 3153, IT 4153, IT 4713, IT 5433"/>
    <s v="Computing Disciplines"/>
    <s v="Positive"/>
    <s v="Positive"/>
    <s v="Positive"/>
    <n v="110419"/>
    <n v="330"/>
    <n v="334.60303030303032"/>
    <n v="110"/>
    <n v="110"/>
    <n v="110"/>
    <s v="Spring 2016"/>
    <s v="N"/>
    <m/>
    <m/>
    <s v="Continued"/>
    <n v="0"/>
    <n v="0"/>
    <n v="0"/>
    <n v="0"/>
    <n v="0"/>
    <n v="0"/>
    <n v="0"/>
    <n v="0"/>
    <n v="110"/>
    <n v="36806.333333333336"/>
    <n v="110"/>
    <n v="36806.333333333336"/>
    <n v="110"/>
    <n v="36806.333333333336"/>
    <n v="110"/>
    <n v="36806.333333333336"/>
    <n v="110"/>
    <n v="36806.333333333336"/>
    <n v="330"/>
    <n v="110419"/>
    <n v="110"/>
    <n v="36806.333333333336"/>
    <n v="110"/>
    <n v="36806.333333333336"/>
    <n v="110"/>
    <n v="36806.333333333336"/>
    <n v="330"/>
    <n v="110419"/>
    <s v="Continued"/>
    <n v="110"/>
    <n v="110"/>
    <n v="110"/>
    <n v="330"/>
    <n v="334.6"/>
    <n v="110418.00000000001"/>
    <n v="110"/>
    <n v="36806"/>
    <n v="110"/>
    <n v="36806"/>
    <n v="110"/>
    <n v="36806"/>
    <n v="330"/>
    <n v="110418"/>
    <s v="Continued"/>
    <n v="36"/>
    <n v="229"/>
    <n v="32"/>
    <n v="297"/>
    <n v="334.6"/>
    <n v="99376.200000000012"/>
    <s v="Spring 2016"/>
    <n v="36"/>
    <n v="12045.6"/>
    <n v="229"/>
    <n v="76623.400000000009"/>
    <n v="32"/>
    <n v="10707.2"/>
    <n v="297"/>
    <n v="99376.200000000012"/>
    <s v="Continued"/>
    <n v="36"/>
    <n v="229"/>
    <n v="32"/>
    <n v="297"/>
    <n v="334.6"/>
    <n v="99376.200000000012"/>
    <n v="36"/>
    <n v="12045.6"/>
    <n v="229"/>
    <n v="76623.400000000009"/>
    <n v="32"/>
    <n v="10707.2"/>
    <n v="297"/>
    <n v="99376.200000000012"/>
    <x v="0"/>
    <n v="110"/>
    <n v="110"/>
    <n v="110"/>
    <n v="330"/>
    <n v="334.6"/>
    <n v="110418.00000000001"/>
    <s v="n/a, older cycle"/>
    <n v="110"/>
    <n v="36806"/>
    <n v="110"/>
    <n v="36806"/>
    <n v="110"/>
    <n v="36806"/>
    <n v="330"/>
    <n v="110418"/>
    <x v="2"/>
    <n v="110"/>
    <n v="110"/>
    <n v="110"/>
    <n v="330"/>
    <n v="334.6"/>
    <n v="110418.00000000001"/>
    <s v="n/a, older cycle"/>
    <n v="110"/>
    <n v="36806"/>
    <n v="110"/>
    <n v="36806"/>
    <n v="110"/>
    <n v="36806"/>
    <n v="330"/>
    <n v="110418"/>
    <n v="2354"/>
    <n v="787650.7333333334"/>
    <n v="26.255024444444448"/>
  </r>
  <r>
    <n v="120"/>
    <n v="510257"/>
    <x v="1"/>
    <s v="2015"/>
    <x v="0"/>
    <x v="12"/>
    <n v="18800"/>
    <s v="n/a, older cycle"/>
    <s v="Anthony Cooper"/>
    <s v="anthony.cooper@asurams.edu"/>
    <s v="Human Anatomy and Physiology I"/>
    <s v="BIOL 2411"/>
    <s v="Biological Sciences"/>
    <s v="Positive"/>
    <s v="Positive"/>
    <s v="Positive"/>
    <n v="71880"/>
    <n v="240"/>
    <n v="299.5"/>
    <n v="80"/>
    <n v="110"/>
    <n v="110"/>
    <s v="Fall 2015"/>
    <s v="N"/>
    <m/>
    <m/>
    <s v="Continued"/>
    <n v="0"/>
    <n v="0"/>
    <n v="0"/>
    <n v="0"/>
    <n v="0"/>
    <n v="0"/>
    <n v="110"/>
    <n v="32945"/>
    <n v="110"/>
    <n v="32945"/>
    <n v="220"/>
    <n v="65890"/>
    <n v="80"/>
    <n v="23960"/>
    <n v="110"/>
    <n v="32945"/>
    <n v="110"/>
    <n v="32945"/>
    <n v="300"/>
    <n v="89850"/>
    <n v="80"/>
    <n v="23960"/>
    <n v="110"/>
    <n v="32945"/>
    <n v="110"/>
    <n v="32945"/>
    <n v="300"/>
    <n v="89850"/>
    <s v="Continued"/>
    <n v="0"/>
    <n v="171"/>
    <n v="80"/>
    <n v="251"/>
    <n v="261.97000000000003"/>
    <n v="65754.47"/>
    <n v="0"/>
    <n v="0"/>
    <n v="171"/>
    <n v="44796.87"/>
    <n v="80"/>
    <n v="20957.600000000002"/>
    <n v="251"/>
    <n v="65754.47"/>
    <s v="Discontinued"/>
    <n v="0"/>
    <n v="0"/>
    <n v="0"/>
    <n v="0"/>
    <n v="0"/>
    <n v="0"/>
    <s v="Fall 2015"/>
    <n v="0"/>
    <n v="0"/>
    <n v="0"/>
    <n v="0"/>
    <n v="0"/>
    <n v="0"/>
    <n v="0"/>
    <n v="0"/>
    <s v="Discontinued"/>
    <n v="0"/>
    <n v="0"/>
    <n v="0"/>
    <n v="0"/>
    <n v="0"/>
    <n v="0"/>
    <n v="0"/>
    <n v="0"/>
    <n v="0"/>
    <n v="0"/>
    <n v="0"/>
    <n v="0"/>
    <n v="0"/>
    <n v="0"/>
    <x v="1"/>
    <n v="80"/>
    <n v="110"/>
    <n v="110"/>
    <n v="300"/>
    <n v="0"/>
    <n v="0"/>
    <s v="n/a, older cycle"/>
    <n v="0"/>
    <n v="0"/>
    <n v="0"/>
    <n v="0"/>
    <n v="0"/>
    <n v="0"/>
    <n v="0"/>
    <n v="0"/>
    <x v="1"/>
    <n v="80"/>
    <n v="110"/>
    <n v="110"/>
    <n v="300"/>
    <n v="0"/>
    <n v="0"/>
    <s v="n/a, older cycle"/>
    <n v="0"/>
    <n v="0"/>
    <n v="0"/>
    <n v="0"/>
    <n v="0"/>
    <n v="0"/>
    <n v="0"/>
    <n v="0"/>
    <n v="1071"/>
    <n v="311344.46999999997"/>
    <n v="16.560876063829784"/>
  </r>
  <r>
    <n v="122"/>
    <n v="510255"/>
    <x v="1"/>
    <s v="2015"/>
    <x v="0"/>
    <x v="5"/>
    <n v="30000"/>
    <s v="n/a, older cycle"/>
    <s v="Theresa Grove"/>
    <s v="tjgrove@valdosta.edu"/>
    <s v="Principles of Biology I"/>
    <s v="BIOL 1107"/>
    <s v="Biological Sciences"/>
    <s v="Positive"/>
    <s v="Positive"/>
    <s v="Positive"/>
    <n v="103950"/>
    <n v="525"/>
    <n v="198"/>
    <n v="175"/>
    <n v="175"/>
    <n v="175"/>
    <s v="Fall 2015"/>
    <s v="N"/>
    <m/>
    <m/>
    <s v="Continued"/>
    <n v="0"/>
    <n v="0"/>
    <n v="0"/>
    <n v="0"/>
    <n v="0"/>
    <n v="0"/>
    <n v="175"/>
    <n v="34650"/>
    <n v="175"/>
    <n v="34650"/>
    <n v="350"/>
    <n v="69300"/>
    <n v="175"/>
    <n v="34650"/>
    <n v="175"/>
    <n v="34650"/>
    <n v="175"/>
    <n v="34650"/>
    <n v="525"/>
    <n v="103950"/>
    <n v="175"/>
    <n v="34650"/>
    <n v="175"/>
    <n v="34650"/>
    <n v="175"/>
    <n v="34650"/>
    <n v="525"/>
    <n v="103950"/>
    <s v="Discontinued"/>
    <n v="0"/>
    <n v="0"/>
    <n v="0"/>
    <n v="0"/>
    <n v="248.99"/>
    <n v="0"/>
    <n v="0"/>
    <n v="0"/>
    <n v="0"/>
    <n v="0"/>
    <n v="0"/>
    <n v="0"/>
    <n v="0"/>
    <n v="0"/>
    <s v="Discontinued"/>
    <n v="0"/>
    <n v="0"/>
    <n v="0"/>
    <n v="0"/>
    <n v="0"/>
    <n v="0"/>
    <s v="Fall 2015"/>
    <n v="0"/>
    <n v="0"/>
    <n v="0"/>
    <n v="0"/>
    <n v="0"/>
    <n v="0"/>
    <n v="0"/>
    <n v="0"/>
    <s v="Discontinued"/>
    <n v="0"/>
    <n v="0"/>
    <n v="0"/>
    <n v="0"/>
    <n v="0"/>
    <n v="0"/>
    <n v="0"/>
    <n v="0"/>
    <n v="0"/>
    <n v="0"/>
    <n v="0"/>
    <n v="0"/>
    <n v="0"/>
    <n v="0"/>
    <x v="1"/>
    <n v="175"/>
    <n v="175"/>
    <n v="175"/>
    <n v="525"/>
    <n v="0"/>
    <n v="0"/>
    <s v="n/a, older cycle"/>
    <n v="0"/>
    <n v="0"/>
    <n v="0"/>
    <n v="0"/>
    <n v="0"/>
    <n v="0"/>
    <n v="0"/>
    <n v="0"/>
    <x v="1"/>
    <n v="175"/>
    <n v="175"/>
    <n v="175"/>
    <n v="525"/>
    <n v="0"/>
    <n v="0"/>
    <s v="n/a, older cycle"/>
    <n v="0"/>
    <n v="0"/>
    <n v="0"/>
    <n v="0"/>
    <n v="0"/>
    <n v="0"/>
    <n v="0"/>
    <n v="0"/>
    <n v="1400"/>
    <n v="277200"/>
    <n v="9.24"/>
  </r>
  <r>
    <n v="125"/>
    <n v="510252"/>
    <x v="1"/>
    <s v="2015"/>
    <x v="0"/>
    <x v="10"/>
    <n v="21100"/>
    <s v="n/a, older cycle"/>
    <s v="Michael Goodroe"/>
    <s v="michael.goodroe@ung.edu"/>
    <s v="Support for College Algebra, Intermediate Algebra, College Algebra, Precalculus, Calculus I"/>
    <s v="MATH 0097, MATH 0099, MATH 1111, MATH 1113, MATH 1450"/>
    <s v="Mathematical Subjects"/>
    <s v="Positive"/>
    <s v="Neutral"/>
    <s v="Neutral"/>
    <n v="169570.8"/>
    <n v="840"/>
    <n v="201.86999999999998"/>
    <n v="280"/>
    <n v="280"/>
    <n v="280"/>
    <s v="Fall 2015"/>
    <s v="N"/>
    <m/>
    <m/>
    <s v="Continued"/>
    <n v="0"/>
    <n v="0"/>
    <n v="0"/>
    <n v="0"/>
    <n v="0"/>
    <n v="0"/>
    <n v="280"/>
    <n v="56523.599999999991"/>
    <n v="280"/>
    <n v="56523.599999999991"/>
    <n v="560"/>
    <n v="113047.19999999998"/>
    <n v="280"/>
    <n v="56523.599999999991"/>
    <n v="280"/>
    <n v="56523.599999999991"/>
    <n v="280"/>
    <n v="56523.599999999991"/>
    <n v="840"/>
    <n v="169570.8"/>
    <n v="280"/>
    <n v="56523.599999999991"/>
    <n v="280"/>
    <n v="56523.599999999991"/>
    <n v="280"/>
    <n v="56523.599999999991"/>
    <n v="840"/>
    <n v="169570.8"/>
    <s v="Continued"/>
    <n v="30"/>
    <n v="60"/>
    <n v="60"/>
    <n v="150"/>
    <n v="261.89999999999998"/>
    <n v="39285"/>
    <n v="30"/>
    <n v="7856.9999999999991"/>
    <n v="60"/>
    <n v="15713.999999999998"/>
    <n v="60"/>
    <n v="15713.999999999998"/>
    <n v="150"/>
    <n v="39284.999999999993"/>
    <s v="Discontinued"/>
    <n v="0"/>
    <n v="0"/>
    <n v="0"/>
    <n v="0"/>
    <n v="0"/>
    <n v="0"/>
    <s v="Fall 2015"/>
    <n v="0"/>
    <n v="0"/>
    <n v="0"/>
    <n v="0"/>
    <n v="0"/>
    <n v="0"/>
    <n v="0"/>
    <n v="0"/>
    <s v="Discontinued"/>
    <n v="0"/>
    <n v="0"/>
    <n v="0"/>
    <n v="0"/>
    <n v="0"/>
    <n v="0"/>
    <n v="0"/>
    <n v="0"/>
    <n v="0"/>
    <n v="0"/>
    <n v="0"/>
    <n v="0"/>
    <n v="0"/>
    <n v="0"/>
    <x v="1"/>
    <n v="280"/>
    <n v="280"/>
    <n v="280"/>
    <n v="840"/>
    <n v="0"/>
    <n v="0"/>
    <s v="n/a, older cycle"/>
    <n v="0"/>
    <n v="0"/>
    <n v="0"/>
    <n v="0"/>
    <n v="0"/>
    <n v="0"/>
    <n v="0"/>
    <n v="0"/>
    <x v="1"/>
    <n v="280"/>
    <n v="280"/>
    <n v="280"/>
    <n v="840"/>
    <n v="0"/>
    <n v="0"/>
    <s v="n/a, older cycle"/>
    <n v="0"/>
    <n v="0"/>
    <n v="0"/>
    <n v="0"/>
    <n v="0"/>
    <n v="0"/>
    <n v="0"/>
    <n v="0"/>
    <n v="2390"/>
    <n v="491473.8"/>
    <n v="23.292597156398102"/>
  </r>
  <r>
    <n v="126"/>
    <n v="510560"/>
    <x v="1"/>
    <s v="2015"/>
    <x v="0"/>
    <x v="0"/>
    <n v="28700"/>
    <s v="n/a, older cycle"/>
    <s v="Kevin Floyd"/>
    <s v="kevin.floyd@mga.edu"/>
    <s v="Web Development, Web Programming"/>
    <s v="ITEC 2380, ITEC 3280, ITEC 4248"/>
    <s v="Computing Disciplines"/>
    <s v="Positive"/>
    <s v="Neutral"/>
    <s v="Neutral"/>
    <n v="39960"/>
    <n v="360"/>
    <n v="111"/>
    <n v="120"/>
    <n v="120"/>
    <n v="120"/>
    <s v="Summer 2015"/>
    <s v="N"/>
    <m/>
    <m/>
    <s v="Continued"/>
    <n v="0"/>
    <n v="0"/>
    <n v="0"/>
    <n v="0"/>
    <n v="120"/>
    <n v="13320"/>
    <n v="120"/>
    <n v="13320"/>
    <n v="120"/>
    <n v="13320"/>
    <n v="360"/>
    <n v="39960"/>
    <n v="120"/>
    <n v="13320"/>
    <n v="120"/>
    <n v="13320"/>
    <n v="120"/>
    <n v="13320"/>
    <n v="360"/>
    <n v="39960"/>
    <n v="120"/>
    <n v="13320"/>
    <n v="120"/>
    <n v="13320"/>
    <n v="120"/>
    <n v="13320"/>
    <n v="360"/>
    <n v="39960"/>
    <s v="Continued"/>
    <n v="80"/>
    <n v="140"/>
    <n v="140"/>
    <n v="360"/>
    <n v="76"/>
    <n v="27360"/>
    <n v="80"/>
    <n v="6080"/>
    <n v="140"/>
    <n v="10640"/>
    <n v="140"/>
    <n v="10640"/>
    <n v="360"/>
    <n v="27360"/>
    <s v="Continued"/>
    <n v="80"/>
    <n v="140"/>
    <n v="140"/>
    <n v="360"/>
    <n v="111"/>
    <n v="39960"/>
    <s v="Summer 2015"/>
    <n v="80"/>
    <n v="8880"/>
    <n v="140"/>
    <n v="15540"/>
    <n v="140"/>
    <n v="15540"/>
    <n v="360"/>
    <n v="39960"/>
    <s v="Continued"/>
    <n v="80"/>
    <n v="140"/>
    <n v="140"/>
    <n v="360"/>
    <n v="111"/>
    <n v="39960"/>
    <n v="80"/>
    <n v="8880"/>
    <n v="140"/>
    <n v="15540"/>
    <n v="140"/>
    <n v="15540"/>
    <n v="360"/>
    <n v="39960"/>
    <x v="0"/>
    <n v="120"/>
    <n v="120"/>
    <n v="120"/>
    <n v="360"/>
    <n v="111"/>
    <n v="39960"/>
    <s v="n/a, older cycle"/>
    <n v="120"/>
    <n v="13320"/>
    <n v="120"/>
    <n v="13320"/>
    <n v="120"/>
    <n v="13320"/>
    <n v="360"/>
    <n v="39960"/>
    <x v="2"/>
    <n v="120"/>
    <n v="120"/>
    <n v="120"/>
    <n v="360"/>
    <n v="111"/>
    <n v="39960"/>
    <s v="n/a, older cycle"/>
    <n v="120"/>
    <n v="13320"/>
    <n v="120"/>
    <n v="13320"/>
    <n v="120"/>
    <n v="13320"/>
    <n v="360"/>
    <n v="39960"/>
    <n v="2880"/>
    <n v="307080"/>
    <n v="10.699651567944251"/>
  </r>
  <r>
    <s v="061"/>
    <n v="510038"/>
    <x v="1"/>
    <s v="2015"/>
    <x v="0"/>
    <x v="4"/>
    <n v="10800"/>
    <s v="n/a, older cycle"/>
    <s v="Susan Willey"/>
    <s v="willey@gsu.edu"/>
    <s v="Environment of Business"/>
    <s v="BUSA 2106"/>
    <s v="Business Administration, Management, and Economics"/>
    <s v="Positive"/>
    <s v="Positive"/>
    <s v="Positive"/>
    <n v="600000"/>
    <n v="2600"/>
    <n v="230.76923076923077"/>
    <n v="866.66666666666663"/>
    <n v="866.66666666666663"/>
    <n v="866.66666666666663"/>
    <s v="Fall 2015"/>
    <s v="N"/>
    <m/>
    <m/>
    <s v="Continued"/>
    <n v="0"/>
    <n v="0"/>
    <n v="0"/>
    <n v="0"/>
    <n v="0"/>
    <n v="0"/>
    <n v="866.66666666666663"/>
    <n v="200000"/>
    <n v="866.66666666666663"/>
    <n v="200000"/>
    <n v="1733.3333333333333"/>
    <n v="400000"/>
    <n v="866.66666666666663"/>
    <n v="200000"/>
    <n v="866.66666666666663"/>
    <n v="200000"/>
    <n v="866.66666666666663"/>
    <n v="200000"/>
    <n v="2600"/>
    <n v="600000"/>
    <n v="866.66666666666663"/>
    <n v="200000"/>
    <n v="866.66666666666663"/>
    <n v="200000"/>
    <n v="866.66666666666663"/>
    <n v="200000"/>
    <n v="2600"/>
    <n v="600000"/>
    <s v="Continued"/>
    <n v="0"/>
    <n v="150"/>
    <n v="50"/>
    <n v="200"/>
    <n v="299.95"/>
    <n v="59990"/>
    <n v="0"/>
    <n v="0"/>
    <n v="150"/>
    <n v="44992.5"/>
    <n v="50"/>
    <n v="14997.5"/>
    <n v="200"/>
    <n v="59990"/>
    <s v="Continued"/>
    <n v="0"/>
    <n v="180"/>
    <n v="100"/>
    <n v="280"/>
    <n v="100"/>
    <n v="28000"/>
    <s v="Fall 2015"/>
    <n v="0"/>
    <n v="0"/>
    <n v="180"/>
    <n v="18000"/>
    <n v="100"/>
    <n v="10000"/>
    <n v="280"/>
    <n v="28000"/>
    <s v="Continued"/>
    <n v="0"/>
    <n v="180"/>
    <n v="100"/>
    <n v="280"/>
    <n v="100"/>
    <n v="28000"/>
    <n v="0"/>
    <n v="0"/>
    <n v="180"/>
    <n v="18000"/>
    <n v="100"/>
    <n v="10000"/>
    <n v="280"/>
    <n v="28000"/>
    <x v="3"/>
    <n v="866.66666666666663"/>
    <n v="866.66666666666663"/>
    <n v="866.66666666666663"/>
    <n v="2600"/>
    <n v="100"/>
    <n v="260000"/>
    <s v="n/a, older cycle"/>
    <n v="0"/>
    <n v="0"/>
    <n v="0"/>
    <n v="0"/>
    <n v="0"/>
    <n v="0"/>
    <n v="0"/>
    <n v="0"/>
    <x v="0"/>
    <n v="866.66666666666663"/>
    <n v="866.66666666666663"/>
    <n v="866.66666666666663"/>
    <n v="2600"/>
    <n v="100"/>
    <n v="260000"/>
    <s v="n/a, older cycle"/>
    <n v="0"/>
    <n v="0"/>
    <n v="0"/>
    <n v="0"/>
    <n v="0"/>
    <n v="0"/>
    <n v="0"/>
    <n v="0"/>
    <n v="7693.333333333333"/>
    <n v="1715990"/>
    <n v="158.88796296296297"/>
  </r>
  <r>
    <s v="064"/>
    <n v="510032"/>
    <x v="1"/>
    <s v="2015"/>
    <x v="0"/>
    <x v="5"/>
    <n v="10800"/>
    <s v="n/a, older cycle"/>
    <s v="Shaun Ault"/>
    <s v="svault@valdosta.edu"/>
    <s v="Analytic Geometry and Calculus I"/>
    <s v="MATH 2261"/>
    <s v="Mathematical Subjects"/>
    <s v="Positive"/>
    <s v="Neutral"/>
    <s v="Neutral"/>
    <n v="79600.5"/>
    <n v="525"/>
    <n v="151.62"/>
    <n v="175"/>
    <n v="175"/>
    <n v="175"/>
    <s v="Fall 2015"/>
    <s v="N"/>
    <m/>
    <m/>
    <s v="Discontinued"/>
    <n v="0"/>
    <n v="0"/>
    <n v="0"/>
    <n v="0"/>
    <n v="0"/>
    <n v="0"/>
    <n v="175"/>
    <n v="26533.5"/>
    <n v="0"/>
    <n v="0"/>
    <n v="175"/>
    <n v="26533.5"/>
    <n v="0"/>
    <n v="0"/>
    <n v="0"/>
    <n v="0"/>
    <n v="0"/>
    <n v="0"/>
    <n v="0"/>
    <n v="0"/>
    <n v="0"/>
    <n v="0"/>
    <n v="0"/>
    <n v="0"/>
    <n v="0"/>
    <n v="0"/>
    <n v="0"/>
    <n v="0"/>
    <s v="Discontinued"/>
    <n v="0"/>
    <n v="0"/>
    <n v="0"/>
    <n v="0"/>
    <n v="277.2"/>
    <n v="0"/>
    <n v="0"/>
    <n v="0"/>
    <n v="0"/>
    <n v="0"/>
    <n v="0"/>
    <n v="0"/>
    <n v="0"/>
    <n v="0"/>
    <s v="Discontinued"/>
    <n v="0"/>
    <n v="0"/>
    <n v="0"/>
    <n v="0"/>
    <n v="0"/>
    <n v="0"/>
    <s v="Fall 2015"/>
    <n v="0"/>
    <n v="0"/>
    <n v="0"/>
    <n v="0"/>
    <n v="0"/>
    <n v="0"/>
    <n v="0"/>
    <n v="0"/>
    <s v="Discontinued"/>
    <n v="0"/>
    <n v="0"/>
    <n v="0"/>
    <n v="0"/>
    <n v="0"/>
    <n v="0"/>
    <n v="0"/>
    <n v="0"/>
    <n v="0"/>
    <n v="0"/>
    <n v="0"/>
    <n v="0"/>
    <n v="0"/>
    <n v="0"/>
    <x v="1"/>
    <n v="175"/>
    <n v="175"/>
    <n v="175"/>
    <n v="525"/>
    <n v="0"/>
    <n v="0"/>
    <s v="n/a, older cycle"/>
    <n v="0"/>
    <n v="0"/>
    <n v="0"/>
    <n v="0"/>
    <n v="0"/>
    <n v="0"/>
    <n v="0"/>
    <n v="0"/>
    <x v="1"/>
    <n v="175"/>
    <n v="175"/>
    <n v="175"/>
    <n v="525"/>
    <n v="0"/>
    <n v="0"/>
    <s v="n/a, older cycle"/>
    <n v="0"/>
    <n v="0"/>
    <n v="0"/>
    <n v="0"/>
    <n v="0"/>
    <n v="0"/>
    <n v="0"/>
    <n v="0"/>
    <n v="175"/>
    <n v="26533.5"/>
    <n v="2.4568055555555555"/>
  </r>
  <r>
    <s v="068"/>
    <n v="510035"/>
    <x v="1"/>
    <s v="2015"/>
    <x v="0"/>
    <x v="11"/>
    <n v="10800"/>
    <s v="n/a, older cycle"/>
    <s v="Stephanie da Silva"/>
    <s v="dasilva_stephanie@columbusstate.edu"/>
    <s v="Psychology Research Design and Methodology"/>
    <s v="PSYC 3211"/>
    <s v="Psychology"/>
    <s v="Positive"/>
    <s v="Neutral"/>
    <s v="Neutral"/>
    <n v="14100"/>
    <n v="30"/>
    <n v="470"/>
    <n v="10"/>
    <n v="10"/>
    <n v="10"/>
    <s v="Fall 2015"/>
    <s v="N"/>
    <m/>
    <m/>
    <s v="Continued"/>
    <n v="0"/>
    <n v="0"/>
    <n v="0"/>
    <n v="0"/>
    <n v="0"/>
    <n v="0"/>
    <n v="10"/>
    <n v="4700"/>
    <n v="10"/>
    <n v="4700"/>
    <n v="20"/>
    <n v="9400"/>
    <n v="10"/>
    <n v="4700"/>
    <n v="10"/>
    <n v="4700"/>
    <n v="10"/>
    <n v="4700"/>
    <n v="30"/>
    <n v="14100"/>
    <n v="10"/>
    <n v="4700"/>
    <n v="10"/>
    <n v="4700"/>
    <n v="10"/>
    <n v="4700"/>
    <n v="30"/>
    <n v="14100"/>
    <s v="Continued"/>
    <n v="0"/>
    <n v="38"/>
    <n v="38"/>
    <n v="76"/>
    <n v="299.05"/>
    <n v="22727.8"/>
    <n v="0"/>
    <n v="0"/>
    <n v="38"/>
    <n v="11363.9"/>
    <n v="38"/>
    <n v="11363.9"/>
    <n v="76"/>
    <n v="22727.8"/>
    <s v="Continued"/>
    <n v="0"/>
    <n v="38"/>
    <n v="38"/>
    <n v="76"/>
    <n v="470"/>
    <n v="35720"/>
    <s v="Fall 2015"/>
    <n v="0"/>
    <n v="0"/>
    <n v="38"/>
    <n v="17860"/>
    <n v="38"/>
    <n v="17860"/>
    <n v="76"/>
    <n v="35720"/>
    <s v="Continued"/>
    <n v="0"/>
    <n v="38"/>
    <n v="38"/>
    <n v="76"/>
    <n v="470"/>
    <n v="35720"/>
    <n v="0"/>
    <n v="0"/>
    <n v="38"/>
    <n v="17860"/>
    <n v="38"/>
    <n v="17860"/>
    <n v="76"/>
    <n v="35720"/>
    <x v="0"/>
    <n v="10"/>
    <n v="10"/>
    <n v="10"/>
    <n v="30"/>
    <n v="470"/>
    <n v="14100"/>
    <s v="n/a, older cycle"/>
    <n v="10"/>
    <n v="4700"/>
    <n v="10"/>
    <n v="4700"/>
    <n v="10"/>
    <n v="4700"/>
    <n v="30"/>
    <n v="14100"/>
    <x v="0"/>
    <n v="10"/>
    <n v="10"/>
    <n v="10"/>
    <n v="30"/>
    <n v="470"/>
    <n v="14100"/>
    <s v="n/a, older cycle"/>
    <n v="0"/>
    <n v="0"/>
    <n v="0"/>
    <n v="0"/>
    <n v="0"/>
    <n v="0"/>
    <n v="0"/>
    <n v="0"/>
    <n v="338"/>
    <n v="145867.79999999999"/>
    <n v="13.506277777777777"/>
  </r>
  <r>
    <s v="076"/>
    <n v="510275"/>
    <x v="1"/>
    <s v="2015"/>
    <x v="0"/>
    <x v="3"/>
    <n v="10800"/>
    <s v="n/a, older cycle"/>
    <s v="Susan Burran"/>
    <s v="sburran@daltonstate.edu"/>
    <s v="Principles of Biology I, Principles of Biology II"/>
    <s v="BIOL 1107, BIOL 1108"/>
    <s v="Biological Sciences"/>
    <s v="Positive"/>
    <s v="Positive"/>
    <s v="Positive"/>
    <n v="109525"/>
    <n v="1300"/>
    <n v="84.25"/>
    <n v="433.33333333333331"/>
    <n v="433.33333333333331"/>
    <n v="433.33333333333331"/>
    <s v="Fall 2015"/>
    <s v="N"/>
    <m/>
    <m/>
    <s v="Continued"/>
    <n v="0"/>
    <n v="0"/>
    <n v="0"/>
    <n v="0"/>
    <n v="0"/>
    <n v="0"/>
    <n v="433.33333333333331"/>
    <n v="36508.333333333328"/>
    <n v="433.33333333333331"/>
    <n v="36508.333333333328"/>
    <n v="866.66666666666663"/>
    <n v="73016.666666666657"/>
    <n v="433.33333333333331"/>
    <n v="36508.333333333328"/>
    <n v="433.33333333333331"/>
    <n v="36508.333333333328"/>
    <n v="433.33333333333331"/>
    <n v="36508.333333333328"/>
    <n v="1300"/>
    <n v="109524.99999999999"/>
    <n v="433.33333333333331"/>
    <n v="36508.333333333328"/>
    <n v="433.33333333333331"/>
    <n v="36508.333333333328"/>
    <n v="433.33333333333331"/>
    <n v="36508.333333333328"/>
    <n v="1300"/>
    <n v="109524.99999999999"/>
    <s v="Continued"/>
    <n v="96"/>
    <n v="540"/>
    <n v="540"/>
    <n v="1176"/>
    <n v="84.25"/>
    <n v="99078"/>
    <n v="96"/>
    <n v="8088"/>
    <n v="540"/>
    <n v="45495"/>
    <n v="540"/>
    <n v="45495"/>
    <n v="1176"/>
    <n v="99078"/>
    <s v="Continued"/>
    <n v="59"/>
    <n v="488"/>
    <n v="446"/>
    <n v="993"/>
    <n v="54.25"/>
    <n v="53870.25"/>
    <s v="Fall 2015"/>
    <n v="59"/>
    <n v="3200.75"/>
    <n v="488"/>
    <n v="26474"/>
    <n v="446"/>
    <n v="24195.5"/>
    <n v="993"/>
    <n v="53870.25"/>
    <s v="Continued"/>
    <n v="59"/>
    <n v="488"/>
    <n v="446"/>
    <n v="993"/>
    <n v="54.25"/>
    <n v="53870.25"/>
    <n v="59"/>
    <n v="3200.75"/>
    <n v="488"/>
    <n v="26474"/>
    <n v="446"/>
    <n v="24195.5"/>
    <n v="993"/>
    <n v="53870.25"/>
    <x v="0"/>
    <n v="433.33333333333331"/>
    <n v="433.33333333333331"/>
    <n v="433.33333333333331"/>
    <n v="1300"/>
    <n v="54.25"/>
    <n v="70525"/>
    <s v="n/a, older cycle"/>
    <n v="433.33333333333331"/>
    <n v="23508.333333333332"/>
    <n v="433.33333333333331"/>
    <n v="23508.333333333332"/>
    <n v="433.33333333333331"/>
    <n v="23508.333333333332"/>
    <n v="1300"/>
    <n v="70525"/>
    <x v="2"/>
    <n v="433.33333333333331"/>
    <n v="433.33333333333331"/>
    <n v="433.33333333333331"/>
    <n v="1300"/>
    <n v="54.25"/>
    <n v="70525"/>
    <s v="n/a, older cycle"/>
    <n v="433.33333333333331"/>
    <n v="23508.333333333332"/>
    <n v="433.33333333333331"/>
    <n v="23508.333333333332"/>
    <n v="433.33333333333331"/>
    <n v="23508.333333333332"/>
    <n v="1300"/>
    <n v="70525"/>
    <n v="9228.6666666666661"/>
    <n v="639935.16666666663"/>
    <n v="59.2532561728395"/>
  </r>
  <r>
    <s v="081"/>
    <n v="510037"/>
    <x v="1"/>
    <s v="2015"/>
    <x v="0"/>
    <x v="10"/>
    <n v="10800"/>
    <s v="n/a, older cycle"/>
    <s v="Jim Konzelman"/>
    <s v="jim.konzelman@ung.edu"/>
    <s v="Principles of Chemistry I, Principles of Chemistry II"/>
    <s v="CHEM 1211, CHEM 1212"/>
    <s v="Chemistry"/>
    <s v="Positive"/>
    <s v="Neutral"/>
    <s v="Positive"/>
    <n v="167760"/>
    <n v="600"/>
    <n v="279.60000000000002"/>
    <n v="200"/>
    <n v="200"/>
    <n v="200"/>
    <s v="Fall 2015"/>
    <s v="N"/>
    <m/>
    <m/>
    <s v="Continued"/>
    <n v="0"/>
    <n v="0"/>
    <n v="0"/>
    <n v="0"/>
    <n v="0"/>
    <n v="0"/>
    <n v="200"/>
    <n v="55920.000000000007"/>
    <n v="200"/>
    <n v="55920.000000000007"/>
    <n v="400"/>
    <n v="111840.00000000001"/>
    <n v="200"/>
    <n v="55920.000000000007"/>
    <n v="200"/>
    <n v="55920.000000000007"/>
    <n v="200"/>
    <n v="55920.000000000007"/>
    <n v="600"/>
    <n v="167760.00000000003"/>
    <n v="200"/>
    <n v="55920.000000000007"/>
    <n v="200"/>
    <n v="55920.000000000007"/>
    <n v="200"/>
    <n v="55920.000000000007"/>
    <n v="600"/>
    <n v="167760.00000000003"/>
    <s v="Continued"/>
    <n v="100"/>
    <n v="660"/>
    <n v="600"/>
    <n v="1360"/>
    <n v="266.20999999999998"/>
    <n v="362045.6"/>
    <n v="100"/>
    <n v="26620.999999999996"/>
    <n v="660"/>
    <n v="175698.59999999998"/>
    <n v="600"/>
    <n v="159726"/>
    <n v="1360"/>
    <n v="362045.6"/>
    <s v="Discontinued"/>
    <n v="0"/>
    <n v="0"/>
    <n v="0"/>
    <n v="0"/>
    <n v="0"/>
    <n v="0"/>
    <s v="Fall 2015"/>
    <n v="0"/>
    <n v="0"/>
    <n v="0"/>
    <n v="0"/>
    <n v="0"/>
    <n v="0"/>
    <n v="0"/>
    <n v="0"/>
    <s v="Discontinued"/>
    <n v="0"/>
    <n v="0"/>
    <n v="0"/>
    <n v="0"/>
    <n v="0"/>
    <n v="0"/>
    <n v="0"/>
    <n v="0"/>
    <n v="0"/>
    <n v="0"/>
    <n v="0"/>
    <n v="0"/>
    <n v="0"/>
    <n v="0"/>
    <x v="1"/>
    <n v="200"/>
    <n v="200"/>
    <n v="200"/>
    <n v="600"/>
    <n v="0"/>
    <n v="0"/>
    <s v="n/a, older cycle"/>
    <n v="0"/>
    <n v="0"/>
    <n v="0"/>
    <n v="0"/>
    <n v="0"/>
    <n v="0"/>
    <n v="0"/>
    <n v="0"/>
    <x v="1"/>
    <n v="200"/>
    <n v="200"/>
    <n v="200"/>
    <n v="600"/>
    <n v="0"/>
    <n v="0"/>
    <s v="n/a, older cycle"/>
    <n v="0"/>
    <n v="0"/>
    <n v="0"/>
    <n v="0"/>
    <n v="0"/>
    <n v="0"/>
    <n v="0"/>
    <n v="0"/>
    <n v="2960"/>
    <n v="809405.60000000009"/>
    <n v="74.944962962962975"/>
  </r>
  <r>
    <s v="082"/>
    <n v="510033"/>
    <x v="1"/>
    <s v="2015"/>
    <x v="0"/>
    <x v="3"/>
    <n v="10800"/>
    <s v="n/a, older cycle"/>
    <s v="Molly Zhou"/>
    <s v="mzhou@daltonstate.edu"/>
    <s v="Exploratory Activities in Physical Education, Art, and Music"/>
    <s v="EDUC 3214"/>
    <s v="Educator Preparation"/>
    <s v="Not Measured"/>
    <s v="Positive"/>
    <s v="Positive"/>
    <n v="15000"/>
    <n v="105"/>
    <n v="142.85714285714286"/>
    <n v="35"/>
    <n v="35"/>
    <n v="35"/>
    <s v="Fall 2015"/>
    <s v="N"/>
    <m/>
    <m/>
    <s v="Continued"/>
    <n v="0"/>
    <n v="0"/>
    <n v="0"/>
    <n v="0"/>
    <n v="0"/>
    <n v="0"/>
    <n v="35"/>
    <n v="5000"/>
    <n v="35"/>
    <n v="5000"/>
    <n v="70"/>
    <n v="10000"/>
    <n v="35"/>
    <n v="5000"/>
    <n v="35"/>
    <n v="5000"/>
    <n v="35"/>
    <n v="5000"/>
    <n v="105"/>
    <n v="15000"/>
    <n v="35"/>
    <n v="5000"/>
    <n v="35"/>
    <n v="5000"/>
    <n v="35"/>
    <n v="5000"/>
    <n v="105"/>
    <n v="15000"/>
    <s v="Continued"/>
    <n v="30"/>
    <n v="30"/>
    <n v="40"/>
    <n v="100"/>
    <n v="108.2"/>
    <n v="10820"/>
    <n v="30"/>
    <n v="3246"/>
    <n v="30"/>
    <n v="3246"/>
    <n v="40"/>
    <n v="4328"/>
    <n v="100"/>
    <n v="10820"/>
    <s v="Continued"/>
    <n v="40"/>
    <n v="60"/>
    <n v="60"/>
    <n v="160"/>
    <n v="120"/>
    <n v="19200"/>
    <s v="Fall 2015"/>
    <n v="40"/>
    <n v="4800"/>
    <n v="60"/>
    <n v="7200"/>
    <n v="60"/>
    <n v="7200"/>
    <n v="160"/>
    <n v="19200"/>
    <s v="Continued"/>
    <n v="40"/>
    <n v="60"/>
    <n v="60"/>
    <n v="160"/>
    <n v="120"/>
    <n v="19200"/>
    <n v="40"/>
    <n v="4800"/>
    <n v="60"/>
    <n v="7200"/>
    <n v="60"/>
    <n v="7200"/>
    <n v="160"/>
    <n v="19200"/>
    <x v="0"/>
    <n v="35"/>
    <n v="35"/>
    <n v="35"/>
    <n v="105"/>
    <n v="120"/>
    <n v="12600"/>
    <s v="n/a, older cycle"/>
    <n v="35"/>
    <n v="4200"/>
    <n v="35"/>
    <n v="4200"/>
    <n v="35"/>
    <n v="4200"/>
    <n v="105"/>
    <n v="12600"/>
    <x v="2"/>
    <n v="35"/>
    <n v="35"/>
    <n v="35"/>
    <n v="105"/>
    <n v="120"/>
    <n v="12600"/>
    <s v="n/a, older cycle"/>
    <n v="35"/>
    <n v="4200"/>
    <n v="35"/>
    <n v="4200"/>
    <n v="35"/>
    <n v="4200"/>
    <n v="105"/>
    <n v="12600"/>
    <n v="910"/>
    <n v="114420"/>
    <n v="10.594444444444445"/>
  </r>
  <r>
    <s v="083"/>
    <n v="510273"/>
    <x v="1"/>
    <s v="2015"/>
    <x v="0"/>
    <x v="11"/>
    <n v="10800"/>
    <s v="n/a, older cycle"/>
    <s v="Richard Stephens"/>
    <s v="stephens_richard2@columbusstate.edu"/>
    <s v="Introduction to Statistics"/>
    <s v="STAT 1127"/>
    <s v="Mathematical Subjects"/>
    <s v="Positive"/>
    <s v="Positive"/>
    <s v="Positive"/>
    <n v="114751"/>
    <n v="676"/>
    <n v="169.75"/>
    <n v="225.33333333333334"/>
    <n v="225.33333333333334"/>
    <n v="225.33333333333334"/>
    <s v="Spring 2015"/>
    <s v="N"/>
    <m/>
    <m/>
    <s v="Continued"/>
    <n v="225.33333333333334"/>
    <n v="38250.333333333336"/>
    <n v="225.33333333333334"/>
    <n v="38250.333333333336"/>
    <n v="225.33333333333334"/>
    <n v="38250.333333333336"/>
    <n v="225.33333333333334"/>
    <n v="38250.333333333336"/>
    <n v="225.33333333333334"/>
    <n v="38250.333333333336"/>
    <n v="676"/>
    <n v="114751"/>
    <n v="225.33333333333334"/>
    <n v="38250.333333333336"/>
    <n v="225.33333333333334"/>
    <n v="38250.333333333336"/>
    <n v="225.33333333333334"/>
    <n v="38250.333333333336"/>
    <n v="676"/>
    <n v="114751"/>
    <n v="225.33333333333334"/>
    <n v="38250.333333333336"/>
    <n v="225.33333333333334"/>
    <n v="38250.333333333336"/>
    <n v="225.33333333333334"/>
    <n v="38250.333333333336"/>
    <n v="676"/>
    <n v="114751"/>
    <s v="Continued"/>
    <n v="48"/>
    <n v="48"/>
    <n v="48"/>
    <n v="144"/>
    <n v="177.8"/>
    <n v="25603.200000000001"/>
    <n v="48"/>
    <n v="8534.4000000000015"/>
    <n v="48"/>
    <n v="8534.4000000000015"/>
    <n v="48"/>
    <n v="8534.4000000000015"/>
    <n v="144"/>
    <n v="25603.200000000004"/>
    <s v="Timed Out"/>
    <m/>
    <m/>
    <m/>
    <n v="0"/>
    <m/>
    <n v="0"/>
    <s v="Spring 2015"/>
    <n v="0"/>
    <n v="0"/>
    <n v="0"/>
    <n v="0"/>
    <n v="0"/>
    <n v="0"/>
    <n v="0"/>
    <n v="0"/>
    <s v="Discontinued"/>
    <m/>
    <m/>
    <m/>
    <n v="0"/>
    <n v="0"/>
    <n v="0"/>
    <n v="0"/>
    <n v="0"/>
    <n v="0"/>
    <n v="0"/>
    <n v="0"/>
    <n v="0"/>
    <n v="0"/>
    <n v="0"/>
    <x v="1"/>
    <n v="225.33333333333334"/>
    <n v="225.33333333333334"/>
    <n v="225.33333333333334"/>
    <n v="676"/>
    <n v="0"/>
    <n v="0"/>
    <s v="n/a, older cycle"/>
    <n v="0"/>
    <n v="0"/>
    <n v="0"/>
    <n v="0"/>
    <n v="0"/>
    <n v="0"/>
    <n v="0"/>
    <n v="0"/>
    <x v="1"/>
    <n v="225.33333333333334"/>
    <n v="225.33333333333334"/>
    <n v="225.33333333333334"/>
    <n v="676"/>
    <n v="0"/>
    <n v="0"/>
    <s v="n/a, older cycle"/>
    <n v="0"/>
    <n v="0"/>
    <n v="0"/>
    <n v="0"/>
    <n v="0"/>
    <n v="0"/>
    <n v="0"/>
    <n v="0"/>
    <n v="2397.3333333333335"/>
    <n v="408106.53333333338"/>
    <n v="37.787641975308645"/>
  </r>
  <r>
    <s v="092"/>
    <n v="510274"/>
    <x v="1"/>
    <s v="2015"/>
    <x v="0"/>
    <x v="12"/>
    <n v="10800"/>
    <s v="n/a, older cycle"/>
    <s v="Hema Mason"/>
    <s v="hema.mason@asurams.edu"/>
    <s v="Introduction to General Psychology"/>
    <s v="PSYC 1101"/>
    <s v="Psychology"/>
    <s v="Positive"/>
    <s v="Positive"/>
    <s v="Neutral"/>
    <n v="16054"/>
    <n v="66"/>
    <n v="243.24242424242425"/>
    <n v="22"/>
    <n v="22"/>
    <n v="22"/>
    <s v="Summer 2015"/>
    <s v="N"/>
    <m/>
    <m/>
    <s v="Continued"/>
    <n v="0"/>
    <n v="0"/>
    <n v="0"/>
    <n v="0"/>
    <n v="22"/>
    <n v="5351.3333333333339"/>
    <n v="22"/>
    <n v="5351.3333333333339"/>
    <n v="22"/>
    <n v="5351.3333333333339"/>
    <n v="66"/>
    <n v="16054.000000000002"/>
    <n v="22"/>
    <n v="5351.3333333333339"/>
    <n v="22"/>
    <n v="5351.3333333333339"/>
    <n v="22"/>
    <n v="5351.3333333333339"/>
    <n v="66"/>
    <n v="16054.000000000002"/>
    <n v="22"/>
    <n v="5351.3333333333339"/>
    <n v="22"/>
    <n v="5351.3333333333339"/>
    <n v="22"/>
    <n v="5351.3333333333339"/>
    <n v="66"/>
    <n v="16054.000000000002"/>
    <s v="Continued"/>
    <n v="210"/>
    <n v="975"/>
    <n v="975"/>
    <n v="2160"/>
    <n v="209.95"/>
    <n v="453492"/>
    <n v="210"/>
    <n v="44089.5"/>
    <n v="975"/>
    <n v="204701.25"/>
    <n v="975"/>
    <n v="204701.25"/>
    <n v="2160"/>
    <n v="453492"/>
    <s v="Continued"/>
    <n v="210"/>
    <n v="975"/>
    <n v="975"/>
    <n v="2160"/>
    <n v="209.95"/>
    <n v="453492"/>
    <s v="Summer 2015"/>
    <n v="210"/>
    <n v="44089.5"/>
    <n v="975"/>
    <n v="204701.25"/>
    <n v="975"/>
    <n v="204701.25"/>
    <n v="2160"/>
    <n v="453492"/>
    <s v="Continued"/>
    <n v="210"/>
    <n v="975"/>
    <n v="975"/>
    <n v="2160"/>
    <n v="209.95"/>
    <n v="453492"/>
    <n v="210"/>
    <n v="44089.5"/>
    <n v="975"/>
    <n v="204701.25"/>
    <n v="975"/>
    <n v="204701.25"/>
    <n v="2160"/>
    <n v="453492"/>
    <x v="3"/>
    <n v="22"/>
    <n v="22"/>
    <n v="22"/>
    <n v="66"/>
    <n v="209.95"/>
    <n v="13856.699999999999"/>
    <s v="n/a, older cycle"/>
    <n v="0"/>
    <n v="0"/>
    <n v="0"/>
    <n v="0"/>
    <n v="0"/>
    <n v="0"/>
    <n v="0"/>
    <n v="0"/>
    <x v="0"/>
    <n v="22"/>
    <n v="22"/>
    <n v="22"/>
    <n v="66"/>
    <n v="209.95"/>
    <n v="13856.699999999999"/>
    <s v="n/a, older cycle"/>
    <n v="0"/>
    <n v="0"/>
    <n v="0"/>
    <n v="0"/>
    <n v="0"/>
    <n v="0"/>
    <n v="0"/>
    <n v="0"/>
    <n v="6678"/>
    <n v="1408638"/>
    <n v="130.42944444444444"/>
  </r>
  <r>
    <s v="096"/>
    <n v="510036"/>
    <x v="1"/>
    <s v="2015"/>
    <x v="0"/>
    <x v="12"/>
    <n v="10800"/>
    <s v="n/a, older cycle"/>
    <s v="Wanjun Hu"/>
    <s v="wanjun.hu@asurams.edu"/>
    <s v="Precalculus"/>
    <s v="MATH 1113"/>
    <s v="Mathematical Subjects"/>
    <s v="Positive"/>
    <s v="Neutral"/>
    <s v="Neutral"/>
    <n v="79800"/>
    <n v="350"/>
    <n v="228"/>
    <n v="116.66666666666667"/>
    <n v="116.66666666666667"/>
    <n v="116.66666666666667"/>
    <s v="Fall 2015"/>
    <s v="N"/>
    <m/>
    <m/>
    <s v="Continued"/>
    <n v="0"/>
    <n v="0"/>
    <n v="0"/>
    <n v="0"/>
    <n v="0"/>
    <n v="0"/>
    <n v="116.66666666666667"/>
    <n v="26600"/>
    <n v="116.66666666666667"/>
    <n v="26600"/>
    <n v="233.33333333333334"/>
    <n v="53200"/>
    <n v="116.66666666666667"/>
    <n v="26600"/>
    <n v="116.66666666666667"/>
    <n v="26600"/>
    <n v="116.66666666666667"/>
    <n v="26600"/>
    <n v="350"/>
    <n v="79800"/>
    <n v="116.66666666666667"/>
    <n v="26600"/>
    <n v="116.66666666666667"/>
    <n v="26600"/>
    <n v="116.66666666666667"/>
    <n v="26600"/>
    <n v="350"/>
    <n v="79800"/>
    <s v="Continued"/>
    <n v="20"/>
    <n v="20"/>
    <n v="20"/>
    <n v="60"/>
    <n v="249.95"/>
    <n v="14997"/>
    <n v="20"/>
    <n v="4999"/>
    <n v="20"/>
    <n v="4999"/>
    <n v="20"/>
    <n v="4999"/>
    <n v="60"/>
    <n v="14997"/>
    <s v="Continued"/>
    <n v="20"/>
    <n v="0"/>
    <n v="40"/>
    <n v="60"/>
    <n v="228"/>
    <n v="13680"/>
    <s v="Fall 2015"/>
    <n v="20"/>
    <n v="4560"/>
    <n v="0"/>
    <n v="0"/>
    <n v="40"/>
    <n v="9120"/>
    <n v="60"/>
    <n v="13680"/>
    <s v="Continued"/>
    <n v="20"/>
    <n v="0"/>
    <n v="40"/>
    <n v="60"/>
    <n v="228"/>
    <n v="13680"/>
    <n v="20"/>
    <n v="4560"/>
    <n v="0"/>
    <n v="0"/>
    <n v="40"/>
    <n v="9120"/>
    <n v="60"/>
    <n v="13680"/>
    <x v="0"/>
    <n v="116.66666666666667"/>
    <n v="116.66666666666667"/>
    <n v="116.66666666666667"/>
    <n v="350"/>
    <n v="228"/>
    <n v="79800"/>
    <s v="n/a, older cycle"/>
    <n v="116.66666666666667"/>
    <n v="26600"/>
    <n v="116.66666666666667"/>
    <n v="26600"/>
    <n v="116.66666666666667"/>
    <n v="26600"/>
    <n v="350"/>
    <n v="79800"/>
    <x v="2"/>
    <n v="30"/>
    <n v="30"/>
    <n v="30"/>
    <n v="90"/>
    <n v="228"/>
    <n v="20520"/>
    <s v="n/a, older cycle"/>
    <n v="30"/>
    <n v="6840"/>
    <n v="30"/>
    <n v="6840"/>
    <n v="30"/>
    <n v="6840"/>
    <n v="90"/>
    <n v="20520"/>
    <n v="1553.3333333333335"/>
    <n v="355477"/>
    <n v="32.914537037037036"/>
  </r>
  <r>
    <s v="098"/>
    <n v="510034"/>
    <x v="1"/>
    <s v="2015"/>
    <x v="0"/>
    <x v="14"/>
    <n v="10800"/>
    <s v="n/a, older cycle"/>
    <s v="Soumitra Chattopadhyay"/>
    <s v="schattop@highlands.edu"/>
    <s v="Introductory Physics"/>
    <s v="PHYS 1111"/>
    <s v="Physics and Astronomy"/>
    <s v="Positive"/>
    <s v="Positive"/>
    <s v="Positive"/>
    <n v="33000"/>
    <n v="100"/>
    <n v="330"/>
    <n v="33.333333333333336"/>
    <n v="33.333333333333336"/>
    <n v="33.333333333333336"/>
    <s v="Spring 2016"/>
    <s v="N"/>
    <m/>
    <m/>
    <s v="Continued"/>
    <n v="0"/>
    <n v="0"/>
    <n v="0"/>
    <n v="0"/>
    <n v="0"/>
    <n v="0"/>
    <n v="0"/>
    <n v="0"/>
    <n v="33.333333333333336"/>
    <n v="11000"/>
    <n v="33.333333333333336"/>
    <n v="11000"/>
    <n v="33.333333333333336"/>
    <n v="11000"/>
    <n v="33.333333333333336"/>
    <n v="11000"/>
    <n v="33.333333333333336"/>
    <n v="11000"/>
    <n v="100"/>
    <n v="33000"/>
    <n v="33.333333333333336"/>
    <n v="11000"/>
    <n v="33.333333333333336"/>
    <n v="11000"/>
    <n v="33.333333333333336"/>
    <n v="11000"/>
    <n v="100"/>
    <n v="33000"/>
    <s v="Discontinued"/>
    <n v="0"/>
    <n v="0"/>
    <n v="0"/>
    <n v="0"/>
    <n v="189.95"/>
    <n v="0"/>
    <n v="0"/>
    <n v="0"/>
    <n v="0"/>
    <n v="0"/>
    <n v="0"/>
    <n v="0"/>
    <n v="0"/>
    <n v="0"/>
    <s v="Discontinued"/>
    <n v="0"/>
    <n v="0"/>
    <n v="0"/>
    <n v="0"/>
    <n v="0"/>
    <n v="0"/>
    <s v="Spring 2016"/>
    <n v="0"/>
    <n v="0"/>
    <n v="0"/>
    <n v="0"/>
    <n v="0"/>
    <n v="0"/>
    <n v="0"/>
    <n v="0"/>
    <s v="Discontinued"/>
    <n v="0"/>
    <n v="0"/>
    <n v="0"/>
    <n v="0"/>
    <n v="0"/>
    <n v="0"/>
    <n v="0"/>
    <n v="0"/>
    <n v="0"/>
    <n v="0"/>
    <n v="0"/>
    <n v="0"/>
    <n v="0"/>
    <n v="0"/>
    <x v="1"/>
    <n v="33.333333333333336"/>
    <n v="33.333333333333336"/>
    <n v="33.333333333333336"/>
    <n v="100"/>
    <n v="0"/>
    <n v="0"/>
    <s v="n/a, older cycle"/>
    <n v="0"/>
    <n v="0"/>
    <n v="0"/>
    <n v="0"/>
    <n v="0"/>
    <n v="0"/>
    <n v="0"/>
    <n v="0"/>
    <x v="1"/>
    <n v="33.333333333333336"/>
    <n v="33.333333333333336"/>
    <n v="33.333333333333336"/>
    <n v="100"/>
    <n v="0"/>
    <n v="0"/>
    <s v="n/a, older cycle"/>
    <n v="0"/>
    <n v="0"/>
    <n v="0"/>
    <n v="0"/>
    <n v="0"/>
    <n v="0"/>
    <n v="0"/>
    <n v="0"/>
    <n v="233.33333333333334"/>
    <n v="77000"/>
    <n v="7.1296296296296298"/>
  </r>
  <r>
    <n v="127"/>
    <n v="510432"/>
    <x v="2"/>
    <s v="2016"/>
    <x v="0"/>
    <x v="3"/>
    <n v="10800"/>
    <s v="n/a, older cycle"/>
    <s v="Hassan El-Najjar"/>
    <s v="helnajjar@daltonstate.edu"/>
    <s v="Introduction to Sociology"/>
    <s v="SOCI 1101"/>
    <s v="Sociology"/>
    <s v="Positive"/>
    <s v="Positive"/>
    <s v="Positive"/>
    <n v="57645"/>
    <n v="315"/>
    <n v="183"/>
    <n v="105"/>
    <n v="105"/>
    <n v="105"/>
    <s v="Fall 2015"/>
    <s v="N"/>
    <m/>
    <m/>
    <s v="Continued"/>
    <n v="0"/>
    <n v="0"/>
    <n v="0"/>
    <n v="0"/>
    <n v="0"/>
    <n v="0"/>
    <n v="105"/>
    <n v="19215"/>
    <n v="105"/>
    <n v="19215"/>
    <n v="210"/>
    <n v="38430"/>
    <n v="105"/>
    <n v="19215"/>
    <n v="105"/>
    <n v="19215"/>
    <n v="105"/>
    <n v="19215"/>
    <n v="315"/>
    <n v="57645"/>
    <n v="105"/>
    <n v="19215"/>
    <n v="105"/>
    <n v="19215"/>
    <n v="105"/>
    <n v="19215"/>
    <n v="315"/>
    <n v="57645"/>
    <s v="Continued"/>
    <n v="40"/>
    <n v="160"/>
    <n v="80"/>
    <n v="280"/>
    <n v="183"/>
    <n v="51240"/>
    <n v="40"/>
    <n v="7320"/>
    <n v="160"/>
    <n v="29280"/>
    <n v="80"/>
    <n v="14640"/>
    <n v="280"/>
    <n v="51240"/>
    <s v="Timed Out"/>
    <m/>
    <m/>
    <m/>
    <n v="0"/>
    <m/>
    <n v="0"/>
    <s v="Fall 2015"/>
    <n v="0"/>
    <n v="0"/>
    <n v="0"/>
    <n v="0"/>
    <n v="0"/>
    <n v="0"/>
    <n v="0"/>
    <n v="0"/>
    <s v="Timed Out"/>
    <m/>
    <m/>
    <m/>
    <n v="0"/>
    <n v="0"/>
    <n v="0"/>
    <n v="0"/>
    <n v="0"/>
    <n v="0"/>
    <n v="0"/>
    <n v="0"/>
    <n v="0"/>
    <n v="0"/>
    <n v="0"/>
    <x v="3"/>
    <n v="105"/>
    <n v="105"/>
    <n v="105"/>
    <n v="315"/>
    <n v="0"/>
    <n v="0"/>
    <s v="n/a, older cycle"/>
    <n v="0"/>
    <n v="0"/>
    <n v="0"/>
    <n v="0"/>
    <n v="0"/>
    <n v="0"/>
    <n v="0"/>
    <n v="0"/>
    <x v="0"/>
    <n v="105"/>
    <n v="105"/>
    <n v="105"/>
    <n v="315"/>
    <n v="0"/>
    <n v="0"/>
    <s v="n/a, older cycle"/>
    <n v="0"/>
    <n v="0"/>
    <n v="0"/>
    <n v="0"/>
    <n v="0"/>
    <n v="0"/>
    <n v="0"/>
    <n v="0"/>
    <n v="1120"/>
    <n v="204960"/>
    <n v="18.977777777777778"/>
  </r>
  <r>
    <n v="128"/>
    <n v="510524"/>
    <x v="2"/>
    <s v="2016"/>
    <x v="0"/>
    <x v="3"/>
    <n v="15800"/>
    <s v="n/a, older cycle"/>
    <s v="Jenny Crisp"/>
    <s v="jcrisp@daltonstate.edu"/>
    <s v="Learning Support English, Foundations of English, Corequisite Support in English"/>
    <s v="ENGL 0098, ENGL 0989, ENGL 0999"/>
    <s v="English"/>
    <s v="Positive"/>
    <s v="Negative"/>
    <s v="Positive"/>
    <n v="11016"/>
    <n v="162"/>
    <n v="68"/>
    <n v="54"/>
    <n v="54"/>
    <n v="54"/>
    <s v="Fall 2015"/>
    <s v="N"/>
    <m/>
    <m/>
    <s v="Continued"/>
    <n v="0"/>
    <n v="0"/>
    <n v="0"/>
    <n v="0"/>
    <n v="0"/>
    <n v="0"/>
    <n v="54"/>
    <n v="3672"/>
    <n v="54"/>
    <n v="3672"/>
    <n v="108"/>
    <n v="7344"/>
    <n v="54"/>
    <n v="3672"/>
    <n v="54"/>
    <n v="3672"/>
    <n v="54"/>
    <n v="3672"/>
    <n v="162"/>
    <n v="11016"/>
    <n v="54"/>
    <n v="3672"/>
    <n v="54"/>
    <n v="3672"/>
    <n v="54"/>
    <n v="3672"/>
    <n v="162"/>
    <n v="11016"/>
    <s v="Continued"/>
    <n v="0"/>
    <n v="150"/>
    <n v="150"/>
    <n v="300"/>
    <n v="67.95"/>
    <n v="20385"/>
    <n v="0"/>
    <n v="0"/>
    <n v="150"/>
    <n v="10192.5"/>
    <n v="150"/>
    <n v="10192.5"/>
    <n v="300"/>
    <n v="20385"/>
    <s v="Continued"/>
    <n v="0"/>
    <n v="280"/>
    <n v="150"/>
    <n v="430"/>
    <n v="68"/>
    <n v="29240"/>
    <s v="Fall 2015"/>
    <n v="0"/>
    <n v="0"/>
    <n v="280"/>
    <n v="19040"/>
    <n v="150"/>
    <n v="10200"/>
    <n v="430"/>
    <n v="29240"/>
    <s v="Discontinued"/>
    <n v="0"/>
    <n v="280"/>
    <n v="150"/>
    <n v="0"/>
    <n v="0"/>
    <n v="0"/>
    <n v="0"/>
    <n v="0"/>
    <n v="0"/>
    <n v="0"/>
    <n v="0"/>
    <n v="0"/>
    <n v="0"/>
    <n v="0"/>
    <x v="1"/>
    <n v="54"/>
    <n v="54"/>
    <n v="54"/>
    <n v="162"/>
    <n v="0"/>
    <n v="0"/>
    <s v="n/a, older cycle"/>
    <n v="0"/>
    <n v="0"/>
    <n v="0"/>
    <n v="0"/>
    <n v="0"/>
    <n v="0"/>
    <n v="0"/>
    <n v="0"/>
    <x v="1"/>
    <n v="54"/>
    <n v="54"/>
    <n v="54"/>
    <n v="162"/>
    <n v="0"/>
    <n v="0"/>
    <s v="n/a, older cycle"/>
    <n v="0"/>
    <n v="0"/>
    <n v="0"/>
    <n v="0"/>
    <n v="0"/>
    <n v="0"/>
    <n v="0"/>
    <n v="0"/>
    <n v="1162"/>
    <n v="79001"/>
    <n v="5.0000632911392406"/>
  </r>
  <r>
    <n v="129"/>
    <n v="510433"/>
    <x v="2"/>
    <s v="2016"/>
    <x v="0"/>
    <x v="3"/>
    <n v="30000"/>
    <s v="n/a, older cycle"/>
    <s v="Barbara Tucker"/>
    <s v="btucker@daltonstate.edu"/>
    <s v="Public Speaking"/>
    <s v="COMM 1110"/>
    <s v="Communication"/>
    <s v="Positive"/>
    <s v="Negative"/>
    <s v="Negative"/>
    <n v="199200"/>
    <n v="1200"/>
    <n v="166"/>
    <n v="400"/>
    <n v="400"/>
    <n v="400"/>
    <s v="Summer 2016"/>
    <s v="N"/>
    <m/>
    <m/>
    <s v="Continued"/>
    <n v="0"/>
    <n v="0"/>
    <n v="0"/>
    <n v="0"/>
    <n v="0"/>
    <n v="0"/>
    <n v="0"/>
    <n v="0"/>
    <n v="0"/>
    <n v="0"/>
    <n v="0"/>
    <n v="0"/>
    <n v="400"/>
    <n v="66400"/>
    <n v="400"/>
    <n v="66400"/>
    <n v="400"/>
    <n v="66400"/>
    <n v="1200"/>
    <n v="199200"/>
    <n v="400"/>
    <n v="66400"/>
    <n v="400"/>
    <n v="66400"/>
    <n v="400"/>
    <n v="66400"/>
    <n v="1200"/>
    <n v="199200"/>
    <s v="Continued"/>
    <n v="100"/>
    <n v="700"/>
    <n v="500"/>
    <n v="1300"/>
    <n v="168.09"/>
    <n v="218517"/>
    <n v="100"/>
    <n v="16809"/>
    <n v="700"/>
    <n v="117663"/>
    <n v="500"/>
    <n v="84045"/>
    <n v="1300"/>
    <n v="218517"/>
    <s v="Continued"/>
    <n v="76"/>
    <n v="665"/>
    <n v="560"/>
    <n v="1301"/>
    <n v="156.30000000000001"/>
    <n v="203346.30000000002"/>
    <s v="Summer 2016"/>
    <n v="76"/>
    <n v="11878.800000000001"/>
    <n v="665"/>
    <n v="103939.50000000001"/>
    <n v="560"/>
    <n v="87528"/>
    <n v="1301"/>
    <n v="203346.30000000002"/>
    <s v="Continued"/>
    <n v="76"/>
    <n v="665"/>
    <n v="560"/>
    <n v="1301"/>
    <n v="156.30000000000001"/>
    <n v="203346.30000000002"/>
    <n v="76"/>
    <n v="11878.800000000001"/>
    <n v="665"/>
    <n v="103939.50000000001"/>
    <n v="560"/>
    <n v="87528"/>
    <n v="1301"/>
    <n v="203346.30000000002"/>
    <x v="0"/>
    <n v="400"/>
    <n v="400"/>
    <n v="400"/>
    <n v="1200"/>
    <n v="156.30000000000001"/>
    <n v="187560"/>
    <s v="n/a, older cycle"/>
    <n v="400"/>
    <n v="62520.000000000007"/>
    <n v="400"/>
    <n v="62520.000000000007"/>
    <n v="400"/>
    <n v="62520.000000000007"/>
    <n v="1200"/>
    <n v="187560.00000000003"/>
    <x v="2"/>
    <n v="400"/>
    <n v="400"/>
    <n v="400"/>
    <n v="1200"/>
    <n v="156.30000000000001"/>
    <n v="187560"/>
    <s v="n/a, older cycle"/>
    <n v="400"/>
    <n v="62520.000000000007"/>
    <n v="400"/>
    <n v="62520.000000000007"/>
    <n v="400"/>
    <n v="62520.000000000007"/>
    <n v="1200"/>
    <n v="187560.00000000003"/>
    <n v="8702"/>
    <n v="1398729.6"/>
    <n v="46.624320000000004"/>
  </r>
  <r>
    <n v="130"/>
    <n v="510434"/>
    <x v="2"/>
    <s v="2016"/>
    <x v="0"/>
    <x v="18"/>
    <n v="29900"/>
    <s v="n/a, older cycle"/>
    <s v="Antoinette Miller"/>
    <s v="antoinettemiller@clayton.edu"/>
    <s v="Introduction to General Psychology"/>
    <s v="PSYC 1101"/>
    <s v="Psychology"/>
    <s v="Positive"/>
    <s v="Positive"/>
    <s v="Positive"/>
    <n v="109592"/>
    <n v="800"/>
    <n v="136.99"/>
    <n v="266.66666666666669"/>
    <n v="266.66666666666669"/>
    <n v="266.66666666666669"/>
    <s v="Fall 2015"/>
    <s v="N"/>
    <m/>
    <m/>
    <s v="Continued"/>
    <n v="0"/>
    <n v="0"/>
    <n v="0"/>
    <n v="0"/>
    <n v="0"/>
    <n v="0"/>
    <n v="266.66666666666669"/>
    <n v="36530.666666666672"/>
    <n v="266.66666666666669"/>
    <n v="36530.666666666672"/>
    <n v="533.33333333333337"/>
    <n v="73061.333333333343"/>
    <n v="266.66666666666669"/>
    <n v="36530.666666666672"/>
    <n v="266.66666666666669"/>
    <n v="36530.666666666672"/>
    <n v="266.66666666666669"/>
    <n v="36530.666666666672"/>
    <n v="800"/>
    <n v="109592.00000000001"/>
    <n v="266.66666666666669"/>
    <n v="36530.666666666672"/>
    <n v="266.66666666666669"/>
    <n v="36530.666666666672"/>
    <n v="266.66666666666669"/>
    <n v="36530.666666666672"/>
    <n v="800"/>
    <n v="109592.00000000001"/>
    <s v="Discontinued"/>
    <n v="0"/>
    <n v="0"/>
    <n v="0"/>
    <n v="0"/>
    <n v="115.99"/>
    <n v="0"/>
    <n v="0"/>
    <n v="0"/>
    <n v="0"/>
    <n v="0"/>
    <n v="0"/>
    <n v="0"/>
    <n v="0"/>
    <n v="0"/>
    <s v="Discontinued"/>
    <n v="0"/>
    <n v="0"/>
    <n v="0"/>
    <n v="0"/>
    <m/>
    <n v="0"/>
    <s v="Fall 2015"/>
    <n v="0"/>
    <n v="0"/>
    <n v="0"/>
    <n v="0"/>
    <n v="0"/>
    <n v="0"/>
    <n v="0"/>
    <n v="0"/>
    <s v="Discontinued"/>
    <n v="0"/>
    <n v="0"/>
    <n v="0"/>
    <n v="0"/>
    <m/>
    <n v="0"/>
    <n v="0"/>
    <n v="0"/>
    <n v="0"/>
    <n v="0"/>
    <n v="0"/>
    <n v="0"/>
    <n v="0"/>
    <n v="0"/>
    <x v="1"/>
    <n v="266.66666666666669"/>
    <n v="266.66666666666669"/>
    <n v="266.66666666666669"/>
    <n v="800"/>
    <n v="0"/>
    <n v="0"/>
    <s v="n/a, older cycle"/>
    <n v="0"/>
    <n v="0"/>
    <n v="0"/>
    <n v="0"/>
    <n v="0"/>
    <n v="0"/>
    <n v="0"/>
    <n v="0"/>
    <x v="1"/>
    <n v="266.66666666666669"/>
    <n v="266.66666666666669"/>
    <n v="266.66666666666669"/>
    <n v="800"/>
    <n v="0"/>
    <n v="0"/>
    <s v="n/a, older cycle"/>
    <n v="0"/>
    <n v="0"/>
    <n v="0"/>
    <n v="0"/>
    <n v="0"/>
    <n v="0"/>
    <n v="0"/>
    <n v="0"/>
    <n v="2133.3333333333335"/>
    <n v="292245.33333333337"/>
    <n v="9.7740914158305472"/>
  </r>
  <r>
    <n v="132"/>
    <n v="510435"/>
    <x v="2"/>
    <s v="2016"/>
    <x v="0"/>
    <x v="8"/>
    <n v="20800"/>
    <s v="n/a, older cycle"/>
    <s v="Chrissy Spencer"/>
    <s v="chrissy.spencer@biology.gatech.edu"/>
    <s v="Introduction to Biological Principles"/>
    <s v="BIOL 1510, BIOL 1511"/>
    <s v="Biological Sciences"/>
    <s v="Positive"/>
    <s v="Neutral"/>
    <s v="Neutral"/>
    <n v="115560"/>
    <n v="540"/>
    <n v="214"/>
    <n v="180"/>
    <n v="180"/>
    <n v="180"/>
    <s v="Fall 2015"/>
    <s v="N"/>
    <m/>
    <m/>
    <s v="Continued"/>
    <n v="0"/>
    <n v="0"/>
    <n v="0"/>
    <n v="0"/>
    <n v="0"/>
    <n v="0"/>
    <n v="180"/>
    <n v="38520"/>
    <n v="180"/>
    <n v="38520"/>
    <n v="360"/>
    <n v="77040"/>
    <n v="180"/>
    <n v="38520"/>
    <n v="180"/>
    <n v="38520"/>
    <n v="180"/>
    <n v="38520"/>
    <n v="540"/>
    <n v="115560"/>
    <n v="180"/>
    <n v="38520"/>
    <n v="180"/>
    <n v="38520"/>
    <n v="180"/>
    <n v="38520"/>
    <n v="540"/>
    <n v="115560"/>
    <s v="Continued"/>
    <n v="50"/>
    <n v="450"/>
    <n v="350"/>
    <n v="850"/>
    <n v="280.93"/>
    <n v="238790.5"/>
    <n v="50"/>
    <n v="14046.5"/>
    <n v="450"/>
    <n v="126418.5"/>
    <n v="350"/>
    <n v="98325.5"/>
    <n v="850"/>
    <n v="238790.5"/>
    <s v="Continued"/>
    <n v="34"/>
    <n v="260"/>
    <n v="114"/>
    <n v="408"/>
    <n v="240"/>
    <n v="97920"/>
    <s v="Fall 2015"/>
    <n v="34"/>
    <n v="8160"/>
    <n v="260"/>
    <n v="62400"/>
    <n v="114"/>
    <n v="27360"/>
    <n v="408"/>
    <n v="97920"/>
    <s v="Continued"/>
    <n v="34"/>
    <n v="260"/>
    <n v="114"/>
    <n v="408"/>
    <n v="240"/>
    <n v="97920"/>
    <n v="34"/>
    <n v="8160"/>
    <n v="260"/>
    <n v="62400"/>
    <n v="114"/>
    <n v="27360"/>
    <n v="408"/>
    <n v="97920"/>
    <x v="0"/>
    <n v="180"/>
    <n v="180"/>
    <n v="180"/>
    <n v="540"/>
    <n v="240"/>
    <n v="129600"/>
    <s v="n/a, older cycle"/>
    <n v="180"/>
    <n v="43200"/>
    <n v="180"/>
    <n v="43200"/>
    <n v="180"/>
    <n v="43200"/>
    <n v="540"/>
    <n v="129600"/>
    <x v="2"/>
    <n v="180"/>
    <n v="180"/>
    <n v="180"/>
    <n v="540"/>
    <n v="240"/>
    <n v="129600"/>
    <s v="n/a, older cycle"/>
    <n v="180"/>
    <n v="43200"/>
    <n v="180"/>
    <n v="43200"/>
    <n v="180"/>
    <n v="43200"/>
    <n v="540"/>
    <n v="129600"/>
    <n v="4186"/>
    <n v="1001990.5"/>
    <n v="48.17262019230769"/>
  </r>
  <r>
    <n v="133"/>
    <n v="510478"/>
    <x v="2"/>
    <s v="2016"/>
    <x v="0"/>
    <x v="18"/>
    <n v="21700"/>
    <s v="n/a, older cycle"/>
    <s v="Brian Amsden"/>
    <s v="bamsden@clayton.edu"/>
    <s v="Public Speaking"/>
    <s v="COMM 1110"/>
    <s v="Communication"/>
    <s v="Positive"/>
    <s v="Neutral"/>
    <s v="Neutral"/>
    <n v="66871.64"/>
    <n v="836"/>
    <n v="79.989999999999995"/>
    <n v="278.66666666666669"/>
    <n v="278.66666666666669"/>
    <n v="278.66666666666669"/>
    <s v="Summer 2016"/>
    <s v="N"/>
    <m/>
    <m/>
    <s v="Continued"/>
    <n v="0"/>
    <n v="0"/>
    <n v="0"/>
    <n v="0"/>
    <n v="0"/>
    <n v="0"/>
    <n v="0"/>
    <n v="0"/>
    <n v="0"/>
    <n v="0"/>
    <n v="0"/>
    <n v="0"/>
    <n v="278.66666666666669"/>
    <n v="22290.546666666665"/>
    <n v="278.66666666666669"/>
    <n v="22290.546666666665"/>
    <n v="278.66666666666669"/>
    <n v="22290.546666666665"/>
    <n v="836"/>
    <n v="66871.64"/>
    <n v="278.66666666666669"/>
    <n v="22290.546666666665"/>
    <n v="278.66666666666669"/>
    <n v="22290.546666666665"/>
    <n v="278.66666666666669"/>
    <n v="22290.546666666665"/>
    <n v="836"/>
    <n v="66871.64"/>
    <s v="Continued"/>
    <n v="100"/>
    <n v="400"/>
    <n v="400"/>
    <n v="900"/>
    <n v="121.8"/>
    <n v="109620"/>
    <n v="100"/>
    <n v="12180"/>
    <n v="400"/>
    <n v="48720"/>
    <n v="400"/>
    <n v="48720"/>
    <n v="900"/>
    <n v="109620"/>
    <s v="Continued"/>
    <n v="93"/>
    <n v="434"/>
    <n v="434"/>
    <n v="961"/>
    <n v="79.989999999999995"/>
    <n v="76870.39"/>
    <s v="Summer 2016"/>
    <n v="93"/>
    <n v="7439.07"/>
    <n v="434"/>
    <n v="34715.659999999996"/>
    <n v="434"/>
    <n v="34715.659999999996"/>
    <n v="961"/>
    <n v="76870.389999999985"/>
    <s v="Continued"/>
    <n v="93"/>
    <n v="434"/>
    <n v="434"/>
    <n v="961"/>
    <n v="79.989999999999995"/>
    <n v="76870.39"/>
    <n v="93"/>
    <n v="7439.07"/>
    <n v="434"/>
    <n v="34715.659999999996"/>
    <n v="434"/>
    <n v="34715.659999999996"/>
    <n v="961"/>
    <n v="76870.389999999985"/>
    <x v="3"/>
    <n v="278.66666666666669"/>
    <n v="278.66666666666669"/>
    <n v="278.66666666666669"/>
    <n v="836"/>
    <n v="79.989999999999995"/>
    <n v="66871.64"/>
    <s v="n/a, older cycle"/>
    <n v="0"/>
    <n v="0"/>
    <n v="0"/>
    <n v="0"/>
    <n v="0"/>
    <n v="0"/>
    <n v="0"/>
    <n v="0"/>
    <x v="0"/>
    <n v="278.66666666666669"/>
    <n v="278.66666666666669"/>
    <n v="278.66666666666669"/>
    <n v="836"/>
    <n v="79.989999999999995"/>
    <n v="66871.64"/>
    <s v="n/a, older cycle"/>
    <n v="0"/>
    <n v="0"/>
    <n v="0"/>
    <n v="0"/>
    <n v="0"/>
    <n v="0"/>
    <n v="0"/>
    <n v="0"/>
    <n v="4494"/>
    <n v="397104.05999999994"/>
    <n v="18.299726267281102"/>
  </r>
  <r>
    <n v="134"/>
    <n v="510436"/>
    <x v="2"/>
    <s v="2016"/>
    <x v="0"/>
    <x v="11"/>
    <n v="10800"/>
    <s v="n/a, older cycle"/>
    <s v="Jennifer Pitts"/>
    <s v="pitts_jennifer@columbusstate.edu"/>
    <s v="Principles of Information Technology Management"/>
    <s v="MISM 3115"/>
    <s v="Health Informatics"/>
    <s v="Positive"/>
    <s v="Neutral"/>
    <s v="Negative"/>
    <n v="84000"/>
    <n v="300"/>
    <n v="280"/>
    <n v="100"/>
    <n v="100"/>
    <n v="100"/>
    <s v="Fall 2015"/>
    <s v="N"/>
    <m/>
    <m/>
    <s v="Continued"/>
    <n v="0"/>
    <n v="0"/>
    <n v="0"/>
    <n v="0"/>
    <n v="0"/>
    <n v="0"/>
    <n v="100"/>
    <n v="28000"/>
    <n v="100"/>
    <n v="28000"/>
    <n v="200"/>
    <n v="56000"/>
    <n v="100"/>
    <n v="28000"/>
    <n v="100"/>
    <n v="28000"/>
    <n v="100"/>
    <n v="28000"/>
    <n v="300"/>
    <n v="84000"/>
    <n v="100"/>
    <n v="28000"/>
    <n v="100"/>
    <n v="28000"/>
    <n v="100"/>
    <n v="28000"/>
    <n v="300"/>
    <n v="84000"/>
    <s v="Continued"/>
    <n v="20"/>
    <n v="120"/>
    <n v="120"/>
    <n v="260"/>
    <n v="303.93"/>
    <n v="79021.8"/>
    <n v="20"/>
    <n v="6078.6"/>
    <n v="120"/>
    <n v="36471.599999999999"/>
    <n v="120"/>
    <n v="36471.599999999999"/>
    <n v="260"/>
    <n v="79021.799999999988"/>
    <s v="Continued"/>
    <n v="32"/>
    <n v="120"/>
    <n v="120"/>
    <n v="272"/>
    <n v="229"/>
    <n v="62288"/>
    <s v="Fall 2015"/>
    <n v="32"/>
    <n v="7328"/>
    <n v="120"/>
    <n v="27480"/>
    <n v="120"/>
    <n v="27480"/>
    <n v="272"/>
    <n v="62288"/>
    <s v="Discontinued"/>
    <n v="32"/>
    <n v="120"/>
    <n v="120"/>
    <n v="0"/>
    <n v="0"/>
    <n v="0"/>
    <n v="0"/>
    <n v="0"/>
    <n v="0"/>
    <n v="0"/>
    <n v="0"/>
    <n v="0"/>
    <n v="0"/>
    <n v="0"/>
    <x v="1"/>
    <n v="100"/>
    <n v="100"/>
    <n v="100"/>
    <n v="300"/>
    <n v="0"/>
    <n v="0"/>
    <s v="n/a, older cycle"/>
    <n v="0"/>
    <n v="0"/>
    <n v="0"/>
    <n v="0"/>
    <n v="0"/>
    <n v="0"/>
    <n v="0"/>
    <n v="0"/>
    <x v="1"/>
    <n v="100"/>
    <n v="100"/>
    <n v="100"/>
    <n v="300"/>
    <n v="0"/>
    <n v="0"/>
    <s v="n/a, older cycle"/>
    <n v="0"/>
    <n v="0"/>
    <n v="0"/>
    <n v="0"/>
    <n v="0"/>
    <n v="0"/>
    <n v="0"/>
    <n v="0"/>
    <n v="1332"/>
    <n v="365309.8"/>
    <n v="33.82498148148148"/>
  </r>
  <r>
    <n v="135"/>
    <n v="510479"/>
    <x v="2"/>
    <s v="2016"/>
    <x v="0"/>
    <x v="12"/>
    <n v="10800"/>
    <s v="n/a, older cycle"/>
    <s v="Deborah Liss-Green"/>
    <s v="deborah.lissgreen@darton.edu"/>
    <s v="Theatre Appreciation"/>
    <s v="THEA 1100"/>
    <s v="Fine and Applied Arts"/>
    <s v="Positive"/>
    <s v="Positive"/>
    <s v="Positive"/>
    <n v="16020"/>
    <n v="90"/>
    <n v="178"/>
    <n v="30"/>
    <n v="30"/>
    <n v="30"/>
    <s v="Fall 2015"/>
    <s v="N"/>
    <m/>
    <m/>
    <s v="Unknown"/>
    <n v="0"/>
    <n v="0"/>
    <n v="0"/>
    <n v="0"/>
    <n v="0"/>
    <n v="0"/>
    <n v="30"/>
    <n v="5340"/>
    <n v="0"/>
    <n v="0"/>
    <n v="30"/>
    <n v="5340"/>
    <n v="0"/>
    <n v="0"/>
    <n v="0"/>
    <n v="0"/>
    <n v="0"/>
    <n v="0"/>
    <n v="0"/>
    <n v="0"/>
    <n v="0"/>
    <n v="0"/>
    <n v="0"/>
    <n v="0"/>
    <n v="0"/>
    <n v="0"/>
    <n v="0"/>
    <n v="0"/>
    <s v="Unknown"/>
    <n v="0"/>
    <n v="0"/>
    <n v="0"/>
    <n v="0"/>
    <n v="134.19999999999999"/>
    <n v="0"/>
    <n v="0"/>
    <n v="0"/>
    <n v="0"/>
    <n v="0"/>
    <n v="0"/>
    <n v="0"/>
    <n v="0"/>
    <n v="0"/>
    <s v="Discontinued"/>
    <n v="0"/>
    <n v="0"/>
    <n v="0"/>
    <n v="0"/>
    <n v="0"/>
    <n v="0"/>
    <s v="Fall 2015"/>
    <n v="0"/>
    <n v="0"/>
    <n v="0"/>
    <n v="0"/>
    <n v="0"/>
    <n v="0"/>
    <n v="0"/>
    <n v="0"/>
    <s v="Discontinued"/>
    <n v="0"/>
    <n v="0"/>
    <n v="0"/>
    <n v="0"/>
    <n v="0"/>
    <n v="0"/>
    <n v="0"/>
    <n v="0"/>
    <n v="0"/>
    <n v="0"/>
    <n v="0"/>
    <n v="0"/>
    <n v="0"/>
    <n v="0"/>
    <x v="1"/>
    <n v="30"/>
    <n v="30"/>
    <n v="30"/>
    <n v="90"/>
    <n v="0"/>
    <n v="0"/>
    <s v="n/a, older cycle"/>
    <n v="0"/>
    <n v="0"/>
    <n v="0"/>
    <n v="0"/>
    <n v="0"/>
    <n v="0"/>
    <n v="0"/>
    <n v="0"/>
    <x v="1"/>
    <n v="30"/>
    <n v="30"/>
    <n v="30"/>
    <n v="90"/>
    <n v="0"/>
    <n v="0"/>
    <s v="n/a, older cycle"/>
    <n v="0"/>
    <n v="0"/>
    <n v="0"/>
    <n v="0"/>
    <n v="0"/>
    <n v="0"/>
    <n v="0"/>
    <n v="0"/>
    <n v="30"/>
    <n v="5340"/>
    <n v="0.49444444444444446"/>
  </r>
  <r>
    <n v="136"/>
    <n v="510437"/>
    <x v="2"/>
    <s v="2016"/>
    <x v="0"/>
    <x v="1"/>
    <n v="16450"/>
    <s v="n/a, older cycle"/>
    <s v="Ginny Zhan"/>
    <s v="gzhan@kennesaw.edu"/>
    <s v="Introduction to Asian Cultures"/>
    <s v="ASIA 1102"/>
    <s v="Arts and Sciences"/>
    <s v="Positive"/>
    <s v="Positive"/>
    <s v="Positive"/>
    <n v="112492.8"/>
    <n v="640"/>
    <n v="175.77"/>
    <n v="213.33333333333334"/>
    <n v="213.33333333333334"/>
    <n v="213.33333333333334"/>
    <s v="Spring 2016"/>
    <s v="N"/>
    <m/>
    <m/>
    <s v="Continued"/>
    <n v="0"/>
    <n v="0"/>
    <n v="0"/>
    <n v="0"/>
    <n v="0"/>
    <n v="0"/>
    <n v="0"/>
    <n v="0"/>
    <n v="213.33333333333334"/>
    <n v="37497.600000000006"/>
    <n v="213.33333333333334"/>
    <n v="37497.600000000006"/>
    <n v="213.33333333333334"/>
    <n v="37497.600000000006"/>
    <n v="213.33333333333334"/>
    <n v="37497.600000000006"/>
    <n v="213.33333333333334"/>
    <n v="37497.600000000006"/>
    <n v="640"/>
    <n v="112492.80000000002"/>
    <n v="213.33333333333334"/>
    <n v="37497.600000000006"/>
    <n v="213.33333333333334"/>
    <n v="37497.600000000006"/>
    <n v="213.33333333333334"/>
    <n v="37497.600000000006"/>
    <n v="640"/>
    <n v="112492.80000000002"/>
    <s v="Discontinued"/>
    <n v="0"/>
    <n v="0"/>
    <n v="0"/>
    <n v="0"/>
    <n v="204.43"/>
    <n v="0"/>
    <n v="0"/>
    <n v="0"/>
    <n v="0"/>
    <n v="0"/>
    <n v="0"/>
    <n v="0"/>
    <n v="0"/>
    <n v="0"/>
    <s v="Discontinued"/>
    <n v="0"/>
    <n v="0"/>
    <n v="0"/>
    <n v="0"/>
    <n v="0"/>
    <n v="0"/>
    <s v="Spring 2016"/>
    <n v="0"/>
    <n v="0"/>
    <n v="0"/>
    <n v="0"/>
    <n v="0"/>
    <n v="0"/>
    <n v="0"/>
    <n v="0"/>
    <s v="Discontinued"/>
    <n v="0"/>
    <n v="0"/>
    <n v="0"/>
    <n v="0"/>
    <n v="0"/>
    <n v="0"/>
    <n v="0"/>
    <n v="0"/>
    <n v="0"/>
    <n v="0"/>
    <n v="0"/>
    <n v="0"/>
    <n v="0"/>
    <n v="0"/>
    <x v="1"/>
    <n v="213.33333333333334"/>
    <n v="213.33333333333334"/>
    <n v="213.33333333333334"/>
    <n v="640"/>
    <n v="0"/>
    <n v="0"/>
    <s v="n/a, older cycle"/>
    <n v="0"/>
    <n v="0"/>
    <n v="0"/>
    <n v="0"/>
    <n v="0"/>
    <n v="0"/>
    <n v="0"/>
    <n v="0"/>
    <x v="2"/>
    <n v="213.33333333333334"/>
    <n v="213.33333333333334"/>
    <n v="213.33333333333334"/>
    <n v="640"/>
    <n v="0"/>
    <n v="0"/>
    <s v="n/a, older cycle"/>
    <n v="213.33333333333334"/>
    <n v="0"/>
    <n v="213.33333333333334"/>
    <n v="0"/>
    <n v="213.33333333333334"/>
    <n v="0"/>
    <n v="640"/>
    <n v="0"/>
    <n v="2133.3333333333335"/>
    <n v="262483.20000000007"/>
    <n v="15.956425531914897"/>
  </r>
  <r>
    <n v="137"/>
    <n v="510438"/>
    <x v="2"/>
    <s v="2016"/>
    <x v="0"/>
    <x v="1"/>
    <n v="30000"/>
    <s v="n/a, older cycle"/>
    <s v="Tamara Powell"/>
    <s v="tpowel25@kennesaw.edu"/>
    <s v="Technical Writing, Workplace Writing"/>
    <s v="TCOM 2010, WRIT 3140"/>
    <s v="Communication"/>
    <s v="Positive"/>
    <s v="Neutral"/>
    <s v="Neutral"/>
    <n v="60894.75"/>
    <n v="525"/>
    <n v="115.99"/>
    <n v="175"/>
    <n v="175"/>
    <n v="175"/>
    <s v="Summer 2016"/>
    <s v="Y"/>
    <n v="486"/>
    <s v="Fall 2020"/>
    <s v="Continued"/>
    <n v="0"/>
    <n v="0"/>
    <n v="0"/>
    <n v="0"/>
    <n v="0"/>
    <n v="0"/>
    <n v="0"/>
    <n v="0"/>
    <n v="0"/>
    <n v="0"/>
    <n v="0"/>
    <n v="0"/>
    <n v="175"/>
    <n v="20298.25"/>
    <n v="175"/>
    <n v="20298.25"/>
    <n v="175"/>
    <n v="20298.25"/>
    <n v="525"/>
    <n v="60894.75"/>
    <n v="175"/>
    <n v="20298.25"/>
    <n v="175"/>
    <n v="20298.25"/>
    <n v="175"/>
    <n v="20298.25"/>
    <n v="525"/>
    <n v="60894.75"/>
    <s v="Continued"/>
    <n v="125"/>
    <n v="250"/>
    <n v="250"/>
    <n v="625"/>
    <n v="125.99"/>
    <n v="78743.75"/>
    <n v="125"/>
    <n v="15748.75"/>
    <n v="250"/>
    <n v="31497.5"/>
    <n v="250"/>
    <n v="31497.5"/>
    <n v="625"/>
    <n v="78743.75"/>
    <s v="Continued"/>
    <n v="125"/>
    <n v="250"/>
    <n v="250"/>
    <n v="625"/>
    <n v="115.99"/>
    <n v="72493.75"/>
    <s v="Summer 2016"/>
    <n v="125"/>
    <n v="14498.75"/>
    <n v="250"/>
    <n v="28997.5"/>
    <n v="250"/>
    <n v="28997.5"/>
    <n v="625"/>
    <n v="72493.75"/>
    <s v="Continued"/>
    <n v="220"/>
    <n v="594"/>
    <n v="528"/>
    <n v="1342"/>
    <n v="82.97"/>
    <n v="111345.74"/>
    <n v="220"/>
    <n v="18253.400000000001"/>
    <n v="0"/>
    <n v="0"/>
    <n v="0"/>
    <n v="0"/>
    <n v="220"/>
    <n v="18253.400000000001"/>
    <x v="1"/>
    <n v="175"/>
    <n v="175"/>
    <n v="175"/>
    <n v="525"/>
    <n v="82.97"/>
    <n v="43559.25"/>
    <s v="n/a, older cycle"/>
    <n v="0"/>
    <n v="0"/>
    <n v="0"/>
    <n v="0"/>
    <n v="0"/>
    <n v="0"/>
    <n v="0"/>
    <n v="0"/>
    <x v="1"/>
    <n v="175"/>
    <n v="175"/>
    <n v="175"/>
    <n v="525"/>
    <n v="82.97"/>
    <n v="43559.25"/>
    <s v="n/a, older cycle"/>
    <n v="0"/>
    <n v="0"/>
    <n v="0"/>
    <n v="0"/>
    <n v="0"/>
    <n v="0"/>
    <n v="0"/>
    <n v="0"/>
    <n v="2520"/>
    <n v="291280.40000000002"/>
    <n v="9.7093466666666668"/>
  </r>
  <r>
    <n v="138"/>
    <n v="510439"/>
    <x v="2"/>
    <s v="2016"/>
    <x v="0"/>
    <x v="21"/>
    <n v="10800"/>
    <s v="n/a, older cycle"/>
    <s v="Shuhua Lai"/>
    <s v="slai@ggc.edu"/>
    <s v="Digital Media"/>
    <s v="ITEC 2110"/>
    <s v="Computing Disciplines"/>
    <s v="Positive"/>
    <s v="Positive"/>
    <s v="Positive"/>
    <n v="221424"/>
    <n v="1680"/>
    <n v="131.80000000000001"/>
    <n v="560"/>
    <n v="560"/>
    <n v="560"/>
    <s v="Spring 2016"/>
    <s v="N"/>
    <m/>
    <m/>
    <s v="Continued"/>
    <n v="0"/>
    <n v="0"/>
    <n v="0"/>
    <n v="0"/>
    <n v="0"/>
    <n v="0"/>
    <n v="0"/>
    <n v="0"/>
    <n v="560"/>
    <n v="73808"/>
    <n v="560"/>
    <n v="73808"/>
    <n v="560"/>
    <n v="73808"/>
    <n v="560"/>
    <n v="73808"/>
    <n v="560"/>
    <n v="73808"/>
    <n v="1680"/>
    <n v="221424"/>
    <n v="560"/>
    <n v="73808"/>
    <n v="560"/>
    <n v="73808"/>
    <n v="560"/>
    <n v="73808"/>
    <n v="1680"/>
    <n v="221424"/>
    <s v="Continued"/>
    <n v="288"/>
    <n v="768"/>
    <n v="768"/>
    <n v="1824"/>
    <n v="140"/>
    <n v="255360"/>
    <n v="288"/>
    <n v="40320"/>
    <n v="768"/>
    <n v="107520"/>
    <n v="768"/>
    <n v="107520"/>
    <n v="1824"/>
    <n v="255360"/>
    <s v="Continued"/>
    <n v="225"/>
    <n v="704"/>
    <n v="768"/>
    <n v="1697"/>
    <n v="131.80000000000001"/>
    <n v="223664.6"/>
    <s v="Spring 2016"/>
    <n v="225"/>
    <n v="29655.000000000004"/>
    <n v="704"/>
    <n v="92787.200000000012"/>
    <n v="768"/>
    <n v="101222.40000000001"/>
    <n v="1697"/>
    <n v="223664.60000000003"/>
    <s v="Continued"/>
    <n v="225"/>
    <n v="704"/>
    <n v="768"/>
    <n v="1697"/>
    <n v="131.80000000000001"/>
    <n v="223664.6"/>
    <n v="225"/>
    <n v="29655.000000000004"/>
    <n v="704"/>
    <n v="92787.200000000012"/>
    <n v="768"/>
    <n v="101222.40000000001"/>
    <n v="1697"/>
    <n v="223664.60000000003"/>
    <x v="0"/>
    <n v="560"/>
    <n v="560"/>
    <n v="560"/>
    <n v="1680"/>
    <n v="131.80000000000001"/>
    <n v="221424.00000000003"/>
    <s v="n/a, older cycle"/>
    <n v="560"/>
    <n v="73808"/>
    <n v="560"/>
    <n v="73808"/>
    <n v="560"/>
    <n v="73808"/>
    <n v="1680"/>
    <n v="221424"/>
    <x v="1"/>
    <n v="560"/>
    <n v="560"/>
    <n v="560"/>
    <n v="1680"/>
    <n v="131.80000000000001"/>
    <n v="221424.00000000003"/>
    <s v="n/a, older cycle"/>
    <n v="0"/>
    <n v="0"/>
    <n v="0"/>
    <n v="0"/>
    <n v="0"/>
    <n v="0"/>
    <n v="0"/>
    <n v="0"/>
    <n v="10818"/>
    <n v="1440769.2000000002"/>
    <n v="133.40455555555556"/>
  </r>
  <r>
    <n v="139"/>
    <n v="510480"/>
    <x v="2"/>
    <s v="2016"/>
    <x v="0"/>
    <x v="1"/>
    <n v="10800"/>
    <s v="n/a, older cycle"/>
    <s v="Carlton Usher"/>
    <s v="cusher@kennesaw.edu"/>
    <s v="First-Year Experience"/>
    <s v="KSU 1111"/>
    <s v="Arts and Sciences"/>
    <s v="Positive"/>
    <s v="Positive"/>
    <s v="Negative"/>
    <n v="66250"/>
    <n v="250"/>
    <n v="265"/>
    <n v="83.333333333333329"/>
    <n v="83.333333333333329"/>
    <n v="83.333333333333329"/>
    <s v="Fall 2015"/>
    <s v="N"/>
    <m/>
    <m/>
    <s v="Continued"/>
    <n v="0"/>
    <n v="0"/>
    <n v="0"/>
    <n v="0"/>
    <n v="0"/>
    <n v="0"/>
    <n v="83.333333333333329"/>
    <n v="22083.333333333332"/>
    <n v="83.333333333333329"/>
    <n v="22083.333333333332"/>
    <n v="166.66666666666666"/>
    <n v="44166.666666666664"/>
    <n v="83.333333333333329"/>
    <n v="22083.333333333332"/>
    <n v="83.333333333333329"/>
    <n v="22083.333333333332"/>
    <n v="83.333333333333329"/>
    <n v="22083.333333333332"/>
    <n v="250"/>
    <n v="66250"/>
    <n v="83.333333333333329"/>
    <n v="22083.333333333332"/>
    <n v="83.333333333333329"/>
    <n v="22083.333333333332"/>
    <n v="83.333333333333329"/>
    <n v="22083.333333333332"/>
    <n v="250"/>
    <n v="66250"/>
    <s v="Continued"/>
    <n v="0"/>
    <n v="100"/>
    <n v="25"/>
    <n v="125"/>
    <n v="200"/>
    <n v="25000"/>
    <n v="0"/>
    <n v="0"/>
    <n v="100"/>
    <n v="20000"/>
    <n v="25"/>
    <n v="5000"/>
    <n v="125"/>
    <n v="25000"/>
    <s v="Continued"/>
    <n v="0"/>
    <n v="70"/>
    <n v="50"/>
    <n v="120"/>
    <n v="200"/>
    <n v="24000"/>
    <s v="Fall 2015"/>
    <n v="0"/>
    <n v="0"/>
    <n v="70"/>
    <n v="14000"/>
    <n v="50"/>
    <n v="10000"/>
    <n v="120"/>
    <n v="24000"/>
    <s v="Continued"/>
    <n v="0"/>
    <n v="70"/>
    <n v="50"/>
    <n v="120"/>
    <n v="200"/>
    <n v="24000"/>
    <n v="0"/>
    <n v="0"/>
    <n v="70"/>
    <n v="14000"/>
    <n v="50"/>
    <n v="10000"/>
    <n v="120"/>
    <n v="24000"/>
    <x v="0"/>
    <n v="40"/>
    <n v="90"/>
    <n v="90"/>
    <n v="220"/>
    <n v="100"/>
    <n v="22000"/>
    <s v="n/a, older cycle"/>
    <n v="40"/>
    <n v="4000"/>
    <n v="90"/>
    <n v="9000"/>
    <n v="90"/>
    <n v="9000"/>
    <n v="220"/>
    <n v="22000"/>
    <x v="2"/>
    <n v="80"/>
    <n v="120"/>
    <n v="120"/>
    <n v="320"/>
    <n v="210"/>
    <n v="67200"/>
    <s v="n/a, older cycle"/>
    <n v="80"/>
    <n v="16800"/>
    <n v="120"/>
    <n v="25200"/>
    <n v="120"/>
    <n v="25200"/>
    <n v="320"/>
    <n v="67200"/>
    <n v="1571.6666666666665"/>
    <n v="338866.66666666663"/>
    <n v="31.376543209876541"/>
  </r>
  <r>
    <n v="140"/>
    <n v="510481"/>
    <x v="2"/>
    <s v="2016"/>
    <x v="0"/>
    <x v="18"/>
    <n v="30000"/>
    <s v="n/a, older cycle"/>
    <s v="Tatiana Krivosheev"/>
    <s v="tatianakrivosheev@clayton.edu"/>
    <s v="Principles of Physics I, Principles of Physics II, Introductory Physics I, Introductory Physics II, Principles of Chemistry I, Principles of Chemistry II, Organic Chemistry I, Organic Chemistry II"/>
    <s v="PHYS 2211, PHYS 2212, PHYS 1111, PHYS 1112, CHEM 1211, CHEM 1212, CHEM 2411, CHEM 2412"/>
    <s v="Physics and Astronomy"/>
    <s v="Positive"/>
    <s v="Positive"/>
    <s v="Neutral"/>
    <n v="16800"/>
    <n v="600"/>
    <n v="28"/>
    <n v="200"/>
    <n v="200"/>
    <n v="200"/>
    <s v="Spring 2016"/>
    <s v="N"/>
    <m/>
    <m/>
    <s v="Continued"/>
    <n v="0"/>
    <n v="0"/>
    <n v="0"/>
    <n v="0"/>
    <n v="0"/>
    <n v="0"/>
    <n v="0"/>
    <n v="0"/>
    <n v="200"/>
    <n v="5600"/>
    <n v="200"/>
    <n v="5600"/>
    <n v="200"/>
    <n v="5600"/>
    <n v="200"/>
    <n v="5600"/>
    <n v="200"/>
    <n v="5600"/>
    <n v="600"/>
    <n v="16800"/>
    <n v="200"/>
    <n v="5600"/>
    <n v="200"/>
    <n v="5600"/>
    <n v="200"/>
    <n v="5600"/>
    <n v="600"/>
    <n v="16800"/>
    <s v="Continued"/>
    <n v="10"/>
    <n v="50"/>
    <n v="50"/>
    <n v="110"/>
    <n v="17.7"/>
    <n v="1947"/>
    <n v="10"/>
    <n v="177"/>
    <n v="50"/>
    <n v="885"/>
    <n v="50"/>
    <n v="885"/>
    <n v="110"/>
    <n v="1947"/>
    <s v="Continued"/>
    <n v="10"/>
    <n v="50"/>
    <n v="50"/>
    <n v="110"/>
    <n v="28"/>
    <n v="3080"/>
    <s v="Spring 2016"/>
    <n v="10"/>
    <n v="280"/>
    <n v="50"/>
    <n v="1400"/>
    <n v="50"/>
    <n v="1400"/>
    <n v="110"/>
    <n v="3080"/>
    <s v="Continued"/>
    <n v="10"/>
    <n v="50"/>
    <n v="50"/>
    <n v="110"/>
    <n v="28"/>
    <n v="3080"/>
    <n v="10"/>
    <n v="280"/>
    <n v="50"/>
    <n v="1400"/>
    <n v="50"/>
    <n v="1400"/>
    <n v="110"/>
    <n v="3080"/>
    <x v="0"/>
    <n v="15"/>
    <n v="30"/>
    <n v="30"/>
    <n v="75"/>
    <n v="20"/>
    <n v="1500"/>
    <s v="n/a, older cycle"/>
    <n v="15"/>
    <n v="300"/>
    <n v="30"/>
    <n v="600"/>
    <n v="30"/>
    <n v="600"/>
    <n v="75"/>
    <n v="1500"/>
    <x v="2"/>
    <n v="15"/>
    <n v="30"/>
    <n v="30"/>
    <n v="75"/>
    <n v="20"/>
    <n v="1500"/>
    <s v="n/a, older cycle"/>
    <n v="15"/>
    <n v="300"/>
    <n v="30"/>
    <n v="600"/>
    <n v="30"/>
    <n v="600"/>
    <n v="75"/>
    <n v="1500"/>
    <n v="1880"/>
    <n v="50307"/>
    <n v="1.6769000000000001"/>
  </r>
  <r>
    <n v="141"/>
    <n v="510440"/>
    <x v="2"/>
    <s v="2016"/>
    <x v="0"/>
    <x v="14"/>
    <n v="10800"/>
    <s v="n/a, older cycle"/>
    <s v="J. Sean Callahan"/>
    <s v="scallaha@highlands.edu"/>
    <s v="Introduction to General Psychology"/>
    <s v="PSYC 1101"/>
    <s v="Psychology"/>
    <s v="Positive"/>
    <s v="Positive"/>
    <s v="Positive"/>
    <n v="54086.32"/>
    <n v="248"/>
    <n v="218.09"/>
    <n v="82.666666666666671"/>
    <n v="82.666666666666671"/>
    <n v="82.666666666666671"/>
    <s v="Fall 2015"/>
    <s v="N"/>
    <m/>
    <m/>
    <s v="Continued"/>
    <n v="0"/>
    <n v="0"/>
    <n v="0"/>
    <n v="0"/>
    <n v="0"/>
    <n v="0"/>
    <n v="82.666666666666671"/>
    <n v="18028.773333333334"/>
    <n v="82.666666666666671"/>
    <n v="18028.773333333334"/>
    <n v="165.33333333333334"/>
    <n v="36057.546666666669"/>
    <n v="82.666666666666671"/>
    <n v="18028.773333333334"/>
    <n v="82.666666666666671"/>
    <n v="18028.773333333334"/>
    <n v="82.666666666666671"/>
    <n v="18028.773333333334"/>
    <n v="248"/>
    <n v="54086.320000000007"/>
    <n v="82.666666666666671"/>
    <n v="18028.773333333334"/>
    <n v="82.666666666666671"/>
    <n v="18028.773333333334"/>
    <n v="82.666666666666671"/>
    <n v="18028.773333333334"/>
    <n v="248"/>
    <n v="54086.320000000007"/>
    <s v="Continued"/>
    <n v="45"/>
    <n v="120"/>
    <n v="120"/>
    <n v="285"/>
    <n v="255.67"/>
    <n v="72865.95"/>
    <n v="45"/>
    <n v="11505.15"/>
    <n v="120"/>
    <n v="30680.399999999998"/>
    <n v="120"/>
    <n v="30680.399999999998"/>
    <n v="285"/>
    <n v="72865.95"/>
    <s v="Continued"/>
    <n v="45"/>
    <n v="120"/>
    <n v="120"/>
    <n v="285"/>
    <n v="238.75"/>
    <n v="68043.75"/>
    <s v="Fall 2015"/>
    <n v="45"/>
    <n v="10743.75"/>
    <n v="120"/>
    <n v="28650"/>
    <n v="120"/>
    <n v="28650"/>
    <n v="285"/>
    <n v="68043.75"/>
    <s v="Continued"/>
    <n v="45"/>
    <n v="120"/>
    <n v="120"/>
    <n v="285"/>
    <n v="238.75"/>
    <n v="68043.75"/>
    <n v="45"/>
    <n v="10743.75"/>
    <n v="120"/>
    <n v="28650"/>
    <n v="120"/>
    <n v="28650"/>
    <n v="285"/>
    <n v="68043.75"/>
    <x v="0"/>
    <n v="82.666666666666671"/>
    <n v="82.666666666666671"/>
    <n v="82.666666666666671"/>
    <n v="248"/>
    <n v="238.75"/>
    <n v="59210"/>
    <s v="n/a, older cycle"/>
    <n v="82.666666666666671"/>
    <n v="19736.666666666668"/>
    <n v="82.666666666666671"/>
    <n v="19736.666666666668"/>
    <n v="82.666666666666671"/>
    <n v="19736.666666666668"/>
    <n v="248"/>
    <n v="59210"/>
    <x v="0"/>
    <n v="82.666666666666671"/>
    <n v="82.666666666666671"/>
    <n v="82.666666666666671"/>
    <n v="248"/>
    <n v="238.75"/>
    <n v="59210"/>
    <s v="n/a, older cycle"/>
    <n v="0"/>
    <n v="0"/>
    <n v="0"/>
    <n v="0"/>
    <n v="0"/>
    <n v="0"/>
    <n v="0"/>
    <n v="0"/>
    <n v="1764.3333333333335"/>
    <n v="412393.63666666666"/>
    <n v="38.184595987654319"/>
  </r>
  <r>
    <n v="142"/>
    <n v="510485"/>
    <x v="2"/>
    <s v="2016"/>
    <x v="0"/>
    <x v="12"/>
    <n v="10800"/>
    <s v="n/a, older cycle"/>
    <s v="Shayla Williams"/>
    <s v="shayla.williams@asurams.edu"/>
    <s v="Introduction to Biology"/>
    <s v="BIOL 1111"/>
    <s v="Biological Sciences"/>
    <s v="Neutral"/>
    <s v="Positive"/>
    <s v="Neutral"/>
    <n v="26000"/>
    <n v="200"/>
    <n v="130"/>
    <n v="66.666666666666671"/>
    <n v="66.666666666666671"/>
    <n v="66.666666666666671"/>
    <s v="Fall 2015"/>
    <s v="N"/>
    <m/>
    <m/>
    <s v="Continued"/>
    <n v="0"/>
    <n v="0"/>
    <n v="0"/>
    <n v="0"/>
    <n v="0"/>
    <n v="0"/>
    <n v="66.666666666666671"/>
    <n v="8666.6666666666679"/>
    <n v="66.666666666666671"/>
    <n v="8666.6666666666679"/>
    <n v="133.33333333333334"/>
    <n v="17333.333333333336"/>
    <n v="66.666666666666671"/>
    <n v="8666.6666666666679"/>
    <n v="66.666666666666671"/>
    <n v="8666.6666666666679"/>
    <n v="66.666666666666671"/>
    <n v="8666.6666666666679"/>
    <n v="200"/>
    <n v="26000.000000000004"/>
    <n v="66.666666666666671"/>
    <n v="8666.6666666666679"/>
    <n v="66.666666666666671"/>
    <n v="8666.6666666666679"/>
    <n v="66.666666666666671"/>
    <n v="8666.6666666666679"/>
    <n v="200"/>
    <n v="26000.000000000004"/>
    <s v="Continued"/>
    <n v="25"/>
    <n v="125"/>
    <n v="100"/>
    <n v="250"/>
    <n v="209"/>
    <n v="52250"/>
    <n v="25"/>
    <n v="5225"/>
    <n v="125"/>
    <n v="26125"/>
    <n v="100"/>
    <n v="20900"/>
    <n v="250"/>
    <n v="52250"/>
    <s v="Timed Out"/>
    <m/>
    <m/>
    <m/>
    <n v="0"/>
    <m/>
    <n v="0"/>
    <s v="Fall 2015"/>
    <n v="0"/>
    <n v="0"/>
    <n v="0"/>
    <n v="0"/>
    <n v="0"/>
    <n v="0"/>
    <n v="0"/>
    <n v="0"/>
    <s v="Timed Out"/>
    <m/>
    <m/>
    <m/>
    <n v="0"/>
    <n v="0"/>
    <n v="0"/>
    <n v="0"/>
    <n v="0"/>
    <n v="0"/>
    <n v="0"/>
    <n v="0"/>
    <n v="0"/>
    <n v="0"/>
    <n v="0"/>
    <x v="3"/>
    <n v="66.666666666666671"/>
    <n v="66.666666666666671"/>
    <n v="66.666666666666671"/>
    <n v="200"/>
    <n v="0"/>
    <n v="0"/>
    <s v="n/a, older cycle"/>
    <n v="0"/>
    <n v="0"/>
    <n v="0"/>
    <n v="0"/>
    <n v="0"/>
    <n v="0"/>
    <n v="0"/>
    <n v="0"/>
    <x v="0"/>
    <n v="66.666666666666671"/>
    <n v="66.666666666666671"/>
    <n v="66.666666666666671"/>
    <n v="200"/>
    <n v="0"/>
    <n v="0"/>
    <s v="n/a, older cycle"/>
    <n v="0"/>
    <n v="0"/>
    <n v="0"/>
    <n v="0"/>
    <n v="0"/>
    <n v="0"/>
    <n v="0"/>
    <n v="0"/>
    <n v="783.33333333333337"/>
    <n v="121583.33333333334"/>
    <n v="11.257716049382717"/>
  </r>
  <r>
    <n v="143"/>
    <n v="510487"/>
    <x v="2"/>
    <s v="2016"/>
    <x v="0"/>
    <x v="1"/>
    <n v="10800"/>
    <s v="n/a, older cycle"/>
    <s v="Daniel Farr"/>
    <s v="dfarr4@kennesaw.edu"/>
    <s v="Introduction to Sociology"/>
    <s v="SOCI 1101"/>
    <s v="Sociology"/>
    <s v="Positive"/>
    <s v="Positive"/>
    <s v="Positive"/>
    <n v="20945.7"/>
    <n v="90"/>
    <n v="232.73000000000002"/>
    <n v="30"/>
    <n v="30"/>
    <n v="30"/>
    <s v="Summer 2016"/>
    <s v="Y"/>
    <m/>
    <s v="Spring 2021"/>
    <s v="Continued"/>
    <n v="0"/>
    <n v="0"/>
    <n v="0"/>
    <n v="0"/>
    <n v="0"/>
    <n v="0"/>
    <n v="0"/>
    <n v="0"/>
    <n v="0"/>
    <n v="0"/>
    <n v="0"/>
    <n v="0"/>
    <n v="30"/>
    <n v="6981.9000000000005"/>
    <n v="30"/>
    <n v="6981.9000000000005"/>
    <n v="30"/>
    <n v="6981.9000000000005"/>
    <n v="90"/>
    <n v="20945.7"/>
    <n v="30"/>
    <n v="6981.9000000000005"/>
    <n v="30"/>
    <n v="6981.9000000000005"/>
    <n v="30"/>
    <n v="6981.9000000000005"/>
    <n v="90"/>
    <n v="20945.7"/>
    <s v="Continued"/>
    <n v="30"/>
    <n v="120"/>
    <n v="120"/>
    <n v="270"/>
    <n v="244.6"/>
    <n v="66042"/>
    <n v="30"/>
    <n v="7338"/>
    <n v="120"/>
    <n v="29352"/>
    <n v="120"/>
    <n v="29352"/>
    <n v="270"/>
    <n v="66042"/>
    <s v="Continued"/>
    <n v="47"/>
    <n v="90"/>
    <n v="190"/>
    <n v="327"/>
    <n v="193"/>
    <n v="63111"/>
    <s v="Summer 2016"/>
    <n v="47"/>
    <n v="9071"/>
    <n v="90"/>
    <n v="17370"/>
    <n v="190"/>
    <n v="36670"/>
    <n v="327"/>
    <n v="63111"/>
    <s v="Continued"/>
    <n v="47"/>
    <n v="90"/>
    <n v="190"/>
    <n v="327"/>
    <n v="193"/>
    <n v="63111"/>
    <n v="47"/>
    <n v="9071"/>
    <n v="90"/>
    <n v="17370"/>
    <n v="0"/>
    <n v="0"/>
    <n v="137"/>
    <n v="26441"/>
    <x v="2"/>
    <n v="30"/>
    <n v="30"/>
    <n v="30"/>
    <n v="90"/>
    <n v="193"/>
    <n v="17370"/>
    <s v="n/a, older cycle"/>
    <n v="0"/>
    <n v="0"/>
    <n v="0"/>
    <n v="0"/>
    <n v="0"/>
    <n v="0"/>
    <n v="0"/>
    <n v="0"/>
    <x v="3"/>
    <n v="30"/>
    <n v="30"/>
    <n v="30"/>
    <n v="90"/>
    <n v="193"/>
    <n v="17370"/>
    <s v="n/a, older cycle"/>
    <n v="0"/>
    <n v="0"/>
    <n v="0"/>
    <n v="0"/>
    <n v="0"/>
    <n v="0"/>
    <n v="0"/>
    <n v="0"/>
    <n v="914"/>
    <n v="197485.4"/>
    <n v="18.285685185185184"/>
  </r>
  <r>
    <n v="145"/>
    <n v="510595"/>
    <x v="3"/>
    <s v="2016"/>
    <x v="0"/>
    <x v="6"/>
    <n v="30000"/>
    <s v="n/a, older cycle"/>
    <s v="Stephanie Harvey"/>
    <s v="stephanie.harvey@gsw.edu"/>
    <s v="Essentials of Biology I, Essentials of Biology II"/>
    <s v="BIOL 1107, BIOL 1108"/>
    <s v="Biological Sciences"/>
    <s v="Neutral"/>
    <s v="Neutral"/>
    <s v="Neutral"/>
    <n v="172920"/>
    <n v="786"/>
    <n v="220"/>
    <n v="262"/>
    <n v="262"/>
    <n v="262"/>
    <s v="Summer 2016"/>
    <s v="N"/>
    <m/>
    <m/>
    <s v="Continued"/>
    <n v="0"/>
    <n v="0"/>
    <n v="0"/>
    <n v="0"/>
    <n v="0"/>
    <n v="0"/>
    <n v="0"/>
    <n v="0"/>
    <n v="0"/>
    <n v="0"/>
    <n v="0"/>
    <n v="0"/>
    <n v="262"/>
    <n v="57640"/>
    <n v="262"/>
    <n v="57640"/>
    <n v="262"/>
    <n v="57640"/>
    <n v="786"/>
    <n v="172920"/>
    <n v="262"/>
    <n v="57640"/>
    <n v="262"/>
    <n v="57640"/>
    <n v="262"/>
    <n v="57640"/>
    <n v="786"/>
    <n v="172920"/>
    <s v="Discontinued"/>
    <n v="0"/>
    <n v="0"/>
    <n v="0"/>
    <n v="0"/>
    <n v="259.60000000000002"/>
    <n v="0"/>
    <n v="0"/>
    <n v="0"/>
    <n v="0"/>
    <n v="0"/>
    <n v="0"/>
    <n v="0"/>
    <n v="0"/>
    <n v="0"/>
    <s v="Discontinued"/>
    <n v="0"/>
    <n v="0"/>
    <n v="0"/>
    <n v="0"/>
    <n v="0"/>
    <n v="0"/>
    <s v="Summer 2016"/>
    <n v="0"/>
    <n v="0"/>
    <n v="0"/>
    <n v="0"/>
    <n v="0"/>
    <n v="0"/>
    <n v="0"/>
    <n v="0"/>
    <s v="Discontinued"/>
    <n v="0"/>
    <n v="0"/>
    <n v="0"/>
    <n v="0"/>
    <n v="0"/>
    <n v="0"/>
    <n v="0"/>
    <n v="0"/>
    <n v="0"/>
    <n v="0"/>
    <n v="0"/>
    <n v="0"/>
    <n v="0"/>
    <n v="0"/>
    <x v="1"/>
    <n v="262"/>
    <n v="262"/>
    <n v="262"/>
    <n v="786"/>
    <n v="0"/>
    <n v="0"/>
    <s v="n/a, older cycle"/>
    <n v="0"/>
    <n v="0"/>
    <n v="0"/>
    <n v="0"/>
    <n v="0"/>
    <n v="0"/>
    <n v="0"/>
    <n v="0"/>
    <x v="1"/>
    <n v="262"/>
    <n v="262"/>
    <n v="262"/>
    <n v="786"/>
    <n v="0"/>
    <n v="0"/>
    <s v="n/a, older cycle"/>
    <n v="0"/>
    <n v="0"/>
    <n v="0"/>
    <n v="0"/>
    <n v="0"/>
    <n v="0"/>
    <n v="0"/>
    <n v="0"/>
    <n v="1572"/>
    <n v="345840"/>
    <n v="11.528"/>
  </r>
  <r>
    <n v="147"/>
    <n v="510612"/>
    <x v="3"/>
    <s v="2016"/>
    <x v="0"/>
    <x v="10"/>
    <n v="10800"/>
    <s v="n/a, older cycle"/>
    <s v="Valerie Hastings"/>
    <s v="vthastings@ung.edu"/>
    <s v="Elementary French I, Elementary French II"/>
    <s v="FREN 1001, FREN 1002"/>
    <s v="Foreign Languages"/>
    <s v="Positive"/>
    <s v="Positive"/>
    <s v="Positive"/>
    <n v="175140"/>
    <n v="630"/>
    <n v="278"/>
    <n v="210"/>
    <n v="210"/>
    <n v="210"/>
    <s v="Fall 2015"/>
    <s v="N"/>
    <m/>
    <m/>
    <s v="Continued"/>
    <n v="0"/>
    <n v="0"/>
    <n v="0"/>
    <n v="0"/>
    <n v="0"/>
    <n v="0"/>
    <n v="210"/>
    <n v="58380"/>
    <n v="210"/>
    <n v="58380"/>
    <n v="420"/>
    <n v="116760"/>
    <n v="210"/>
    <n v="58380"/>
    <n v="210"/>
    <n v="58380"/>
    <n v="210"/>
    <n v="58380"/>
    <n v="630"/>
    <n v="175140"/>
    <n v="210"/>
    <n v="58380"/>
    <n v="210"/>
    <n v="58380"/>
    <n v="210"/>
    <n v="58380"/>
    <n v="630"/>
    <n v="175140"/>
    <s v="Continued"/>
    <n v="20"/>
    <n v="120"/>
    <n v="120"/>
    <n v="260"/>
    <n v="321.74"/>
    <n v="83652.400000000009"/>
    <n v="20"/>
    <n v="6434.8"/>
    <n v="120"/>
    <n v="38608.800000000003"/>
    <n v="120"/>
    <n v="38608.800000000003"/>
    <n v="260"/>
    <n v="83652.400000000009"/>
    <s v="Discontinued"/>
    <m/>
    <m/>
    <m/>
    <n v="0"/>
    <m/>
    <n v="0"/>
    <s v="Fall 2015"/>
    <n v="0"/>
    <n v="0"/>
    <n v="0"/>
    <n v="0"/>
    <n v="0"/>
    <n v="0"/>
    <n v="0"/>
    <n v="0"/>
    <s v="Discontinued"/>
    <m/>
    <m/>
    <m/>
    <n v="0"/>
    <n v="0"/>
    <n v="0"/>
    <n v="0"/>
    <n v="0"/>
    <n v="0"/>
    <n v="0"/>
    <n v="0"/>
    <n v="0"/>
    <n v="0"/>
    <n v="0"/>
    <x v="1"/>
    <n v="210"/>
    <n v="210"/>
    <n v="210"/>
    <n v="630"/>
    <n v="0"/>
    <n v="0"/>
    <s v="n/a, older cycle"/>
    <n v="0"/>
    <n v="0"/>
    <n v="0"/>
    <n v="0"/>
    <n v="0"/>
    <n v="0"/>
    <n v="0"/>
    <n v="0"/>
    <x v="1"/>
    <n v="210"/>
    <n v="210"/>
    <n v="210"/>
    <n v="630"/>
    <n v="0"/>
    <n v="0"/>
    <s v="n/a, older cycle"/>
    <n v="0"/>
    <n v="0"/>
    <n v="0"/>
    <n v="0"/>
    <n v="0"/>
    <n v="0"/>
    <n v="0"/>
    <n v="0"/>
    <n v="1940"/>
    <n v="550692.4"/>
    <n v="50.990037037037041"/>
  </r>
  <r>
    <n v="150"/>
    <n v="510659"/>
    <x v="3"/>
    <s v="2016"/>
    <x v="0"/>
    <x v="18"/>
    <n v="16200"/>
    <s v="n/a, older cycle"/>
    <s v="Michael Fuchs"/>
    <s v="MichaelFuchs@Clayton.edu"/>
    <s v="Music Appreciation"/>
    <s v="MUSC 2101"/>
    <s v="Fine and Applied Arts"/>
    <s v="Positive"/>
    <s v="Negative"/>
    <s v="Negative"/>
    <n v="53996"/>
    <n v="360"/>
    <n v="149.98888888888888"/>
    <n v="120"/>
    <n v="120"/>
    <n v="120"/>
    <s v="Fall 2016"/>
    <s v="N"/>
    <m/>
    <m/>
    <s v="Continued"/>
    <n v="0"/>
    <n v="0"/>
    <n v="0"/>
    <n v="0"/>
    <n v="0"/>
    <n v="0"/>
    <n v="0"/>
    <n v="0"/>
    <n v="0"/>
    <n v="0"/>
    <n v="0"/>
    <n v="0"/>
    <n v="0"/>
    <n v="0"/>
    <n v="120"/>
    <n v="17998.666666666664"/>
    <n v="120"/>
    <n v="17998.666666666664"/>
    <n v="240"/>
    <n v="35997.333333333328"/>
    <n v="120"/>
    <n v="17998.666666666664"/>
    <n v="120"/>
    <n v="17998.666666666664"/>
    <n v="120"/>
    <n v="17998.666666666664"/>
    <n v="360"/>
    <n v="53995.999999999993"/>
    <s v="Continued"/>
    <n v="70"/>
    <n v="70"/>
    <n v="70"/>
    <n v="210"/>
    <n v="125"/>
    <n v="26250"/>
    <n v="70"/>
    <n v="8750"/>
    <n v="70"/>
    <n v="8750"/>
    <n v="70"/>
    <n v="8750"/>
    <n v="210"/>
    <n v="26250"/>
    <s v="Continued"/>
    <n v="53"/>
    <n v="80"/>
    <n v="80"/>
    <n v="213"/>
    <n v="149.99"/>
    <n v="31947.870000000003"/>
    <s v="Fall 2016"/>
    <n v="53"/>
    <n v="7949.47"/>
    <n v="80"/>
    <n v="11999.2"/>
    <n v="80"/>
    <n v="11999.2"/>
    <n v="213"/>
    <n v="31947.870000000003"/>
    <s v="Continued"/>
    <n v="53"/>
    <n v="80"/>
    <n v="80"/>
    <n v="213"/>
    <n v="149.99"/>
    <n v="31947.870000000003"/>
    <n v="53"/>
    <n v="7949.47"/>
    <n v="80"/>
    <n v="11999.2"/>
    <n v="80"/>
    <n v="11999.2"/>
    <n v="213"/>
    <n v="31947.870000000003"/>
    <x v="3"/>
    <n v="120"/>
    <n v="120"/>
    <n v="120"/>
    <n v="360"/>
    <n v="149.99"/>
    <n v="53996.4"/>
    <s v="n/a, older cycle"/>
    <n v="0"/>
    <n v="0"/>
    <n v="0"/>
    <n v="0"/>
    <n v="0"/>
    <n v="0"/>
    <n v="0"/>
    <n v="0"/>
    <x v="0"/>
    <n v="120"/>
    <n v="120"/>
    <n v="120"/>
    <n v="360"/>
    <n v="149.99"/>
    <n v="53996.4"/>
    <s v="n/a, older cycle"/>
    <n v="0"/>
    <n v="0"/>
    <n v="0"/>
    <n v="0"/>
    <n v="0"/>
    <n v="0"/>
    <n v="0"/>
    <n v="0"/>
    <n v="1236"/>
    <n v="180139.0733333333"/>
    <n v="11.119695884773661"/>
  </r>
  <r>
    <n v="154"/>
    <n v="510613"/>
    <x v="3"/>
    <s v="2016"/>
    <x v="0"/>
    <x v="15"/>
    <n v="20800"/>
    <s v="n/a, older cycle"/>
    <s v="Neal Smith"/>
    <s v="nsmith12@augusta.edu"/>
    <s v="Introduction to Statistics"/>
    <s v="MATH 2210"/>
    <s v="Mathematical Subjects"/>
    <s v="Positive"/>
    <s v="Neutral"/>
    <s v="Neutral"/>
    <n v="280775"/>
    <n v="1110"/>
    <n v="252.95045045045046"/>
    <n v="370"/>
    <n v="370"/>
    <n v="370"/>
    <s v="Fall 2015"/>
    <s v="N"/>
    <m/>
    <m/>
    <s v="Continued"/>
    <n v="0"/>
    <n v="0"/>
    <n v="0"/>
    <n v="0"/>
    <n v="0"/>
    <n v="0"/>
    <n v="370"/>
    <n v="93591.666666666672"/>
    <n v="370"/>
    <n v="93591.666666666672"/>
    <n v="740"/>
    <n v="187183.33333333334"/>
    <n v="370"/>
    <n v="93591.666666666672"/>
    <n v="370"/>
    <n v="93591.666666666672"/>
    <n v="370"/>
    <n v="93591.666666666672"/>
    <n v="1110"/>
    <n v="280775"/>
    <n v="370"/>
    <n v="93591.666666666672"/>
    <n v="370"/>
    <n v="93591.666666666672"/>
    <n v="370"/>
    <n v="93591.666666666672"/>
    <n v="1110"/>
    <n v="280775"/>
    <s v="Continued"/>
    <n v="100"/>
    <n v="390"/>
    <n v="390"/>
    <n v="880"/>
    <n v="113"/>
    <n v="99440"/>
    <n v="100"/>
    <n v="11300"/>
    <n v="390"/>
    <n v="44070"/>
    <n v="390"/>
    <n v="44070"/>
    <n v="880"/>
    <n v="99440"/>
    <s v="Continued"/>
    <n v="40"/>
    <n v="320"/>
    <n v="320"/>
    <n v="680"/>
    <n v="104"/>
    <n v="70720"/>
    <s v="Fall 2015"/>
    <n v="40"/>
    <n v="4160"/>
    <n v="320"/>
    <n v="33280"/>
    <n v="320"/>
    <n v="33280"/>
    <n v="680"/>
    <n v="70720"/>
    <s v="Continued"/>
    <n v="60"/>
    <n v="400"/>
    <n v="300"/>
    <n v="760"/>
    <n v="100"/>
    <n v="76000"/>
    <n v="60"/>
    <n v="6000"/>
    <n v="400"/>
    <n v="40000"/>
    <n v="300"/>
    <n v="30000"/>
    <n v="760"/>
    <n v="76000"/>
    <x v="0"/>
    <n v="370"/>
    <n v="370"/>
    <n v="370"/>
    <n v="1110"/>
    <n v="100"/>
    <n v="111000"/>
    <s v="n/a, older cycle"/>
    <n v="370"/>
    <n v="37000"/>
    <n v="370"/>
    <n v="37000"/>
    <n v="370"/>
    <n v="37000"/>
    <n v="1110"/>
    <n v="111000"/>
    <x v="2"/>
    <n v="370"/>
    <n v="370"/>
    <n v="370"/>
    <n v="1110"/>
    <n v="100"/>
    <n v="111000"/>
    <s v="n/a, older cycle"/>
    <n v="370"/>
    <n v="37000"/>
    <n v="370"/>
    <n v="37000"/>
    <n v="370"/>
    <n v="37000"/>
    <n v="1110"/>
    <n v="111000"/>
    <n v="7500"/>
    <n v="1216893.3333333335"/>
    <n v="58.504487179487185"/>
  </r>
  <r>
    <n v="155"/>
    <n v="510601"/>
    <x v="3"/>
    <s v="2016"/>
    <x v="0"/>
    <x v="7"/>
    <n v="10800"/>
    <s v="n/a, older cycle"/>
    <s v="Chelda Smith"/>
    <s v="cheldasmith@georgiasouthern.edu"/>
    <s v="Cultural Issues"/>
    <s v="ESED 5234"/>
    <s v="Educator Preparation"/>
    <s v="Positive"/>
    <s v="Neutral"/>
    <s v="Neutral"/>
    <n v="32240"/>
    <n v="260"/>
    <n v="124"/>
    <n v="86.666666666666671"/>
    <n v="86.666666666666671"/>
    <n v="86.666666666666671"/>
    <s v="Summer 2016"/>
    <s v="N"/>
    <m/>
    <m/>
    <s v="Continued"/>
    <n v="0"/>
    <n v="0"/>
    <n v="0"/>
    <n v="0"/>
    <n v="0"/>
    <n v="0"/>
    <n v="0"/>
    <n v="0"/>
    <n v="0"/>
    <n v="0"/>
    <n v="0"/>
    <n v="0"/>
    <n v="86.666666666666671"/>
    <n v="10746.666666666668"/>
    <n v="86.666666666666671"/>
    <n v="10746.666666666668"/>
    <n v="86.666666666666671"/>
    <n v="10746.666666666668"/>
    <n v="260"/>
    <n v="32240.000000000004"/>
    <n v="86.666666666666671"/>
    <n v="10746.666666666668"/>
    <n v="86.666666666666671"/>
    <n v="10746.666666666668"/>
    <n v="86.666666666666671"/>
    <n v="10746.666666666668"/>
    <n v="260"/>
    <n v="32240.000000000004"/>
    <s v="Continued"/>
    <n v="75"/>
    <n v="140"/>
    <n v="86"/>
    <n v="301"/>
    <n v="71.930000000000007"/>
    <n v="21650.93"/>
    <n v="75"/>
    <n v="5394.7500000000009"/>
    <n v="140"/>
    <n v="10070.200000000001"/>
    <n v="86"/>
    <n v="6185.9800000000005"/>
    <n v="301"/>
    <n v="21650.93"/>
    <s v="Continued"/>
    <n v="75"/>
    <n v="140"/>
    <n v="86"/>
    <n v="301"/>
    <n v="124"/>
    <n v="37324"/>
    <s v="Summer 2016"/>
    <n v="75"/>
    <n v="9300"/>
    <n v="140"/>
    <n v="17360"/>
    <n v="86"/>
    <n v="10664"/>
    <n v="301"/>
    <n v="37324"/>
    <s v="Continued"/>
    <n v="75"/>
    <n v="140"/>
    <n v="86"/>
    <n v="301"/>
    <n v="124"/>
    <n v="37324"/>
    <n v="75"/>
    <n v="9300"/>
    <n v="140"/>
    <n v="17360"/>
    <n v="86"/>
    <n v="10664"/>
    <n v="301"/>
    <n v="37324"/>
    <x v="3"/>
    <n v="86.666666666666671"/>
    <n v="86.666666666666671"/>
    <n v="86.666666666666671"/>
    <n v="260"/>
    <n v="124"/>
    <n v="32240"/>
    <s v="n/a, older cycle"/>
    <n v="0"/>
    <n v="0"/>
    <n v="0"/>
    <n v="0"/>
    <n v="0"/>
    <n v="0"/>
    <n v="0"/>
    <n v="0"/>
    <x v="0"/>
    <n v="86.666666666666671"/>
    <n v="86.666666666666671"/>
    <n v="86.666666666666671"/>
    <n v="260"/>
    <n v="124"/>
    <n v="32240"/>
    <s v="n/a, older cycle"/>
    <n v="0"/>
    <n v="0"/>
    <n v="0"/>
    <n v="0"/>
    <n v="0"/>
    <n v="0"/>
    <n v="0"/>
    <n v="0"/>
    <n v="1423"/>
    <n v="160778.93"/>
    <n v="14.886937962962962"/>
  </r>
  <r>
    <n v="156"/>
    <n v="510594"/>
    <x v="3"/>
    <s v="2016"/>
    <x v="0"/>
    <x v="11"/>
    <n v="15800"/>
    <s v="n/a, older cycle"/>
    <s v="Jennifer Brown"/>
    <s v="brown_jennifer2@columbusstate.edu"/>
    <s v="Curriculum Design for Student Achievement"/>
    <s v="EDUC 6226"/>
    <s v="Educator Preparation"/>
    <s v="Positive"/>
    <s v="Neutral"/>
    <s v="Neutral"/>
    <n v="99072"/>
    <n v="256"/>
    <n v="387"/>
    <n v="85.333333333333329"/>
    <n v="85.333333333333329"/>
    <n v="85.333333333333329"/>
    <s v="Fall 2016"/>
    <s v="N"/>
    <m/>
    <m/>
    <s v="Continued"/>
    <n v="0"/>
    <n v="0"/>
    <n v="0"/>
    <n v="0"/>
    <n v="0"/>
    <n v="0"/>
    <n v="0"/>
    <n v="0"/>
    <n v="0"/>
    <n v="0"/>
    <n v="0"/>
    <n v="0"/>
    <n v="0"/>
    <n v="0"/>
    <n v="85.333333333333329"/>
    <n v="33024"/>
    <n v="85.333333333333329"/>
    <n v="33024"/>
    <n v="170.66666666666666"/>
    <n v="66048"/>
    <n v="85.333333333333329"/>
    <n v="33024"/>
    <n v="85.333333333333329"/>
    <n v="33024"/>
    <n v="85.333333333333329"/>
    <n v="33024"/>
    <n v="256"/>
    <n v="99072"/>
    <s v="Continued"/>
    <n v="0"/>
    <n v="330"/>
    <n v="0"/>
    <n v="330"/>
    <n v="376.43"/>
    <n v="124221.90000000001"/>
    <n v="0"/>
    <n v="0"/>
    <n v="330"/>
    <n v="124221.90000000001"/>
    <n v="0"/>
    <n v="0"/>
    <n v="330"/>
    <n v="124221.90000000001"/>
    <s v="Continued"/>
    <n v="0"/>
    <n v="320"/>
    <n v="0"/>
    <n v="320"/>
    <n v="387"/>
    <n v="123840"/>
    <s v="Fall 2016"/>
    <n v="0"/>
    <n v="0"/>
    <n v="320"/>
    <n v="123840"/>
    <n v="0"/>
    <n v="0"/>
    <n v="320"/>
    <n v="123840"/>
    <s v="Continued"/>
    <n v="0"/>
    <n v="320"/>
    <n v="0"/>
    <n v="320"/>
    <n v="387"/>
    <n v="123840"/>
    <n v="0"/>
    <n v="0"/>
    <n v="320"/>
    <n v="123840"/>
    <n v="0"/>
    <n v="0"/>
    <n v="320"/>
    <n v="123840"/>
    <x v="0"/>
    <n v="85.333333333333329"/>
    <n v="85.333333333333329"/>
    <n v="85.333333333333329"/>
    <n v="256"/>
    <n v="387"/>
    <n v="99072"/>
    <s v="n/a, older cycle"/>
    <n v="85.333333333333329"/>
    <n v="33024"/>
    <n v="85.333333333333329"/>
    <n v="33024"/>
    <n v="85.333333333333329"/>
    <n v="33024"/>
    <n v="256"/>
    <n v="99072"/>
    <x v="2"/>
    <n v="85.333333333333329"/>
    <n v="85.333333333333329"/>
    <n v="85.333333333333329"/>
    <n v="256"/>
    <n v="387"/>
    <n v="99072"/>
    <s v="n/a, older cycle"/>
    <n v="85.333333333333329"/>
    <n v="33024"/>
    <n v="85.333333333333329"/>
    <n v="33024"/>
    <n v="85.333333333333329"/>
    <n v="33024"/>
    <n v="256"/>
    <n v="99072"/>
    <n v="1908.6666666666665"/>
    <n v="735165.9"/>
    <n v="46.529487341772153"/>
  </r>
  <r>
    <n v="157"/>
    <n v="510629"/>
    <x v="3"/>
    <s v="2016"/>
    <x v="0"/>
    <x v="18"/>
    <n v="15800"/>
    <s v="n/a, older cycle"/>
    <s v="Jocelyn Steward"/>
    <s v="jocelynsteward@clayton.edu"/>
    <s v="Health Care Economics, Health Care Finance, Health Care Econometrics, Health Care Accounting, Ethical Issues in Health Care"/>
    <s v="HCMG 3320, HCMG 4560, HCMG 5020, HCMG 5030, HSCI 3550"/>
    <s v="Business Administration, Management, and Economics"/>
    <s v="Positive"/>
    <s v="Positive"/>
    <s v="Positive"/>
    <n v="62576.639999999999"/>
    <n v="458"/>
    <n v="136.63021834061135"/>
    <n v="152.66666666666666"/>
    <n v="152.66666666666666"/>
    <n v="152.66666666666666"/>
    <s v="Summer 2016"/>
    <s v="N"/>
    <m/>
    <m/>
    <s v="Unknown"/>
    <n v="0"/>
    <n v="0"/>
    <n v="0"/>
    <n v="0"/>
    <n v="0"/>
    <n v="0"/>
    <n v="0"/>
    <n v="0"/>
    <n v="0"/>
    <n v="0"/>
    <n v="0"/>
    <n v="0"/>
    <n v="0"/>
    <n v="0"/>
    <n v="0"/>
    <n v="0"/>
    <n v="0"/>
    <n v="0"/>
    <n v="0"/>
    <n v="0"/>
    <n v="0"/>
    <n v="0"/>
    <n v="0"/>
    <n v="0"/>
    <n v="0"/>
    <n v="0"/>
    <n v="0"/>
    <n v="0"/>
    <s v="Continued"/>
    <n v="5"/>
    <n v="4"/>
    <n v="4"/>
    <n v="13"/>
    <n v="113.88"/>
    <n v="1480.44"/>
    <n v="5"/>
    <n v="569.4"/>
    <n v="4"/>
    <n v="455.52"/>
    <n v="4"/>
    <n v="455.52"/>
    <n v="13"/>
    <n v="1480.44"/>
    <s v="Continued"/>
    <n v="5"/>
    <n v="4"/>
    <n v="4"/>
    <n v="13"/>
    <n v="199.95"/>
    <n v="2599.35"/>
    <s v="Summer 2016"/>
    <n v="5"/>
    <n v="999.75"/>
    <n v="4"/>
    <n v="799.8"/>
    <n v="4"/>
    <n v="799.8"/>
    <n v="13"/>
    <n v="2599.35"/>
    <s v="Continued"/>
    <n v="5"/>
    <n v="4"/>
    <n v="4"/>
    <n v="13"/>
    <n v="199.95"/>
    <n v="2599.35"/>
    <n v="5"/>
    <n v="999.75"/>
    <n v="4"/>
    <n v="799.8"/>
    <n v="4"/>
    <n v="799.8"/>
    <n v="13"/>
    <n v="2599.35"/>
    <x v="3"/>
    <n v="152.66666666666666"/>
    <n v="152.66666666666666"/>
    <n v="152.66666666666666"/>
    <n v="458"/>
    <n v="199.95"/>
    <n v="91577.099999999991"/>
    <s v="n/a, older cycle"/>
    <n v="0"/>
    <n v="0"/>
    <n v="0"/>
    <n v="0"/>
    <n v="0"/>
    <n v="0"/>
    <n v="0"/>
    <n v="0"/>
    <x v="0"/>
    <n v="152.66666666666666"/>
    <n v="152.66666666666666"/>
    <n v="152.66666666666666"/>
    <n v="458"/>
    <n v="199.95"/>
    <n v="91577.099999999991"/>
    <s v="n/a, older cycle"/>
    <n v="0"/>
    <n v="0"/>
    <n v="0"/>
    <n v="0"/>
    <n v="0"/>
    <n v="0"/>
    <n v="0"/>
    <n v="0"/>
    <n v="39"/>
    <n v="6679.1399999999994"/>
    <n v="0.42273037974683542"/>
  </r>
  <r>
    <n v="159"/>
    <n v="510592"/>
    <x v="3"/>
    <s v="2016"/>
    <x v="0"/>
    <x v="12"/>
    <n v="10800"/>
    <s v="n/a, older cycle"/>
    <s v="Zephyrinus Okonkwo"/>
    <s v="Zephyrinus.Okonkwo@asurams.edu"/>
    <s v="Introduction to Statistics"/>
    <s v="MATH 2411"/>
    <s v="Mathematical Subjects"/>
    <s v="Positive"/>
    <s v="Positive"/>
    <s v="Positive"/>
    <n v="98540"/>
    <n v="260"/>
    <n v="379"/>
    <n v="86.666666666666671"/>
    <n v="86.666666666666671"/>
    <n v="86.666666666666671"/>
    <s v="Spring 2016"/>
    <s v="Y"/>
    <m/>
    <s v="Spring 2021"/>
    <s v="Continued"/>
    <n v="0"/>
    <n v="0"/>
    <n v="0"/>
    <n v="0"/>
    <n v="0"/>
    <n v="0"/>
    <n v="0"/>
    <n v="0"/>
    <n v="86.666666666666671"/>
    <n v="32846.666666666672"/>
    <n v="86.666666666666671"/>
    <n v="32846.666666666672"/>
    <n v="86.666666666666671"/>
    <n v="32846.666666666672"/>
    <n v="86.666666666666671"/>
    <n v="32846.666666666672"/>
    <n v="86.666666666666671"/>
    <n v="32846.666666666672"/>
    <n v="260"/>
    <n v="98540.000000000015"/>
    <n v="86.666666666666671"/>
    <n v="32846.666666666672"/>
    <n v="86.666666666666671"/>
    <n v="32846.666666666672"/>
    <n v="86.666666666666671"/>
    <n v="32846.666666666672"/>
    <n v="260"/>
    <n v="98540.000000000015"/>
    <s v="Continued"/>
    <n v="60"/>
    <n v="35"/>
    <n v="35"/>
    <n v="130"/>
    <n v="321.3"/>
    <n v="41769"/>
    <n v="60"/>
    <n v="19278"/>
    <n v="35"/>
    <n v="11245.5"/>
    <n v="35"/>
    <n v="11245.5"/>
    <n v="130"/>
    <n v="41769"/>
    <s v="Continued"/>
    <n v="60"/>
    <n v="35"/>
    <n v="35"/>
    <n v="130"/>
    <n v="379"/>
    <n v="49270"/>
    <s v="Spring 2016"/>
    <n v="60"/>
    <n v="22740"/>
    <n v="35"/>
    <n v="13265"/>
    <n v="35"/>
    <n v="13265"/>
    <n v="130"/>
    <n v="49270"/>
    <s v="Continued"/>
    <n v="60"/>
    <n v="35"/>
    <n v="35"/>
    <n v="130"/>
    <n v="379"/>
    <n v="49270"/>
    <n v="60"/>
    <n v="22740"/>
    <n v="35"/>
    <n v="13265"/>
    <n v="0"/>
    <n v="0"/>
    <n v="95"/>
    <n v="36005"/>
    <x v="2"/>
    <n v="86.666666666666671"/>
    <n v="86.666666666666671"/>
    <n v="86.666666666666671"/>
    <n v="260"/>
    <n v="379"/>
    <n v="98540"/>
    <s v="n/a, older cycle"/>
    <n v="0"/>
    <n v="0"/>
    <n v="0"/>
    <n v="0"/>
    <n v="0"/>
    <n v="0"/>
    <n v="0"/>
    <n v="0"/>
    <x v="3"/>
    <n v="86.666666666666671"/>
    <n v="86.666666666666671"/>
    <n v="86.666666666666671"/>
    <n v="260"/>
    <n v="379"/>
    <n v="98540"/>
    <s v="n/a, older cycle"/>
    <n v="0"/>
    <n v="0"/>
    <n v="0"/>
    <n v="0"/>
    <n v="0"/>
    <n v="0"/>
    <n v="0"/>
    <n v="0"/>
    <n v="961.66666666666674"/>
    <n v="356970.66666666669"/>
    <n v="33.052839506172845"/>
  </r>
  <r>
    <n v="160"/>
    <n v="510598"/>
    <x v="3"/>
    <s v="2016"/>
    <x v="0"/>
    <x v="6"/>
    <n v="15200"/>
    <s v="n/a, older cycle"/>
    <s v="Ellen Cotter"/>
    <s v="ellen.cotter@gsw.edu"/>
    <s v="Human Growth and Development"/>
    <s v="PSYC 2103"/>
    <s v="Psychology"/>
    <s v="Positive"/>
    <s v="Positive"/>
    <s v="Positive"/>
    <n v="40460"/>
    <n v="280"/>
    <n v="144.5"/>
    <n v="93.333333333333329"/>
    <n v="93.333333333333329"/>
    <n v="93.333333333333329"/>
    <s v="Spring 2016"/>
    <s v="N"/>
    <m/>
    <m/>
    <s v="Continued"/>
    <n v="0"/>
    <n v="0"/>
    <n v="0"/>
    <n v="0"/>
    <n v="0"/>
    <n v="0"/>
    <n v="0"/>
    <n v="0"/>
    <n v="93.333333333333329"/>
    <n v="13486.666666666666"/>
    <n v="93.333333333333329"/>
    <n v="13486.666666666666"/>
    <n v="93.333333333333329"/>
    <n v="13486.666666666666"/>
    <n v="93.333333333333329"/>
    <n v="13486.666666666666"/>
    <n v="93.333333333333329"/>
    <n v="13486.666666666666"/>
    <n v="280"/>
    <n v="40460"/>
    <n v="93.333333333333329"/>
    <n v="13486.666666666666"/>
    <n v="93.333333333333329"/>
    <n v="13486.666666666666"/>
    <n v="93.333333333333329"/>
    <n v="13486.666666666666"/>
    <n v="280"/>
    <n v="40460"/>
    <s v="Continued"/>
    <n v="0"/>
    <n v="160"/>
    <n v="160"/>
    <n v="320"/>
    <n v="141.47"/>
    <n v="45270.400000000001"/>
    <n v="0"/>
    <n v="0"/>
    <n v="160"/>
    <n v="22635.200000000001"/>
    <n v="160"/>
    <n v="22635.200000000001"/>
    <n v="320"/>
    <n v="45270.400000000001"/>
    <s v="Continued"/>
    <n v="20"/>
    <n v="160"/>
    <n v="160"/>
    <n v="340"/>
    <n v="177.99"/>
    <n v="60516.600000000006"/>
    <s v="Spring 2016"/>
    <n v="20"/>
    <n v="3559.8"/>
    <n v="160"/>
    <n v="28478.400000000001"/>
    <n v="160"/>
    <n v="28478.400000000001"/>
    <n v="340"/>
    <n v="60516.600000000006"/>
    <s v="Continued"/>
    <n v="20"/>
    <n v="160"/>
    <n v="160"/>
    <n v="340"/>
    <n v="177.99"/>
    <n v="60516.600000000006"/>
    <n v="20"/>
    <n v="3559.8"/>
    <n v="160"/>
    <n v="28478.400000000001"/>
    <n v="160"/>
    <n v="28478.400000000001"/>
    <n v="340"/>
    <n v="60516.600000000006"/>
    <x v="0"/>
    <n v="93.333333333333329"/>
    <n v="93.333333333333329"/>
    <n v="93.333333333333329"/>
    <n v="280"/>
    <n v="177.99"/>
    <n v="49837.200000000004"/>
    <s v="n/a, older cycle"/>
    <n v="93.333333333333329"/>
    <n v="16612.400000000001"/>
    <n v="93.333333333333329"/>
    <n v="16612.400000000001"/>
    <n v="93.333333333333329"/>
    <n v="16612.400000000001"/>
    <n v="280"/>
    <n v="49837.200000000004"/>
    <x v="2"/>
    <n v="93.333333333333329"/>
    <n v="93.333333333333329"/>
    <n v="93.333333333333329"/>
    <n v="280"/>
    <n v="177.99"/>
    <n v="49837.200000000004"/>
    <s v="n/a, older cycle"/>
    <n v="93.333333333333329"/>
    <n v="16612.400000000001"/>
    <n v="93.333333333333329"/>
    <n v="16612.400000000001"/>
    <n v="93.333333333333329"/>
    <n v="16612.400000000001"/>
    <n v="280"/>
    <n v="49837.200000000004"/>
    <n v="2213.333333333333"/>
    <n v="360384.66666666669"/>
    <n v="23.709517543859651"/>
  </r>
  <r>
    <n v="162"/>
    <n v="510610"/>
    <x v="3"/>
    <s v="2016"/>
    <x v="0"/>
    <x v="22"/>
    <n v="10800"/>
    <s v="n/a, older cycle"/>
    <s v="Cecil Jones"/>
    <s v="jonesce@savannahstate.edu"/>
    <s v="Principles of Chemistry I, Principles of Chemistry II"/>
    <s v="CHEM 1211, CHEM 1212"/>
    <s v="Chemistry"/>
    <s v="Positive"/>
    <s v="Positive"/>
    <s v="Positive"/>
    <n v="179710"/>
    <n v="648"/>
    <n v="277.33024691358025"/>
    <n v="216"/>
    <n v="216"/>
    <n v="216"/>
    <s v="Spring 2016"/>
    <s v="N"/>
    <m/>
    <m/>
    <s v="Continued"/>
    <n v="0"/>
    <n v="0"/>
    <n v="0"/>
    <n v="0"/>
    <n v="0"/>
    <n v="0"/>
    <n v="0"/>
    <n v="0"/>
    <n v="216"/>
    <n v="59903.333333333336"/>
    <n v="216"/>
    <n v="59903.333333333336"/>
    <n v="216"/>
    <n v="59903.333333333336"/>
    <n v="216"/>
    <n v="59903.333333333336"/>
    <n v="216"/>
    <n v="59903.333333333336"/>
    <n v="648"/>
    <n v="179710"/>
    <n v="216"/>
    <n v="59903.333333333336"/>
    <n v="216"/>
    <n v="59903.333333333336"/>
    <n v="216"/>
    <n v="59903.333333333336"/>
    <n v="648"/>
    <n v="179710"/>
    <s v="Continued"/>
    <n v="32"/>
    <n v="265"/>
    <n v="228"/>
    <n v="525"/>
    <n v="203.6"/>
    <n v="106890"/>
    <n v="32"/>
    <n v="6515.2"/>
    <n v="265"/>
    <n v="53954"/>
    <n v="228"/>
    <n v="46420.799999999996"/>
    <n v="525"/>
    <n v="106890"/>
    <s v="Continued"/>
    <n v="29"/>
    <n v="356"/>
    <n v="350"/>
    <n v="735"/>
    <n v="277.33"/>
    <n v="203837.55"/>
    <s v="Spring 2016"/>
    <n v="29"/>
    <n v="8042.57"/>
    <n v="356"/>
    <n v="98729.48"/>
    <n v="350"/>
    <n v="97065.5"/>
    <n v="735"/>
    <n v="203837.55"/>
    <s v="Continued"/>
    <n v="29"/>
    <n v="356"/>
    <n v="350"/>
    <n v="735"/>
    <n v="277.33"/>
    <n v="203837.55"/>
    <n v="29"/>
    <n v="8042.57"/>
    <n v="356"/>
    <n v="98729.48"/>
    <n v="350"/>
    <n v="97065.5"/>
    <n v="735"/>
    <n v="203837.55"/>
    <x v="0"/>
    <n v="216"/>
    <n v="216"/>
    <n v="216"/>
    <n v="648"/>
    <n v="277.33"/>
    <n v="179709.84"/>
    <s v="n/a, older cycle"/>
    <n v="216"/>
    <n v="59903.28"/>
    <n v="216"/>
    <n v="59903.28"/>
    <n v="216"/>
    <n v="59903.28"/>
    <n v="648"/>
    <n v="179709.84"/>
    <x v="2"/>
    <n v="216"/>
    <n v="216"/>
    <n v="216"/>
    <n v="648"/>
    <n v="277.33"/>
    <n v="179709.84"/>
    <s v="n/a, older cycle"/>
    <n v="216"/>
    <n v="59903.28"/>
    <n v="216"/>
    <n v="59903.28"/>
    <n v="216"/>
    <n v="59903.28"/>
    <n v="648"/>
    <n v="179709.84"/>
    <n v="4803"/>
    <n v="1293308.1133333335"/>
    <n v="119.75075123456791"/>
  </r>
  <r>
    <n v="165"/>
    <n v="510603"/>
    <x v="3"/>
    <s v="2016"/>
    <x v="0"/>
    <x v="5"/>
    <n v="24800"/>
    <s v="n/a, older cycle"/>
    <s v="Theresa Grove"/>
    <s v="tjgrove@valdosta.edu"/>
    <s v="Principles of Biology II"/>
    <s v="BIOL 1108"/>
    <s v="Biological Sciences"/>
    <s v="Not Measured"/>
    <s v="Not Measured"/>
    <s v="Not Measured"/>
    <n v="33000"/>
    <n v="300"/>
    <n v="110"/>
    <n v="100"/>
    <n v="100"/>
    <n v="100"/>
    <s v="Fall 2016"/>
    <s v="N"/>
    <m/>
    <m/>
    <s v="Discontinued"/>
    <n v="0"/>
    <n v="0"/>
    <n v="0"/>
    <n v="0"/>
    <n v="0"/>
    <n v="0"/>
    <n v="0"/>
    <n v="0"/>
    <n v="0"/>
    <n v="0"/>
    <n v="0"/>
    <n v="0"/>
    <n v="0"/>
    <n v="0"/>
    <n v="100"/>
    <n v="11000"/>
    <n v="0"/>
    <n v="0"/>
    <n v="100"/>
    <n v="11000"/>
    <n v="0"/>
    <n v="0"/>
    <n v="0"/>
    <n v="0"/>
    <n v="0"/>
    <n v="0"/>
    <n v="0"/>
    <n v="0"/>
    <s v="Discontinued"/>
    <n v="0"/>
    <n v="0"/>
    <n v="0"/>
    <n v="0"/>
    <n v="208.98"/>
    <n v="0"/>
    <n v="0"/>
    <n v="0"/>
    <n v="0"/>
    <n v="0"/>
    <n v="0"/>
    <n v="0"/>
    <n v="0"/>
    <n v="0"/>
    <s v="Discontinued"/>
    <n v="0"/>
    <n v="0"/>
    <n v="0"/>
    <n v="0"/>
    <n v="0"/>
    <n v="0"/>
    <s v="Fall 2016"/>
    <n v="0"/>
    <n v="0"/>
    <n v="0"/>
    <n v="0"/>
    <n v="0"/>
    <n v="0"/>
    <n v="0"/>
    <n v="0"/>
    <s v="Discontinued"/>
    <n v="0"/>
    <n v="0"/>
    <n v="0"/>
    <n v="0"/>
    <n v="0"/>
    <n v="0"/>
    <n v="0"/>
    <n v="0"/>
    <n v="0"/>
    <n v="0"/>
    <n v="0"/>
    <n v="0"/>
    <n v="0"/>
    <n v="0"/>
    <x v="1"/>
    <n v="100"/>
    <n v="100"/>
    <n v="100"/>
    <n v="300"/>
    <n v="0"/>
    <n v="0"/>
    <s v="n/a, older cycle"/>
    <n v="0"/>
    <n v="0"/>
    <n v="0"/>
    <n v="0"/>
    <n v="0"/>
    <n v="0"/>
    <n v="0"/>
    <n v="0"/>
    <x v="1"/>
    <n v="100"/>
    <n v="100"/>
    <n v="100"/>
    <n v="300"/>
    <n v="0"/>
    <n v="0"/>
    <s v="n/a, older cycle"/>
    <n v="0"/>
    <n v="0"/>
    <n v="0"/>
    <n v="0"/>
    <n v="0"/>
    <n v="0"/>
    <n v="0"/>
    <n v="0"/>
    <n v="100"/>
    <n v="11000"/>
    <n v="0.44354838709677419"/>
  </r>
  <r>
    <n v="167"/>
    <n v="510593"/>
    <x v="3"/>
    <s v="2016"/>
    <x v="0"/>
    <x v="6"/>
    <n v="30000"/>
    <s v="n/a, older cycle"/>
    <s v="Mark Laughlin"/>
    <s v="Mark.Laughlin@gsw.edu"/>
    <s v="Music Appreciation"/>
    <s v="MUSC 1100"/>
    <s v="Fine and Applied Arts"/>
    <s v="Positive"/>
    <s v="Positive"/>
    <s v="Positive"/>
    <n v="64862"/>
    <n v="315"/>
    <n v="205.9111111111111"/>
    <n v="105"/>
    <n v="105"/>
    <n v="105"/>
    <s v="Summer 2016"/>
    <s v="N"/>
    <m/>
    <m/>
    <s v="Continued"/>
    <n v="0"/>
    <n v="0"/>
    <n v="0"/>
    <n v="0"/>
    <n v="0"/>
    <n v="0"/>
    <n v="0"/>
    <n v="0"/>
    <n v="0"/>
    <n v="0"/>
    <n v="0"/>
    <n v="0"/>
    <n v="105"/>
    <n v="21620.666666666664"/>
    <n v="105"/>
    <n v="21620.666666666664"/>
    <n v="105"/>
    <n v="21620.666666666664"/>
    <n v="315"/>
    <n v="64861.999999999993"/>
    <n v="105"/>
    <n v="21620.666666666664"/>
    <n v="105"/>
    <n v="21620.666666666664"/>
    <n v="105"/>
    <n v="21620.666666666664"/>
    <n v="315"/>
    <n v="64861.999999999993"/>
    <s v="Continued"/>
    <n v="38"/>
    <n v="75"/>
    <n v="75"/>
    <n v="188"/>
    <n v="171.25"/>
    <n v="32195"/>
    <n v="38"/>
    <n v="6507.5"/>
    <n v="75"/>
    <n v="12843.75"/>
    <n v="75"/>
    <n v="12843.75"/>
    <n v="188"/>
    <n v="32195"/>
    <s v="Continued"/>
    <n v="38"/>
    <n v="75"/>
    <n v="75"/>
    <n v="188"/>
    <n v="213.5"/>
    <n v="40138"/>
    <s v="Summer 2016"/>
    <n v="38"/>
    <n v="8113"/>
    <n v="75"/>
    <n v="16012.5"/>
    <n v="75"/>
    <n v="16012.5"/>
    <n v="188"/>
    <n v="40138"/>
    <s v="Continued"/>
    <n v="38"/>
    <n v="75"/>
    <n v="75"/>
    <n v="188"/>
    <n v="213.5"/>
    <n v="40138"/>
    <n v="38"/>
    <n v="8113"/>
    <n v="75"/>
    <n v="16012.5"/>
    <n v="75"/>
    <n v="16012.5"/>
    <n v="188"/>
    <n v="40138"/>
    <x v="0"/>
    <n v="105"/>
    <n v="105"/>
    <n v="105"/>
    <n v="315"/>
    <n v="213.5"/>
    <n v="67252.5"/>
    <s v="n/a, older cycle"/>
    <n v="105"/>
    <n v="22417.5"/>
    <n v="105"/>
    <n v="22417.5"/>
    <n v="105"/>
    <n v="22417.5"/>
    <n v="315"/>
    <n v="67252.5"/>
    <x v="2"/>
    <n v="105"/>
    <n v="105"/>
    <n v="105"/>
    <n v="315"/>
    <n v="213.5"/>
    <n v="67252.5"/>
    <s v="n/a, older cycle"/>
    <n v="105"/>
    <n v="22417.5"/>
    <n v="105"/>
    <n v="22417.5"/>
    <n v="105"/>
    <n v="22417.5"/>
    <n v="315"/>
    <n v="67252.5"/>
    <n v="1824"/>
    <n v="376700"/>
    <n v="12.556666666666667"/>
  </r>
  <r>
    <n v="168"/>
    <n v="510602"/>
    <x v="3"/>
    <s v="2016"/>
    <x v="0"/>
    <x v="3"/>
    <n v="10800"/>
    <s v="n/a, older cycle"/>
    <s v="Alicia Briganti"/>
    <s v="abriganti@daltonstate.edu"/>
    <s v="Introduction to General Psychology"/>
    <s v="PSYC 1101"/>
    <s v="Psychology"/>
    <s v="Positive"/>
    <s v="Positive"/>
    <s v="Positive"/>
    <n v="153250"/>
    <n v="1000"/>
    <n v="153.25"/>
    <n v="333.33333333333331"/>
    <n v="333.33333333333331"/>
    <n v="333.33333333333331"/>
    <s v="Fall 2016"/>
    <s v="N"/>
    <m/>
    <m/>
    <s v="Continued"/>
    <n v="0"/>
    <n v="0"/>
    <n v="0"/>
    <n v="0"/>
    <n v="0"/>
    <n v="0"/>
    <n v="0"/>
    <n v="0"/>
    <n v="0"/>
    <n v="0"/>
    <n v="0"/>
    <n v="0"/>
    <n v="0"/>
    <n v="0"/>
    <n v="333.33333333333331"/>
    <n v="51083.333333333328"/>
    <n v="333.33333333333331"/>
    <n v="51083.333333333328"/>
    <n v="666.66666666666663"/>
    <n v="102166.66666666666"/>
    <n v="333.33333333333331"/>
    <n v="51083.333333333328"/>
    <n v="333.33333333333331"/>
    <n v="51083.333333333328"/>
    <n v="333.33333333333331"/>
    <n v="51083.333333333328"/>
    <n v="1000"/>
    <n v="153250"/>
    <s v="Continued"/>
    <n v="20"/>
    <n v="160"/>
    <n v="160"/>
    <n v="340"/>
    <n v="142.97999999999999"/>
    <n v="48613.2"/>
    <n v="20"/>
    <n v="2859.6"/>
    <n v="160"/>
    <n v="22876.799999999999"/>
    <n v="160"/>
    <n v="22876.799999999999"/>
    <n v="340"/>
    <n v="48613.2"/>
    <s v="Continued"/>
    <n v="20"/>
    <n v="160"/>
    <n v="160"/>
    <n v="340"/>
    <n v="158.25"/>
    <n v="53805"/>
    <s v="Fall 2016"/>
    <n v="20"/>
    <n v="3165"/>
    <n v="160"/>
    <n v="25320"/>
    <n v="160"/>
    <n v="25320"/>
    <n v="340"/>
    <n v="53805"/>
    <s v="Continued"/>
    <n v="20"/>
    <n v="160"/>
    <n v="160"/>
    <n v="340"/>
    <n v="158.25"/>
    <n v="53805"/>
    <n v="20"/>
    <n v="3165"/>
    <n v="160"/>
    <n v="25320"/>
    <n v="160"/>
    <n v="25320"/>
    <n v="340"/>
    <n v="53805"/>
    <x v="0"/>
    <n v="333.33333333333331"/>
    <n v="333.33333333333331"/>
    <n v="333.33333333333331"/>
    <n v="1000"/>
    <n v="158.25"/>
    <n v="158250"/>
    <s v="n/a, older cycle"/>
    <n v="333.33333333333331"/>
    <n v="52750"/>
    <n v="333.33333333333331"/>
    <n v="52750"/>
    <n v="333.33333333333331"/>
    <n v="52750"/>
    <n v="1000"/>
    <n v="158250"/>
    <x v="2"/>
    <n v="333.33333333333331"/>
    <n v="333.33333333333331"/>
    <n v="333.33333333333331"/>
    <n v="1000"/>
    <n v="158.25"/>
    <n v="158250"/>
    <s v="n/a, older cycle"/>
    <n v="333.33333333333331"/>
    <n v="52750"/>
    <n v="333.33333333333331"/>
    <n v="52750"/>
    <n v="333.33333333333331"/>
    <n v="52750"/>
    <n v="1000"/>
    <n v="158250"/>
    <n v="4686.6666666666661"/>
    <n v="728139.8666666667"/>
    <n v="67.420358024691367"/>
  </r>
  <r>
    <n v="169"/>
    <n v="510660"/>
    <x v="3"/>
    <s v="2016"/>
    <x v="0"/>
    <x v="23"/>
    <n v="10800"/>
    <s v="n/a, older cycle"/>
    <s v="Mark Kunkel"/>
    <s v="fgallag1@my.westga.edu"/>
    <s v="Introduction to General Psychology"/>
    <s v="PSYC 1101"/>
    <s v="Psychology"/>
    <s v="Positive"/>
    <s v="Positive"/>
    <s v="Positive"/>
    <n v="92000"/>
    <n v="460"/>
    <n v="200"/>
    <n v="153.33333333333334"/>
    <n v="153.33333333333334"/>
    <n v="153.33333333333334"/>
    <s v="Fall 2016"/>
    <s v="Y"/>
    <n v="291"/>
    <s v="Fall 2017"/>
    <s v="Continued"/>
    <n v="0"/>
    <n v="0"/>
    <n v="0"/>
    <n v="0"/>
    <n v="0"/>
    <n v="0"/>
    <n v="0"/>
    <n v="0"/>
    <n v="0"/>
    <n v="0"/>
    <n v="0"/>
    <n v="0"/>
    <n v="0"/>
    <n v="0"/>
    <n v="153.33333333333334"/>
    <n v="30666.666666666668"/>
    <n v="153.33333333333334"/>
    <n v="30666.666666666668"/>
    <n v="306.66666666666669"/>
    <n v="61333.333333333336"/>
    <n v="153.33333333333334"/>
    <n v="30666.666666666668"/>
    <n v="0"/>
    <n v="0"/>
    <n v="0"/>
    <n v="0"/>
    <n v="153.33333333333334"/>
    <n v="30666.666666666668"/>
    <s v="Scaled"/>
    <n v="0"/>
    <n v="0"/>
    <n v="0"/>
    <n v="0"/>
    <n v="242.2"/>
    <n v="0"/>
    <n v="0"/>
    <n v="0"/>
    <n v="0"/>
    <n v="0"/>
    <n v="0"/>
    <n v="0"/>
    <n v="0"/>
    <n v="0"/>
    <s v="Scaled"/>
    <n v="0"/>
    <n v="0"/>
    <n v="0"/>
    <n v="0"/>
    <n v="0"/>
    <n v="0"/>
    <s v="Fall 2016"/>
    <n v="0"/>
    <n v="0"/>
    <n v="0"/>
    <n v="0"/>
    <n v="0"/>
    <n v="0"/>
    <n v="0"/>
    <n v="0"/>
    <s v="Scaled"/>
    <n v="0"/>
    <n v="0"/>
    <n v="0"/>
    <n v="0"/>
    <n v="0"/>
    <n v="0"/>
    <n v="0"/>
    <n v="0"/>
    <n v="0"/>
    <n v="0"/>
    <n v="0"/>
    <n v="0"/>
    <n v="0"/>
    <n v="0"/>
    <x v="2"/>
    <n v="153.33333333333334"/>
    <n v="153.33333333333334"/>
    <n v="153.33333333333334"/>
    <n v="460"/>
    <n v="0"/>
    <n v="0"/>
    <s v="n/a, older cycle"/>
    <n v="0"/>
    <n v="0"/>
    <n v="0"/>
    <n v="0"/>
    <n v="0"/>
    <n v="0"/>
    <n v="0"/>
    <n v="0"/>
    <x v="0"/>
    <n v="153.33333333333334"/>
    <n v="153.33333333333334"/>
    <n v="153.33333333333334"/>
    <n v="460"/>
    <n v="0"/>
    <n v="0"/>
    <s v="n/a, older cycle"/>
    <n v="0"/>
    <n v="0"/>
    <n v="0"/>
    <n v="0"/>
    <n v="0"/>
    <n v="0"/>
    <n v="0"/>
    <n v="0"/>
    <n v="460"/>
    <n v="92000"/>
    <n v="8.518518518518519"/>
  </r>
  <r>
    <n v="172"/>
    <n v="510591"/>
    <x v="3"/>
    <s v="2016"/>
    <x v="0"/>
    <x v="23"/>
    <n v="10000"/>
    <s v="n/a, older cycle"/>
    <s v="Kathleen Barrett"/>
    <s v="kbarrett@westga.edu"/>
    <s v="American Government"/>
    <s v="POLS 1101"/>
    <s v="Political Science"/>
    <s v="Positive"/>
    <s v="Neutral"/>
    <s v="Neutral"/>
    <n v="106320"/>
    <n v="600"/>
    <n v="177.2"/>
    <n v="200"/>
    <n v="200"/>
    <n v="200"/>
    <s v="Fall 2016"/>
    <s v="N"/>
    <m/>
    <m/>
    <s v="Continued"/>
    <n v="0"/>
    <n v="0"/>
    <n v="0"/>
    <n v="0"/>
    <n v="0"/>
    <n v="0"/>
    <n v="0"/>
    <n v="0"/>
    <n v="0"/>
    <n v="0"/>
    <n v="0"/>
    <n v="0"/>
    <n v="0"/>
    <n v="0"/>
    <n v="200"/>
    <n v="35440"/>
    <n v="200"/>
    <n v="35440"/>
    <n v="400"/>
    <n v="70880"/>
    <n v="200"/>
    <n v="35440"/>
    <n v="200"/>
    <n v="35440"/>
    <n v="200"/>
    <n v="35440"/>
    <n v="600"/>
    <n v="106320"/>
    <s v="Continued"/>
    <n v="0"/>
    <n v="100"/>
    <n v="40"/>
    <n v="140"/>
    <n v="199.95"/>
    <n v="27993"/>
    <n v="0"/>
    <n v="0"/>
    <n v="100"/>
    <n v="19995"/>
    <n v="40"/>
    <n v="7998"/>
    <n v="140"/>
    <n v="27993"/>
    <s v="Continued"/>
    <n v="0"/>
    <n v="40"/>
    <n v="40"/>
    <n v="80"/>
    <n v="100"/>
    <n v="8000"/>
    <s v="Fall 2016"/>
    <n v="0"/>
    <n v="0"/>
    <n v="40"/>
    <n v="4000"/>
    <n v="40"/>
    <n v="4000"/>
    <n v="80"/>
    <n v="8000"/>
    <s v="Continued"/>
    <n v="0"/>
    <n v="40"/>
    <n v="0"/>
    <n v="40"/>
    <n v="100"/>
    <n v="4000"/>
    <n v="0"/>
    <n v="0"/>
    <n v="40"/>
    <n v="4000"/>
    <n v="0"/>
    <n v="0"/>
    <n v="40"/>
    <n v="4000"/>
    <x v="0"/>
    <n v="0"/>
    <n v="40"/>
    <n v="0"/>
    <n v="40"/>
    <n v="125"/>
    <n v="5000"/>
    <s v="n/a, older cycle"/>
    <n v="0"/>
    <n v="0"/>
    <n v="40"/>
    <n v="5000"/>
    <n v="0"/>
    <n v="0"/>
    <n v="40"/>
    <n v="5000"/>
    <x v="2"/>
    <n v="0"/>
    <n v="40"/>
    <n v="0"/>
    <n v="40"/>
    <n v="125"/>
    <n v="5000"/>
    <s v="n/a, older cycle"/>
    <n v="0"/>
    <n v="0"/>
    <n v="40"/>
    <n v="5000"/>
    <n v="0"/>
    <n v="0"/>
    <n v="40"/>
    <n v="5000"/>
    <n v="1340"/>
    <n v="227193"/>
    <n v="22.7193"/>
  </r>
  <r>
    <n v="174"/>
    <n v="510611"/>
    <x v="3"/>
    <n v="2016"/>
    <x v="0"/>
    <x v="2"/>
    <n v="30000"/>
    <s v="n/a, older cycle"/>
    <s v="DeLoris Hesse"/>
    <s v="hesse@uga.edu"/>
    <s v="Human Anatomy and Physiology"/>
    <s v="CBIO 2200, CBIO 2210"/>
    <s v="Biological Sciences"/>
    <s v="Neutral"/>
    <s v="Neutral"/>
    <s v="Neutral"/>
    <n v="728163"/>
    <n v="1603"/>
    <n v="454.25015595757952"/>
    <n v="534.33333333333337"/>
    <n v="534.33333333333337"/>
    <n v="534.33333333333337"/>
    <s v="Fall 2016"/>
    <s v="Y"/>
    <s v="374.e"/>
    <s v="Spring 2019"/>
    <s v="Continued"/>
    <n v="0"/>
    <n v="0"/>
    <n v="0"/>
    <n v="0"/>
    <n v="0"/>
    <n v="0"/>
    <n v="0"/>
    <n v="0"/>
    <n v="0"/>
    <n v="0"/>
    <n v="0"/>
    <n v="0"/>
    <n v="0"/>
    <n v="0"/>
    <n v="534.33333333333337"/>
    <n v="242721"/>
    <n v="534.33333333333337"/>
    <n v="242721"/>
    <n v="1068.6666666666667"/>
    <n v="485442"/>
    <n v="534.33333333333337"/>
    <n v="242721"/>
    <n v="534.33333333333337"/>
    <n v="242721"/>
    <n v="534.33333333333337"/>
    <n v="242721"/>
    <n v="1603"/>
    <n v="728163"/>
    <s v="Continued"/>
    <n v="534"/>
    <n v="534"/>
    <n v="534"/>
    <n v="1602"/>
    <n v="414.58"/>
    <n v="664157.16"/>
    <n v="534"/>
    <n v="221385.72"/>
    <n v="534"/>
    <n v="221385.72"/>
    <n v="0"/>
    <n v="0"/>
    <n v="1068"/>
    <n v="442771.44"/>
    <s v="Scaled"/>
    <n v="0"/>
    <n v="0"/>
    <n v="0"/>
    <n v="0"/>
    <n v="0"/>
    <n v="0"/>
    <s v="Fall 2016"/>
    <n v="0"/>
    <n v="0"/>
    <n v="0"/>
    <n v="0"/>
    <n v="0"/>
    <n v="0"/>
    <n v="0"/>
    <n v="0"/>
    <s v="Scaled"/>
    <n v="0"/>
    <n v="0"/>
    <n v="0"/>
    <n v="0"/>
    <n v="0"/>
    <n v="0"/>
    <n v="0"/>
    <n v="0"/>
    <n v="0"/>
    <n v="0"/>
    <n v="0"/>
    <n v="0"/>
    <n v="0"/>
    <n v="0"/>
    <x v="2"/>
    <n v="534.33333333333337"/>
    <n v="534.33333333333337"/>
    <n v="534.33333333333337"/>
    <n v="1603"/>
    <n v="0"/>
    <n v="0"/>
    <s v="n/a, older cycle"/>
    <n v="0"/>
    <n v="0"/>
    <n v="0"/>
    <n v="0"/>
    <n v="0"/>
    <n v="0"/>
    <n v="0"/>
    <n v="0"/>
    <x v="3"/>
    <n v="534.33333333333337"/>
    <n v="534.33333333333337"/>
    <n v="534.33333333333337"/>
    <n v="1603"/>
    <n v="0"/>
    <n v="0"/>
    <s v="n/a, older cycle"/>
    <n v="0"/>
    <n v="0"/>
    <n v="0"/>
    <n v="0"/>
    <n v="0"/>
    <n v="0"/>
    <n v="0"/>
    <n v="0"/>
    <n v="3739.666666666667"/>
    <n v="1656376.44"/>
    <n v="55.212547999999998"/>
  </r>
  <r>
    <n v="175"/>
    <n v="510596"/>
    <x v="3"/>
    <s v="2016"/>
    <x v="0"/>
    <x v="0"/>
    <n v="10800"/>
    <s v="n/a, older cycle"/>
    <s v="Edwynn Wallace"/>
    <s v="edwynn.wallace@mga.edu"/>
    <s v="Principles of Physics I, Principles of Physics II"/>
    <s v="PHYS 1111, PHYS 1112"/>
    <s v="Physics and Astronomy"/>
    <s v="Not Measured"/>
    <s v="Negative"/>
    <s v="Positive"/>
    <n v="104879"/>
    <n v="216"/>
    <n v="485.55092592592592"/>
    <n v="72"/>
    <n v="72"/>
    <n v="72"/>
    <s v="Spring 2016"/>
    <s v="N"/>
    <m/>
    <m/>
    <s v="Discontinued"/>
    <n v="0"/>
    <n v="0"/>
    <n v="0"/>
    <n v="0"/>
    <n v="0"/>
    <n v="0"/>
    <n v="0"/>
    <n v="0"/>
    <n v="72"/>
    <n v="34959.666666666664"/>
    <n v="72"/>
    <n v="34959.666666666664"/>
    <n v="0"/>
    <n v="0"/>
    <n v="0"/>
    <n v="0"/>
    <n v="0"/>
    <n v="0"/>
    <n v="0"/>
    <n v="0"/>
    <n v="0"/>
    <n v="0"/>
    <n v="0"/>
    <n v="0"/>
    <n v="0"/>
    <n v="0"/>
    <n v="0"/>
    <n v="0"/>
    <s v="Discontinued"/>
    <n v="0"/>
    <n v="0"/>
    <n v="0"/>
    <n v="0"/>
    <n v="482.55"/>
    <n v="0"/>
    <n v="0"/>
    <n v="0"/>
    <n v="0"/>
    <n v="0"/>
    <n v="0"/>
    <n v="0"/>
    <n v="0"/>
    <n v="0"/>
    <s v="Discontinued"/>
    <n v="0"/>
    <n v="0"/>
    <n v="0"/>
    <n v="0"/>
    <n v="0"/>
    <n v="0"/>
    <s v="Spring 2016"/>
    <n v="0"/>
    <n v="0"/>
    <n v="0"/>
    <n v="0"/>
    <n v="0"/>
    <n v="0"/>
    <n v="0"/>
    <n v="0"/>
    <s v="Discontinued"/>
    <n v="0"/>
    <n v="0"/>
    <n v="0"/>
    <n v="0"/>
    <n v="0"/>
    <n v="0"/>
    <n v="0"/>
    <n v="0"/>
    <n v="0"/>
    <n v="0"/>
    <n v="0"/>
    <n v="0"/>
    <n v="0"/>
    <n v="0"/>
    <x v="1"/>
    <n v="72"/>
    <n v="72"/>
    <n v="72"/>
    <n v="216"/>
    <n v="0"/>
    <n v="0"/>
    <s v="n/a, older cycle"/>
    <n v="0"/>
    <n v="0"/>
    <n v="0"/>
    <n v="0"/>
    <n v="0"/>
    <n v="0"/>
    <n v="0"/>
    <n v="0"/>
    <x v="1"/>
    <n v="72"/>
    <n v="72"/>
    <n v="72"/>
    <n v="216"/>
    <n v="0"/>
    <n v="0"/>
    <s v="n/a, older cycle"/>
    <n v="0"/>
    <n v="0"/>
    <n v="0"/>
    <n v="0"/>
    <n v="0"/>
    <n v="0"/>
    <n v="0"/>
    <n v="0"/>
    <n v="72"/>
    <n v="34959.666666666664"/>
    <n v="3.2370061728395059"/>
  </r>
  <r>
    <n v="177"/>
    <n v="510605"/>
    <x v="3"/>
    <s v="2016"/>
    <x v="0"/>
    <x v="6"/>
    <n v="16800"/>
    <s v="n/a, older cycle"/>
    <s v="Joseph Comeau"/>
    <s v="joseph.comeau@gsw.edu"/>
    <s v="Contemporary Social Problems, Social Research Methods, Experimental Psychology"/>
    <s v="SOCI 1160, SOCI 4440 PSYC 4431"/>
    <s v="Sociology"/>
    <s v="Positive"/>
    <s v="Positive"/>
    <s v="Positive"/>
    <n v="44075"/>
    <n v="215"/>
    <n v="205"/>
    <n v="71.666666666666671"/>
    <n v="71.666666666666671"/>
    <n v="71.666666666666671"/>
    <s v="Spring 2016"/>
    <s v="N"/>
    <m/>
    <m/>
    <s v="Continued"/>
    <n v="0"/>
    <n v="0"/>
    <n v="0"/>
    <n v="0"/>
    <n v="0"/>
    <n v="0"/>
    <n v="0"/>
    <n v="0"/>
    <n v="71.666666666666671"/>
    <n v="14691.666666666668"/>
    <n v="71.666666666666671"/>
    <n v="14691.666666666668"/>
    <n v="71.666666666666671"/>
    <n v="14691.666666666668"/>
    <n v="71.666666666666671"/>
    <n v="14691.666666666668"/>
    <n v="71.666666666666671"/>
    <n v="14691.666666666668"/>
    <n v="215"/>
    <n v="44075"/>
    <n v="71.666666666666671"/>
    <n v="14691.666666666668"/>
    <n v="71.666666666666671"/>
    <n v="14691.666666666668"/>
    <n v="71.666666666666671"/>
    <n v="14691.666666666668"/>
    <n v="215"/>
    <n v="44075"/>
    <s v="Continued"/>
    <n v="20"/>
    <n v="50"/>
    <n v="60"/>
    <n v="130"/>
    <n v="157.69999999999999"/>
    <n v="20501"/>
    <n v="20"/>
    <n v="3154"/>
    <n v="50"/>
    <n v="7884.9999999999991"/>
    <n v="60"/>
    <n v="9462"/>
    <n v="130"/>
    <n v="20501"/>
    <s v="Continued"/>
    <n v="15"/>
    <n v="30"/>
    <n v="30"/>
    <n v="75"/>
    <n v="172"/>
    <n v="12900"/>
    <s v="Spring 2016"/>
    <n v="15"/>
    <n v="2580"/>
    <n v="30"/>
    <n v="5160"/>
    <n v="30"/>
    <n v="5160"/>
    <n v="75"/>
    <n v="12900"/>
    <s v="Discontinued"/>
    <n v="15"/>
    <n v="30"/>
    <n v="30"/>
    <n v="0"/>
    <n v="0"/>
    <n v="0"/>
    <n v="0"/>
    <n v="0"/>
    <n v="0"/>
    <n v="0"/>
    <n v="0"/>
    <n v="0"/>
    <n v="0"/>
    <n v="0"/>
    <x v="1"/>
    <n v="71.666666666666671"/>
    <n v="71.666666666666671"/>
    <n v="71.666666666666671"/>
    <n v="215"/>
    <n v="0"/>
    <n v="0"/>
    <s v="n/a, older cycle"/>
    <n v="0"/>
    <n v="0"/>
    <n v="0"/>
    <n v="0"/>
    <n v="0"/>
    <n v="0"/>
    <n v="0"/>
    <n v="0"/>
    <x v="1"/>
    <n v="71.666666666666671"/>
    <n v="71.666666666666671"/>
    <n v="71.666666666666671"/>
    <n v="215"/>
    <n v="0"/>
    <n v="0"/>
    <s v="n/a, older cycle"/>
    <n v="0"/>
    <n v="0"/>
    <n v="0"/>
    <n v="0"/>
    <n v="0"/>
    <n v="0"/>
    <n v="0"/>
    <n v="0"/>
    <n v="706.66666666666674"/>
    <n v="136242.66666666669"/>
    <n v="8.1096825396825416"/>
  </r>
  <r>
    <n v="178"/>
    <n v="510706"/>
    <x v="3"/>
    <s v="2016"/>
    <x v="0"/>
    <x v="10"/>
    <n v="21200"/>
    <s v="n/a, older cycle"/>
    <s v="Minsu Kim"/>
    <s v="Minsu.kim@ung.edu"/>
    <s v="Calculus II, College Algebra, Elementary Statistics, Precalculus"/>
    <s v="MATH 1111, MATH 1113, MATH 2400, MATH 2460"/>
    <s v="Mathematical Subjects"/>
    <s v="Positive"/>
    <s v="Positive"/>
    <s v="Positive"/>
    <n v="96000"/>
    <n v="1050"/>
    <n v="91.428571428571431"/>
    <n v="350"/>
    <n v="350"/>
    <n v="350"/>
    <s v="Spring 2016"/>
    <s v="N"/>
    <m/>
    <m/>
    <s v="Continued"/>
    <n v="0"/>
    <n v="0"/>
    <n v="0"/>
    <n v="0"/>
    <n v="0"/>
    <n v="0"/>
    <n v="0"/>
    <n v="0"/>
    <n v="350"/>
    <n v="32000"/>
    <n v="350"/>
    <n v="32000"/>
    <n v="350"/>
    <n v="32000"/>
    <n v="350"/>
    <n v="32000"/>
    <n v="350"/>
    <n v="32000"/>
    <n v="1050"/>
    <n v="96000"/>
    <n v="350"/>
    <n v="32000"/>
    <n v="350"/>
    <n v="32000"/>
    <n v="350"/>
    <n v="32000"/>
    <n v="1050"/>
    <n v="96000"/>
    <s v="Continued"/>
    <n v="25"/>
    <n v="60"/>
    <n v="60"/>
    <n v="145"/>
    <n v="240.52"/>
    <n v="34875.4"/>
    <n v="25"/>
    <n v="6013"/>
    <n v="60"/>
    <n v="14431.2"/>
    <n v="60"/>
    <n v="14431.2"/>
    <n v="145"/>
    <n v="34875.4"/>
    <s v="Discontinued"/>
    <n v="0"/>
    <n v="0"/>
    <n v="0"/>
    <n v="0"/>
    <n v="0"/>
    <n v="0"/>
    <s v="Spring 2016"/>
    <n v="0"/>
    <n v="0"/>
    <n v="0"/>
    <n v="0"/>
    <n v="0"/>
    <n v="0"/>
    <n v="0"/>
    <n v="0"/>
    <s v="Discontinued"/>
    <n v="0"/>
    <n v="0"/>
    <n v="0"/>
    <n v="0"/>
    <n v="0"/>
    <n v="0"/>
    <n v="0"/>
    <n v="0"/>
    <n v="0"/>
    <n v="0"/>
    <n v="0"/>
    <n v="0"/>
    <n v="0"/>
    <n v="0"/>
    <x v="1"/>
    <n v="350"/>
    <n v="350"/>
    <n v="350"/>
    <n v="1050"/>
    <n v="0"/>
    <n v="0"/>
    <s v="n/a, older cycle"/>
    <n v="0"/>
    <n v="0"/>
    <n v="0"/>
    <n v="0"/>
    <n v="0"/>
    <n v="0"/>
    <n v="0"/>
    <n v="0"/>
    <x v="1"/>
    <n v="350"/>
    <n v="350"/>
    <n v="350"/>
    <n v="1050"/>
    <n v="0"/>
    <n v="0"/>
    <s v="n/a, older cycle"/>
    <n v="0"/>
    <n v="0"/>
    <n v="0"/>
    <n v="0"/>
    <n v="0"/>
    <n v="0"/>
    <n v="0"/>
    <n v="0"/>
    <n v="2595"/>
    <n v="258875.4"/>
    <n v="12.211103773584906"/>
  </r>
  <r>
    <n v="180"/>
    <n v="510607"/>
    <x v="3"/>
    <s v="2016"/>
    <x v="0"/>
    <x v="5"/>
    <n v="15800"/>
    <s v="n/a, older cycle"/>
    <s v="Timothy Henkel"/>
    <s v="tphenkel@valdosta.edu"/>
    <s v="Evolution and Biodiversity, Organismal Biology"/>
    <s v="BIOL 1010, BIOL 1030"/>
    <s v="Biological Sciences"/>
    <s v="Positive"/>
    <s v="Neutral"/>
    <s v="Neutral"/>
    <n v="89000"/>
    <n v="1000"/>
    <n v="89"/>
    <n v="333.33333333333331"/>
    <n v="333.33333333333331"/>
    <n v="333.33333333333331"/>
    <s v="Spring 2016"/>
    <s v="N"/>
    <m/>
    <m/>
    <s v="Continued"/>
    <n v="0"/>
    <n v="0"/>
    <n v="0"/>
    <n v="0"/>
    <n v="0"/>
    <n v="0"/>
    <n v="0"/>
    <n v="0"/>
    <n v="333.33333333333331"/>
    <n v="29666.666666666664"/>
    <n v="333.33333333333331"/>
    <n v="29666.666666666664"/>
    <n v="333.33333333333331"/>
    <n v="29666.666666666664"/>
    <n v="333.33333333333331"/>
    <n v="29666.666666666664"/>
    <n v="333.33333333333331"/>
    <n v="29666.666666666664"/>
    <n v="1000"/>
    <n v="89000"/>
    <n v="333.33333333333331"/>
    <n v="29666.666666666664"/>
    <n v="333.33333333333331"/>
    <n v="29666.666666666664"/>
    <n v="333.33333333333331"/>
    <n v="29666.666666666664"/>
    <n v="1000"/>
    <n v="89000"/>
    <s v="Continued"/>
    <n v="60"/>
    <n v="150"/>
    <n v="150"/>
    <n v="360"/>
    <n v="159.94999999999999"/>
    <n v="57581.999999999993"/>
    <n v="60"/>
    <n v="9597"/>
    <n v="150"/>
    <n v="23992.5"/>
    <n v="150"/>
    <n v="23992.5"/>
    <n v="360"/>
    <n v="57582"/>
    <s v="Discontinued"/>
    <n v="0"/>
    <n v="0"/>
    <n v="0"/>
    <n v="0"/>
    <n v="0"/>
    <n v="0"/>
    <s v="Spring 2016"/>
    <n v="0"/>
    <n v="0"/>
    <n v="0"/>
    <n v="0"/>
    <n v="0"/>
    <n v="0"/>
    <n v="0"/>
    <n v="0"/>
    <s v="Discontinued"/>
    <n v="0"/>
    <n v="0"/>
    <n v="0"/>
    <n v="0"/>
    <n v="0"/>
    <n v="0"/>
    <n v="0"/>
    <n v="0"/>
    <n v="0"/>
    <n v="0"/>
    <n v="0"/>
    <n v="0"/>
    <n v="0"/>
    <n v="0"/>
    <x v="1"/>
    <n v="333.33333333333331"/>
    <n v="333.33333333333331"/>
    <n v="333.33333333333331"/>
    <n v="1000"/>
    <n v="0"/>
    <n v="0"/>
    <s v="n/a, older cycle"/>
    <n v="0"/>
    <n v="0"/>
    <n v="0"/>
    <n v="0"/>
    <n v="0"/>
    <n v="0"/>
    <n v="0"/>
    <n v="0"/>
    <x v="1"/>
    <n v="333.33333333333331"/>
    <n v="333.33333333333331"/>
    <n v="333.33333333333331"/>
    <n v="1000"/>
    <n v="0"/>
    <n v="0"/>
    <s v="n/a, older cycle"/>
    <n v="0"/>
    <n v="0"/>
    <n v="0"/>
    <n v="0"/>
    <n v="0"/>
    <n v="0"/>
    <n v="0"/>
    <n v="0"/>
    <n v="2693.333333333333"/>
    <n v="265248.66666666663"/>
    <n v="16.787890295358647"/>
  </r>
  <r>
    <n v="181"/>
    <n v="510606"/>
    <x v="3"/>
    <s v="2016"/>
    <x v="0"/>
    <x v="5"/>
    <n v="15800"/>
    <s v="n/a, older cycle"/>
    <s v="Dereth Drake"/>
    <s v="djdrake@valdosta.edu"/>
    <s v="Introductory Physics I, Introductory Physics II "/>
    <s v="PHYS 1111, PHYS 1112"/>
    <s v="Physics and Astronomy"/>
    <s v="Positive"/>
    <s v="Neutral"/>
    <s v="Negative"/>
    <n v="73800"/>
    <n v="300"/>
    <n v="246"/>
    <n v="100"/>
    <n v="100"/>
    <n v="100"/>
    <s v="Spring 2016"/>
    <s v="N"/>
    <m/>
    <m/>
    <s v="Continued"/>
    <n v="0"/>
    <n v="0"/>
    <n v="0"/>
    <n v="0"/>
    <n v="0"/>
    <n v="0"/>
    <n v="0"/>
    <n v="0"/>
    <n v="100"/>
    <n v="24600"/>
    <n v="100"/>
    <n v="24600"/>
    <n v="100"/>
    <n v="24600"/>
    <n v="100"/>
    <n v="24600"/>
    <n v="100"/>
    <n v="24600"/>
    <n v="300"/>
    <n v="73800"/>
    <n v="100"/>
    <n v="24600"/>
    <n v="100"/>
    <n v="24600"/>
    <n v="100"/>
    <n v="24600"/>
    <n v="300"/>
    <n v="73800"/>
    <s v="Continued"/>
    <n v="25"/>
    <n v="100"/>
    <n v="100"/>
    <n v="225"/>
    <n v="287.95"/>
    <n v="64788.75"/>
    <n v="25"/>
    <n v="7198.75"/>
    <n v="100"/>
    <n v="28795"/>
    <n v="100"/>
    <n v="28795"/>
    <n v="225"/>
    <n v="64788.75"/>
    <s v="Continued"/>
    <n v="40"/>
    <n v="84"/>
    <n v="84"/>
    <n v="208"/>
    <n v="246"/>
    <n v="51168"/>
    <s v="Spring 2016"/>
    <n v="40"/>
    <n v="9840"/>
    <n v="84"/>
    <n v="20664"/>
    <n v="84"/>
    <n v="20664"/>
    <n v="208"/>
    <n v="51168"/>
    <s v="Continued"/>
    <n v="40"/>
    <n v="84"/>
    <n v="84"/>
    <n v="208"/>
    <n v="246"/>
    <n v="51168"/>
    <n v="40"/>
    <n v="9840"/>
    <n v="84"/>
    <n v="20664"/>
    <n v="84"/>
    <n v="20664"/>
    <n v="208"/>
    <n v="51168"/>
    <x v="0"/>
    <n v="100"/>
    <n v="100"/>
    <n v="100"/>
    <n v="300"/>
    <n v="246"/>
    <n v="73800"/>
    <s v="n/a, older cycle"/>
    <n v="100"/>
    <n v="24600"/>
    <n v="100"/>
    <n v="24600"/>
    <n v="100"/>
    <n v="24600"/>
    <n v="300"/>
    <n v="73800"/>
    <x v="0"/>
    <n v="100"/>
    <n v="100"/>
    <n v="100"/>
    <n v="300"/>
    <n v="246"/>
    <n v="73800"/>
    <s v="n/a, older cycle"/>
    <n v="0"/>
    <n v="0"/>
    <n v="0"/>
    <n v="0"/>
    <n v="0"/>
    <n v="0"/>
    <n v="0"/>
    <n v="0"/>
    <n v="1641"/>
    <n v="413124.75"/>
    <n v="26.147136075949366"/>
  </r>
  <r>
    <n v="182"/>
    <n v="510608"/>
    <x v="3"/>
    <s v="2016"/>
    <x v="0"/>
    <x v="1"/>
    <n v="30000"/>
    <s v="n/a, older cycle"/>
    <s v="Sharon Pearcey"/>
    <s v="spearcey@kennesaw.edu"/>
    <s v="Science of Psychology, Research Methods and Statistics, Experimental Design and Analysis"/>
    <s v="PSYC 2000, PSYC 2300, PSYC 3301"/>
    <s v="Psychology"/>
    <s v="Positive"/>
    <s v="Neutral"/>
    <s v="Negative"/>
    <n v="344520"/>
    <n v="1160"/>
    <n v="297"/>
    <n v="386.66666666666669"/>
    <n v="386.66666666666669"/>
    <n v="386.66666666666669"/>
    <s v="Fall 2016"/>
    <s v="N"/>
    <m/>
    <m/>
    <s v="Continued"/>
    <n v="0"/>
    <n v="0"/>
    <n v="0"/>
    <n v="0"/>
    <n v="0"/>
    <n v="0"/>
    <n v="0"/>
    <n v="0"/>
    <n v="0"/>
    <n v="0"/>
    <n v="0"/>
    <n v="0"/>
    <n v="0"/>
    <n v="0"/>
    <n v="386.66666666666669"/>
    <n v="114840"/>
    <n v="386.66666666666669"/>
    <n v="114840"/>
    <n v="773.33333333333337"/>
    <n v="229680"/>
    <n v="386.66666666666669"/>
    <n v="114840"/>
    <n v="386.66666666666669"/>
    <n v="114840"/>
    <n v="386.66666666666669"/>
    <n v="114840"/>
    <n v="1160"/>
    <n v="344520"/>
    <s v="Continued"/>
    <n v="27"/>
    <n v="62"/>
    <n v="50"/>
    <n v="139"/>
    <n v="194.5"/>
    <n v="27035.5"/>
    <n v="27"/>
    <n v="5251.5"/>
    <n v="62"/>
    <n v="12059"/>
    <n v="50"/>
    <n v="9725"/>
    <n v="139"/>
    <n v="27035.5"/>
    <s v="Continued"/>
    <n v="24"/>
    <n v="60"/>
    <n v="0"/>
    <n v="84"/>
    <n v="297"/>
    <n v="24948"/>
    <s v="Fall 2016"/>
    <n v="24"/>
    <n v="7128"/>
    <n v="60"/>
    <n v="17820"/>
    <n v="0"/>
    <n v="0"/>
    <n v="84"/>
    <n v="24948"/>
    <s v="Timed Out"/>
    <n v="24"/>
    <n v="60"/>
    <n v="0"/>
    <n v="0"/>
    <n v="0"/>
    <n v="0"/>
    <n v="0"/>
    <n v="0"/>
    <n v="0"/>
    <n v="0"/>
    <n v="0"/>
    <n v="0"/>
    <n v="0"/>
    <n v="0"/>
    <x v="3"/>
    <n v="386.66666666666669"/>
    <n v="386.66666666666669"/>
    <n v="386.66666666666669"/>
    <n v="1160"/>
    <n v="0"/>
    <n v="0"/>
    <s v="n/a, older cycle"/>
    <n v="0"/>
    <n v="0"/>
    <n v="0"/>
    <n v="0"/>
    <n v="0"/>
    <n v="0"/>
    <n v="0"/>
    <n v="0"/>
    <x v="0"/>
    <n v="386.66666666666669"/>
    <n v="386.66666666666669"/>
    <n v="386.66666666666669"/>
    <n v="1160"/>
    <n v="0"/>
    <n v="0"/>
    <s v="n/a, older cycle"/>
    <n v="0"/>
    <n v="0"/>
    <n v="0"/>
    <n v="0"/>
    <n v="0"/>
    <n v="0"/>
    <n v="0"/>
    <n v="0"/>
    <n v="2156.3333333333335"/>
    <n v="626183.5"/>
    <n v="20.872783333333334"/>
  </r>
  <r>
    <n v="183"/>
    <n v="510600"/>
    <x v="3"/>
    <s v="2016"/>
    <x v="0"/>
    <x v="7"/>
    <n v="15800"/>
    <s v="n/a, older cycle"/>
    <s v="Jared Schlieper"/>
    <s v="jared.schlieper@armstrong.edu"/>
    <s v="Introduction to Statistics"/>
    <s v="MATH 2200"/>
    <s v="Mathematical Subjects"/>
    <s v="Negative"/>
    <s v="Neutral"/>
    <s v="Positive"/>
    <n v="210000"/>
    <n v="1050"/>
    <n v="200"/>
    <n v="350"/>
    <n v="350"/>
    <n v="350"/>
    <s v="Spring 2016"/>
    <s v="N"/>
    <m/>
    <m/>
    <s v="Continued"/>
    <n v="0"/>
    <n v="0"/>
    <n v="0"/>
    <n v="0"/>
    <n v="0"/>
    <n v="0"/>
    <n v="0"/>
    <n v="0"/>
    <n v="350"/>
    <n v="70000"/>
    <n v="350"/>
    <n v="70000"/>
    <n v="350"/>
    <n v="70000"/>
    <n v="350"/>
    <n v="70000"/>
    <n v="350"/>
    <n v="70000"/>
    <n v="1050"/>
    <n v="210000"/>
    <n v="350"/>
    <n v="70000"/>
    <n v="350"/>
    <n v="70000"/>
    <n v="350"/>
    <n v="70000"/>
    <n v="1050"/>
    <n v="210000"/>
    <s v="Continued"/>
    <n v="50"/>
    <n v="220"/>
    <n v="200"/>
    <n v="470"/>
    <n v="159.96"/>
    <n v="75181.2"/>
    <n v="50"/>
    <n v="7998"/>
    <n v="220"/>
    <n v="35191.200000000004"/>
    <n v="200"/>
    <n v="31992"/>
    <n v="470"/>
    <n v="75181.200000000012"/>
    <s v="Continued"/>
    <n v="50"/>
    <n v="220"/>
    <n v="200"/>
    <n v="470"/>
    <n v="150"/>
    <n v="70500"/>
    <s v="Spring 2016"/>
    <n v="50"/>
    <n v="7500"/>
    <n v="220"/>
    <n v="33000"/>
    <n v="200"/>
    <n v="30000"/>
    <n v="470"/>
    <n v="70500"/>
    <s v="Timed Out"/>
    <n v="50"/>
    <n v="220"/>
    <n v="200"/>
    <n v="0"/>
    <n v="0"/>
    <n v="0"/>
    <n v="0"/>
    <n v="0"/>
    <n v="0"/>
    <n v="0"/>
    <n v="0"/>
    <n v="0"/>
    <n v="0"/>
    <n v="0"/>
    <x v="3"/>
    <n v="350"/>
    <n v="350"/>
    <n v="350"/>
    <n v="1050"/>
    <n v="0"/>
    <n v="0"/>
    <s v="n/a, older cycle"/>
    <n v="0"/>
    <n v="0"/>
    <n v="0"/>
    <n v="0"/>
    <n v="0"/>
    <n v="0"/>
    <n v="0"/>
    <n v="0"/>
    <x v="0"/>
    <n v="350"/>
    <n v="350"/>
    <n v="350"/>
    <n v="1050"/>
    <n v="0"/>
    <n v="0"/>
    <s v="n/a, older cycle"/>
    <n v="0"/>
    <n v="0"/>
    <n v="0"/>
    <n v="0"/>
    <n v="0"/>
    <n v="0"/>
    <n v="0"/>
    <n v="0"/>
    <n v="3390"/>
    <n v="635681.19999999995"/>
    <n v="40.232987341772152"/>
  </r>
  <r>
    <s v="151a"/>
    <n v="510597"/>
    <x v="3"/>
    <s v="2016"/>
    <x v="0"/>
    <x v="18"/>
    <n v="5400"/>
    <s v="n/a, older cycle"/>
    <s v="Andrea Allen"/>
    <s v="andreaallen@clayton.edu"/>
    <s v="Research Methods in Criminal Justice"/>
    <s v="SOC 4501, CRJU 4501, CRJU 3020"/>
    <s v="Criminal Justice"/>
    <s v="Positive"/>
    <s v="Neutral"/>
    <s v="Negative"/>
    <n v="9690"/>
    <n v="85"/>
    <n v="114"/>
    <n v="28.333333333333332"/>
    <n v="28.333333333333332"/>
    <n v="28.333333333333332"/>
    <s v="Fall 2016"/>
    <s v="N"/>
    <m/>
    <m/>
    <s v="Continued"/>
    <n v="0"/>
    <n v="0"/>
    <n v="0"/>
    <n v="0"/>
    <n v="0"/>
    <n v="0"/>
    <n v="0"/>
    <n v="0"/>
    <n v="0"/>
    <n v="0"/>
    <n v="0"/>
    <n v="0"/>
    <n v="0"/>
    <n v="0"/>
    <n v="28.333333333333332"/>
    <n v="3230"/>
    <n v="28.333333333333332"/>
    <n v="3230"/>
    <n v="56.666666666666664"/>
    <n v="6460"/>
    <n v="28.333333333333332"/>
    <n v="3230"/>
    <n v="28.333333333333332"/>
    <n v="3230"/>
    <n v="28.333333333333332"/>
    <n v="3230"/>
    <n v="85"/>
    <n v="9690"/>
    <s v="Continued"/>
    <n v="35"/>
    <n v="35"/>
    <n v="35"/>
    <n v="105"/>
    <n v="233.95"/>
    <n v="24564.75"/>
    <n v="35"/>
    <n v="8188.25"/>
    <n v="35"/>
    <n v="8188.25"/>
    <n v="35"/>
    <n v="8188.25"/>
    <n v="105"/>
    <n v="24564.75"/>
    <s v="Continued"/>
    <n v="0"/>
    <n v="0"/>
    <n v="35"/>
    <n v="35"/>
    <n v="233.95"/>
    <n v="8188.25"/>
    <s v="Fall 2016"/>
    <n v="0"/>
    <n v="0"/>
    <n v="0"/>
    <n v="0"/>
    <n v="35"/>
    <n v="8188.25"/>
    <n v="35"/>
    <n v="8188.25"/>
    <s v="Discontinued"/>
    <n v="0"/>
    <n v="0"/>
    <n v="35"/>
    <n v="35"/>
    <n v="233.95"/>
    <n v="8188.25"/>
    <n v="0"/>
    <n v="0"/>
    <n v="0"/>
    <n v="0"/>
    <n v="0"/>
    <n v="0"/>
    <n v="0"/>
    <n v="0"/>
    <x v="1"/>
    <n v="28.333333333333332"/>
    <n v="28.333333333333332"/>
    <n v="28.333333333333332"/>
    <n v="85"/>
    <n v="233.95"/>
    <n v="19885.75"/>
    <s v="n/a, older cycle"/>
    <n v="0"/>
    <n v="0"/>
    <n v="0"/>
    <n v="0"/>
    <n v="0"/>
    <n v="0"/>
    <n v="0"/>
    <n v="0"/>
    <x v="1"/>
    <n v="28.333333333333332"/>
    <n v="28.333333333333332"/>
    <n v="28.333333333333332"/>
    <n v="85"/>
    <n v="233.95"/>
    <n v="19885.75"/>
    <s v="n/a, older cycle"/>
    <n v="0"/>
    <n v="0"/>
    <n v="0"/>
    <n v="0"/>
    <n v="0"/>
    <n v="0"/>
    <n v="0"/>
    <n v="0"/>
    <n v="281.66666666666663"/>
    <n v="48903"/>
    <n v="9.056111111111111"/>
  </r>
  <r>
    <s v="151b"/>
    <n v="510599"/>
    <x v="3"/>
    <s v="2016"/>
    <x v="0"/>
    <x v="4"/>
    <n v="5400"/>
    <s v="n/a, older cycle"/>
    <s v="Scott Jacques"/>
    <s v="sjacques1@gsu.edu"/>
    <s v="Research Methods in Criminal Justice"/>
    <s v="SOC 4501, CRJU 4501, CRJU 3020"/>
    <s v="Criminal Justice"/>
    <s v="Duplicate"/>
    <s v="Duplicate"/>
    <s v="Duplicate"/>
    <n v="9690"/>
    <n v="85"/>
    <n v="114"/>
    <n v="28.333333333333332"/>
    <n v="28.333333333333332"/>
    <n v="28.333333333333332"/>
    <s v="Fall 2016"/>
    <s v="N"/>
    <m/>
    <m/>
    <s v="Continued"/>
    <n v="0"/>
    <n v="0"/>
    <n v="0"/>
    <n v="0"/>
    <n v="0"/>
    <n v="0"/>
    <n v="0"/>
    <n v="0"/>
    <n v="0"/>
    <n v="0"/>
    <n v="0"/>
    <n v="0"/>
    <n v="0"/>
    <n v="0"/>
    <n v="28.333333333333332"/>
    <n v="3230"/>
    <n v="28.333333333333332"/>
    <n v="3230"/>
    <n v="56.666666666666664"/>
    <n v="6460"/>
    <n v="28.333333333333332"/>
    <n v="3230"/>
    <n v="28.333333333333332"/>
    <n v="3230"/>
    <n v="28.333333333333332"/>
    <n v="3230"/>
    <n v="85"/>
    <n v="9690"/>
    <s v="Continued"/>
    <n v="0"/>
    <n v="100"/>
    <n v="100"/>
    <n v="200"/>
    <n v="233.95"/>
    <n v="46790"/>
    <n v="0"/>
    <n v="0"/>
    <n v="100"/>
    <n v="23395"/>
    <n v="100"/>
    <n v="23395"/>
    <n v="200"/>
    <n v="46790"/>
    <s v="Continued"/>
    <n v="0"/>
    <n v="0"/>
    <n v="60"/>
    <n v="60"/>
    <n v="99"/>
    <n v="5940"/>
    <s v="Fall 2016"/>
    <n v="0"/>
    <n v="0"/>
    <n v="0"/>
    <n v="0"/>
    <n v="60"/>
    <n v="5940"/>
    <n v="60"/>
    <n v="5940"/>
    <s v="Discontinued"/>
    <n v="0"/>
    <n v="0"/>
    <n v="60"/>
    <n v="60"/>
    <n v="99"/>
    <n v="5940"/>
    <n v="0"/>
    <n v="0"/>
    <n v="0"/>
    <n v="0"/>
    <n v="0"/>
    <n v="0"/>
    <n v="0"/>
    <n v="0"/>
    <x v="1"/>
    <n v="28.333333333333332"/>
    <n v="28.333333333333332"/>
    <n v="28.333333333333332"/>
    <n v="85"/>
    <n v="99"/>
    <n v="8415"/>
    <s v="n/a, older cycle"/>
    <n v="0"/>
    <n v="0"/>
    <n v="0"/>
    <n v="0"/>
    <n v="0"/>
    <n v="0"/>
    <n v="0"/>
    <n v="0"/>
    <x v="1"/>
    <n v="28.333333333333332"/>
    <n v="28.333333333333332"/>
    <n v="28.333333333333332"/>
    <n v="85"/>
    <n v="99"/>
    <n v="8415"/>
    <s v="n/a, older cycle"/>
    <n v="0"/>
    <n v="0"/>
    <n v="0"/>
    <n v="0"/>
    <n v="0"/>
    <n v="0"/>
    <n v="0"/>
    <n v="0"/>
    <n v="401.66666666666663"/>
    <n v="68880"/>
    <n v="12.755555555555556"/>
  </r>
  <r>
    <n v="193"/>
    <n v="510772"/>
    <x v="4"/>
    <s v="2016"/>
    <x v="0"/>
    <x v="16"/>
    <n v="10800"/>
    <s v="n/a, older cycle"/>
    <s v="Chavonda Mills"/>
    <s v="Chavonda.Mills@gcsu.edu"/>
    <s v="Biochemistry I, Biochemistry II"/>
    <s v="CHEM 3510, CHEM 3711, CHEM 3712"/>
    <s v="Chemistry"/>
    <s v="Positive"/>
    <s v="Positive"/>
    <s v="Neutral"/>
    <n v="48560"/>
    <n v="160"/>
    <n v="303.5"/>
    <n v="53.333333333333336"/>
    <n v="53.333333333333336"/>
    <n v="53.333333333333336"/>
    <s v="Fall 2016"/>
    <s v="N"/>
    <m/>
    <m/>
    <s v="Continued"/>
    <n v="0"/>
    <n v="0"/>
    <n v="0"/>
    <n v="0"/>
    <n v="0"/>
    <n v="0"/>
    <n v="0"/>
    <n v="0"/>
    <n v="0"/>
    <n v="0"/>
    <n v="0"/>
    <n v="0"/>
    <n v="0"/>
    <n v="0"/>
    <n v="53.333333333333336"/>
    <n v="16186.666666666668"/>
    <n v="53.333333333333336"/>
    <n v="16186.666666666668"/>
    <n v="106.66666666666667"/>
    <n v="32373.333333333336"/>
    <n v="53.333333333333336"/>
    <n v="16186.666666666668"/>
    <n v="53.333333333333336"/>
    <n v="16186.666666666668"/>
    <n v="53.333333333333336"/>
    <n v="16186.666666666668"/>
    <n v="160"/>
    <n v="48560"/>
    <s v="Continued"/>
    <n v="15"/>
    <n v="10"/>
    <n v="50"/>
    <n v="75"/>
    <n v="218.56"/>
    <n v="16392"/>
    <n v="15"/>
    <n v="3278.4"/>
    <n v="10"/>
    <n v="2185.6"/>
    <n v="50"/>
    <n v="10928"/>
    <n v="75"/>
    <n v="16392"/>
    <s v="Discontinued"/>
    <n v="0"/>
    <n v="0"/>
    <n v="0"/>
    <n v="0"/>
    <n v="0"/>
    <n v="0"/>
    <s v="Fall 2016"/>
    <n v="0"/>
    <n v="0"/>
    <n v="0"/>
    <n v="0"/>
    <n v="0"/>
    <n v="0"/>
    <n v="0"/>
    <n v="0"/>
    <s v="Discontinued"/>
    <n v="0"/>
    <n v="0"/>
    <n v="0"/>
    <n v="0"/>
    <n v="0"/>
    <n v="0"/>
    <n v="0"/>
    <n v="0"/>
    <n v="0"/>
    <n v="0"/>
    <n v="0"/>
    <n v="0"/>
    <n v="0"/>
    <n v="0"/>
    <x v="1"/>
    <n v="53.333333333333336"/>
    <n v="53.333333333333336"/>
    <n v="53.333333333333336"/>
    <n v="160"/>
    <n v="0"/>
    <n v="0"/>
    <s v="n/a, older cycle"/>
    <n v="0"/>
    <n v="0"/>
    <n v="0"/>
    <n v="0"/>
    <n v="0"/>
    <n v="0"/>
    <n v="0"/>
    <n v="0"/>
    <x v="1"/>
    <n v="53.333333333333336"/>
    <n v="53.333333333333336"/>
    <n v="53.333333333333336"/>
    <n v="160"/>
    <n v="0"/>
    <n v="0"/>
    <s v="n/a, older cycle"/>
    <n v="0"/>
    <n v="0"/>
    <n v="0"/>
    <n v="0"/>
    <n v="0"/>
    <n v="0"/>
    <n v="0"/>
    <n v="0"/>
    <n v="341.66666666666669"/>
    <n v="97325.333333333343"/>
    <n v="9.0116049382716064"/>
  </r>
  <r>
    <n v="196"/>
    <n v="510715"/>
    <x v="4"/>
    <s v="2016"/>
    <x v="0"/>
    <x v="21"/>
    <n v="20800"/>
    <s v="n/a, older cycle"/>
    <s v="Todd Mueller"/>
    <s v="tmueller@ggc.edu"/>
    <s v="Music Appreciation"/>
    <s v="MUSC 1100"/>
    <s v="Fine and Applied Arts"/>
    <s v="Positive"/>
    <s v="Neutral"/>
    <s v="Negative"/>
    <n v="79996"/>
    <n v="560"/>
    <n v="142.85"/>
    <n v="186.66666666666666"/>
    <n v="186.66666666666666"/>
    <n v="186.66666666666666"/>
    <s v="Fall 2016"/>
    <s v="N"/>
    <m/>
    <m/>
    <s v="Continued"/>
    <n v="0"/>
    <n v="0"/>
    <n v="0"/>
    <n v="0"/>
    <n v="0"/>
    <n v="0"/>
    <n v="0"/>
    <n v="0"/>
    <n v="0"/>
    <n v="0"/>
    <n v="0"/>
    <n v="0"/>
    <n v="0"/>
    <n v="0"/>
    <n v="0"/>
    <n v="0"/>
    <n v="186.66666666666666"/>
    <n v="26665.333333333332"/>
    <n v="186.66666666666666"/>
    <n v="26665.333333333332"/>
    <n v="186.66666666666666"/>
    <n v="26665.333333333332"/>
    <n v="186.66666666666666"/>
    <n v="26665.333333333332"/>
    <n v="186.66666666666666"/>
    <n v="26665.333333333332"/>
    <n v="560"/>
    <n v="79996"/>
    <s v="Continued"/>
    <n v="32"/>
    <n v="32"/>
    <n v="32"/>
    <n v="96"/>
    <n v="93.1"/>
    <n v="8937.5999999999985"/>
    <n v="32"/>
    <n v="2979.2"/>
    <n v="32"/>
    <n v="2979.2"/>
    <n v="32"/>
    <n v="2979.2"/>
    <n v="96"/>
    <n v="8937.5999999999985"/>
    <s v="Continued"/>
    <n v="45"/>
    <n v="196"/>
    <n v="196"/>
    <n v="437"/>
    <n v="132.5"/>
    <n v="57902.5"/>
    <s v="Fall 2016"/>
    <n v="45"/>
    <n v="5962.5"/>
    <n v="196"/>
    <n v="25970"/>
    <n v="196"/>
    <n v="25970"/>
    <n v="437"/>
    <n v="57902.5"/>
    <s v="Discontinued"/>
    <n v="45"/>
    <n v="196"/>
    <n v="196"/>
    <n v="0"/>
    <n v="0"/>
    <n v="0"/>
    <n v="0"/>
    <n v="0"/>
    <n v="0"/>
    <n v="0"/>
    <n v="0"/>
    <n v="0"/>
    <n v="0"/>
    <n v="0"/>
    <x v="1"/>
    <n v="186.66666666666666"/>
    <n v="186.66666666666666"/>
    <n v="186.66666666666666"/>
    <n v="560"/>
    <n v="0"/>
    <n v="0"/>
    <s v="n/a, older cycle"/>
    <n v="0"/>
    <n v="0"/>
    <n v="0"/>
    <n v="0"/>
    <n v="0"/>
    <n v="0"/>
    <n v="0"/>
    <n v="0"/>
    <x v="1"/>
    <n v="186.66666666666666"/>
    <n v="186.66666666666666"/>
    <n v="186.66666666666666"/>
    <n v="560"/>
    <n v="0"/>
    <n v="0"/>
    <s v="n/a, older cycle"/>
    <n v="0"/>
    <n v="0"/>
    <n v="0"/>
    <n v="0"/>
    <n v="0"/>
    <n v="0"/>
    <n v="0"/>
    <n v="0"/>
    <n v="1279.6666666666665"/>
    <n v="173501.43333333332"/>
    <n v="8.3414150641025628"/>
  </r>
  <r>
    <n v="206"/>
    <n v="510773"/>
    <x v="4"/>
    <s v="2016"/>
    <x v="0"/>
    <x v="7"/>
    <n v="10800"/>
    <s v="n/a, older cycle"/>
    <s v="Bridget Melton"/>
    <s v="bmelton@georgiasouthern.edu"/>
    <s v="Introduction to Exercise Science"/>
    <s v="KINS 2535"/>
    <s v="Kinesiology"/>
    <s v="Positive"/>
    <s v="Positive"/>
    <s v="Neutral"/>
    <n v="59760"/>
    <n v="360"/>
    <n v="166"/>
    <n v="120"/>
    <n v="120"/>
    <n v="120"/>
    <s v="Summer 2016"/>
    <s v="N"/>
    <m/>
    <m/>
    <s v="Continued"/>
    <n v="0"/>
    <n v="0"/>
    <n v="0"/>
    <n v="0"/>
    <n v="0"/>
    <n v="0"/>
    <n v="0"/>
    <n v="0"/>
    <n v="0"/>
    <n v="0"/>
    <n v="0"/>
    <n v="0"/>
    <n v="120"/>
    <n v="19920"/>
    <n v="120"/>
    <n v="19920"/>
    <n v="120"/>
    <n v="19920"/>
    <n v="360"/>
    <n v="59760"/>
    <n v="120"/>
    <n v="19920"/>
    <n v="120"/>
    <n v="19920"/>
    <n v="120"/>
    <n v="19920"/>
    <n v="360"/>
    <n v="59760"/>
    <s v="Continued"/>
    <n v="50"/>
    <n v="120"/>
    <n v="90"/>
    <n v="260"/>
    <n v="198.95"/>
    <n v="51727"/>
    <n v="50"/>
    <n v="9947.5"/>
    <n v="120"/>
    <n v="23874"/>
    <n v="90"/>
    <n v="17905.5"/>
    <n v="260"/>
    <n v="51727"/>
    <s v="Continued"/>
    <n v="60"/>
    <n v="160"/>
    <n v="100"/>
    <n v="320"/>
    <n v="166"/>
    <n v="53120"/>
    <s v="Summer 2016"/>
    <n v="60"/>
    <n v="9960"/>
    <n v="160"/>
    <n v="26560"/>
    <n v="100"/>
    <n v="16600"/>
    <n v="320"/>
    <n v="53120"/>
    <s v="Continued"/>
    <n v="60"/>
    <n v="160"/>
    <n v="100"/>
    <n v="0"/>
    <n v="166"/>
    <n v="0"/>
    <n v="60"/>
    <n v="9960"/>
    <n v="160"/>
    <n v="26560"/>
    <n v="100"/>
    <n v="16600"/>
    <n v="320"/>
    <n v="53120"/>
    <x v="0"/>
    <n v="120"/>
    <n v="120"/>
    <n v="120"/>
    <n v="360"/>
    <n v="166"/>
    <n v="59760"/>
    <s v="n/a, older cycle"/>
    <n v="120"/>
    <n v="19920"/>
    <n v="120"/>
    <n v="19920"/>
    <n v="120"/>
    <n v="19920"/>
    <n v="360"/>
    <n v="59760"/>
    <x v="0"/>
    <n v="120"/>
    <n v="120"/>
    <n v="120"/>
    <n v="360"/>
    <n v="166"/>
    <n v="59760"/>
    <s v="n/a, older cycle"/>
    <n v="0"/>
    <n v="0"/>
    <n v="0"/>
    <n v="0"/>
    <n v="0"/>
    <n v="0"/>
    <n v="0"/>
    <n v="0"/>
    <n v="1980"/>
    <n v="337247"/>
    <n v="31.226574074074072"/>
  </r>
  <r>
    <n v="210"/>
    <n v="510778"/>
    <x v="4"/>
    <s v="2016"/>
    <x v="0"/>
    <x v="7"/>
    <n v="10800"/>
    <s v="n/a, older cycle"/>
    <s v="Tricia Brown"/>
    <s v="tmbrown@georgiasouthern.edu"/>
    <s v="Quantitative Skills and Reasoning"/>
    <s v="MATH 1001"/>
    <s v="Mathematical Subjects"/>
    <s v="Positive"/>
    <s v="Positive"/>
    <s v="Positive"/>
    <n v="123987.5"/>
    <n v="545"/>
    <n v="227.5"/>
    <n v="181.66666666666666"/>
    <n v="181.66666666666666"/>
    <n v="181.66666666666666"/>
    <s v="Spring 2017"/>
    <s v="N"/>
    <m/>
    <m/>
    <s v="Continued"/>
    <n v="0"/>
    <n v="0"/>
    <n v="0"/>
    <n v="0"/>
    <n v="0"/>
    <n v="0"/>
    <n v="0"/>
    <n v="0"/>
    <n v="0"/>
    <n v="0"/>
    <n v="0"/>
    <n v="0"/>
    <n v="0"/>
    <n v="0"/>
    <n v="0"/>
    <n v="0"/>
    <n v="181.66666666666666"/>
    <n v="41329.166666666664"/>
    <n v="181.66666666666666"/>
    <n v="41329.166666666664"/>
    <n v="181.66666666666666"/>
    <n v="41329.166666666664"/>
    <n v="181.66666666666666"/>
    <n v="41329.166666666664"/>
    <n v="181.66666666666666"/>
    <n v="41329.166666666664"/>
    <n v="545"/>
    <n v="123987.5"/>
    <s v="Continued"/>
    <n v="60"/>
    <n v="120"/>
    <n v="240"/>
    <n v="420"/>
    <n v="211.4"/>
    <n v="88788"/>
    <n v="60"/>
    <n v="12684"/>
    <n v="120"/>
    <n v="25368"/>
    <n v="240"/>
    <n v="50736"/>
    <n v="420"/>
    <n v="88788"/>
    <s v="Continued"/>
    <n v="40"/>
    <n v="240"/>
    <n v="160"/>
    <n v="440"/>
    <n v="227.99"/>
    <n v="100315.6"/>
    <s v="Spring 2017"/>
    <n v="40"/>
    <n v="9119.6"/>
    <n v="240"/>
    <n v="54717.600000000006"/>
    <n v="160"/>
    <n v="36478.400000000001"/>
    <n v="440"/>
    <n v="100315.6"/>
    <s v="Continued"/>
    <n v="40"/>
    <n v="240"/>
    <n v="160"/>
    <n v="440"/>
    <n v="227.99"/>
    <n v="100315.6"/>
    <n v="40"/>
    <n v="9119.6"/>
    <n v="240"/>
    <n v="54717.600000000006"/>
    <n v="160"/>
    <n v="36478.400000000001"/>
    <n v="440"/>
    <n v="100315.6"/>
    <x v="0"/>
    <n v="181.66666666666666"/>
    <n v="181.66666666666666"/>
    <n v="181.66666666666666"/>
    <n v="545"/>
    <n v="227.99"/>
    <n v="124254.55"/>
    <s v="n/a, older cycle"/>
    <n v="181.66666666666666"/>
    <n v="41418.183333333334"/>
    <n v="181.66666666666666"/>
    <n v="41418.183333333334"/>
    <n v="181.66666666666666"/>
    <n v="41418.183333333334"/>
    <n v="545"/>
    <n v="124254.55"/>
    <x v="0"/>
    <n v="181.66666666666666"/>
    <n v="181.66666666666666"/>
    <n v="181.66666666666666"/>
    <n v="545"/>
    <n v="227.99"/>
    <n v="124254.55"/>
    <s v="n/a, older cycle"/>
    <n v="0"/>
    <n v="0"/>
    <n v="0"/>
    <n v="0"/>
    <n v="0"/>
    <n v="0"/>
    <n v="0"/>
    <n v="0"/>
    <n v="2571.6666666666665"/>
    <n v="578990.41666666674"/>
    <n v="53.610223765432103"/>
  </r>
  <r>
    <n v="213"/>
    <n v="510775"/>
    <x v="4"/>
    <s v="2016"/>
    <x v="0"/>
    <x v="18"/>
    <n v="27900"/>
    <s v="n/a, older cycle"/>
    <s v="Chaogui Zhang"/>
    <s v="ChaoguiZhang@clayton.edu"/>
    <s v="College Algebra, Trigonometry and Analytic Geometry, Precalculus"/>
    <s v="MATH 1111, MATH 1112, MATH 1113"/>
    <s v="Mathematical Subjects"/>
    <s v="Positive"/>
    <s v="Neutral"/>
    <s v="Positive"/>
    <n v="160351.56"/>
    <n v="844"/>
    <n v="189.99"/>
    <n v="281.33333333333331"/>
    <n v="281.33333333333331"/>
    <n v="281.33333333333331"/>
    <s v="Summer 2016"/>
    <s v="N"/>
    <m/>
    <m/>
    <s v="Continued"/>
    <n v="0"/>
    <n v="0"/>
    <n v="0"/>
    <n v="0"/>
    <n v="0"/>
    <n v="0"/>
    <n v="0"/>
    <n v="0"/>
    <n v="0"/>
    <n v="0"/>
    <n v="0"/>
    <n v="0"/>
    <n v="281.33333333333331"/>
    <n v="53450.52"/>
    <n v="281.33333333333331"/>
    <n v="53450.52"/>
    <n v="281.33333333333331"/>
    <n v="53450.52"/>
    <n v="844"/>
    <n v="160351.56"/>
    <n v="281.33333333333331"/>
    <n v="53450.52"/>
    <n v="281.33333333333331"/>
    <n v="53450.52"/>
    <n v="281.33333333333331"/>
    <n v="53450.52"/>
    <n v="844"/>
    <n v="160351.56"/>
    <s v="Discontinued"/>
    <n v="0"/>
    <n v="0"/>
    <n v="0"/>
    <n v="0"/>
    <n v="257.8"/>
    <n v="0"/>
    <n v="0"/>
    <n v="0"/>
    <n v="0"/>
    <n v="0"/>
    <n v="0"/>
    <n v="0"/>
    <n v="0"/>
    <n v="0"/>
    <s v="Discontinued"/>
    <n v="0"/>
    <n v="0"/>
    <n v="0"/>
    <n v="0"/>
    <n v="0"/>
    <n v="0"/>
    <s v="Summer 2016"/>
    <n v="0"/>
    <n v="0"/>
    <n v="0"/>
    <n v="0"/>
    <n v="0"/>
    <n v="0"/>
    <n v="0"/>
    <n v="0"/>
    <s v="Discontinued"/>
    <n v="0"/>
    <n v="0"/>
    <n v="0"/>
    <n v="0"/>
    <n v="0"/>
    <n v="0"/>
    <n v="0"/>
    <n v="0"/>
    <n v="0"/>
    <n v="0"/>
    <n v="0"/>
    <n v="0"/>
    <n v="0"/>
    <n v="0"/>
    <x v="1"/>
    <n v="281.33333333333331"/>
    <n v="281.33333333333331"/>
    <n v="281.33333333333331"/>
    <n v="844"/>
    <n v="0"/>
    <n v="0"/>
    <s v="n/a, older cycle"/>
    <n v="0"/>
    <n v="0"/>
    <n v="0"/>
    <n v="0"/>
    <n v="0"/>
    <n v="0"/>
    <n v="0"/>
    <n v="0"/>
    <x v="1"/>
    <n v="281.33333333333331"/>
    <n v="281.33333333333331"/>
    <n v="281.33333333333331"/>
    <n v="844"/>
    <n v="0"/>
    <n v="0"/>
    <s v="n/a, older cycle"/>
    <n v="0"/>
    <n v="0"/>
    <n v="0"/>
    <n v="0"/>
    <n v="0"/>
    <n v="0"/>
    <n v="0"/>
    <n v="0"/>
    <n v="1688"/>
    <n v="320703.12"/>
    <n v="11.494735483870967"/>
  </r>
  <r>
    <n v="218"/>
    <n v="510774"/>
    <x v="4"/>
    <s v="2016"/>
    <x v="0"/>
    <x v="3"/>
    <n v="10800"/>
    <s v="n/a, older cycle"/>
    <s v="Ken Ellinger"/>
    <s v="kellinger@daltonstate.edu"/>
    <s v="American Government"/>
    <s v="POLS 1101"/>
    <s v="Political Science"/>
    <s v="Positive"/>
    <s v="Positive"/>
    <s v="Neutral"/>
    <n v="59000.37"/>
    <n v="663"/>
    <n v="88.990000000000009"/>
    <n v="221"/>
    <n v="221"/>
    <n v="221"/>
    <s v="Fall 2016"/>
    <s v="N"/>
    <m/>
    <m/>
    <s v="Continued"/>
    <n v="0"/>
    <n v="0"/>
    <n v="0"/>
    <n v="0"/>
    <n v="0"/>
    <n v="0"/>
    <n v="0"/>
    <n v="0"/>
    <n v="0"/>
    <n v="0"/>
    <n v="0"/>
    <n v="0"/>
    <n v="0"/>
    <n v="0"/>
    <n v="221"/>
    <n v="19666.79"/>
    <n v="221"/>
    <n v="19666.79"/>
    <n v="442"/>
    <n v="39333.58"/>
    <n v="221"/>
    <n v="19666.79"/>
    <n v="221"/>
    <n v="19666.79"/>
    <n v="221"/>
    <n v="19666.79"/>
    <n v="663"/>
    <n v="59000.37"/>
    <s v="Continued"/>
    <n v="17"/>
    <n v="180"/>
    <n v="140"/>
    <n v="337"/>
    <n v="88.99"/>
    <n v="29989.629999999997"/>
    <n v="17"/>
    <n v="1512.83"/>
    <n v="180"/>
    <n v="16018.199999999999"/>
    <n v="140"/>
    <n v="12458.599999999999"/>
    <n v="337"/>
    <n v="29989.629999999997"/>
    <s v="Unknown"/>
    <m/>
    <m/>
    <m/>
    <n v="0"/>
    <m/>
    <n v="0"/>
    <s v="Fall 2016"/>
    <n v="0"/>
    <n v="0"/>
    <n v="0"/>
    <n v="0"/>
    <n v="0"/>
    <n v="0"/>
    <n v="0"/>
    <n v="0"/>
    <s v="Timed Out"/>
    <m/>
    <m/>
    <m/>
    <n v="0"/>
    <n v="0"/>
    <n v="0"/>
    <n v="0"/>
    <n v="0"/>
    <n v="0"/>
    <n v="0"/>
    <n v="0"/>
    <n v="0"/>
    <n v="0"/>
    <n v="0"/>
    <x v="3"/>
    <n v="221"/>
    <n v="221"/>
    <n v="221"/>
    <n v="663"/>
    <n v="0"/>
    <n v="0"/>
    <s v="n/a, older cycle"/>
    <n v="0"/>
    <n v="0"/>
    <n v="0"/>
    <n v="0"/>
    <n v="0"/>
    <n v="0"/>
    <n v="0"/>
    <n v="0"/>
    <x v="0"/>
    <n v="221"/>
    <n v="221"/>
    <n v="221"/>
    <n v="663"/>
    <n v="0"/>
    <n v="0"/>
    <s v="n/a, older cycle"/>
    <n v="0"/>
    <n v="0"/>
    <n v="0"/>
    <n v="0"/>
    <n v="0"/>
    <n v="0"/>
    <n v="0"/>
    <n v="0"/>
    <n v="1442"/>
    <n v="128323.58000000002"/>
    <n v="11.881812962962965"/>
  </r>
  <r>
    <n v="219"/>
    <n v="510714"/>
    <x v="4"/>
    <s v="2016"/>
    <x v="0"/>
    <x v="14"/>
    <n v="30000"/>
    <s v="n/a, older cycle"/>
    <s v="Thomas Harnden"/>
    <s v="tharnden@highlands.edu"/>
    <s v="Introduction to Biology, General Zoology"/>
    <s v="BIOL 1010, BIOL 2154"/>
    <s v="Biological Sciences"/>
    <s v="Positive"/>
    <s v="Neutral"/>
    <s v="Neutral"/>
    <n v="259920"/>
    <n v="720"/>
    <n v="230"/>
    <n v="240"/>
    <n v="240"/>
    <n v="240"/>
    <s v="Fall 2016"/>
    <s v="N"/>
    <m/>
    <m/>
    <s v="Continued"/>
    <n v="0"/>
    <n v="0"/>
    <n v="0"/>
    <n v="0"/>
    <n v="0"/>
    <n v="0"/>
    <n v="0"/>
    <n v="0"/>
    <n v="0"/>
    <n v="0"/>
    <n v="0"/>
    <n v="0"/>
    <n v="0"/>
    <n v="0"/>
    <n v="240"/>
    <n v="55200"/>
    <n v="240"/>
    <n v="55200"/>
    <n v="480"/>
    <n v="110400"/>
    <n v="240"/>
    <n v="55200"/>
    <n v="240"/>
    <n v="55200"/>
    <n v="240"/>
    <n v="55200"/>
    <n v="720"/>
    <n v="165600"/>
    <s v="Continued"/>
    <n v="100"/>
    <n v="300"/>
    <n v="300"/>
    <n v="700"/>
    <n v="230"/>
    <n v="161000"/>
    <n v="100"/>
    <n v="23000"/>
    <n v="300"/>
    <n v="69000"/>
    <n v="300"/>
    <n v="69000"/>
    <n v="700"/>
    <n v="161000"/>
    <s v="Continued"/>
    <n v="136"/>
    <n v="475"/>
    <n v="500"/>
    <n v="1111"/>
    <n v="230"/>
    <n v="255530"/>
    <s v="Fall 2016"/>
    <n v="136"/>
    <n v="31280"/>
    <n v="475"/>
    <n v="109250"/>
    <n v="500"/>
    <n v="115000"/>
    <n v="1111"/>
    <n v="255530"/>
    <s v="Continued"/>
    <n v="136"/>
    <n v="475"/>
    <n v="500"/>
    <n v="1111"/>
    <n v="230"/>
    <n v="255530"/>
    <n v="136"/>
    <n v="31280"/>
    <n v="475"/>
    <n v="109250"/>
    <n v="500"/>
    <n v="115000"/>
    <n v="1111"/>
    <n v="255530"/>
    <x v="0"/>
    <n v="240"/>
    <n v="240"/>
    <n v="240"/>
    <n v="720"/>
    <n v="230"/>
    <n v="165600"/>
    <s v="n/a, older cycle"/>
    <n v="240"/>
    <n v="55200"/>
    <n v="240"/>
    <n v="55200"/>
    <n v="240"/>
    <n v="55200"/>
    <n v="720"/>
    <n v="165600"/>
    <x v="2"/>
    <n v="240"/>
    <n v="240"/>
    <n v="240"/>
    <n v="720"/>
    <n v="230"/>
    <n v="165600"/>
    <s v="n/a, older cycle"/>
    <n v="240"/>
    <n v="55200"/>
    <n v="240"/>
    <n v="55200"/>
    <n v="240"/>
    <n v="55200"/>
    <n v="720"/>
    <n v="165600"/>
    <n v="5562"/>
    <n v="1279260"/>
    <n v="42.642000000000003"/>
  </r>
  <r>
    <n v="221"/>
    <n v="510777"/>
    <x v="4"/>
    <s v="2016"/>
    <x v="0"/>
    <x v="15"/>
    <n v="25600"/>
    <s v="n/a, older cycle"/>
    <s v="Georgina Hammock"/>
    <s v="ghammock@gru.edu"/>
    <s v="Introduction to General Psychology"/>
    <s v="PSYC 1101"/>
    <s v="Psychology"/>
    <s v="Positive"/>
    <s v="Neutral"/>
    <s v="Negative"/>
    <n v="78331.5"/>
    <n v="845"/>
    <n v="92.7"/>
    <n v="281.66666666666669"/>
    <n v="281.66666666666669"/>
    <n v="281.66666666666669"/>
    <s v="Fall 2016"/>
    <s v="N"/>
    <m/>
    <m/>
    <s v="Continued"/>
    <n v="0"/>
    <n v="0"/>
    <n v="0"/>
    <n v="0"/>
    <n v="0"/>
    <n v="0"/>
    <n v="0"/>
    <n v="0"/>
    <n v="0"/>
    <n v="0"/>
    <n v="0"/>
    <n v="0"/>
    <n v="0"/>
    <n v="0"/>
    <n v="281.66666666666669"/>
    <n v="26110.500000000004"/>
    <n v="281.66666666666669"/>
    <n v="26110.500000000004"/>
    <n v="563.33333333333337"/>
    <n v="52221.000000000007"/>
    <n v="281.66666666666669"/>
    <n v="26110.500000000004"/>
    <n v="281.66666666666669"/>
    <n v="26110.500000000004"/>
    <n v="281.66666666666669"/>
    <n v="26110.500000000004"/>
    <n v="845"/>
    <n v="78331.500000000015"/>
    <s v="Discontinued"/>
    <n v="0"/>
    <n v="0"/>
    <n v="0"/>
    <n v="0"/>
    <n v="142.97999999999999"/>
    <n v="0"/>
    <n v="0"/>
    <n v="0"/>
    <n v="0"/>
    <n v="0"/>
    <n v="0"/>
    <n v="0"/>
    <n v="0"/>
    <n v="0"/>
    <s v="Discontinued"/>
    <m/>
    <m/>
    <m/>
    <n v="0"/>
    <m/>
    <n v="0"/>
    <s v="Fall 2016"/>
    <n v="0"/>
    <n v="0"/>
    <n v="0"/>
    <n v="0"/>
    <n v="0"/>
    <n v="0"/>
    <n v="0"/>
    <n v="0"/>
    <s v="Discontinued"/>
    <m/>
    <m/>
    <m/>
    <n v="0"/>
    <n v="0"/>
    <n v="0"/>
    <n v="0"/>
    <n v="0"/>
    <n v="0"/>
    <n v="0"/>
    <n v="0"/>
    <n v="0"/>
    <n v="0"/>
    <n v="0"/>
    <x v="1"/>
    <n v="281.66666666666669"/>
    <n v="281.66666666666669"/>
    <n v="281.66666666666669"/>
    <n v="845"/>
    <n v="0"/>
    <n v="0"/>
    <s v="n/a, older cycle"/>
    <n v="0"/>
    <n v="0"/>
    <n v="0"/>
    <n v="0"/>
    <n v="0"/>
    <n v="0"/>
    <n v="0"/>
    <n v="0"/>
    <x v="1"/>
    <n v="281.66666666666669"/>
    <n v="281.66666666666669"/>
    <n v="281.66666666666669"/>
    <n v="845"/>
    <n v="0"/>
    <n v="0"/>
    <s v="n/a, older cycle"/>
    <n v="0"/>
    <n v="0"/>
    <n v="0"/>
    <n v="0"/>
    <n v="0"/>
    <n v="0"/>
    <n v="0"/>
    <n v="0"/>
    <n v="1408.3333333333335"/>
    <n v="130552.50000000003"/>
    <n v="5.0997070312500012"/>
  </r>
  <r>
    <n v="225"/>
    <n v="510840"/>
    <x v="4"/>
    <s v="2016"/>
    <x v="0"/>
    <x v="14"/>
    <n v="10800"/>
    <s v="n/a, older cycle"/>
    <s v="Christina Wolfe"/>
    <s v="cwolfe@highlands.edu"/>
    <s v="Introduction to Sociology"/>
    <s v="SOCI 1101"/>
    <s v="Sociology"/>
    <s v="Positive"/>
    <s v="Neutral"/>
    <s v="Negative"/>
    <n v="69272"/>
    <n v="280"/>
    <n v="247.4"/>
    <n v="93.333333333333329"/>
    <n v="93.333333333333329"/>
    <n v="93.333333333333329"/>
    <s v="Fall 2016"/>
    <s v="N"/>
    <m/>
    <m/>
    <s v="Continued"/>
    <n v="0"/>
    <n v="0"/>
    <n v="0"/>
    <n v="0"/>
    <n v="0"/>
    <n v="0"/>
    <n v="0"/>
    <n v="0"/>
    <n v="0"/>
    <n v="0"/>
    <n v="0"/>
    <n v="0"/>
    <n v="0"/>
    <n v="0"/>
    <n v="93.333333333333329"/>
    <n v="23090.666666666664"/>
    <n v="93.333333333333329"/>
    <n v="23090.666666666664"/>
    <n v="186.66666666666666"/>
    <n v="46181.333333333328"/>
    <n v="93.333333333333329"/>
    <n v="23090.666666666664"/>
    <n v="93.333333333333329"/>
    <n v="23090.666666666664"/>
    <n v="93.333333333333329"/>
    <n v="23090.666666666664"/>
    <n v="280"/>
    <n v="69272"/>
    <s v="Continued"/>
    <n v="60"/>
    <n v="200"/>
    <n v="200"/>
    <n v="460"/>
    <n v="208.67"/>
    <n v="95988.2"/>
    <n v="60"/>
    <n v="12520.199999999999"/>
    <n v="200"/>
    <n v="41734"/>
    <n v="200"/>
    <n v="41734"/>
    <n v="460"/>
    <n v="95988.2"/>
    <s v="Continued"/>
    <n v="60"/>
    <n v="200"/>
    <n v="200"/>
    <n v="460"/>
    <n v="247.5"/>
    <n v="113850"/>
    <s v="Fall 2016"/>
    <n v="60"/>
    <n v="14850"/>
    <n v="200"/>
    <n v="49500"/>
    <n v="200"/>
    <n v="49500"/>
    <n v="460"/>
    <n v="113850"/>
    <s v="Continued"/>
    <n v="60"/>
    <n v="200"/>
    <n v="200"/>
    <n v="460"/>
    <n v="247.5"/>
    <n v="113850"/>
    <n v="60"/>
    <n v="14850"/>
    <n v="200"/>
    <n v="49500"/>
    <n v="200"/>
    <n v="49500"/>
    <n v="460"/>
    <n v="113850"/>
    <x v="0"/>
    <n v="93.333333333333329"/>
    <n v="93.333333333333329"/>
    <n v="93.333333333333329"/>
    <n v="280"/>
    <n v="247.5"/>
    <n v="69300"/>
    <s v="n/a, older cycle"/>
    <n v="93.333333333333329"/>
    <n v="23100"/>
    <n v="93.333333333333329"/>
    <n v="23100"/>
    <n v="93.333333333333329"/>
    <n v="23100"/>
    <n v="280"/>
    <n v="69300"/>
    <x v="0"/>
    <n v="93.333333333333329"/>
    <n v="93.333333333333329"/>
    <n v="93.333333333333329"/>
    <n v="280"/>
    <n v="247.5"/>
    <n v="69300"/>
    <s v="n/a, older cycle"/>
    <n v="0"/>
    <n v="0"/>
    <n v="0"/>
    <n v="0"/>
    <n v="0"/>
    <n v="0"/>
    <n v="0"/>
    <n v="0"/>
    <n v="2126.6666666666665"/>
    <n v="508441.53333333333"/>
    <n v="47.07791975308642"/>
  </r>
  <r>
    <n v="229"/>
    <n v="510713"/>
    <x v="4"/>
    <s v="2016"/>
    <x v="0"/>
    <x v="1"/>
    <n v="10800"/>
    <s v="n/a, older cycle"/>
    <s v="Chi Zhang"/>
    <s v="chizhang@kennesaw.edu"/>
    <s v="Foundations of Health Information Technology"/>
    <s v="IT 3503, IT 6503"/>
    <s v="Computing Disciplines"/>
    <s v="Positive"/>
    <s v="Neutral"/>
    <s v="Neutral"/>
    <n v="23936"/>
    <n v="160"/>
    <n v="149.6"/>
    <n v="53.333333333333336"/>
    <n v="53.333333333333336"/>
    <n v="53.333333333333336"/>
    <s v="Fall 2016"/>
    <s v="N"/>
    <m/>
    <m/>
    <s v="Continued"/>
    <n v="0"/>
    <n v="0"/>
    <n v="0"/>
    <n v="0"/>
    <n v="0"/>
    <n v="0"/>
    <n v="0"/>
    <n v="0"/>
    <n v="0"/>
    <n v="0"/>
    <n v="0"/>
    <n v="0"/>
    <n v="0"/>
    <n v="0"/>
    <n v="53.333333333333336"/>
    <n v="7978.666666666667"/>
    <n v="53.333333333333336"/>
    <n v="7978.666666666667"/>
    <n v="106.66666666666667"/>
    <n v="15957.333333333334"/>
    <n v="53.333333333333336"/>
    <n v="7978.666666666667"/>
    <n v="53.333333333333336"/>
    <n v="7978.666666666667"/>
    <n v="53.333333333333336"/>
    <n v="7978.666666666667"/>
    <n v="160"/>
    <n v="23936"/>
    <s v="Continued"/>
    <n v="30"/>
    <n v="65"/>
    <n v="45"/>
    <n v="140"/>
    <n v="145.5"/>
    <n v="20370"/>
    <n v="30"/>
    <n v="4365"/>
    <n v="65"/>
    <n v="9457.5"/>
    <n v="45"/>
    <n v="6547.5"/>
    <n v="140"/>
    <n v="20370"/>
    <s v="Continued"/>
    <n v="30"/>
    <n v="65"/>
    <n v="45"/>
    <n v="140"/>
    <n v="149.6"/>
    <n v="20944"/>
    <s v="Fall 2016"/>
    <n v="30"/>
    <n v="4488"/>
    <n v="65"/>
    <n v="9724"/>
    <n v="45"/>
    <n v="6732"/>
    <n v="140"/>
    <n v="20944"/>
    <s v="Continued"/>
    <n v="30"/>
    <n v="65"/>
    <n v="45"/>
    <n v="140"/>
    <n v="149.6"/>
    <n v="20944"/>
    <n v="30"/>
    <n v="4488"/>
    <n v="65"/>
    <n v="9724"/>
    <n v="45"/>
    <n v="6732"/>
    <n v="140"/>
    <n v="20944"/>
    <x v="0"/>
    <n v="53.333333333333336"/>
    <n v="53.333333333333336"/>
    <n v="53.333333333333336"/>
    <n v="160"/>
    <n v="149.6"/>
    <n v="23936"/>
    <s v="n/a, older cycle"/>
    <n v="53.333333333333336"/>
    <n v="7978.666666666667"/>
    <n v="53.333333333333336"/>
    <n v="7978.666666666667"/>
    <n v="53.333333333333336"/>
    <n v="7978.666666666667"/>
    <n v="160"/>
    <n v="23936"/>
    <x v="2"/>
    <n v="53.333333333333336"/>
    <n v="53.333333333333336"/>
    <n v="53.333333333333336"/>
    <n v="160"/>
    <n v="149.6"/>
    <n v="23936"/>
    <s v="n/a, older cycle"/>
    <n v="53.333333333333336"/>
    <n v="7978.666666666667"/>
    <n v="53.333333333333336"/>
    <n v="7978.666666666667"/>
    <n v="53.333333333333336"/>
    <n v="7978.666666666667"/>
    <n v="160"/>
    <n v="23936"/>
    <n v="1006.6666666666667"/>
    <n v="150023.33333333334"/>
    <n v="13.89104938271605"/>
  </r>
  <r>
    <s v="204a"/>
    <n v="510776"/>
    <x v="4"/>
    <s v="2016"/>
    <x v="0"/>
    <x v="18"/>
    <n v="10400"/>
    <s v="n/a, older cycle"/>
    <s v="Jason Davis"/>
    <s v="jasondavis@clayton.edu"/>
    <s v="Introduction to Criminal Justice"/>
    <s v="CRJU 1100, CRJU 1150"/>
    <s v="Criminal Justice"/>
    <s v="Positive"/>
    <s v="Neutral"/>
    <s v="Neutral"/>
    <n v="20989"/>
    <n v="145"/>
    <n v="144.75172413793103"/>
    <n v="48.333333333333336"/>
    <n v="48.333333333333336"/>
    <n v="48.333333333333336"/>
    <s v="Spring 2017"/>
    <s v="N"/>
    <m/>
    <m/>
    <s v="Continued"/>
    <n v="0"/>
    <n v="0"/>
    <n v="0"/>
    <n v="0"/>
    <n v="0"/>
    <n v="0"/>
    <n v="0"/>
    <n v="0"/>
    <n v="48.333333333333336"/>
    <n v="6996.3333333333339"/>
    <n v="48.333333333333336"/>
    <n v="6996.3333333333339"/>
    <n v="48.333333333333336"/>
    <n v="6996.3333333333339"/>
    <n v="48.333333333333336"/>
    <n v="6996.3333333333339"/>
    <n v="48.333333333333336"/>
    <n v="6996.3333333333339"/>
    <n v="145"/>
    <n v="20989"/>
    <n v="48.333333333333336"/>
    <n v="6996.3333333333339"/>
    <n v="48.333333333333336"/>
    <n v="6996.3333333333339"/>
    <n v="48.333333333333336"/>
    <n v="6996.3333333333339"/>
    <n v="145"/>
    <n v="20989"/>
    <s v="Continued"/>
    <n v="70"/>
    <n v="70"/>
    <n v="70"/>
    <n v="210"/>
    <n v="149.94999999999999"/>
    <n v="31489.499999999996"/>
    <n v="70"/>
    <n v="10496.5"/>
    <n v="70"/>
    <n v="10496.5"/>
    <n v="70"/>
    <n v="10496.5"/>
    <n v="210"/>
    <n v="31489.5"/>
    <s v="Continued"/>
    <n v="24"/>
    <n v="33"/>
    <n v="33"/>
    <n v="90"/>
    <n v="168.95"/>
    <n v="15205.499999999998"/>
    <s v="Spring 2017"/>
    <n v="24"/>
    <n v="4054.7999999999997"/>
    <n v="33"/>
    <n v="5575.3499999999995"/>
    <n v="33"/>
    <n v="5575.3499999999995"/>
    <n v="90"/>
    <n v="15205.5"/>
    <s v="Continued"/>
    <n v="24"/>
    <n v="33"/>
    <n v="33"/>
    <n v="90"/>
    <n v="168.95"/>
    <n v="15205.499999999998"/>
    <n v="24"/>
    <n v="4054.7999999999997"/>
    <n v="33"/>
    <n v="5575.3499999999995"/>
    <n v="33"/>
    <n v="5575.3499999999995"/>
    <n v="90"/>
    <n v="15205.5"/>
    <x v="3"/>
    <n v="48.333333333333336"/>
    <n v="48.333333333333336"/>
    <n v="48.333333333333336"/>
    <n v="145"/>
    <n v="168.95"/>
    <n v="24497.75"/>
    <s v="n/a, older cycle"/>
    <n v="0"/>
    <n v="0"/>
    <n v="0"/>
    <n v="0"/>
    <n v="0"/>
    <n v="0"/>
    <n v="0"/>
    <n v="0"/>
    <x v="0"/>
    <n v="48.333333333333336"/>
    <n v="48.333333333333336"/>
    <n v="48.333333333333336"/>
    <n v="145"/>
    <n v="168.95"/>
    <n v="24497.75"/>
    <s v="n/a, older cycle"/>
    <n v="0"/>
    <n v="0"/>
    <n v="0"/>
    <n v="0"/>
    <n v="0"/>
    <n v="0"/>
    <n v="0"/>
    <n v="0"/>
    <n v="728.33333333333337"/>
    <n v="110874.83333333334"/>
    <n v="10.661041666666668"/>
  </r>
  <r>
    <s v="204b"/>
    <n v="511144"/>
    <x v="4"/>
    <s v="2016"/>
    <x v="0"/>
    <x v="4"/>
    <n v="5400"/>
    <s v="n/a, older cycle"/>
    <s v="Scott Jacques"/>
    <s v="sjacques1@gsu.edu"/>
    <s v="Introduction to Criminal Justice"/>
    <s v="CRJU 1100, CRJU 1150"/>
    <s v="Criminal Justice"/>
    <s v="Duplicate"/>
    <s v="Duplicate"/>
    <s v="Duplicate"/>
    <n v="20989"/>
    <n v="145"/>
    <n v="144.75172413793103"/>
    <n v="48.333333333333336"/>
    <n v="48.333333333333336"/>
    <n v="48.333333333333336"/>
    <s v="Spring 2017"/>
    <s v="N"/>
    <m/>
    <m/>
    <s v="Continued"/>
    <n v="0"/>
    <n v="0"/>
    <n v="0"/>
    <n v="0"/>
    <n v="0"/>
    <n v="0"/>
    <n v="0"/>
    <n v="0"/>
    <n v="0"/>
    <n v="0"/>
    <n v="0"/>
    <n v="0"/>
    <n v="0"/>
    <n v="0"/>
    <n v="0"/>
    <n v="0"/>
    <n v="48.333333333333336"/>
    <n v="6996.3333333333339"/>
    <n v="48.333333333333336"/>
    <n v="6996.3333333333339"/>
    <n v="48.333333333333336"/>
    <n v="6996.3333333333339"/>
    <n v="48.333333333333336"/>
    <n v="6996.3333333333339"/>
    <n v="48.333333333333336"/>
    <n v="6996.3333333333339"/>
    <n v="145"/>
    <n v="20989"/>
    <s v="Continued"/>
    <n v="0"/>
    <n v="100"/>
    <n v="100"/>
    <n v="200"/>
    <n v="149.94999999999999"/>
    <n v="29989.999999999996"/>
    <n v="0"/>
    <n v="0"/>
    <n v="100"/>
    <n v="14994.999999999998"/>
    <n v="100"/>
    <n v="14994.999999999998"/>
    <n v="200"/>
    <n v="29989.999999999996"/>
    <s v="Continued"/>
    <n v="100"/>
    <n v="0"/>
    <n v="200"/>
    <n v="300"/>
    <n v="84.95"/>
    <n v="25485"/>
    <s v="Spring 2017"/>
    <n v="100"/>
    <n v="8495"/>
    <n v="0"/>
    <n v="0"/>
    <n v="200"/>
    <n v="16990"/>
    <n v="300"/>
    <n v="25485"/>
    <s v="Continued"/>
    <n v="100"/>
    <n v="0"/>
    <n v="200"/>
    <n v="300"/>
    <n v="84.95"/>
    <n v="25485"/>
    <n v="100"/>
    <n v="8495"/>
    <n v="0"/>
    <n v="0"/>
    <n v="200"/>
    <n v="16990"/>
    <n v="300"/>
    <n v="25485"/>
    <x v="3"/>
    <n v="48.333333333333336"/>
    <n v="48.333333333333336"/>
    <n v="48.333333333333336"/>
    <n v="145"/>
    <n v="84.95"/>
    <n v="12317.75"/>
    <s v="n/a, older cycle"/>
    <n v="0"/>
    <n v="0"/>
    <n v="0"/>
    <n v="0"/>
    <n v="0"/>
    <n v="0"/>
    <n v="0"/>
    <n v="0"/>
    <x v="0"/>
    <n v="48.333333333333336"/>
    <n v="48.333333333333336"/>
    <n v="48.333333333333336"/>
    <n v="145"/>
    <n v="84.95"/>
    <n v="12317.75"/>
    <s v="n/a, older cycle"/>
    <n v="0"/>
    <n v="0"/>
    <n v="0"/>
    <n v="0"/>
    <n v="0"/>
    <n v="0"/>
    <n v="0"/>
    <n v="0"/>
    <n v="993.33333333333337"/>
    <n v="108945.33333333333"/>
    <n v="20.175061728395061"/>
  </r>
  <r>
    <n v="232"/>
    <n v="511578"/>
    <x v="5"/>
    <s v="2017"/>
    <x v="0"/>
    <x v="18"/>
    <n v="10800"/>
    <s v="n/a, older cycle"/>
    <s v="Sheryne Southard"/>
    <s v="SheryneSouthard@clayton.edu"/>
    <s v="Legal Issues for Managers, Legal Environment of Business"/>
    <s v="TECH 3115, BLAW 2106"/>
    <s v="Business Administration, Management, and Economics"/>
    <s v="Positive"/>
    <s v="Positive"/>
    <s v="Positive"/>
    <n v="30446.3"/>
    <n v="359"/>
    <n v="84.808635097493038"/>
    <n v="119.66666666666667"/>
    <n v="119.66666666666667"/>
    <n v="119.66666666666667"/>
    <s v="Fall 2017"/>
    <s v="N"/>
    <m/>
    <m/>
    <s v="Continued"/>
    <n v="0"/>
    <n v="0"/>
    <n v="0"/>
    <n v="0"/>
    <n v="0"/>
    <n v="0"/>
    <n v="0"/>
    <n v="0"/>
    <n v="0"/>
    <n v="0"/>
    <n v="0"/>
    <n v="0"/>
    <n v="0"/>
    <n v="0"/>
    <n v="0"/>
    <n v="0"/>
    <n v="0"/>
    <n v="0"/>
    <n v="0"/>
    <n v="0"/>
    <n v="0"/>
    <n v="0"/>
    <n v="119.66666666666667"/>
    <n v="10148.766666666666"/>
    <n v="119.66666666666667"/>
    <n v="10148.766666666666"/>
    <n v="239.33333333333334"/>
    <n v="20297.533333333333"/>
    <s v="Continued"/>
    <n v="61"/>
    <n v="120"/>
    <n v="112"/>
    <n v="293"/>
    <n v="155.97"/>
    <n v="45699.21"/>
    <n v="61"/>
    <n v="9514.17"/>
    <n v="120"/>
    <n v="18716.400000000001"/>
    <n v="112"/>
    <n v="17468.64"/>
    <n v="293"/>
    <n v="45699.21"/>
    <s v="Continued"/>
    <n v="0"/>
    <n v="46"/>
    <n v="46"/>
    <n v="92"/>
    <n v="104.49"/>
    <n v="9613.08"/>
    <s v="Fall 2017"/>
    <n v="0"/>
    <n v="0"/>
    <n v="46"/>
    <n v="4806.54"/>
    <n v="46"/>
    <n v="4806.54"/>
    <n v="92"/>
    <n v="9613.08"/>
    <s v="Continued"/>
    <n v="0"/>
    <n v="46"/>
    <n v="46"/>
    <n v="92"/>
    <n v="104.49"/>
    <n v="9613.08"/>
    <n v="0"/>
    <n v="0"/>
    <n v="46"/>
    <n v="4806.54"/>
    <n v="46"/>
    <n v="4806.54"/>
    <n v="92"/>
    <n v="9613.08"/>
    <x v="0"/>
    <n v="119.66666666666667"/>
    <n v="119.66666666666667"/>
    <n v="119.66666666666667"/>
    <n v="359"/>
    <n v="104.49"/>
    <n v="37511.909999999996"/>
    <s v="n/a, older cycle"/>
    <n v="119.66666666666667"/>
    <n v="12503.97"/>
    <n v="119.66666666666667"/>
    <n v="12503.97"/>
    <n v="119.66666666666667"/>
    <n v="12503.97"/>
    <n v="359"/>
    <n v="37511.909999999996"/>
    <x v="2"/>
    <n v="119.66666666666667"/>
    <n v="119.66666666666667"/>
    <n v="119.66666666666667"/>
    <n v="359"/>
    <n v="104.49"/>
    <n v="37511.909999999996"/>
    <s v="n/a, older cycle"/>
    <n v="119.66666666666667"/>
    <n v="12503.97"/>
    <n v="119.66666666666667"/>
    <n v="12503.97"/>
    <n v="119.66666666666667"/>
    <n v="12503.97"/>
    <n v="359"/>
    <n v="37511.909999999996"/>
    <n v="1434.3333333333335"/>
    <n v="160246.72333333333"/>
    <n v="14.837659567901234"/>
  </r>
  <r>
    <n v="234"/>
    <n v="512205"/>
    <x v="5"/>
    <s v="2017"/>
    <x v="0"/>
    <x v="10"/>
    <n v="30000"/>
    <s v="n/a, older cycle"/>
    <s v="Mariana Stone"/>
    <s v="Mariana.Stone@ung.edu"/>
    <s v="Elementary Spanish"/>
    <s v="SPAN 1001"/>
    <s v="Foreign Languages"/>
    <s v="Positive"/>
    <s v="Positive"/>
    <s v="Positive"/>
    <n v="781830"/>
    <n v="3066"/>
    <n v="255"/>
    <n v="1022"/>
    <n v="1022"/>
    <n v="1022"/>
    <s v="Spring 2017"/>
    <s v="N"/>
    <m/>
    <m/>
    <s v="Continued"/>
    <n v="0"/>
    <n v="0"/>
    <n v="0"/>
    <n v="0"/>
    <n v="0"/>
    <n v="0"/>
    <n v="0"/>
    <n v="0"/>
    <n v="0"/>
    <n v="0"/>
    <n v="0"/>
    <n v="0"/>
    <n v="0"/>
    <n v="0"/>
    <n v="0"/>
    <n v="0"/>
    <n v="1022"/>
    <n v="260610"/>
    <n v="1022"/>
    <n v="260610"/>
    <n v="1022"/>
    <n v="260610"/>
    <n v="1022"/>
    <n v="260610"/>
    <n v="1022"/>
    <n v="260610"/>
    <n v="3066"/>
    <n v="781830"/>
    <s v="Continued"/>
    <n v="600"/>
    <n v="1800"/>
    <n v="1800"/>
    <n v="4200"/>
    <n v="100"/>
    <n v="420000"/>
    <n v="600"/>
    <n v="60000"/>
    <n v="1800"/>
    <n v="180000"/>
    <n v="1800"/>
    <n v="180000"/>
    <n v="4200"/>
    <n v="420000"/>
    <s v="Discontinued"/>
    <n v="0"/>
    <n v="0"/>
    <n v="0"/>
    <n v="0"/>
    <m/>
    <n v="0"/>
    <s v="Spring 2017"/>
    <n v="0"/>
    <n v="0"/>
    <n v="0"/>
    <n v="0"/>
    <n v="0"/>
    <n v="0"/>
    <n v="0"/>
    <n v="0"/>
    <s v="Discontinued"/>
    <n v="0"/>
    <n v="0"/>
    <n v="0"/>
    <n v="0"/>
    <m/>
    <n v="0"/>
    <n v="0"/>
    <n v="0"/>
    <n v="0"/>
    <n v="0"/>
    <n v="0"/>
    <n v="0"/>
    <n v="0"/>
    <n v="0"/>
    <x v="1"/>
    <n v="1022"/>
    <n v="1022"/>
    <n v="1022"/>
    <n v="3066"/>
    <m/>
    <n v="0"/>
    <s v="n/a, older cycle"/>
    <n v="0"/>
    <n v="0"/>
    <n v="0"/>
    <n v="0"/>
    <n v="0"/>
    <n v="0"/>
    <n v="0"/>
    <n v="0"/>
    <x v="1"/>
    <n v="1022"/>
    <n v="1022"/>
    <n v="1022"/>
    <n v="3066"/>
    <m/>
    <n v="0"/>
    <s v="n/a, older cycle"/>
    <n v="0"/>
    <n v="0"/>
    <n v="0"/>
    <n v="0"/>
    <n v="0"/>
    <n v="0"/>
    <n v="0"/>
    <n v="0"/>
    <n v="8288"/>
    <n v="1462440"/>
    <n v="48.747999999999998"/>
  </r>
  <r>
    <n v="235"/>
    <n v="511663"/>
    <x v="5"/>
    <s v="2017"/>
    <x v="0"/>
    <x v="8"/>
    <n v="25800"/>
    <s v="n/a, older cycle"/>
    <s v="Shana Kerr"/>
    <s v="shana.kerr@biosci.gatech.edu"/>
    <s v="Introductory and Honors Organismal Biology"/>
    <s v="BIOL 1520, BIOL 1521"/>
    <s v="Biological Sciences"/>
    <s v="Positive"/>
    <s v="Neutral"/>
    <s v="Neutral"/>
    <n v="97080"/>
    <n v="400"/>
    <n v="242.7"/>
    <n v="133.33333333333334"/>
    <n v="133.33333333333334"/>
    <n v="133.33333333333334"/>
    <s v="Fall 2017"/>
    <s v="N"/>
    <m/>
    <m/>
    <s v="Continued"/>
    <n v="0"/>
    <n v="0"/>
    <n v="0"/>
    <n v="0"/>
    <n v="0"/>
    <n v="0"/>
    <n v="0"/>
    <n v="0"/>
    <n v="0"/>
    <n v="0"/>
    <n v="0"/>
    <n v="0"/>
    <n v="0"/>
    <n v="0"/>
    <n v="0"/>
    <n v="0"/>
    <n v="0"/>
    <n v="0"/>
    <n v="0"/>
    <n v="0"/>
    <n v="0"/>
    <n v="0"/>
    <n v="133.33333333333334"/>
    <n v="32360"/>
    <n v="133.33333333333334"/>
    <n v="32360"/>
    <n v="266.66666666666669"/>
    <n v="64720"/>
    <s v="Continued"/>
    <n v="0"/>
    <n v="120"/>
    <n v="200"/>
    <n v="320"/>
    <n v="268.93"/>
    <n v="86057.600000000006"/>
    <n v="0"/>
    <n v="0"/>
    <n v="120"/>
    <n v="32271.600000000002"/>
    <n v="200"/>
    <n v="53786"/>
    <n v="320"/>
    <n v="86057.600000000006"/>
    <s v="Continued"/>
    <n v="0"/>
    <n v="110"/>
    <n v="180"/>
    <n v="290"/>
    <n v="245.99"/>
    <n v="71337.100000000006"/>
    <s v="Fall 2017"/>
    <n v="0"/>
    <n v="0"/>
    <n v="110"/>
    <n v="27058.9"/>
    <n v="180"/>
    <n v="44278.200000000004"/>
    <n v="290"/>
    <n v="71337.100000000006"/>
    <s v="Continued"/>
    <n v="0"/>
    <n v="110"/>
    <n v="180"/>
    <n v="290"/>
    <n v="245.99"/>
    <n v="71337.100000000006"/>
    <n v="0"/>
    <n v="0"/>
    <n v="110"/>
    <n v="27058.9"/>
    <n v="180"/>
    <n v="44278.200000000004"/>
    <n v="290"/>
    <n v="71337.100000000006"/>
    <x v="0"/>
    <n v="133.33333333333334"/>
    <n v="133.33333333333334"/>
    <n v="133.33333333333334"/>
    <n v="400"/>
    <n v="245.99"/>
    <n v="98396"/>
    <s v="n/a, older cycle"/>
    <n v="133.33333333333334"/>
    <n v="32798.666666666672"/>
    <n v="133.33333333333334"/>
    <n v="32798.666666666672"/>
    <n v="133.33333333333334"/>
    <n v="32798.666666666672"/>
    <n v="400"/>
    <n v="98396.000000000015"/>
    <x v="2"/>
    <n v="133.33333333333334"/>
    <n v="133.33333333333334"/>
    <n v="133.33333333333334"/>
    <n v="400"/>
    <n v="245.99"/>
    <n v="98396"/>
    <s v="n/a, older cycle"/>
    <n v="133.33333333333334"/>
    <n v="32798.666666666672"/>
    <n v="133.33333333333334"/>
    <n v="32798.666666666672"/>
    <n v="133.33333333333334"/>
    <n v="32798.666666666672"/>
    <n v="400"/>
    <n v="98396.000000000015"/>
    <n v="1966.6666666666667"/>
    <n v="490243.80000000005"/>
    <n v="19.001697674418608"/>
  </r>
  <r>
    <n v="237"/>
    <n v="511493"/>
    <x v="5"/>
    <s v="2017"/>
    <x v="0"/>
    <x v="9"/>
    <n v="10800"/>
    <s v="n/a, older cycle"/>
    <s v="Dee McKinney"/>
    <s v="dmckinney@ega.edu"/>
    <s v="World Civilization until 1648"/>
    <s v="HIST 1111"/>
    <s v="History"/>
    <s v="Positive"/>
    <s v="Negative"/>
    <s v="Negative"/>
    <n v="18008.22"/>
    <n v="90"/>
    <n v="200.09133333333335"/>
    <n v="30"/>
    <n v="30"/>
    <n v="30"/>
    <s v="Spring 2017"/>
    <s v="N"/>
    <m/>
    <m/>
    <s v="Continued"/>
    <n v="0"/>
    <n v="0"/>
    <n v="0"/>
    <n v="0"/>
    <n v="0"/>
    <n v="0"/>
    <n v="0"/>
    <n v="0"/>
    <n v="0"/>
    <n v="0"/>
    <n v="0"/>
    <n v="0"/>
    <n v="0"/>
    <n v="0"/>
    <n v="0"/>
    <n v="0"/>
    <n v="30"/>
    <n v="6002.7400000000007"/>
    <n v="30"/>
    <n v="6002.7400000000007"/>
    <n v="30"/>
    <n v="6002.7400000000007"/>
    <n v="30"/>
    <n v="6002.7400000000007"/>
    <n v="30"/>
    <n v="6002.7400000000007"/>
    <n v="90"/>
    <n v="18008.22"/>
    <s v="Continued"/>
    <n v="30"/>
    <n v="60"/>
    <n v="60"/>
    <n v="150"/>
    <n v="124.55"/>
    <n v="18682.5"/>
    <n v="30"/>
    <n v="3736.5"/>
    <n v="60"/>
    <n v="7473"/>
    <n v="60"/>
    <n v="7473"/>
    <n v="150"/>
    <n v="18682.5"/>
    <s v="Discontinued"/>
    <n v="0"/>
    <n v="0"/>
    <n v="0"/>
    <n v="0"/>
    <n v="0"/>
    <n v="0"/>
    <s v="Spring 2017"/>
    <n v="0"/>
    <n v="0"/>
    <n v="0"/>
    <n v="0"/>
    <n v="0"/>
    <n v="0"/>
    <n v="0"/>
    <n v="0"/>
    <s v="Discontinued"/>
    <n v="0"/>
    <n v="0"/>
    <n v="0"/>
    <n v="0"/>
    <n v="0"/>
    <n v="0"/>
    <n v="0"/>
    <n v="0"/>
    <n v="0"/>
    <n v="0"/>
    <n v="0"/>
    <n v="0"/>
    <n v="0"/>
    <n v="0"/>
    <x v="1"/>
    <n v="30"/>
    <n v="30"/>
    <n v="30"/>
    <n v="90"/>
    <n v="0"/>
    <n v="0"/>
    <s v="n/a, older cycle"/>
    <n v="0"/>
    <n v="0"/>
    <n v="0"/>
    <n v="0"/>
    <n v="0"/>
    <n v="0"/>
    <n v="0"/>
    <n v="0"/>
    <x v="1"/>
    <n v="30"/>
    <n v="30"/>
    <n v="30"/>
    <n v="90"/>
    <n v="0"/>
    <n v="0"/>
    <s v="n/a, older cycle"/>
    <n v="0"/>
    <n v="0"/>
    <n v="0"/>
    <n v="0"/>
    <n v="0"/>
    <n v="0"/>
    <n v="0"/>
    <n v="0"/>
    <n v="270"/>
    <n v="42693.460000000006"/>
    <n v="3.9530981481481486"/>
  </r>
  <r>
    <n v="238"/>
    <n v="511711"/>
    <x v="5"/>
    <s v="2017"/>
    <x v="0"/>
    <x v="3"/>
    <n v="15400"/>
    <s v="n/a, older cycle"/>
    <s v="Thomas Gonzalez"/>
    <s v="tgonzalez@daltonstate.edu"/>
    <s v="Calculus and Analytic Geometry"/>
    <s v="MATH 2253, MATH 2254, MATH 2255"/>
    <s v="Mathematical Subjects"/>
    <s v="Positive"/>
    <s v="Neutral"/>
    <s v="Neutral"/>
    <n v="99086"/>
    <n v="481"/>
    <n v="206"/>
    <n v="160.33333333333334"/>
    <n v="160.33333333333334"/>
    <n v="160.33333333333334"/>
    <s v="Spring 2017"/>
    <s v="N"/>
    <m/>
    <m/>
    <s v="Continued"/>
    <n v="0"/>
    <n v="0"/>
    <n v="0"/>
    <n v="0"/>
    <n v="0"/>
    <n v="0"/>
    <n v="0"/>
    <n v="0"/>
    <n v="0"/>
    <n v="0"/>
    <n v="0"/>
    <n v="0"/>
    <n v="0"/>
    <n v="0"/>
    <n v="0"/>
    <n v="0"/>
    <n v="160.33333333333334"/>
    <n v="33028.666666666672"/>
    <n v="160.33333333333334"/>
    <n v="33028.666666666672"/>
    <n v="160.33333333333334"/>
    <n v="33028.666666666672"/>
    <n v="160.33333333333334"/>
    <n v="33028.666666666672"/>
    <n v="160.33333333333334"/>
    <n v="33028.666666666672"/>
    <n v="481"/>
    <n v="99086.000000000015"/>
    <s v="Continued"/>
    <n v="60"/>
    <n v="250"/>
    <n v="250"/>
    <n v="560"/>
    <n v="299.95"/>
    <n v="167972"/>
    <n v="60"/>
    <n v="17997"/>
    <n v="250"/>
    <n v="74987.5"/>
    <n v="250"/>
    <n v="74987.5"/>
    <n v="560"/>
    <n v="167972"/>
    <s v="Continued"/>
    <n v="60"/>
    <n v="332"/>
    <n v="225"/>
    <n v="617"/>
    <n v="240"/>
    <n v="148080"/>
    <s v="Spring 2017"/>
    <n v="60"/>
    <n v="14400"/>
    <n v="332"/>
    <n v="79680"/>
    <n v="225"/>
    <n v="54000"/>
    <n v="617"/>
    <n v="148080"/>
    <s v="Continued"/>
    <n v="60"/>
    <n v="332"/>
    <n v="225"/>
    <n v="617"/>
    <n v="240"/>
    <n v="148080"/>
    <n v="60"/>
    <n v="14400"/>
    <n v="332"/>
    <n v="79680"/>
    <n v="225"/>
    <n v="54000"/>
    <n v="617"/>
    <n v="148080"/>
    <x v="0"/>
    <n v="160.33333333333334"/>
    <n v="160.33333333333334"/>
    <n v="160.33333333333334"/>
    <n v="481"/>
    <n v="240"/>
    <n v="115440"/>
    <s v="n/a, older cycle"/>
    <n v="160.33333333333334"/>
    <n v="38480"/>
    <n v="160.33333333333334"/>
    <n v="38480"/>
    <n v="160.33333333333334"/>
    <n v="38480"/>
    <n v="481"/>
    <n v="115440"/>
    <x v="2"/>
    <n v="160.33333333333334"/>
    <n v="160.33333333333334"/>
    <n v="160.33333333333334"/>
    <n v="481"/>
    <n v="240"/>
    <n v="115440"/>
    <s v="n/a, older cycle"/>
    <n v="160.33333333333334"/>
    <n v="38480"/>
    <n v="160.33333333333334"/>
    <n v="38480"/>
    <n v="160.33333333333334"/>
    <n v="38480"/>
    <n v="481"/>
    <n v="115440"/>
    <n v="3397.3333333333335"/>
    <n v="827126.66666666674"/>
    <n v="53.709523809523816"/>
  </r>
  <r>
    <n v="240"/>
    <n v="511506"/>
    <x v="5"/>
    <s v="2017"/>
    <x v="0"/>
    <x v="21"/>
    <n v="20800"/>
    <s v="n/a, older cycle"/>
    <s v="Dovile Budryte"/>
    <s v="dbudryte@ggc.edu"/>
    <s v="American Government"/>
    <s v="POLS 1101"/>
    <s v="Political Science"/>
    <s v="Neutral"/>
    <s v="Neutral"/>
    <s v="Neutral"/>
    <n v="132809.60000000001"/>
    <n v="616"/>
    <n v="215.60000000000002"/>
    <n v="205.33333333333334"/>
    <n v="205.33333333333334"/>
    <n v="205.33333333333334"/>
    <s v="Spring 2017"/>
    <s v="N"/>
    <m/>
    <m/>
    <s v="Continued"/>
    <n v="0"/>
    <n v="0"/>
    <n v="0"/>
    <n v="0"/>
    <n v="0"/>
    <n v="0"/>
    <n v="0"/>
    <n v="0"/>
    <n v="0"/>
    <n v="0"/>
    <n v="0"/>
    <n v="0"/>
    <n v="0"/>
    <n v="0"/>
    <n v="0"/>
    <n v="0"/>
    <n v="205.33333333333334"/>
    <n v="44269.866666666676"/>
    <n v="205.33333333333334"/>
    <n v="44269.866666666676"/>
    <n v="205.33333333333334"/>
    <n v="44269.866666666676"/>
    <n v="205.33333333333334"/>
    <n v="44269.866666666676"/>
    <n v="205.33333333333334"/>
    <n v="44269.866666666676"/>
    <n v="616"/>
    <n v="132809.60000000003"/>
    <s v="Continued"/>
    <n v="205"/>
    <n v="205"/>
    <n v="205"/>
    <n v="615"/>
    <n v="164.67"/>
    <n v="101272.04999999999"/>
    <n v="205"/>
    <n v="33757.35"/>
    <n v="205"/>
    <n v="33757.35"/>
    <n v="205"/>
    <n v="33757.35"/>
    <n v="615"/>
    <n v="101272.04999999999"/>
    <s v="Continued"/>
    <n v="186"/>
    <n v="1257"/>
    <n v="700"/>
    <n v="2143"/>
    <n v="149.71"/>
    <n v="320828.53000000003"/>
    <s v="Spring 2017"/>
    <n v="186"/>
    <n v="27846.06"/>
    <n v="1257"/>
    <n v="188185.47"/>
    <n v="700"/>
    <n v="104797"/>
    <n v="2143"/>
    <n v="320828.53000000003"/>
    <s v="Continued"/>
    <n v="186"/>
    <n v="1257"/>
    <n v="700"/>
    <n v="2143"/>
    <n v="149.71"/>
    <n v="320828.53000000003"/>
    <n v="186"/>
    <n v="27846.06"/>
    <n v="1257"/>
    <n v="188185.47"/>
    <n v="700"/>
    <n v="104797"/>
    <n v="2143"/>
    <n v="320828.53000000003"/>
    <x v="0"/>
    <n v="205.33333333333334"/>
    <n v="205.33333333333334"/>
    <n v="205.33333333333334"/>
    <n v="616"/>
    <n v="149.71"/>
    <n v="92221.36"/>
    <s v="n/a, older cycle"/>
    <n v="205.33333333333334"/>
    <n v="30740.453333333335"/>
    <n v="205.33333333333334"/>
    <n v="30740.453333333335"/>
    <n v="205.33333333333334"/>
    <n v="30740.453333333335"/>
    <n v="616"/>
    <n v="92221.36"/>
    <x v="2"/>
    <n v="205.33333333333334"/>
    <n v="205.33333333333334"/>
    <n v="205.33333333333334"/>
    <n v="616"/>
    <n v="149.71"/>
    <n v="92221.36"/>
    <s v="n/a, older cycle"/>
    <n v="205.33333333333334"/>
    <n v="30740.453333333335"/>
    <n v="205.33333333333334"/>
    <n v="30740.453333333335"/>
    <n v="205.33333333333334"/>
    <n v="30740.453333333335"/>
    <n v="616"/>
    <n v="92221.36"/>
    <n v="6954.3333333333339"/>
    <n v="1104451.2966666669"/>
    <n v="53.098620032051294"/>
  </r>
  <r>
    <n v="241"/>
    <n v="511656"/>
    <x v="5"/>
    <s v="2017"/>
    <x v="0"/>
    <x v="13"/>
    <n v="10800"/>
    <s v="n/a, older cycle"/>
    <s v="Molly Smith"/>
    <s v="molly.smith@sgsc.edu"/>
    <s v="Microbiology"/>
    <s v="BIOL 2215"/>
    <s v="Biological Sciences"/>
    <s v="Positive"/>
    <s v="Positive"/>
    <s v="Positive"/>
    <n v="22161"/>
    <n v="72"/>
    <n v="307.79166666666669"/>
    <n v="24"/>
    <n v="24"/>
    <n v="24"/>
    <s v="Fall 2017"/>
    <s v="N"/>
    <m/>
    <m/>
    <s v="Continued"/>
    <n v="0"/>
    <n v="0"/>
    <n v="0"/>
    <n v="0"/>
    <n v="0"/>
    <n v="0"/>
    <n v="0"/>
    <n v="0"/>
    <n v="0"/>
    <n v="0"/>
    <n v="0"/>
    <n v="0"/>
    <n v="0"/>
    <n v="0"/>
    <n v="0"/>
    <n v="0"/>
    <n v="0"/>
    <n v="0"/>
    <n v="0"/>
    <n v="0"/>
    <n v="0"/>
    <n v="0"/>
    <n v="24"/>
    <n v="7387"/>
    <n v="24"/>
    <n v="7387"/>
    <n v="48"/>
    <n v="14774"/>
    <s v="Continued"/>
    <n v="24"/>
    <n v="24"/>
    <n v="24"/>
    <n v="72"/>
    <n v="314.8"/>
    <n v="22665.600000000002"/>
    <n v="24"/>
    <n v="7555.2000000000007"/>
    <n v="24"/>
    <n v="7555.2000000000007"/>
    <n v="24"/>
    <n v="7555.2000000000007"/>
    <n v="72"/>
    <n v="22665.600000000002"/>
    <s v="Continued"/>
    <n v="24"/>
    <n v="24"/>
    <n v="24"/>
    <n v="72"/>
    <n v="316"/>
    <n v="22752"/>
    <s v="Fall 2017"/>
    <n v="24"/>
    <n v="7584"/>
    <n v="24"/>
    <n v="7584"/>
    <n v="24"/>
    <n v="7584"/>
    <n v="72"/>
    <n v="22752"/>
    <s v="Continued"/>
    <n v="24"/>
    <n v="24"/>
    <n v="24"/>
    <n v="72"/>
    <n v="316"/>
    <n v="22752"/>
    <n v="24"/>
    <n v="7584"/>
    <n v="24"/>
    <n v="7584"/>
    <n v="24"/>
    <n v="7584"/>
    <n v="72"/>
    <n v="22752"/>
    <x v="0"/>
    <n v="24"/>
    <n v="24"/>
    <n v="24"/>
    <n v="72"/>
    <n v="316"/>
    <n v="22752"/>
    <s v="n/a, older cycle"/>
    <n v="24"/>
    <n v="7584"/>
    <n v="24"/>
    <n v="7584"/>
    <n v="24"/>
    <n v="7584"/>
    <n v="72"/>
    <n v="22752"/>
    <x v="0"/>
    <n v="24"/>
    <n v="24"/>
    <n v="24"/>
    <n v="72"/>
    <n v="316"/>
    <n v="22752"/>
    <s v="n/a, older cycle"/>
    <n v="0"/>
    <n v="0"/>
    <n v="0"/>
    <n v="0"/>
    <n v="0"/>
    <n v="0"/>
    <n v="0"/>
    <n v="0"/>
    <n v="336"/>
    <n v="105695.6"/>
    <n v="9.7866296296296298"/>
  </r>
  <r>
    <n v="242"/>
    <n v="511656"/>
    <x v="5"/>
    <s v="2017"/>
    <x v="0"/>
    <x v="20"/>
    <n v="10800"/>
    <s v="n/a, older cycle"/>
    <s v="Brian Pope"/>
    <s v="bpope@ccga.edu"/>
    <s v="Introduction to Psychology"/>
    <s v="PSYC 1101"/>
    <s v="Psychology"/>
    <s v="Positive"/>
    <s v="Positive"/>
    <s v="Positive"/>
    <n v="70308"/>
    <n v="105"/>
    <n v="223"/>
    <n v="35"/>
    <n v="35"/>
    <n v="35"/>
    <s v="Fall 2017"/>
    <s v="N"/>
    <m/>
    <m/>
    <s v="Continued"/>
    <n v="0"/>
    <n v="0"/>
    <n v="0"/>
    <n v="0"/>
    <n v="0"/>
    <n v="0"/>
    <n v="0"/>
    <n v="0"/>
    <n v="0"/>
    <n v="0"/>
    <n v="0"/>
    <n v="0"/>
    <n v="0"/>
    <n v="0"/>
    <n v="0"/>
    <n v="0"/>
    <n v="0"/>
    <n v="0"/>
    <n v="0"/>
    <n v="0"/>
    <n v="0"/>
    <n v="0"/>
    <n v="35"/>
    <n v="7805"/>
    <n v="35"/>
    <n v="7805"/>
    <n v="70"/>
    <n v="15610"/>
    <s v="Continued"/>
    <n v="60"/>
    <n v="680"/>
    <n v="584"/>
    <n v="1324"/>
    <n v="242.2"/>
    <n v="320672.8"/>
    <n v="60"/>
    <n v="14532"/>
    <n v="680"/>
    <n v="164696"/>
    <n v="584"/>
    <n v="141444.79999999999"/>
    <n v="1324"/>
    <n v="320672.8"/>
    <s v="Continued"/>
    <n v="123"/>
    <n v="478"/>
    <n v="384"/>
    <n v="985"/>
    <n v="223.2"/>
    <n v="219852"/>
    <s v="Fall 2017"/>
    <n v="123"/>
    <n v="27453.599999999999"/>
    <n v="478"/>
    <n v="106689.59999999999"/>
    <n v="384"/>
    <n v="85708.799999999988"/>
    <n v="985"/>
    <n v="219851.99999999997"/>
    <s v="Continued"/>
    <n v="123"/>
    <n v="478"/>
    <n v="384"/>
    <n v="985"/>
    <n v="223.2"/>
    <n v="219852"/>
    <n v="123"/>
    <n v="27453.599999999999"/>
    <n v="478"/>
    <n v="106689.59999999999"/>
    <n v="384"/>
    <n v="85708.799999999988"/>
    <n v="985"/>
    <n v="219851.99999999997"/>
    <x v="3"/>
    <n v="35"/>
    <n v="35"/>
    <n v="35"/>
    <n v="105"/>
    <n v="223.2"/>
    <n v="23436"/>
    <s v="n/a, older cycle"/>
    <n v="0"/>
    <n v="0"/>
    <n v="0"/>
    <n v="0"/>
    <n v="0"/>
    <n v="0"/>
    <n v="0"/>
    <n v="0"/>
    <x v="0"/>
    <n v="35"/>
    <n v="35"/>
    <n v="35"/>
    <n v="105"/>
    <n v="223.2"/>
    <n v="23436"/>
    <s v="n/a, older cycle"/>
    <n v="0"/>
    <n v="0"/>
    <n v="0"/>
    <n v="0"/>
    <n v="0"/>
    <n v="0"/>
    <n v="0"/>
    <n v="0"/>
    <n v="3364"/>
    <n v="775986.79999999993"/>
    <n v="71.850629629629623"/>
  </r>
  <r>
    <n v="243"/>
    <n v="511740"/>
    <x v="5"/>
    <s v="2017"/>
    <x v="0"/>
    <x v="5"/>
    <n v="10800"/>
    <s v="n/a, older cycle"/>
    <s v="Francis Flaherty"/>
    <s v="flaherty@valdosta.edu"/>
    <s v="Principles of Physics I"/>
    <s v="PHYS 2211"/>
    <s v="Physics and Astronomy"/>
    <s v="Positive"/>
    <s v="Positive"/>
    <s v="Neutral"/>
    <n v="61600"/>
    <n v="175"/>
    <n v="352"/>
    <n v="58.333333333333336"/>
    <n v="58.333333333333336"/>
    <n v="58.333333333333336"/>
    <s v="Fall 2017"/>
    <s v="N"/>
    <m/>
    <m/>
    <s v="Continued"/>
    <n v="0"/>
    <n v="0"/>
    <n v="0"/>
    <n v="0"/>
    <n v="0"/>
    <n v="0"/>
    <n v="0"/>
    <n v="0"/>
    <n v="0"/>
    <n v="0"/>
    <n v="0"/>
    <n v="0"/>
    <n v="0"/>
    <n v="0"/>
    <n v="0"/>
    <n v="0"/>
    <n v="0"/>
    <n v="0"/>
    <n v="0"/>
    <n v="0"/>
    <n v="0"/>
    <n v="0"/>
    <n v="58.333333333333336"/>
    <n v="20533.333333333336"/>
    <n v="58.333333333333336"/>
    <n v="20533.333333333336"/>
    <n v="116.66666666666667"/>
    <n v="41066.666666666672"/>
    <s v="Discontinued"/>
    <n v="0"/>
    <n v="0"/>
    <n v="0"/>
    <n v="0"/>
    <n v="310.95"/>
    <n v="0"/>
    <n v="0"/>
    <n v="0"/>
    <n v="0"/>
    <n v="0"/>
    <n v="0"/>
    <n v="0"/>
    <n v="0"/>
    <n v="0"/>
    <s v="Discontinued"/>
    <n v="0"/>
    <n v="0"/>
    <n v="0"/>
    <n v="0"/>
    <n v="0"/>
    <n v="0"/>
    <s v="Fall 2017"/>
    <n v="0"/>
    <n v="0"/>
    <n v="0"/>
    <n v="0"/>
    <n v="0"/>
    <n v="0"/>
    <n v="0"/>
    <n v="0"/>
    <s v="Discontinued"/>
    <n v="0"/>
    <n v="0"/>
    <n v="0"/>
    <n v="0"/>
    <n v="0"/>
    <n v="0"/>
    <n v="0"/>
    <n v="0"/>
    <n v="0"/>
    <n v="0"/>
    <n v="0"/>
    <n v="0"/>
    <n v="0"/>
    <n v="0"/>
    <x v="1"/>
    <n v="58.333333333333336"/>
    <n v="58.333333333333336"/>
    <n v="58.333333333333336"/>
    <n v="175"/>
    <n v="0"/>
    <n v="0"/>
    <s v="n/a, older cycle"/>
    <n v="0"/>
    <n v="0"/>
    <n v="0"/>
    <n v="0"/>
    <n v="0"/>
    <n v="0"/>
    <n v="0"/>
    <n v="0"/>
    <x v="1"/>
    <n v="58.333333333333336"/>
    <n v="58.333333333333336"/>
    <n v="58.333333333333336"/>
    <n v="175"/>
    <n v="0"/>
    <n v="0"/>
    <s v="n/a, older cycle"/>
    <n v="0"/>
    <n v="0"/>
    <n v="0"/>
    <n v="0"/>
    <n v="0"/>
    <n v="0"/>
    <n v="0"/>
    <n v="0"/>
    <n v="116.66666666666667"/>
    <n v="41066.666666666672"/>
    <n v="3.8024691358024696"/>
  </r>
  <r>
    <n v="244"/>
    <n v="511601"/>
    <x v="5"/>
    <s v="2017"/>
    <x v="0"/>
    <x v="14"/>
    <n v="10800"/>
    <s v="n/a, older cycle"/>
    <s v="Thomas Harnden"/>
    <s v="tharnden@highlands.edu"/>
    <s v="Plants, Society, and the Environment"/>
    <s v="BIOL 1020"/>
    <s v="Biological Sciences"/>
    <s v="Positive"/>
    <s v="Neutral"/>
    <s v="Positive"/>
    <n v="40019.4"/>
    <n v="180"/>
    <n v="222.33"/>
    <n v="60"/>
    <n v="60"/>
    <n v="60"/>
    <s v="Spring 2017"/>
    <s v="N"/>
    <m/>
    <m/>
    <s v="Continued"/>
    <n v="0"/>
    <n v="0"/>
    <n v="0"/>
    <n v="0"/>
    <n v="0"/>
    <n v="0"/>
    <n v="0"/>
    <n v="0"/>
    <n v="0"/>
    <n v="0"/>
    <n v="0"/>
    <n v="0"/>
    <n v="0"/>
    <n v="0"/>
    <n v="0"/>
    <n v="0"/>
    <n v="60"/>
    <n v="13339.800000000001"/>
    <n v="60"/>
    <n v="13339.800000000001"/>
    <n v="60"/>
    <n v="13339.800000000001"/>
    <n v="60"/>
    <n v="13339.800000000001"/>
    <n v="60"/>
    <n v="13339.800000000001"/>
    <n v="180"/>
    <n v="40019.4"/>
    <s v="Continued"/>
    <n v="60"/>
    <n v="60"/>
    <n v="60"/>
    <n v="180"/>
    <n v="140.08000000000001"/>
    <n v="25214.400000000001"/>
    <n v="60"/>
    <n v="8404.8000000000011"/>
    <n v="60"/>
    <n v="8404.8000000000011"/>
    <n v="60"/>
    <n v="8404.8000000000011"/>
    <n v="180"/>
    <n v="25214.400000000001"/>
    <s v="Continued"/>
    <n v="30"/>
    <n v="60"/>
    <n v="60"/>
    <n v="150"/>
    <n v="222.33"/>
    <n v="33349.5"/>
    <s v="Spring 2017"/>
    <n v="30"/>
    <n v="6669.9000000000005"/>
    <n v="60"/>
    <n v="13339.800000000001"/>
    <n v="60"/>
    <n v="13339.800000000001"/>
    <n v="150"/>
    <n v="33349.5"/>
    <s v="Continued"/>
    <n v="30"/>
    <n v="60"/>
    <n v="60"/>
    <n v="150"/>
    <n v="222.33"/>
    <n v="33349.5"/>
    <n v="30"/>
    <n v="6669.9000000000005"/>
    <n v="60"/>
    <n v="13339.800000000001"/>
    <n v="60"/>
    <n v="13339.800000000001"/>
    <n v="150"/>
    <n v="33349.5"/>
    <x v="0"/>
    <n v="60"/>
    <n v="60"/>
    <n v="60"/>
    <n v="180"/>
    <n v="222.33"/>
    <n v="40019.4"/>
    <s v="n/a, older cycle"/>
    <n v="60"/>
    <n v="13339.800000000001"/>
    <n v="60"/>
    <n v="13339.800000000001"/>
    <n v="60"/>
    <n v="13339.800000000001"/>
    <n v="180"/>
    <n v="40019.4"/>
    <x v="2"/>
    <n v="60"/>
    <n v="60"/>
    <n v="60"/>
    <n v="180"/>
    <n v="222.33"/>
    <n v="40019.4"/>
    <s v="n/a, older cycle"/>
    <n v="60"/>
    <n v="13339.800000000001"/>
    <n v="60"/>
    <n v="13339.800000000001"/>
    <n v="60"/>
    <n v="13339.800000000001"/>
    <n v="180"/>
    <n v="40019.4"/>
    <n v="1080"/>
    <n v="225311.4"/>
    <n v="20.862166666666667"/>
  </r>
  <r>
    <n v="245"/>
    <n v="511494"/>
    <x v="5"/>
    <s v="2017"/>
    <x v="0"/>
    <x v="9"/>
    <n v="10800"/>
    <s v="n/a, older cycle"/>
    <s v="Martiana Sega"/>
    <s v="msega@ega.edu"/>
    <s v="Principles of Biology"/>
    <s v="BIOL 1107"/>
    <s v="Biological Sciences"/>
    <s v="Positive"/>
    <s v="Neutral"/>
    <s v="Positive"/>
    <n v="46452"/>
    <n v="196"/>
    <n v="237"/>
    <n v="65.333333333333329"/>
    <n v="65.333333333333329"/>
    <n v="65.333333333333329"/>
    <s v="Spring 2017"/>
    <s v="N"/>
    <m/>
    <m/>
    <s v="Continued"/>
    <n v="0"/>
    <n v="0"/>
    <n v="0"/>
    <n v="0"/>
    <n v="0"/>
    <n v="0"/>
    <n v="0"/>
    <n v="0"/>
    <n v="0"/>
    <n v="0"/>
    <n v="0"/>
    <n v="0"/>
    <n v="0"/>
    <n v="0"/>
    <n v="0"/>
    <n v="0"/>
    <n v="65.333333333333329"/>
    <n v="15483.999999999998"/>
    <n v="65.333333333333329"/>
    <n v="15483.999999999998"/>
    <n v="65.333333333333329"/>
    <n v="15483.999999999998"/>
    <n v="65.333333333333329"/>
    <n v="15483.999999999998"/>
    <n v="65.333333333333329"/>
    <n v="15483.999999999998"/>
    <n v="196"/>
    <n v="46451.999999999993"/>
    <s v="Continued"/>
    <n v="65"/>
    <n v="65"/>
    <n v="65"/>
    <n v="195"/>
    <n v="259.60000000000002"/>
    <n v="50622.000000000007"/>
    <n v="65"/>
    <n v="16874"/>
    <n v="65"/>
    <n v="16874"/>
    <n v="65"/>
    <n v="16874"/>
    <n v="195"/>
    <n v="50622"/>
    <s v="Continued"/>
    <n v="65"/>
    <n v="65"/>
    <n v="65"/>
    <n v="195"/>
    <n v="204.18"/>
    <n v="39815.1"/>
    <s v="Spring 2017"/>
    <n v="65"/>
    <n v="13271.7"/>
    <n v="65"/>
    <n v="13271.7"/>
    <n v="65"/>
    <n v="13271.7"/>
    <n v="195"/>
    <n v="39815.100000000006"/>
    <s v="Continued"/>
    <n v="65"/>
    <n v="65"/>
    <n v="65"/>
    <n v="195"/>
    <n v="204.18"/>
    <n v="39815.1"/>
    <n v="65"/>
    <n v="13271.7"/>
    <n v="65"/>
    <n v="13271.7"/>
    <n v="65"/>
    <n v="13271.7"/>
    <n v="195"/>
    <n v="39815.100000000006"/>
    <x v="0"/>
    <n v="0"/>
    <n v="20"/>
    <n v="19"/>
    <n v="39"/>
    <n v="237"/>
    <n v="9243"/>
    <s v="n/a, older cycle"/>
    <n v="0"/>
    <n v="0"/>
    <n v="20"/>
    <n v="4740"/>
    <n v="19"/>
    <n v="4503"/>
    <n v="39"/>
    <n v="9243"/>
    <x v="2"/>
    <n v="0"/>
    <n v="28"/>
    <n v="28"/>
    <n v="56"/>
    <n v="237"/>
    <n v="13272"/>
    <s v="n/a, older cycle"/>
    <n v="0"/>
    <n v="0"/>
    <n v="28"/>
    <n v="6636"/>
    <n v="28"/>
    <n v="6636"/>
    <n v="56"/>
    <n v="13272"/>
    <n v="941.33333333333326"/>
    <n v="214703.2"/>
    <n v="19.879925925925928"/>
  </r>
  <r>
    <n v="246"/>
    <n v="511603"/>
    <x v="5"/>
    <s v="2017"/>
    <x v="0"/>
    <x v="19"/>
    <n v="30000"/>
    <s v="n/a, older cycle"/>
    <s v="Samuel Cartwright"/>
    <s v="cartwris@fvsu.edu"/>
    <s v="Calculus I, Calculus II, Calculus for Business and Economics, Differential Equations"/>
    <s v="MATH 1154, MATH 2164, MATH 1150, MATH 3233"/>
    <s v="Mathematical Subjects"/>
    <s v="Neutral"/>
    <s v="Neutral"/>
    <s v="Neutral"/>
    <n v="64860"/>
    <n v="270"/>
    <n v="240.22222222222223"/>
    <n v="90"/>
    <n v="90"/>
    <n v="90"/>
    <s v="Fall 2017"/>
    <s v="N"/>
    <m/>
    <m/>
    <s v="Continued"/>
    <n v="0"/>
    <n v="0"/>
    <n v="0"/>
    <n v="0"/>
    <n v="0"/>
    <n v="0"/>
    <n v="0"/>
    <n v="0"/>
    <n v="0"/>
    <n v="0"/>
    <n v="0"/>
    <n v="0"/>
    <n v="0"/>
    <n v="0"/>
    <n v="0"/>
    <n v="0"/>
    <n v="0"/>
    <n v="0"/>
    <n v="0"/>
    <n v="0"/>
    <n v="0"/>
    <n v="0"/>
    <n v="90"/>
    <n v="21620"/>
    <n v="90"/>
    <n v="21620"/>
    <n v="180"/>
    <n v="43240"/>
    <s v="Continued"/>
    <n v="35"/>
    <n v="220"/>
    <n v="120"/>
    <n v="375"/>
    <n v="246.85"/>
    <n v="92568.75"/>
    <n v="35"/>
    <n v="8639.75"/>
    <n v="220"/>
    <n v="54307"/>
    <n v="120"/>
    <n v="29622"/>
    <n v="375"/>
    <n v="92568.75"/>
    <s v="Continued"/>
    <n v="35"/>
    <n v="220"/>
    <n v="120"/>
    <n v="375"/>
    <n v="240"/>
    <n v="90000"/>
    <s v="Fall 2017"/>
    <n v="35"/>
    <n v="8400"/>
    <n v="220"/>
    <n v="52800"/>
    <n v="120"/>
    <n v="28800"/>
    <n v="375"/>
    <n v="90000"/>
    <s v="Continued"/>
    <n v="35"/>
    <n v="220"/>
    <n v="120"/>
    <n v="375"/>
    <n v="240"/>
    <n v="90000"/>
    <n v="35"/>
    <n v="8400"/>
    <n v="220"/>
    <n v="52800"/>
    <n v="120"/>
    <n v="28800"/>
    <n v="375"/>
    <n v="90000"/>
    <x v="0"/>
    <n v="90"/>
    <n v="90"/>
    <n v="90"/>
    <n v="270"/>
    <n v="240"/>
    <n v="64800"/>
    <s v="n/a, older cycle"/>
    <n v="90"/>
    <n v="21600"/>
    <n v="90"/>
    <n v="21600"/>
    <n v="90"/>
    <n v="21600"/>
    <n v="270"/>
    <n v="64800"/>
    <x v="2"/>
    <n v="90"/>
    <n v="90"/>
    <n v="90"/>
    <n v="270"/>
    <n v="240"/>
    <n v="64800"/>
    <s v="n/a, older cycle"/>
    <n v="90"/>
    <n v="21600"/>
    <n v="90"/>
    <n v="21600"/>
    <n v="90"/>
    <n v="21600"/>
    <n v="270"/>
    <n v="64800"/>
    <n v="1845"/>
    <n v="445408.75"/>
    <n v="14.846958333333333"/>
  </r>
  <r>
    <n v="255"/>
    <n v="511604"/>
    <x v="6"/>
    <s v="2017"/>
    <x v="0"/>
    <x v="4"/>
    <n v="10800"/>
    <s v="n/a, older cycle"/>
    <s v="Barbara Hall"/>
    <s v="bhall12@gsu.edu"/>
    <s v="Applied Grammar and Writing II, Applied Grammar and Writing III"/>
    <s v="ENSL 0081, ENSL 0091"/>
    <s v="English"/>
    <s v="Positive"/>
    <s v="Neutral"/>
    <s v="Neutral"/>
    <n v="262800"/>
    <n v="1440"/>
    <n v="182.5"/>
    <n v="480"/>
    <n v="480"/>
    <n v="480"/>
    <s v="Fall 2017"/>
    <s v="N"/>
    <m/>
    <m/>
    <s v="Continued"/>
    <n v="0"/>
    <n v="0"/>
    <n v="0"/>
    <n v="0"/>
    <n v="0"/>
    <n v="0"/>
    <n v="0"/>
    <n v="0"/>
    <n v="0"/>
    <n v="0"/>
    <n v="0"/>
    <n v="0"/>
    <n v="0"/>
    <n v="0"/>
    <n v="0"/>
    <n v="0"/>
    <n v="0"/>
    <n v="0"/>
    <n v="0"/>
    <n v="0"/>
    <n v="0"/>
    <n v="0"/>
    <n v="480"/>
    <n v="87600"/>
    <n v="480"/>
    <n v="87600"/>
    <n v="960"/>
    <n v="175200"/>
    <s v="Continued"/>
    <n v="0"/>
    <n v="200"/>
    <n v="200"/>
    <n v="400"/>
    <n v="154.63"/>
    <n v="61852"/>
    <n v="0"/>
    <n v="0"/>
    <n v="200"/>
    <n v="30926"/>
    <n v="200"/>
    <n v="30926"/>
    <n v="400"/>
    <n v="61852"/>
    <s v="Continued"/>
    <n v="20"/>
    <n v="100"/>
    <n v="100"/>
    <n v="220"/>
    <n v="75"/>
    <n v="16500"/>
    <s v="Fall 2017"/>
    <n v="20"/>
    <n v="1500"/>
    <n v="100"/>
    <n v="7500"/>
    <n v="100"/>
    <n v="7500"/>
    <n v="220"/>
    <n v="16500"/>
    <s v="Continued"/>
    <n v="20"/>
    <n v="100"/>
    <n v="100"/>
    <n v="220"/>
    <n v="75"/>
    <n v="16500"/>
    <n v="20"/>
    <n v="1500"/>
    <n v="100"/>
    <n v="7500"/>
    <n v="100"/>
    <n v="7500"/>
    <n v="220"/>
    <n v="16500"/>
    <x v="3"/>
    <n v="480"/>
    <n v="480"/>
    <n v="480"/>
    <n v="1440"/>
    <n v="75"/>
    <n v="108000"/>
    <s v="n/a, older cycle"/>
    <n v="0"/>
    <n v="0"/>
    <n v="0"/>
    <n v="0"/>
    <n v="0"/>
    <n v="0"/>
    <n v="0"/>
    <n v="0"/>
    <x v="0"/>
    <n v="480"/>
    <n v="480"/>
    <n v="480"/>
    <n v="1440"/>
    <n v="75"/>
    <n v="108000"/>
    <s v="n/a, older cycle"/>
    <n v="0"/>
    <n v="0"/>
    <n v="0"/>
    <n v="0"/>
    <n v="0"/>
    <n v="0"/>
    <n v="0"/>
    <n v="0"/>
    <n v="1800"/>
    <n v="270052"/>
    <n v="25.004814814814814"/>
  </r>
  <r>
    <n v="259"/>
    <n v="511657"/>
    <x v="6"/>
    <s v="2017"/>
    <x v="0"/>
    <x v="20"/>
    <n v="29900"/>
    <s v="n/a, older cycle"/>
    <s v="Colleen Knight"/>
    <s v="cknight@ccga.edu"/>
    <s v="Principles of Chemistry I, Principles of Chemistry II, Organic Chemistry I, Organic Chemistry II"/>
    <s v="CHEM 1211, CHEM 1212, CHEM 2211, CHEM 2212"/>
    <s v="Chemistry"/>
    <s v="Negative"/>
    <s v="Neutral"/>
    <s v="Neutral"/>
    <n v="87941"/>
    <n v="576"/>
    <n v="152.67534722222223"/>
    <n v="192"/>
    <n v="192"/>
    <n v="192"/>
    <s v="Fall 2017"/>
    <s v="N"/>
    <m/>
    <m/>
    <s v="Discontinued"/>
    <n v="0"/>
    <n v="0"/>
    <n v="0"/>
    <n v="0"/>
    <n v="0"/>
    <n v="0"/>
    <n v="0"/>
    <n v="0"/>
    <n v="0"/>
    <n v="0"/>
    <n v="0"/>
    <n v="0"/>
    <n v="0"/>
    <n v="0"/>
    <n v="0"/>
    <n v="0"/>
    <n v="0"/>
    <n v="0"/>
    <n v="0"/>
    <n v="0"/>
    <n v="0"/>
    <n v="0"/>
    <n v="192"/>
    <n v="29313.666666666668"/>
    <n v="0"/>
    <n v="0"/>
    <n v="192"/>
    <n v="29313.666666666668"/>
    <s v="Discontinued"/>
    <n v="0"/>
    <n v="0"/>
    <n v="0"/>
    <n v="0"/>
    <n v="153.85"/>
    <n v="0"/>
    <n v="0"/>
    <n v="0"/>
    <n v="0"/>
    <n v="0"/>
    <n v="0"/>
    <n v="0"/>
    <n v="0"/>
    <n v="0"/>
    <s v="Discontinued"/>
    <n v="0"/>
    <n v="0"/>
    <n v="0"/>
    <n v="0"/>
    <m/>
    <n v="0"/>
    <s v="Fall 2017"/>
    <n v="0"/>
    <n v="0"/>
    <n v="0"/>
    <n v="0"/>
    <n v="0"/>
    <n v="0"/>
    <n v="0"/>
    <n v="0"/>
    <s v="Discontinued"/>
    <n v="0"/>
    <n v="0"/>
    <n v="0"/>
    <n v="0"/>
    <n v="0"/>
    <n v="0"/>
    <n v="0"/>
    <n v="0"/>
    <n v="0"/>
    <n v="0"/>
    <n v="0"/>
    <n v="0"/>
    <n v="0"/>
    <n v="0"/>
    <x v="1"/>
    <n v="192"/>
    <n v="192"/>
    <n v="192"/>
    <n v="576"/>
    <n v="0"/>
    <n v="0"/>
    <s v="n/a, older cycle"/>
    <n v="0"/>
    <n v="0"/>
    <n v="0"/>
    <n v="0"/>
    <n v="0"/>
    <n v="0"/>
    <n v="0"/>
    <n v="0"/>
    <x v="1"/>
    <n v="192"/>
    <n v="192"/>
    <n v="192"/>
    <n v="576"/>
    <n v="0"/>
    <n v="0"/>
    <s v="n/a, older cycle"/>
    <n v="0"/>
    <n v="0"/>
    <n v="0"/>
    <n v="0"/>
    <n v="0"/>
    <n v="0"/>
    <n v="0"/>
    <n v="0"/>
    <n v="192"/>
    <n v="29313.666666666668"/>
    <n v="0.98039018952062429"/>
  </r>
  <r>
    <n v="261"/>
    <n v="511664"/>
    <x v="6"/>
    <s v="2017"/>
    <x v="0"/>
    <x v="7"/>
    <n v="21400"/>
    <s v="n/a, older cycle"/>
    <s v="Lea Padgett"/>
    <s v="lpadgett@georgiasouthern.edu"/>
    <s v="Principles of Chemistry I, Principles of Chemistry II"/>
    <s v="CHEM 1211, CHEM 1212"/>
    <s v="Chemistry"/>
    <s v="Positive"/>
    <s v="Neutral"/>
    <s v="Negative"/>
    <n v="110000"/>
    <n v="960"/>
    <n v="114.58333333333333"/>
    <n v="320"/>
    <n v="320"/>
    <n v="320"/>
    <s v="Fall 2017"/>
    <s v="N"/>
    <m/>
    <m/>
    <s v="Continued"/>
    <n v="0"/>
    <n v="0"/>
    <n v="0"/>
    <n v="0"/>
    <n v="0"/>
    <n v="0"/>
    <n v="0"/>
    <n v="0"/>
    <n v="0"/>
    <n v="0"/>
    <n v="0"/>
    <n v="0"/>
    <n v="0"/>
    <n v="0"/>
    <n v="0"/>
    <n v="0"/>
    <n v="0"/>
    <n v="0"/>
    <n v="0"/>
    <n v="0"/>
    <n v="0"/>
    <n v="0"/>
    <n v="320"/>
    <n v="36666.666666666664"/>
    <n v="320"/>
    <n v="36666.666666666664"/>
    <n v="640"/>
    <n v="73333.333333333328"/>
    <s v="Continued"/>
    <n v="48"/>
    <n v="300"/>
    <n v="300"/>
    <n v="648"/>
    <n v="256.27999999999997"/>
    <n v="166069.43999999997"/>
    <n v="48"/>
    <n v="12301.439999999999"/>
    <n v="300"/>
    <n v="76883.999999999985"/>
    <n v="300"/>
    <n v="76883.999999999985"/>
    <n v="648"/>
    <n v="166069.43999999997"/>
    <s v="Continued"/>
    <n v="48"/>
    <n v="260"/>
    <n v="0"/>
    <n v="308"/>
    <n v="198"/>
    <n v="60984"/>
    <s v="Fall 2017"/>
    <n v="48"/>
    <n v="9504"/>
    <n v="260"/>
    <n v="51480"/>
    <n v="0"/>
    <n v="0"/>
    <n v="308"/>
    <n v="60984"/>
    <s v="Discontinued"/>
    <n v="48"/>
    <n v="260"/>
    <n v="0"/>
    <n v="0"/>
    <n v="0"/>
    <n v="0"/>
    <n v="0"/>
    <n v="0"/>
    <n v="0"/>
    <n v="0"/>
    <n v="0"/>
    <n v="0"/>
    <n v="0"/>
    <n v="0"/>
    <x v="1"/>
    <n v="320"/>
    <n v="320"/>
    <n v="320"/>
    <n v="960"/>
    <n v="0"/>
    <n v="0"/>
    <s v="n/a, older cycle"/>
    <n v="0"/>
    <n v="0"/>
    <n v="0"/>
    <n v="0"/>
    <n v="0"/>
    <n v="0"/>
    <n v="0"/>
    <n v="0"/>
    <x v="1"/>
    <n v="320"/>
    <n v="320"/>
    <n v="320"/>
    <n v="960"/>
    <n v="0"/>
    <n v="0"/>
    <s v="n/a, older cycle"/>
    <n v="0"/>
    <n v="0"/>
    <n v="0"/>
    <n v="0"/>
    <n v="0"/>
    <n v="0"/>
    <n v="0"/>
    <n v="0"/>
    <n v="1596"/>
    <n v="300386.77333333332"/>
    <n v="14.036765109034267"/>
  </r>
  <r>
    <n v="264"/>
    <n v="511602"/>
    <x v="6"/>
    <s v="2017"/>
    <x v="0"/>
    <x v="10"/>
    <n v="21400"/>
    <s v="n/a, older cycle"/>
    <s v="Hashim Saber"/>
    <s v="hashim.saber@ung.edu"/>
    <s v="Calculus I, Calculus II, Linear Algebra"/>
    <s v="MATH 1450, MATH 2470, MATH 3650"/>
    <s v="Mathematical Subjects"/>
    <s v="Positive"/>
    <s v="Neutral"/>
    <s v="Neutral"/>
    <n v="167880"/>
    <n v="600"/>
    <n v="279.8"/>
    <n v="200"/>
    <n v="200"/>
    <n v="200"/>
    <s v="Spring 2017"/>
    <s v="N"/>
    <m/>
    <m/>
    <s v="Continued"/>
    <n v="0"/>
    <n v="0"/>
    <n v="0"/>
    <n v="0"/>
    <n v="0"/>
    <n v="0"/>
    <n v="0"/>
    <n v="0"/>
    <n v="0"/>
    <n v="0"/>
    <n v="0"/>
    <n v="0"/>
    <n v="0"/>
    <n v="0"/>
    <n v="0"/>
    <n v="0"/>
    <n v="200"/>
    <n v="55960"/>
    <n v="200"/>
    <n v="55960"/>
    <n v="200"/>
    <n v="55960"/>
    <n v="200"/>
    <n v="55960"/>
    <n v="200"/>
    <n v="55960"/>
    <n v="600"/>
    <n v="167880"/>
    <s v="Discontinued"/>
    <n v="0"/>
    <n v="0"/>
    <n v="0"/>
    <n v="0"/>
    <n v="278.92"/>
    <n v="0"/>
    <n v="0"/>
    <n v="0"/>
    <n v="0"/>
    <n v="0"/>
    <n v="0"/>
    <n v="0"/>
    <n v="0"/>
    <n v="0"/>
    <s v="Discontinued"/>
    <n v="0"/>
    <n v="0"/>
    <n v="0"/>
    <n v="0"/>
    <n v="0"/>
    <n v="0"/>
    <s v="Spring 2017"/>
    <n v="0"/>
    <n v="0"/>
    <n v="0"/>
    <n v="0"/>
    <n v="0"/>
    <n v="0"/>
    <n v="0"/>
    <n v="0"/>
    <s v="Discontinued"/>
    <n v="0"/>
    <n v="0"/>
    <n v="0"/>
    <n v="0"/>
    <n v="0"/>
    <n v="0"/>
    <n v="0"/>
    <n v="0"/>
    <n v="0"/>
    <n v="0"/>
    <n v="0"/>
    <n v="0"/>
    <n v="0"/>
    <n v="0"/>
    <x v="1"/>
    <n v="200"/>
    <n v="200"/>
    <n v="200"/>
    <n v="600"/>
    <n v="0"/>
    <n v="0"/>
    <s v="n/a, older cycle"/>
    <n v="0"/>
    <n v="0"/>
    <n v="0"/>
    <n v="0"/>
    <n v="0"/>
    <n v="0"/>
    <n v="0"/>
    <n v="0"/>
    <x v="1"/>
    <n v="200"/>
    <n v="200"/>
    <n v="200"/>
    <n v="600"/>
    <n v="0"/>
    <n v="0"/>
    <s v="n/a, older cycle"/>
    <n v="0"/>
    <n v="0"/>
    <n v="0"/>
    <n v="0"/>
    <n v="0"/>
    <n v="0"/>
    <n v="0"/>
    <n v="0"/>
    <n v="800"/>
    <n v="223840"/>
    <n v="10.459813084112149"/>
  </r>
  <r>
    <n v="268"/>
    <n v="511758"/>
    <x v="6"/>
    <s v="2017"/>
    <x v="0"/>
    <x v="14"/>
    <n v="30000"/>
    <s v="n/a, older cycle"/>
    <s v="Lisa Jellum"/>
    <s v="ljellum@highlands.edu"/>
    <s v="Concepts of Fitness and Wellness, Walking and Jogging"/>
    <s v="PHED 1010, PHED 1130"/>
    <s v="Kinesiology"/>
    <s v="Positive"/>
    <s v="Neutral"/>
    <s v="Neutral"/>
    <n v="215973"/>
    <n v="1452"/>
    <n v="148.7417355371901"/>
    <n v="484"/>
    <n v="484"/>
    <n v="484"/>
    <s v="Fall 2017"/>
    <s v="N"/>
    <m/>
    <m/>
    <s v="Continued"/>
    <n v="0"/>
    <n v="0"/>
    <n v="0"/>
    <n v="0"/>
    <n v="0"/>
    <n v="0"/>
    <n v="0"/>
    <n v="0"/>
    <n v="0"/>
    <n v="0"/>
    <n v="0"/>
    <n v="0"/>
    <n v="0"/>
    <n v="0"/>
    <n v="0"/>
    <n v="0"/>
    <n v="0"/>
    <n v="0"/>
    <n v="0"/>
    <n v="0"/>
    <n v="0"/>
    <n v="0"/>
    <n v="484"/>
    <n v="71991"/>
    <n v="484"/>
    <n v="71991"/>
    <n v="968"/>
    <n v="143982"/>
    <s v="Continued"/>
    <n v="400"/>
    <n v="900"/>
    <n v="900"/>
    <n v="2200"/>
    <n v="121.99"/>
    <n v="268378"/>
    <n v="400"/>
    <n v="48796"/>
    <n v="900"/>
    <n v="109791"/>
    <n v="900"/>
    <n v="109791"/>
    <n v="2200"/>
    <n v="268378"/>
    <s v="Continued"/>
    <n v="400"/>
    <n v="900"/>
    <n v="900"/>
    <n v="2200"/>
    <n v="148.74"/>
    <n v="327228"/>
    <s v="Fall 2017"/>
    <n v="400"/>
    <n v="59496"/>
    <n v="900"/>
    <n v="133866"/>
    <n v="900"/>
    <n v="133866"/>
    <n v="2200"/>
    <n v="327228"/>
    <s v="Continued"/>
    <n v="400"/>
    <n v="900"/>
    <n v="900"/>
    <n v="2200"/>
    <n v="148.74"/>
    <n v="327228"/>
    <n v="400"/>
    <n v="59496"/>
    <n v="900"/>
    <n v="133866"/>
    <n v="900"/>
    <n v="133866"/>
    <n v="2200"/>
    <n v="327228"/>
    <x v="3"/>
    <n v="484"/>
    <n v="484"/>
    <n v="484"/>
    <n v="1452"/>
    <n v="148.74"/>
    <n v="215970.48"/>
    <s v="n/a, older cycle"/>
    <n v="0"/>
    <n v="0"/>
    <n v="0"/>
    <n v="0"/>
    <n v="0"/>
    <n v="0"/>
    <n v="0"/>
    <n v="0"/>
    <x v="0"/>
    <n v="484"/>
    <n v="484"/>
    <n v="484"/>
    <n v="1452"/>
    <n v="148.74"/>
    <n v="215970.48"/>
    <s v="n/a, older cycle"/>
    <n v="0"/>
    <n v="0"/>
    <n v="0"/>
    <n v="0"/>
    <n v="0"/>
    <n v="0"/>
    <n v="0"/>
    <n v="0"/>
    <n v="7568"/>
    <n v="1066816"/>
    <n v="35.560533333333332"/>
  </r>
  <r>
    <n v="270"/>
    <n v="511605"/>
    <x v="6"/>
    <s v="2017"/>
    <x v="0"/>
    <x v="9"/>
    <n v="10800"/>
    <s v="n/a, older cycle"/>
    <s v="Da'Mon Andrews"/>
    <s v="dandrews@ega.edu"/>
    <s v="Foundations for College Algebra"/>
    <s v="MATH 0989"/>
    <s v="Mathematical Subjects"/>
    <s v="Positive"/>
    <s v="Positive"/>
    <s v="Positive"/>
    <n v="193200"/>
    <n v="805"/>
    <n v="240"/>
    <n v="268.33333333333331"/>
    <n v="268.33333333333331"/>
    <n v="268.33333333333331"/>
    <s v="Spring 2017"/>
    <s v="N"/>
    <m/>
    <m/>
    <s v="Continued"/>
    <n v="0"/>
    <n v="0"/>
    <n v="0"/>
    <n v="0"/>
    <n v="0"/>
    <n v="0"/>
    <n v="0"/>
    <n v="0"/>
    <n v="0"/>
    <n v="0"/>
    <n v="0"/>
    <n v="0"/>
    <n v="0"/>
    <n v="0"/>
    <n v="0"/>
    <n v="0"/>
    <n v="268.33333333333331"/>
    <n v="64399.999999999993"/>
    <n v="268.33333333333331"/>
    <n v="64399.999999999993"/>
    <n v="268.33333333333331"/>
    <n v="64399.999999999993"/>
    <n v="268.33333333333331"/>
    <n v="64399.999999999993"/>
    <n v="268.33333333333331"/>
    <n v="64399.999999999993"/>
    <n v="805"/>
    <n v="193199.99999999997"/>
    <s v="Discontinued"/>
    <n v="0"/>
    <n v="0"/>
    <n v="0"/>
    <n v="0"/>
    <n v="255.47"/>
    <n v="0"/>
    <n v="0"/>
    <n v="0"/>
    <n v="0"/>
    <n v="0"/>
    <n v="0"/>
    <n v="0"/>
    <n v="0"/>
    <n v="0"/>
    <s v="Discontinued"/>
    <n v="0"/>
    <n v="0"/>
    <n v="0"/>
    <n v="0"/>
    <m/>
    <n v="0"/>
    <s v="Spring 2017"/>
    <n v="0"/>
    <n v="0"/>
    <n v="0"/>
    <n v="0"/>
    <n v="0"/>
    <n v="0"/>
    <n v="0"/>
    <n v="0"/>
    <s v="Discontinued"/>
    <n v="0"/>
    <n v="0"/>
    <n v="0"/>
    <n v="0"/>
    <n v="0"/>
    <n v="0"/>
    <n v="0"/>
    <n v="0"/>
    <n v="0"/>
    <n v="0"/>
    <n v="0"/>
    <n v="0"/>
    <n v="0"/>
    <n v="0"/>
    <x v="1"/>
    <n v="268.33333333333331"/>
    <n v="268.33333333333331"/>
    <n v="268.33333333333331"/>
    <n v="805"/>
    <n v="0"/>
    <n v="0"/>
    <s v="n/a, older cycle"/>
    <n v="0"/>
    <n v="0"/>
    <n v="0"/>
    <n v="0"/>
    <n v="0"/>
    <n v="0"/>
    <n v="0"/>
    <n v="0"/>
    <x v="1"/>
    <n v="268.33333333333331"/>
    <n v="268.33333333333331"/>
    <n v="268.33333333333331"/>
    <n v="805"/>
    <n v="0"/>
    <n v="0"/>
    <s v="n/a, older cycle"/>
    <n v="0"/>
    <n v="0"/>
    <n v="0"/>
    <n v="0"/>
    <n v="0"/>
    <n v="0"/>
    <n v="0"/>
    <n v="0"/>
    <n v="1073.3333333333333"/>
    <n v="257599.99999999997"/>
    <n v="23.851851851851848"/>
  </r>
  <r>
    <n v="272"/>
    <n v="511739"/>
    <x v="6"/>
    <s v="2017"/>
    <x v="0"/>
    <x v="5"/>
    <n v="10800"/>
    <s v="n/a, older cycle"/>
    <s v="Jason Allard"/>
    <s v="jmallard@valdosta.edu"/>
    <s v="Introduction to Weather and Climate"/>
    <s v="GEOG 1112"/>
    <s v="Geological Sciences and Geography"/>
    <s v="Positive"/>
    <s v="Neutral"/>
    <s v="Neutral"/>
    <n v="43144"/>
    <n v="225"/>
    <n v="191.7511111111111"/>
    <n v="75"/>
    <n v="75"/>
    <n v="75"/>
    <s v="Fall 2017"/>
    <s v="N"/>
    <m/>
    <m/>
    <s v="Continued"/>
    <n v="0"/>
    <n v="0"/>
    <n v="0"/>
    <n v="0"/>
    <n v="0"/>
    <n v="0"/>
    <n v="0"/>
    <n v="0"/>
    <n v="0"/>
    <n v="0"/>
    <n v="0"/>
    <n v="0"/>
    <n v="0"/>
    <n v="0"/>
    <n v="0"/>
    <n v="0"/>
    <n v="0"/>
    <n v="0"/>
    <n v="0"/>
    <n v="0"/>
    <n v="0"/>
    <n v="0"/>
    <n v="75"/>
    <n v="14381.333333333332"/>
    <n v="75"/>
    <n v="14381.333333333332"/>
    <n v="150"/>
    <n v="28762.666666666664"/>
    <s v="Continued"/>
    <n v="25"/>
    <n v="125"/>
    <n v="75"/>
    <n v="225"/>
    <n v="193.8"/>
    <n v="43605"/>
    <n v="25"/>
    <n v="4845"/>
    <n v="125"/>
    <n v="24225"/>
    <n v="75"/>
    <n v="14535"/>
    <n v="225"/>
    <n v="43605"/>
    <s v="Continued"/>
    <n v="25"/>
    <n v="125"/>
    <n v="75"/>
    <n v="225"/>
    <n v="193.32"/>
    <n v="43497"/>
    <s v="Fall 2017"/>
    <n v="25"/>
    <n v="4833"/>
    <n v="125"/>
    <n v="24165"/>
    <n v="75"/>
    <n v="14499"/>
    <n v="225"/>
    <n v="43497"/>
    <s v="Timed Out"/>
    <n v="25"/>
    <n v="125"/>
    <n v="75"/>
    <n v="0"/>
    <n v="0"/>
    <n v="0"/>
    <n v="0"/>
    <n v="0"/>
    <n v="0"/>
    <n v="0"/>
    <n v="0"/>
    <n v="0"/>
    <n v="0"/>
    <n v="0"/>
    <x v="3"/>
    <n v="75"/>
    <n v="75"/>
    <n v="75"/>
    <n v="225"/>
    <n v="0"/>
    <n v="0"/>
    <s v="n/a, older cycle"/>
    <n v="0"/>
    <n v="0"/>
    <n v="0"/>
    <n v="0"/>
    <n v="0"/>
    <n v="0"/>
    <n v="0"/>
    <n v="0"/>
    <x v="0"/>
    <n v="75"/>
    <n v="75"/>
    <n v="75"/>
    <n v="225"/>
    <n v="0"/>
    <n v="0"/>
    <s v="n/a, older cycle"/>
    <n v="0"/>
    <n v="0"/>
    <n v="0"/>
    <n v="0"/>
    <n v="0"/>
    <n v="0"/>
    <n v="0"/>
    <n v="0"/>
    <n v="600"/>
    <n v="115864.66666666666"/>
    <n v="10.728209876543209"/>
  </r>
  <r>
    <n v="274"/>
    <n v="512204"/>
    <x v="7"/>
    <s v="2017"/>
    <x v="0"/>
    <x v="10"/>
    <n v="10800"/>
    <s v="n/a, older cycle"/>
    <s v="Larry Gibson"/>
    <s v="larry.gibson@ung.edu"/>
    <s v="Anatomy and Physiology I, Anatomy and Physiology II"/>
    <s v="BIOL 2120, BIOL 2130"/>
    <s v="Biological Sciences"/>
    <s v="Positive"/>
    <s v="Positive"/>
    <s v="Neutral"/>
    <n v="54831"/>
    <n v="192"/>
    <n v="285.578125"/>
    <n v="64"/>
    <n v="64"/>
    <n v="64"/>
    <s v="Spring 2017"/>
    <s v="N"/>
    <m/>
    <m/>
    <s v="Continued"/>
    <n v="0"/>
    <n v="0"/>
    <n v="0"/>
    <n v="0"/>
    <n v="0"/>
    <n v="0"/>
    <n v="0"/>
    <n v="0"/>
    <n v="0"/>
    <n v="0"/>
    <n v="0"/>
    <n v="0"/>
    <n v="0"/>
    <n v="0"/>
    <n v="0"/>
    <n v="0"/>
    <n v="64"/>
    <n v="18277"/>
    <n v="64"/>
    <n v="18277"/>
    <n v="64"/>
    <n v="18277"/>
    <n v="64"/>
    <n v="18277"/>
    <n v="64"/>
    <n v="18277"/>
    <n v="192"/>
    <n v="54831"/>
    <s v="Continued"/>
    <n v="20"/>
    <n v="120"/>
    <n v="120"/>
    <n v="260"/>
    <n v="320.52999999999997"/>
    <n v="83337.799999999988"/>
    <n v="20"/>
    <n v="6410.5999999999995"/>
    <n v="120"/>
    <n v="38463.599999999999"/>
    <n v="120"/>
    <n v="38463.599999999999"/>
    <n v="260"/>
    <n v="83337.799999999988"/>
    <s v="Continued"/>
    <n v="13"/>
    <n v="105"/>
    <n v="120"/>
    <n v="238"/>
    <n v="110.29"/>
    <n v="26249.02"/>
    <s v="Spring 2017"/>
    <n v="13"/>
    <n v="1433.77"/>
    <n v="105"/>
    <n v="11580.45"/>
    <n v="120"/>
    <n v="13234.800000000001"/>
    <n v="238"/>
    <n v="26249.020000000004"/>
    <s v="Continued"/>
    <n v="13"/>
    <n v="105"/>
    <n v="120"/>
    <n v="238"/>
    <n v="110.29"/>
    <n v="26249.02"/>
    <n v="13"/>
    <n v="1433.77"/>
    <n v="105"/>
    <n v="11580.45"/>
    <n v="120"/>
    <n v="13234.800000000001"/>
    <n v="238"/>
    <n v="26249.020000000004"/>
    <x v="0"/>
    <n v="64"/>
    <n v="64"/>
    <n v="64"/>
    <n v="192"/>
    <n v="110.29"/>
    <n v="21175.68"/>
    <s v="n/a, older cycle"/>
    <n v="64"/>
    <n v="7058.56"/>
    <n v="64"/>
    <n v="7058.56"/>
    <n v="64"/>
    <n v="7058.56"/>
    <n v="192"/>
    <n v="21175.68"/>
    <x v="2"/>
    <n v="64"/>
    <n v="64"/>
    <n v="64"/>
    <n v="192"/>
    <n v="110.29"/>
    <n v="21175.68"/>
    <s v="n/a, older cycle"/>
    <n v="64"/>
    <n v="7058.56"/>
    <n v="64"/>
    <n v="7058.56"/>
    <n v="64"/>
    <n v="7058.56"/>
    <n v="192"/>
    <n v="21175.68"/>
    <n v="1376"/>
    <n v="251295.2"/>
    <n v="23.268074074074075"/>
  </r>
  <r>
    <n v="276"/>
    <n v="512028"/>
    <x v="7"/>
    <s v="2017"/>
    <x v="0"/>
    <x v="18"/>
    <n v="10800"/>
    <s v="n/a, older cycle"/>
    <s v="Christopher Ward"/>
    <s v="christopherward@clayton.edu"/>
    <s v="World History I"/>
    <s v="HIST 1111"/>
    <s v="History"/>
    <s v="Positive"/>
    <s v="Positive"/>
    <s v="Neutral"/>
    <n v="60000"/>
    <n v="480"/>
    <n v="125"/>
    <n v="160"/>
    <n v="160"/>
    <n v="160"/>
    <s v="Fall 2017"/>
    <s v="N"/>
    <m/>
    <m/>
    <s v="Continued"/>
    <n v="0"/>
    <n v="0"/>
    <n v="0"/>
    <n v="0"/>
    <n v="0"/>
    <n v="0"/>
    <n v="0"/>
    <n v="0"/>
    <n v="0"/>
    <n v="0"/>
    <n v="0"/>
    <n v="0"/>
    <n v="0"/>
    <n v="0"/>
    <n v="0"/>
    <n v="0"/>
    <n v="0"/>
    <n v="0"/>
    <n v="0"/>
    <n v="0"/>
    <n v="0"/>
    <n v="0"/>
    <n v="160"/>
    <n v="20000"/>
    <n v="160"/>
    <n v="20000"/>
    <n v="320"/>
    <n v="40000"/>
    <s v="Continued"/>
    <n v="80"/>
    <n v="200"/>
    <n v="200"/>
    <n v="480"/>
    <n v="125"/>
    <n v="60000"/>
    <n v="80"/>
    <n v="10000"/>
    <n v="200"/>
    <n v="25000"/>
    <n v="200"/>
    <n v="25000"/>
    <n v="480"/>
    <n v="60000"/>
    <s v="Continued"/>
    <n v="30"/>
    <n v="220"/>
    <n v="220"/>
    <n v="470"/>
    <n v="125"/>
    <n v="58750"/>
    <s v="Fall 2017"/>
    <n v="30"/>
    <n v="3750"/>
    <n v="220"/>
    <n v="27500"/>
    <n v="220"/>
    <n v="27500"/>
    <n v="470"/>
    <n v="58750"/>
    <s v="Continued"/>
    <n v="30"/>
    <n v="220"/>
    <n v="220"/>
    <n v="470"/>
    <n v="125"/>
    <n v="58750"/>
    <n v="30"/>
    <n v="3750"/>
    <n v="220"/>
    <n v="27500"/>
    <n v="220"/>
    <n v="27500"/>
    <n v="470"/>
    <n v="58750"/>
    <x v="0"/>
    <n v="160"/>
    <n v="160"/>
    <n v="160"/>
    <n v="480"/>
    <n v="125"/>
    <n v="60000"/>
    <s v="n/a, older cycle"/>
    <n v="160"/>
    <n v="20000"/>
    <n v="160"/>
    <n v="20000"/>
    <n v="160"/>
    <n v="20000"/>
    <n v="480"/>
    <n v="60000"/>
    <x v="0"/>
    <n v="160"/>
    <n v="160"/>
    <n v="160"/>
    <n v="480"/>
    <n v="125"/>
    <n v="60000"/>
    <s v="n/a, older cycle"/>
    <n v="0"/>
    <n v="0"/>
    <n v="0"/>
    <n v="0"/>
    <n v="0"/>
    <n v="0"/>
    <n v="0"/>
    <n v="0"/>
    <n v="2220"/>
    <n v="277500"/>
    <n v="25.694444444444443"/>
  </r>
  <r>
    <n v="277"/>
    <n v="501058"/>
    <x v="7"/>
    <s v="2017"/>
    <x v="0"/>
    <x v="7"/>
    <n v="10800"/>
    <s v="n/a, older cycle"/>
    <s v="Scott Kersey"/>
    <s v="skersey@georgiasouthern.edu"/>
    <s v="Calculus I, Statistics I"/>
    <s v="MATH 1441, STAT 2231"/>
    <s v="Mathematical Subjects"/>
    <s v="Positive"/>
    <s v="Neutral"/>
    <s v="Neutral"/>
    <n v="591125"/>
    <n v="3500"/>
    <n v="168.89285714285714"/>
    <n v="1166.6666666666667"/>
    <n v="1166.6666666666667"/>
    <n v="1166.6666666666667"/>
    <s v="Fall 2017"/>
    <s v="N"/>
    <m/>
    <m/>
    <s v="Continued"/>
    <n v="0"/>
    <n v="0"/>
    <n v="0"/>
    <n v="0"/>
    <n v="0"/>
    <n v="0"/>
    <n v="0"/>
    <n v="0"/>
    <n v="0"/>
    <n v="0"/>
    <n v="0"/>
    <n v="0"/>
    <n v="0"/>
    <n v="0"/>
    <n v="0"/>
    <n v="0"/>
    <n v="0"/>
    <n v="0"/>
    <n v="0"/>
    <n v="0"/>
    <n v="0"/>
    <n v="0"/>
    <n v="1166.6666666666667"/>
    <n v="197041.66666666669"/>
    <n v="1166.6666666666667"/>
    <n v="197041.66666666669"/>
    <n v="2333.3333333333335"/>
    <n v="394083.33333333337"/>
    <s v="Continued"/>
    <n v="180"/>
    <n v="480"/>
    <n v="480"/>
    <n v="1140"/>
    <n v="252.91"/>
    <n v="288317.40000000002"/>
    <n v="180"/>
    <n v="45523.8"/>
    <n v="480"/>
    <n v="121396.8"/>
    <n v="480"/>
    <n v="121396.8"/>
    <n v="1140"/>
    <n v="288317.40000000002"/>
    <s v="Continued"/>
    <n v="180"/>
    <n v="480"/>
    <n v="480"/>
    <n v="1140"/>
    <n v="303.87"/>
    <n v="346411.8"/>
    <s v="Fall 2017"/>
    <n v="180"/>
    <n v="54696.6"/>
    <n v="480"/>
    <n v="145857.60000000001"/>
    <n v="480"/>
    <n v="145857.60000000001"/>
    <n v="1140"/>
    <n v="346411.80000000005"/>
    <s v="Continued"/>
    <n v="180"/>
    <n v="480"/>
    <n v="480"/>
    <n v="1140"/>
    <n v="303.87"/>
    <n v="346411.8"/>
    <n v="180"/>
    <n v="54696.6"/>
    <n v="480"/>
    <n v="145857.60000000001"/>
    <n v="480"/>
    <n v="145857.60000000001"/>
    <n v="1140"/>
    <n v="346411.80000000005"/>
    <x v="0"/>
    <n v="1166.6666666666667"/>
    <n v="1166.6666666666667"/>
    <n v="1166.6666666666667"/>
    <n v="3500"/>
    <n v="303.87"/>
    <n v="1063545"/>
    <s v="n/a, older cycle"/>
    <n v="1166.6666666666667"/>
    <n v="354515"/>
    <n v="1166.6666666666667"/>
    <n v="354515"/>
    <n v="1166.6666666666667"/>
    <n v="354515"/>
    <n v="3500"/>
    <n v="1063545"/>
    <x v="0"/>
    <n v="1166.6666666666667"/>
    <n v="1166.6666666666667"/>
    <n v="1166.6666666666667"/>
    <n v="3500"/>
    <n v="303.87"/>
    <n v="1063545"/>
    <s v="n/a, older cycle"/>
    <n v="0"/>
    <n v="0"/>
    <n v="0"/>
    <n v="0"/>
    <n v="0"/>
    <n v="0"/>
    <n v="0"/>
    <n v="0"/>
    <n v="9253.3333333333339"/>
    <n v="2438769.3333333335"/>
    <n v="225.81197530864199"/>
  </r>
  <r>
    <n v="279"/>
    <n v="512018"/>
    <x v="7"/>
    <s v="2017"/>
    <x v="0"/>
    <x v="21"/>
    <n v="25800"/>
    <s v="n/a, older cycle"/>
    <s v="David Dorrell"/>
    <s v="ddorrell@ggc.edu"/>
    <s v="Introduction to Human Geography"/>
    <s v="GEOG 1101"/>
    <s v="Geological Sciences and Geography"/>
    <s v="Neutral"/>
    <s v="Neutral"/>
    <s v="Positive"/>
    <n v="133868"/>
    <n v="980"/>
    <n v="136.6"/>
    <n v="326.66666666666669"/>
    <n v="326.66666666666669"/>
    <n v="326.66666666666669"/>
    <s v="Fall 2017"/>
    <s v="N"/>
    <m/>
    <m/>
    <s v="Continued"/>
    <n v="0"/>
    <n v="0"/>
    <n v="0"/>
    <n v="0"/>
    <n v="0"/>
    <n v="0"/>
    <n v="0"/>
    <n v="0"/>
    <n v="0"/>
    <n v="0"/>
    <n v="0"/>
    <n v="0"/>
    <n v="0"/>
    <n v="0"/>
    <n v="0"/>
    <n v="0"/>
    <n v="0"/>
    <n v="0"/>
    <n v="0"/>
    <n v="0"/>
    <n v="0"/>
    <n v="0"/>
    <n v="326.66666666666669"/>
    <n v="44622.666666666664"/>
    <n v="326.66666666666669"/>
    <n v="44622.666666666664"/>
    <n v="653.33333333333337"/>
    <n v="89245.333333333328"/>
    <s v="Continued"/>
    <n v="175"/>
    <n v="500"/>
    <n v="500"/>
    <n v="1175"/>
    <n v="140.80000000000001"/>
    <n v="165440"/>
    <n v="175"/>
    <n v="24640.000000000004"/>
    <n v="500"/>
    <n v="70400"/>
    <n v="500"/>
    <n v="70400"/>
    <n v="1175"/>
    <n v="165440"/>
    <s v="Continued"/>
    <n v="144"/>
    <n v="644"/>
    <n v="616"/>
    <n v="1404"/>
    <n v="127.97"/>
    <n v="179669.88"/>
    <s v="Fall 2017"/>
    <n v="144"/>
    <n v="18427.68"/>
    <n v="644"/>
    <n v="82412.679999999993"/>
    <n v="616"/>
    <n v="78829.52"/>
    <n v="1404"/>
    <n v="179669.88"/>
    <s v="Continued"/>
    <n v="144"/>
    <n v="644"/>
    <n v="616"/>
    <n v="1404"/>
    <n v="127.97"/>
    <n v="179669.88"/>
    <n v="144"/>
    <n v="18427.68"/>
    <n v="644"/>
    <n v="82412.679999999993"/>
    <n v="616"/>
    <n v="78829.52"/>
    <n v="1404"/>
    <n v="179669.88"/>
    <x v="0"/>
    <n v="326.66666666666669"/>
    <n v="326.66666666666669"/>
    <n v="326.66666666666669"/>
    <n v="980"/>
    <n v="127.97"/>
    <n v="125410.6"/>
    <s v="n/a, older cycle"/>
    <n v="326.66666666666669"/>
    <n v="41803.533333333333"/>
    <n v="326.66666666666669"/>
    <n v="41803.533333333333"/>
    <n v="326.66666666666669"/>
    <n v="41803.533333333333"/>
    <n v="980"/>
    <n v="125410.6"/>
    <x v="2"/>
    <n v="326.66666666666669"/>
    <n v="326.66666666666669"/>
    <n v="326.66666666666669"/>
    <n v="980"/>
    <n v="127.97"/>
    <n v="125410.6"/>
    <s v="n/a, older cycle"/>
    <n v="326.66666666666669"/>
    <n v="41803.533333333333"/>
    <n v="326.66666666666669"/>
    <n v="41803.533333333333"/>
    <n v="326.66666666666669"/>
    <n v="41803.533333333333"/>
    <n v="980"/>
    <n v="125410.6"/>
    <n v="6596.3333333333339"/>
    <n v="864846.29333333322"/>
    <n v="33.521174160206712"/>
  </r>
  <r>
    <n v="280"/>
    <n v="512047"/>
    <x v="7"/>
    <s v="2017"/>
    <x v="0"/>
    <x v="7"/>
    <n v="5800"/>
    <s v="n/a, older cycle"/>
    <s v="Hongjie Wang"/>
    <s v="hongjie.wang@armstrong.edu"/>
    <s v="World Civilizations I"/>
    <s v="HIST 1111"/>
    <s v="History"/>
    <s v="Positive"/>
    <s v="Positive"/>
    <s v="Positive"/>
    <n v="24148"/>
    <n v="288"/>
    <n v="83.847222222222229"/>
    <n v="96"/>
    <n v="96"/>
    <n v="96"/>
    <s v="Fall 2017"/>
    <s v="N"/>
    <m/>
    <m/>
    <s v="Continued"/>
    <n v="0"/>
    <n v="0"/>
    <n v="0"/>
    <n v="0"/>
    <n v="0"/>
    <n v="0"/>
    <n v="0"/>
    <n v="0"/>
    <n v="0"/>
    <n v="0"/>
    <n v="0"/>
    <n v="0"/>
    <n v="0"/>
    <n v="0"/>
    <n v="0"/>
    <n v="0"/>
    <n v="0"/>
    <n v="0"/>
    <n v="0"/>
    <n v="0"/>
    <n v="0"/>
    <n v="0"/>
    <n v="96"/>
    <n v="8049.3333333333339"/>
    <n v="96"/>
    <n v="8049.3333333333339"/>
    <n v="192"/>
    <n v="16098.666666666668"/>
    <s v="Continued"/>
    <n v="50"/>
    <n v="90"/>
    <n v="90"/>
    <n v="230"/>
    <n v="100"/>
    <n v="23000"/>
    <n v="50"/>
    <n v="5000"/>
    <n v="90"/>
    <n v="9000"/>
    <n v="90"/>
    <n v="9000"/>
    <n v="230"/>
    <n v="23000"/>
    <s v="Continued"/>
    <n v="35"/>
    <n v="70"/>
    <n v="70"/>
    <n v="175"/>
    <n v="83.85"/>
    <n v="14673.749999999998"/>
    <s v="Fall 2017"/>
    <n v="35"/>
    <n v="2934.75"/>
    <n v="70"/>
    <n v="5869.5"/>
    <n v="70"/>
    <n v="5869.5"/>
    <n v="175"/>
    <n v="14673.75"/>
    <s v="Continued"/>
    <n v="35"/>
    <n v="70"/>
    <n v="70"/>
    <n v="175"/>
    <n v="83.85"/>
    <n v="14673.749999999998"/>
    <n v="35"/>
    <n v="2934.75"/>
    <n v="70"/>
    <n v="5869.5"/>
    <n v="70"/>
    <n v="5869.5"/>
    <n v="175"/>
    <n v="14673.75"/>
    <x v="3"/>
    <n v="96"/>
    <n v="96"/>
    <n v="96"/>
    <n v="288"/>
    <n v="83.85"/>
    <n v="24148.799999999999"/>
    <s v="n/a, older cycle"/>
    <n v="0"/>
    <n v="0"/>
    <n v="0"/>
    <n v="0"/>
    <n v="0"/>
    <n v="0"/>
    <n v="0"/>
    <n v="0"/>
    <x v="0"/>
    <n v="96"/>
    <n v="96"/>
    <n v="96"/>
    <n v="288"/>
    <n v="83.85"/>
    <n v="24148.799999999999"/>
    <s v="n/a, older cycle"/>
    <n v="0"/>
    <n v="0"/>
    <n v="0"/>
    <n v="0"/>
    <n v="0"/>
    <n v="0"/>
    <n v="0"/>
    <n v="0"/>
    <n v="772"/>
    <n v="68446.166666666672"/>
    <n v="11.801063218390805"/>
  </r>
  <r>
    <n v="281"/>
    <n v="512019"/>
    <x v="7"/>
    <s v="2017"/>
    <x v="0"/>
    <x v="21"/>
    <n v="15800"/>
    <s v="n/a, older cycle"/>
    <s v="Federica Goldoni"/>
    <s v="fgoldoni@ggc.edu"/>
    <s v="Elementary Spanish I, Elementary Spanish II"/>
    <s v="SPAN 1001, SPAN 1002"/>
    <s v="Foreign Languages"/>
    <s v="Positive"/>
    <s v="Positive"/>
    <s v="Positive"/>
    <n v="55440"/>
    <n v="308"/>
    <n v="180"/>
    <n v="102.66666666666667"/>
    <n v="102.66666666666667"/>
    <n v="102.66666666666667"/>
    <s v="Fall 2017"/>
    <s v="N"/>
    <m/>
    <m/>
    <s v="Continued"/>
    <n v="0"/>
    <n v="0"/>
    <n v="0"/>
    <n v="0"/>
    <n v="0"/>
    <n v="0"/>
    <n v="0"/>
    <n v="0"/>
    <n v="0"/>
    <n v="0"/>
    <n v="0"/>
    <n v="0"/>
    <n v="0"/>
    <n v="0"/>
    <n v="0"/>
    <n v="0"/>
    <n v="0"/>
    <n v="0"/>
    <n v="0"/>
    <n v="0"/>
    <n v="0"/>
    <n v="0"/>
    <n v="102.66666666666667"/>
    <n v="18480"/>
    <n v="102.66666666666667"/>
    <n v="18480"/>
    <n v="205.33333333333334"/>
    <n v="36960"/>
    <s v="Continued"/>
    <n v="70"/>
    <n v="200"/>
    <n v="200"/>
    <n v="470"/>
    <n v="130"/>
    <n v="61100"/>
    <n v="70"/>
    <n v="9100"/>
    <n v="200"/>
    <n v="26000"/>
    <n v="200"/>
    <n v="26000"/>
    <n v="470"/>
    <n v="61100"/>
    <s v="Continued"/>
    <n v="168"/>
    <n v="476"/>
    <n v="448"/>
    <n v="1092"/>
    <n v="285.7"/>
    <n v="311984.39999999997"/>
    <s v="Fall 2017"/>
    <n v="168"/>
    <n v="47997.599999999999"/>
    <n v="476"/>
    <n v="135993.19999999998"/>
    <n v="448"/>
    <n v="127993.59999999999"/>
    <n v="1092"/>
    <n v="311984.39999999997"/>
    <s v="Continued"/>
    <n v="168"/>
    <n v="476"/>
    <n v="448"/>
    <n v="1092"/>
    <n v="285.7"/>
    <n v="311984.39999999997"/>
    <n v="168"/>
    <n v="47997.599999999999"/>
    <n v="476"/>
    <n v="135993.19999999998"/>
    <n v="448"/>
    <n v="127993.59999999999"/>
    <n v="1092"/>
    <n v="311984.39999999997"/>
    <x v="0"/>
    <n v="102.66666666666667"/>
    <n v="102.66666666666667"/>
    <n v="102.66666666666667"/>
    <n v="308"/>
    <n v="285.7"/>
    <n v="87995.599999999991"/>
    <s v="n/a, older cycle"/>
    <n v="102.66666666666667"/>
    <n v="29331.866666666669"/>
    <n v="102.66666666666667"/>
    <n v="29331.866666666669"/>
    <n v="102.66666666666667"/>
    <n v="29331.866666666669"/>
    <n v="308"/>
    <n v="87995.6"/>
    <x v="2"/>
    <n v="50"/>
    <n v="200"/>
    <n v="200"/>
    <n v="450"/>
    <n v="285.7"/>
    <n v="128565"/>
    <s v="n/a, older cycle"/>
    <n v="50"/>
    <n v="14285"/>
    <n v="200"/>
    <n v="57140"/>
    <n v="200"/>
    <n v="57140"/>
    <n v="450"/>
    <n v="128565"/>
    <n v="3617.3333333333335"/>
    <n v="938589.39999999991"/>
    <n v="59.404392405063284"/>
  </r>
  <r>
    <n v="283"/>
    <n v="512125"/>
    <x v="7"/>
    <s v="2017"/>
    <x v="0"/>
    <x v="11"/>
    <n v="10800"/>
    <s v="n/a, older cycle"/>
    <s v="Amanda Rees"/>
    <s v="rees_amanda@columbusstate.edu"/>
    <s v="World Regional Geography"/>
    <s v="GEOG 1101"/>
    <s v="Geological Sciences and Geography"/>
    <s v="Positive"/>
    <s v="Positive"/>
    <s v="Positive"/>
    <n v="35648"/>
    <n v="250"/>
    <n v="142.59200000000001"/>
    <n v="83.333333333333329"/>
    <n v="83.333333333333329"/>
    <n v="83.333333333333329"/>
    <s v="Fall 2017"/>
    <s v="N"/>
    <m/>
    <m/>
    <s v="Continued"/>
    <n v="0"/>
    <n v="0"/>
    <n v="0"/>
    <n v="0"/>
    <n v="0"/>
    <n v="0"/>
    <n v="0"/>
    <n v="0"/>
    <n v="0"/>
    <n v="0"/>
    <n v="0"/>
    <n v="0"/>
    <n v="0"/>
    <n v="0"/>
    <n v="0"/>
    <n v="0"/>
    <n v="0"/>
    <n v="0"/>
    <n v="0"/>
    <n v="0"/>
    <n v="0"/>
    <n v="0"/>
    <n v="83.333333333333329"/>
    <n v="11882.666666666668"/>
    <n v="83.333333333333329"/>
    <n v="11882.666666666668"/>
    <n v="166.66666666666666"/>
    <n v="23765.333333333336"/>
    <s v="Continued"/>
    <n v="0"/>
    <n v="150"/>
    <n v="150"/>
    <n v="300"/>
    <n v="133.19"/>
    <n v="39957"/>
    <n v="0"/>
    <n v="0"/>
    <n v="150"/>
    <n v="19978.5"/>
    <n v="150"/>
    <n v="19978.5"/>
    <n v="300"/>
    <n v="39957"/>
    <s v="Continued"/>
    <n v="0"/>
    <n v="160"/>
    <n v="160"/>
    <n v="320"/>
    <n v="142.59"/>
    <n v="45628.800000000003"/>
    <s v="Fall 2017"/>
    <n v="0"/>
    <n v="0"/>
    <n v="160"/>
    <n v="22814.400000000001"/>
    <n v="160"/>
    <n v="22814.400000000001"/>
    <n v="320"/>
    <n v="45628.800000000003"/>
    <s v="Discontinued"/>
    <n v="0"/>
    <n v="160"/>
    <n v="160"/>
    <n v="0"/>
    <n v="0"/>
    <n v="0"/>
    <n v="0"/>
    <n v="0"/>
    <n v="0"/>
    <n v="0"/>
    <n v="0"/>
    <n v="0"/>
    <n v="0"/>
    <n v="0"/>
    <x v="1"/>
    <n v="83.333333333333329"/>
    <n v="83.333333333333329"/>
    <n v="83.333333333333329"/>
    <n v="250"/>
    <n v="0"/>
    <n v="0"/>
    <s v="n/a, older cycle"/>
    <n v="0"/>
    <n v="0"/>
    <n v="0"/>
    <n v="0"/>
    <n v="0"/>
    <n v="0"/>
    <n v="0"/>
    <n v="0"/>
    <x v="1"/>
    <n v="83.333333333333329"/>
    <n v="83.333333333333329"/>
    <n v="83.333333333333329"/>
    <n v="250"/>
    <n v="0"/>
    <n v="0"/>
    <s v="n/a, older cycle"/>
    <n v="0"/>
    <n v="0"/>
    <n v="0"/>
    <n v="0"/>
    <n v="0"/>
    <n v="0"/>
    <n v="0"/>
    <n v="0"/>
    <n v="786.66666666666663"/>
    <n v="109351.13333333333"/>
    <n v="10.125104938271605"/>
  </r>
  <r>
    <n v="285"/>
    <n v="512030"/>
    <x v="7"/>
    <s v="2017"/>
    <x v="0"/>
    <x v="7"/>
    <n v="20800"/>
    <s v="n/a, older cycle"/>
    <s v="Constantin Ogloblin"/>
    <s v="coglobli@georgiasouthern.edu"/>
    <s v="Business Economics"/>
    <s v="ECON 2106"/>
    <s v="Business Administration, Management, and Economics"/>
    <s v="Positive"/>
    <s v="Positive"/>
    <s v="Positive"/>
    <n v="206960"/>
    <n v="1040"/>
    <n v="199"/>
    <n v="346.66666666666669"/>
    <n v="346.66666666666669"/>
    <n v="346.66666666666669"/>
    <s v="Summer 2017"/>
    <s v="N"/>
    <m/>
    <m/>
    <s v="Continued"/>
    <n v="0"/>
    <n v="0"/>
    <n v="0"/>
    <n v="0"/>
    <n v="0"/>
    <n v="0"/>
    <n v="0"/>
    <n v="0"/>
    <n v="0"/>
    <n v="0"/>
    <n v="0"/>
    <n v="0"/>
    <n v="0"/>
    <n v="0"/>
    <n v="0"/>
    <n v="0"/>
    <n v="0"/>
    <n v="0"/>
    <n v="0"/>
    <n v="0"/>
    <n v="346.66666666666669"/>
    <n v="68986.666666666672"/>
    <n v="346.66666666666669"/>
    <n v="68986.666666666672"/>
    <n v="346.66666666666669"/>
    <n v="68986.666666666672"/>
    <n v="1040"/>
    <n v="206960"/>
    <s v="Continued"/>
    <n v="100"/>
    <n v="400"/>
    <n v="360"/>
    <n v="860"/>
    <n v="244.72"/>
    <n v="210459.2"/>
    <n v="100"/>
    <n v="24472"/>
    <n v="400"/>
    <n v="97888"/>
    <n v="360"/>
    <n v="88099.199999999997"/>
    <n v="860"/>
    <n v="210459.2"/>
    <s v="Continued"/>
    <n v="211"/>
    <n v="639"/>
    <n v="550"/>
    <n v="1400"/>
    <n v="199"/>
    <n v="278600"/>
    <s v="Summer 2017"/>
    <n v="211"/>
    <n v="41989"/>
    <n v="639"/>
    <n v="127161"/>
    <n v="550"/>
    <n v="109450"/>
    <n v="1400"/>
    <n v="278600"/>
    <s v="Continued"/>
    <n v="211"/>
    <n v="639"/>
    <n v="550"/>
    <n v="0"/>
    <n v="0"/>
    <n v="0"/>
    <n v="211"/>
    <n v="0"/>
    <n v="639"/>
    <n v="0"/>
    <n v="550"/>
    <n v="0"/>
    <n v="1400"/>
    <n v="0"/>
    <x v="0"/>
    <n v="346.66666666666669"/>
    <n v="346.66666666666669"/>
    <n v="346.66666666666669"/>
    <n v="1040"/>
    <n v="0"/>
    <n v="0"/>
    <s v="n/a, older cycle"/>
    <n v="346.66666666666669"/>
    <n v="0"/>
    <n v="346.66666666666669"/>
    <n v="0"/>
    <n v="346.66666666666669"/>
    <n v="0"/>
    <n v="1040"/>
    <n v="0"/>
    <x v="2"/>
    <n v="346.66666666666669"/>
    <n v="346.66666666666669"/>
    <n v="346.66666666666669"/>
    <n v="1040"/>
    <n v="0"/>
    <n v="0"/>
    <s v="n/a, older cycle"/>
    <n v="346.66666666666669"/>
    <n v="0"/>
    <n v="346.66666666666669"/>
    <n v="0"/>
    <n v="346.66666666666669"/>
    <n v="0"/>
    <n v="1040"/>
    <n v="0"/>
    <n v="6780"/>
    <n v="696019.2"/>
    <n v="33.46246153846154"/>
  </r>
  <r>
    <n v="291"/>
    <n v="512050"/>
    <x v="7"/>
    <s v="2017"/>
    <x v="0"/>
    <x v="23"/>
    <n v="26800"/>
    <s v="n/a, older cycle"/>
    <s v="Mark Kunkel"/>
    <s v="mkunkel@westga.edu"/>
    <s v="Introduction to General Psychology"/>
    <s v="PSYC 1101"/>
    <s v="Psychology"/>
    <s v="Positive"/>
    <s v="Positive"/>
    <s v="Positive"/>
    <n v="460000"/>
    <n v="2300"/>
    <n v="200"/>
    <n v="766.66666666666663"/>
    <n v="766.66666666666663"/>
    <n v="766.66666666666663"/>
    <s v="Fall 2017"/>
    <s v="N"/>
    <m/>
    <m/>
    <s v="Continued"/>
    <n v="0"/>
    <n v="0"/>
    <n v="0"/>
    <n v="0"/>
    <n v="0"/>
    <n v="0"/>
    <n v="0"/>
    <n v="0"/>
    <n v="0"/>
    <n v="0"/>
    <n v="0"/>
    <n v="0"/>
    <n v="0"/>
    <n v="0"/>
    <n v="0"/>
    <n v="0"/>
    <n v="0"/>
    <n v="0"/>
    <n v="0"/>
    <n v="0"/>
    <n v="0"/>
    <n v="0"/>
    <n v="766.66666666666663"/>
    <n v="153333.33333333331"/>
    <n v="766.66666666666663"/>
    <n v="153333.33333333331"/>
    <n v="1533.3333333333333"/>
    <n v="306666.66666666663"/>
    <s v="Continued"/>
    <n v="200"/>
    <n v="200"/>
    <n v="200"/>
    <n v="600"/>
    <n v="242.2"/>
    <n v="145320"/>
    <n v="200"/>
    <n v="48440"/>
    <n v="200"/>
    <n v="48440"/>
    <n v="200"/>
    <n v="48440"/>
    <n v="600"/>
    <n v="145320"/>
    <s v="Discontinued"/>
    <n v="0"/>
    <n v="0"/>
    <n v="0"/>
    <n v="0"/>
    <m/>
    <n v="0"/>
    <s v="Fall 2017"/>
    <n v="0"/>
    <n v="0"/>
    <n v="0"/>
    <n v="0"/>
    <n v="0"/>
    <n v="0"/>
    <n v="0"/>
    <n v="0"/>
    <s v="Discontinued"/>
    <n v="0"/>
    <n v="0"/>
    <n v="0"/>
    <n v="0"/>
    <n v="0"/>
    <n v="0"/>
    <n v="0"/>
    <n v="0"/>
    <n v="0"/>
    <n v="0"/>
    <n v="0"/>
    <n v="0"/>
    <n v="0"/>
    <n v="0"/>
    <x v="1"/>
    <n v="766.66666666666663"/>
    <n v="766.66666666666663"/>
    <n v="766.66666666666663"/>
    <n v="2300"/>
    <n v="0"/>
    <n v="0"/>
    <s v="n/a, older cycle"/>
    <n v="0"/>
    <n v="0"/>
    <n v="0"/>
    <n v="0"/>
    <n v="0"/>
    <n v="0"/>
    <n v="0"/>
    <n v="0"/>
    <x v="1"/>
    <n v="766.66666666666663"/>
    <n v="766.66666666666663"/>
    <n v="766.66666666666663"/>
    <n v="2300"/>
    <n v="0"/>
    <n v="0"/>
    <s v="n/a, older cycle"/>
    <n v="0"/>
    <n v="0"/>
    <n v="0"/>
    <n v="0"/>
    <n v="0"/>
    <n v="0"/>
    <n v="0"/>
    <n v="0"/>
    <n v="2133.333333333333"/>
    <n v="451986.66666666663"/>
    <n v="16.865174129353232"/>
  </r>
  <r>
    <n v="292"/>
    <n v="512377"/>
    <x v="7"/>
    <s v="2017"/>
    <x v="0"/>
    <x v="0"/>
    <n v="24900"/>
    <s v="n/a, older cycle"/>
    <s v="Loleta Sartin"/>
    <s v="loleta.sartin@mga.edu"/>
    <s v="Exploring Social and Cultural Diversity, Exploring Teaching and Learning"/>
    <s v="EDUC 2120, EDUC 2130"/>
    <s v="Educator Preparation"/>
    <s v="Positive"/>
    <s v="Neutral"/>
    <s v="Positive"/>
    <n v="134610"/>
    <n v="420"/>
    <n v="320.5"/>
    <n v="140"/>
    <n v="140"/>
    <n v="140"/>
    <s v="Fall 2017"/>
    <s v="N"/>
    <m/>
    <m/>
    <s v="Continued"/>
    <n v="0"/>
    <n v="0"/>
    <n v="0"/>
    <n v="0"/>
    <n v="0"/>
    <n v="0"/>
    <n v="0"/>
    <n v="0"/>
    <n v="0"/>
    <n v="0"/>
    <n v="0"/>
    <n v="0"/>
    <n v="0"/>
    <n v="0"/>
    <n v="0"/>
    <n v="0"/>
    <n v="0"/>
    <n v="0"/>
    <n v="0"/>
    <n v="0"/>
    <n v="0"/>
    <n v="0"/>
    <n v="140"/>
    <n v="44870"/>
    <n v="140"/>
    <n v="44870"/>
    <n v="280"/>
    <n v="89740"/>
    <s v="Continued"/>
    <n v="150"/>
    <n v="150"/>
    <n v="150"/>
    <n v="450"/>
    <n v="168"/>
    <n v="75600"/>
    <n v="150"/>
    <n v="25200"/>
    <n v="150"/>
    <n v="25200"/>
    <n v="150"/>
    <n v="25200"/>
    <n v="450"/>
    <n v="75600"/>
    <s v="Continued"/>
    <n v="150"/>
    <n v="150"/>
    <n v="150"/>
    <n v="450"/>
    <n v="168"/>
    <n v="75600"/>
    <s v="Fall 2017"/>
    <n v="150"/>
    <n v="25200"/>
    <n v="150"/>
    <n v="25200"/>
    <n v="150"/>
    <n v="25200"/>
    <n v="450"/>
    <n v="75600"/>
    <s v="Continued"/>
    <n v="150"/>
    <n v="150"/>
    <n v="150"/>
    <n v="450"/>
    <n v="168"/>
    <n v="75600"/>
    <n v="150"/>
    <n v="25200"/>
    <n v="150"/>
    <n v="25200"/>
    <n v="150"/>
    <n v="25200"/>
    <n v="450"/>
    <n v="75600"/>
    <x v="0"/>
    <n v="140"/>
    <n v="140"/>
    <n v="140"/>
    <n v="420"/>
    <n v="168"/>
    <n v="70560"/>
    <s v="n/a, older cycle"/>
    <n v="140"/>
    <n v="23520"/>
    <n v="140"/>
    <n v="23520"/>
    <n v="140"/>
    <n v="23520"/>
    <n v="420"/>
    <n v="70560"/>
    <x v="0"/>
    <n v="140"/>
    <n v="140"/>
    <n v="140"/>
    <n v="420"/>
    <n v="168"/>
    <n v="70560"/>
    <s v="n/a, older cycle"/>
    <n v="0"/>
    <n v="0"/>
    <n v="0"/>
    <n v="0"/>
    <n v="0"/>
    <n v="0"/>
    <n v="0"/>
    <n v="0"/>
    <n v="2050"/>
    <n v="387100"/>
    <n v="15.546184738955823"/>
  </r>
  <r>
    <n v="294"/>
    <n v="512202"/>
    <x v="7"/>
    <s v="2017"/>
    <x v="0"/>
    <x v="4"/>
    <n v="10800"/>
    <s v="n/a, older cycle"/>
    <s v="Thomas Anderson"/>
    <s v="tanderson47@gsu.edu"/>
    <s v="Film Aesthetics"/>
    <s v="FLME 1010"/>
    <s v="Georgia Film Academy Film Production"/>
    <s v="Positive"/>
    <s v="Positive"/>
    <s v="Neutral"/>
    <n v="50000"/>
    <n v="400"/>
    <n v="125"/>
    <n v="133.33333333333334"/>
    <n v="133.33333333333334"/>
    <n v="133.33333333333334"/>
    <s v="Summer 2017"/>
    <s v="N"/>
    <m/>
    <m/>
    <s v="Continued"/>
    <n v="0"/>
    <n v="0"/>
    <n v="0"/>
    <n v="0"/>
    <n v="0"/>
    <n v="0"/>
    <n v="0"/>
    <n v="0"/>
    <n v="0"/>
    <n v="0"/>
    <n v="0"/>
    <n v="0"/>
    <n v="0"/>
    <n v="0"/>
    <n v="0"/>
    <n v="0"/>
    <n v="0"/>
    <n v="0"/>
    <n v="0"/>
    <n v="0"/>
    <n v="133.33333333333334"/>
    <n v="16666.666666666668"/>
    <n v="133.33333333333334"/>
    <n v="16666.666666666668"/>
    <n v="133.33333333333334"/>
    <n v="16666.666666666668"/>
    <n v="400"/>
    <n v="50000"/>
    <s v="Continued"/>
    <n v="120"/>
    <n v="360"/>
    <n v="360"/>
    <n v="840"/>
    <n v="170.67"/>
    <n v="143362.79999999999"/>
    <n v="120"/>
    <n v="20480.399999999998"/>
    <n v="360"/>
    <n v="61441.2"/>
    <n v="360"/>
    <n v="61441.2"/>
    <n v="840"/>
    <n v="143362.79999999999"/>
    <s v="Continued"/>
    <n v="90"/>
    <n v="180"/>
    <n v="180"/>
    <n v="450"/>
    <n v="150"/>
    <n v="67500"/>
    <s v="Summer 2017"/>
    <n v="90"/>
    <n v="13500"/>
    <n v="180"/>
    <n v="27000"/>
    <n v="180"/>
    <n v="27000"/>
    <n v="450"/>
    <n v="67500"/>
    <s v="Continued"/>
    <n v="90"/>
    <n v="180"/>
    <n v="180"/>
    <n v="450"/>
    <n v="150"/>
    <n v="67500"/>
    <n v="90"/>
    <n v="13500"/>
    <n v="180"/>
    <n v="27000"/>
    <n v="180"/>
    <n v="27000"/>
    <n v="450"/>
    <n v="67500"/>
    <x v="0"/>
    <n v="133.33333333333334"/>
    <n v="133.33333333333334"/>
    <n v="133.33333333333334"/>
    <n v="400"/>
    <n v="150"/>
    <n v="60000"/>
    <s v="n/a, older cycle"/>
    <n v="133.33333333333334"/>
    <n v="20000"/>
    <n v="133.33333333333334"/>
    <n v="20000"/>
    <n v="133.33333333333334"/>
    <n v="20000"/>
    <n v="400"/>
    <n v="60000"/>
    <x v="2"/>
    <n v="133.33333333333334"/>
    <n v="133.33333333333334"/>
    <n v="133.33333333333334"/>
    <n v="400"/>
    <n v="150"/>
    <n v="60000"/>
    <s v="n/a, older cycle"/>
    <n v="133.33333333333334"/>
    <n v="20000"/>
    <n v="133.33333333333334"/>
    <n v="20000"/>
    <n v="133.33333333333334"/>
    <n v="20000"/>
    <n v="400"/>
    <n v="60000"/>
    <n v="2940"/>
    <n v="448362.8"/>
    <n v="41.515074074074072"/>
  </r>
  <r>
    <n v="296"/>
    <n v="512203"/>
    <x v="7"/>
    <s v="2017"/>
    <x v="0"/>
    <x v="10"/>
    <n v="30000"/>
    <s v="n/a, older cycle"/>
    <s v="Janice Crook-Hill"/>
    <s v="janice.crook-hill@ung.edu"/>
    <s v="Introduction to Ecology"/>
    <s v="BIOL 1102"/>
    <s v="Biological Sciences"/>
    <s v="Positive"/>
    <s v="Positive"/>
    <s v="Positive"/>
    <n v="184057"/>
    <n v="840"/>
    <n v="219.11547619047619"/>
    <n v="280"/>
    <n v="280"/>
    <n v="280"/>
    <s v="Fall 2017"/>
    <s v="N"/>
    <m/>
    <m/>
    <s v="Continued"/>
    <n v="0"/>
    <n v="0"/>
    <n v="0"/>
    <n v="0"/>
    <n v="0"/>
    <n v="0"/>
    <n v="0"/>
    <n v="0"/>
    <n v="0"/>
    <n v="0"/>
    <n v="0"/>
    <n v="0"/>
    <n v="0"/>
    <n v="0"/>
    <n v="0"/>
    <n v="0"/>
    <n v="0"/>
    <n v="0"/>
    <n v="0"/>
    <n v="0"/>
    <n v="0"/>
    <n v="0"/>
    <n v="280"/>
    <n v="61352.333333333336"/>
    <n v="280"/>
    <n v="61352.333333333336"/>
    <n v="560"/>
    <n v="122704.66666666667"/>
    <s v="Continued"/>
    <n v="165"/>
    <n v="165"/>
    <n v="165"/>
    <n v="495"/>
    <n v="215.8"/>
    <n v="106821"/>
    <n v="165"/>
    <n v="35607"/>
    <n v="165"/>
    <n v="35607"/>
    <n v="165"/>
    <n v="35607"/>
    <n v="495"/>
    <n v="106821"/>
    <s v="Continued"/>
    <n v="48"/>
    <n v="240"/>
    <n v="144"/>
    <n v="432"/>
    <n v="200"/>
    <n v="86400"/>
    <s v="Fall 2017"/>
    <n v="48"/>
    <n v="9600"/>
    <n v="240"/>
    <n v="48000"/>
    <n v="144"/>
    <n v="28800"/>
    <n v="432"/>
    <n v="86400"/>
    <s v="Continued"/>
    <n v="100"/>
    <n v="300"/>
    <n v="300"/>
    <n v="700"/>
    <n v="200"/>
    <n v="140000"/>
    <n v="100"/>
    <n v="20000"/>
    <n v="300"/>
    <n v="60000"/>
    <n v="300"/>
    <n v="60000"/>
    <n v="700"/>
    <n v="140000"/>
    <x v="3"/>
    <n v="280"/>
    <n v="280"/>
    <n v="280"/>
    <n v="840"/>
    <n v="200"/>
    <n v="168000"/>
    <s v="n/a, older cycle"/>
    <n v="0"/>
    <n v="0"/>
    <n v="0"/>
    <n v="0"/>
    <n v="0"/>
    <n v="0"/>
    <n v="0"/>
    <n v="0"/>
    <x v="0"/>
    <n v="280"/>
    <n v="280"/>
    <n v="280"/>
    <n v="840"/>
    <n v="200"/>
    <n v="168000"/>
    <s v="n/a, older cycle"/>
    <n v="0"/>
    <n v="0"/>
    <n v="0"/>
    <n v="0"/>
    <n v="0"/>
    <n v="0"/>
    <n v="0"/>
    <n v="0"/>
    <n v="2187"/>
    <n v="455925.66666666669"/>
    <n v="15.197522222222222"/>
  </r>
  <r>
    <n v="300"/>
    <n v="512100"/>
    <x v="7"/>
    <s v="2017"/>
    <x v="0"/>
    <x v="14"/>
    <n v="29000"/>
    <s v="n/a, older cycle"/>
    <s v="Jayme Feagin"/>
    <s v="jfeagin@highlands.edu"/>
    <s v="American History I, American History II"/>
    <s v="HIST 2111, HIST 2112"/>
    <s v="History"/>
    <s v="Positive"/>
    <s v="Neutral"/>
    <s v="Negative"/>
    <n v="124800"/>
    <n v="2040"/>
    <n v="61.176470588235297"/>
    <n v="680"/>
    <n v="680"/>
    <n v="680"/>
    <s v="Fall 2017"/>
    <s v="N"/>
    <m/>
    <m/>
    <s v="Continued"/>
    <n v="0"/>
    <n v="0"/>
    <n v="0"/>
    <n v="0"/>
    <n v="0"/>
    <n v="0"/>
    <n v="0"/>
    <n v="0"/>
    <n v="0"/>
    <n v="0"/>
    <n v="0"/>
    <n v="0"/>
    <n v="0"/>
    <n v="0"/>
    <n v="0"/>
    <n v="0"/>
    <n v="0"/>
    <n v="0"/>
    <n v="0"/>
    <n v="0"/>
    <n v="0"/>
    <n v="0"/>
    <n v="680"/>
    <n v="41600"/>
    <n v="680"/>
    <n v="41600"/>
    <n v="1360"/>
    <n v="83200"/>
    <s v="Continued"/>
    <n v="128"/>
    <n v="560"/>
    <n v="560"/>
    <n v="1248"/>
    <n v="71.25"/>
    <n v="88920"/>
    <n v="128"/>
    <n v="9120"/>
    <n v="560"/>
    <n v="39900"/>
    <n v="560"/>
    <n v="39900"/>
    <n v="1248"/>
    <n v="88920"/>
    <s v="Continued"/>
    <n v="99"/>
    <n v="378"/>
    <n v="400"/>
    <n v="877"/>
    <n v="50"/>
    <n v="43850"/>
    <s v="Fall 2017"/>
    <n v="99"/>
    <n v="4950"/>
    <n v="378"/>
    <n v="18900"/>
    <n v="400"/>
    <n v="20000"/>
    <n v="877"/>
    <n v="43850"/>
    <s v="Continued"/>
    <n v="99"/>
    <n v="378"/>
    <n v="400"/>
    <n v="0"/>
    <n v="0"/>
    <n v="0"/>
    <n v="99"/>
    <n v="0"/>
    <n v="378"/>
    <n v="0"/>
    <n v="400"/>
    <n v="0"/>
    <n v="877"/>
    <n v="0"/>
    <x v="0"/>
    <n v="680"/>
    <n v="680"/>
    <n v="680"/>
    <n v="2040"/>
    <n v="0"/>
    <n v="0"/>
    <s v="n/a, older cycle"/>
    <n v="680"/>
    <n v="0"/>
    <n v="680"/>
    <n v="0"/>
    <n v="680"/>
    <n v="0"/>
    <n v="2040"/>
    <n v="0"/>
    <x v="2"/>
    <n v="680"/>
    <n v="680"/>
    <n v="680"/>
    <n v="2040"/>
    <n v="0"/>
    <n v="0"/>
    <s v="n/a, older cycle"/>
    <n v="680"/>
    <n v="0"/>
    <n v="680"/>
    <n v="0"/>
    <n v="680"/>
    <n v="0"/>
    <n v="2040"/>
    <n v="0"/>
    <n v="8442"/>
    <n v="215970"/>
    <n v="7.4472413793103449"/>
  </r>
  <r>
    <n v="302"/>
    <n v="512432"/>
    <x v="7"/>
    <s v="2017"/>
    <x v="0"/>
    <x v="1"/>
    <n v="30000"/>
    <s v="n/a, older cycle"/>
    <s v="Lei Li"/>
    <s v="lli13@kennesaw.edu"/>
    <s v="Ethical Hacking, Wireless Security, Infrastructure Defense, Professional Practices and Ethics"/>
    <s v="IT 6843, IT 6833, IT 6883, CSE 3801"/>
    <s v="Computing Disciplines"/>
    <s v="Positive"/>
    <s v="Neutral"/>
    <s v="Neutral"/>
    <n v="117844"/>
    <n v="855"/>
    <n v="137.82923976608188"/>
    <n v="285"/>
    <n v="285"/>
    <n v="285"/>
    <s v="Summer 2017"/>
    <s v="N"/>
    <m/>
    <m/>
    <s v="Continued"/>
    <n v="0"/>
    <n v="0"/>
    <n v="0"/>
    <n v="0"/>
    <n v="0"/>
    <n v="0"/>
    <n v="0"/>
    <n v="0"/>
    <n v="0"/>
    <n v="0"/>
    <n v="0"/>
    <n v="0"/>
    <n v="0"/>
    <n v="0"/>
    <n v="0"/>
    <n v="0"/>
    <n v="0"/>
    <n v="0"/>
    <n v="0"/>
    <n v="0"/>
    <n v="285"/>
    <n v="39281.333333333336"/>
    <n v="285"/>
    <n v="39281.333333333336"/>
    <n v="285"/>
    <n v="39281.333333333336"/>
    <n v="855"/>
    <n v="117844"/>
    <s v="Continued"/>
    <n v="226"/>
    <n v="139"/>
    <n v="262"/>
    <n v="627"/>
    <n v="152.66"/>
    <n v="95717.819999999992"/>
    <n v="226"/>
    <n v="34501.159999999996"/>
    <n v="139"/>
    <n v="21219.739999999998"/>
    <n v="262"/>
    <n v="39996.92"/>
    <n v="627"/>
    <n v="95717.819999999992"/>
    <s v="Continued"/>
    <n v="313"/>
    <n v="276"/>
    <n v="338"/>
    <n v="927"/>
    <n v="137.83000000000001"/>
    <n v="127768.41000000002"/>
    <s v="Summer 2017"/>
    <n v="313"/>
    <n v="43140.79"/>
    <n v="276"/>
    <n v="38041.08"/>
    <n v="338"/>
    <n v="46586.54"/>
    <n v="927"/>
    <n v="127768.41"/>
    <s v="Continued"/>
    <n v="313"/>
    <n v="276"/>
    <n v="338"/>
    <n v="927"/>
    <n v="137.83000000000001"/>
    <n v="127768.41000000002"/>
    <n v="313"/>
    <n v="43140.79"/>
    <n v="276"/>
    <n v="38041.08"/>
    <n v="338"/>
    <n v="46586.54"/>
    <n v="927"/>
    <n v="127768.41"/>
    <x v="0"/>
    <n v="285"/>
    <n v="285"/>
    <n v="285"/>
    <n v="855"/>
    <n v="137.83000000000001"/>
    <n v="117844.65000000001"/>
    <s v="n/a, older cycle"/>
    <n v="285"/>
    <n v="39281.550000000003"/>
    <n v="285"/>
    <n v="39281.550000000003"/>
    <n v="285"/>
    <n v="39281.550000000003"/>
    <n v="855"/>
    <n v="117844.65000000001"/>
    <x v="2"/>
    <n v="285"/>
    <n v="285"/>
    <n v="285"/>
    <n v="855"/>
    <n v="137.83000000000001"/>
    <n v="117844.65000000001"/>
    <s v="n/a, older cycle"/>
    <n v="285"/>
    <n v="39281.550000000003"/>
    <n v="285"/>
    <n v="39281.550000000003"/>
    <n v="285"/>
    <n v="39281.550000000003"/>
    <n v="855"/>
    <n v="117844.65000000001"/>
    <n v="5046"/>
    <n v="704787.94000000006"/>
    <n v="23.492931333333335"/>
  </r>
  <r>
    <n v="304"/>
    <n v="512102"/>
    <x v="7"/>
    <s v="2017"/>
    <x v="0"/>
    <x v="14"/>
    <n v="29826"/>
    <s v="n/a, older cycle"/>
    <s v="Sarah Coakley"/>
    <s v="stesar@highlands.edu"/>
    <s v="Principles of Chemistry I, Principles of Chemistry II"/>
    <s v="CHEM 1211, CHEM 1212"/>
    <s v="Chemistry"/>
    <s v="Positive"/>
    <s v="Neutral"/>
    <s v="Positive"/>
    <n v="132664"/>
    <n v="736"/>
    <n v="180.25"/>
    <n v="245.33333333333334"/>
    <n v="245.33333333333334"/>
    <n v="245.33333333333334"/>
    <s v="Fall 2017"/>
    <s v="N"/>
    <m/>
    <m/>
    <s v="Continued"/>
    <n v="0"/>
    <n v="0"/>
    <n v="0"/>
    <n v="0"/>
    <n v="0"/>
    <n v="0"/>
    <n v="0"/>
    <n v="0"/>
    <n v="0"/>
    <n v="0"/>
    <n v="0"/>
    <n v="0"/>
    <n v="0"/>
    <n v="0"/>
    <n v="0"/>
    <n v="0"/>
    <n v="0"/>
    <n v="0"/>
    <n v="0"/>
    <n v="0"/>
    <n v="0"/>
    <n v="0"/>
    <n v="245.33333333333334"/>
    <n v="44221.333333333336"/>
    <n v="245.33333333333334"/>
    <n v="44221.333333333336"/>
    <n v="490.66666666666669"/>
    <n v="88442.666666666672"/>
    <s v="Continued"/>
    <n v="100"/>
    <n v="300"/>
    <n v="400"/>
    <n v="800"/>
    <n v="180.25"/>
    <n v="144200"/>
    <n v="100"/>
    <n v="18025"/>
    <n v="300"/>
    <n v="54075"/>
    <n v="400"/>
    <n v="72100"/>
    <n v="800"/>
    <n v="144200"/>
    <s v="Continued"/>
    <n v="100"/>
    <n v="319"/>
    <n v="415"/>
    <n v="834"/>
    <n v="180.25"/>
    <n v="150328.5"/>
    <s v="Fall 2017"/>
    <n v="100"/>
    <n v="18025"/>
    <n v="319"/>
    <n v="57499.75"/>
    <n v="415"/>
    <n v="74803.75"/>
    <n v="834"/>
    <n v="150328.5"/>
    <s v="Continued"/>
    <n v="100"/>
    <n v="319"/>
    <n v="415"/>
    <n v="834"/>
    <n v="180.25"/>
    <n v="150328.5"/>
    <n v="100"/>
    <n v="18025"/>
    <n v="319"/>
    <n v="57499.75"/>
    <n v="415"/>
    <n v="74803.75"/>
    <n v="834"/>
    <n v="150328.5"/>
    <x v="0"/>
    <n v="245.33333333333334"/>
    <n v="245.33333333333334"/>
    <n v="245.33333333333334"/>
    <n v="736"/>
    <n v="180.25"/>
    <n v="132664"/>
    <s v="n/a, older cycle"/>
    <n v="245.33333333333334"/>
    <n v="44221.333333333336"/>
    <n v="245.33333333333334"/>
    <n v="44221.333333333336"/>
    <n v="245.33333333333334"/>
    <n v="44221.333333333336"/>
    <n v="736"/>
    <n v="132664"/>
    <x v="2"/>
    <n v="245.33333333333334"/>
    <n v="245.33333333333334"/>
    <n v="245.33333333333334"/>
    <n v="736"/>
    <n v="180.25"/>
    <n v="132664"/>
    <s v="n/a, older cycle"/>
    <n v="245.33333333333334"/>
    <n v="44221.333333333336"/>
    <n v="245.33333333333334"/>
    <n v="44221.333333333336"/>
    <n v="245.33333333333334"/>
    <n v="44221.333333333336"/>
    <n v="736"/>
    <n v="132664"/>
    <n v="4430.666666666667"/>
    <n v="798627.66666666674"/>
    <n v="26.776224323297349"/>
  </r>
  <r>
    <n v="308"/>
    <n v="512201"/>
    <x v="7"/>
    <s v="2017"/>
    <x v="0"/>
    <x v="4"/>
    <n v="10800"/>
    <s v="n/a, older cycle"/>
    <s v="Teresa Adams"/>
    <s v="tadams40@gsu.edu"/>
    <s v="Introduction to Information Systems"/>
    <s v="CIS 2010"/>
    <s v="Computing Disciplines"/>
    <s v="Positive"/>
    <s v="Positive"/>
    <s v="Positive"/>
    <n v="161998"/>
    <n v="3028"/>
    <n v="53.5"/>
    <n v="1009.3333333333334"/>
    <n v="1009.3333333333334"/>
    <n v="1009.3333333333334"/>
    <s v="Fall 2017"/>
    <s v="N"/>
    <m/>
    <m/>
    <s v="Continued"/>
    <n v="0"/>
    <n v="0"/>
    <n v="0"/>
    <n v="0"/>
    <n v="0"/>
    <n v="0"/>
    <n v="0"/>
    <n v="0"/>
    <n v="0"/>
    <n v="0"/>
    <n v="0"/>
    <n v="0"/>
    <n v="0"/>
    <n v="0"/>
    <n v="0"/>
    <n v="0"/>
    <n v="0"/>
    <n v="0"/>
    <n v="0"/>
    <n v="0"/>
    <n v="0"/>
    <n v="0"/>
    <n v="1009.3333333333334"/>
    <n v="53999.333333333336"/>
    <n v="1009.3333333333334"/>
    <n v="53999.333333333336"/>
    <n v="2018.6666666666667"/>
    <n v="107998.66666666667"/>
    <s v="Continued"/>
    <n v="281"/>
    <n v="576"/>
    <n v="633"/>
    <n v="1490"/>
    <n v="131.25"/>
    <n v="195562.5"/>
    <n v="281"/>
    <n v="36881.25"/>
    <n v="576"/>
    <n v="75600"/>
    <n v="633"/>
    <n v="83081.25"/>
    <n v="1490"/>
    <n v="195562.5"/>
    <s v="Continued"/>
    <n v="281"/>
    <n v="576"/>
    <n v="633"/>
    <n v="1490"/>
    <n v="100"/>
    <n v="149000"/>
    <s v="Fall 2017"/>
    <n v="281"/>
    <n v="28100"/>
    <n v="576"/>
    <n v="57600"/>
    <n v="633"/>
    <n v="63300"/>
    <n v="1490"/>
    <n v="149000"/>
    <s v="Discontinued"/>
    <n v="281"/>
    <n v="576"/>
    <n v="633"/>
    <n v="0"/>
    <n v="0"/>
    <n v="0"/>
    <n v="0"/>
    <n v="0"/>
    <n v="0"/>
    <n v="0"/>
    <n v="0"/>
    <n v="0"/>
    <n v="0"/>
    <n v="0"/>
    <x v="1"/>
    <n v="1009.3333333333334"/>
    <n v="1009.3333333333334"/>
    <n v="1009.3333333333334"/>
    <n v="3028"/>
    <n v="0"/>
    <n v="0"/>
    <s v="n/a, older cycle"/>
    <n v="0"/>
    <n v="0"/>
    <n v="0"/>
    <n v="0"/>
    <n v="0"/>
    <n v="0"/>
    <n v="0"/>
    <n v="0"/>
    <x v="1"/>
    <n v="1009.3333333333334"/>
    <n v="1009.3333333333334"/>
    <n v="1009.3333333333334"/>
    <n v="3028"/>
    <n v="0"/>
    <n v="0"/>
    <s v="n/a, older cycle"/>
    <n v="0"/>
    <n v="0"/>
    <n v="0"/>
    <n v="0"/>
    <n v="0"/>
    <n v="0"/>
    <n v="0"/>
    <n v="0"/>
    <n v="4998.666666666667"/>
    <n v="452561.16666666669"/>
    <n v="41.903811728395063"/>
  </r>
  <r>
    <n v="309"/>
    <n v="512601"/>
    <x v="8"/>
    <s v="2017"/>
    <x v="0"/>
    <x v="14"/>
    <n v="10800"/>
    <s v="n/a, older cycle"/>
    <s v="Jason Christian"/>
    <s v="jachrist@highlands.edu"/>
    <s v="Introductory Medical Microbiology"/>
    <s v="BIOL 2161"/>
    <s v="Biological Sciences"/>
    <s v="Positive"/>
    <s v="Positive"/>
    <s v="Neutral"/>
    <n v="92225"/>
    <n v="340"/>
    <n v="271.25"/>
    <n v="113.33333333333333"/>
    <n v="113.33333333333333"/>
    <n v="113.33333333333333"/>
    <s v="Fall 2017"/>
    <s v="N"/>
    <m/>
    <m/>
    <s v="Continued"/>
    <n v="0"/>
    <n v="0"/>
    <n v="0"/>
    <n v="0"/>
    <n v="0"/>
    <n v="0"/>
    <n v="0"/>
    <n v="0"/>
    <n v="0"/>
    <n v="0"/>
    <n v="0"/>
    <n v="0"/>
    <n v="0"/>
    <n v="0"/>
    <n v="0"/>
    <n v="0"/>
    <n v="0"/>
    <n v="0"/>
    <n v="0"/>
    <n v="0"/>
    <n v="0"/>
    <n v="0"/>
    <n v="113.33333333333333"/>
    <n v="30741.666666666664"/>
    <n v="113.33333333333333"/>
    <n v="30741.666666666664"/>
    <n v="226.66666666666666"/>
    <n v="61483.333333333328"/>
    <s v="Continued"/>
    <n v="120"/>
    <n v="120"/>
    <n v="120"/>
    <n v="360"/>
    <n v="266.2"/>
    <n v="95832"/>
    <n v="120"/>
    <n v="31944"/>
    <n v="120"/>
    <n v="31944"/>
    <n v="120"/>
    <n v="31944"/>
    <n v="360"/>
    <n v="95832"/>
    <s v="Continued"/>
    <n v="36"/>
    <n v="135"/>
    <n v="140"/>
    <n v="311"/>
    <n v="271.25"/>
    <n v="84358.75"/>
    <s v="Fall 2017"/>
    <n v="36"/>
    <n v="9765"/>
    <n v="135"/>
    <n v="36618.75"/>
    <n v="140"/>
    <n v="37975"/>
    <n v="311"/>
    <n v="84358.75"/>
    <s v="Continued"/>
    <n v="36"/>
    <n v="135"/>
    <n v="140"/>
    <n v="311"/>
    <n v="271.25"/>
    <n v="84358.75"/>
    <n v="36"/>
    <n v="9765"/>
    <n v="135"/>
    <n v="36618.75"/>
    <n v="140"/>
    <n v="37975"/>
    <n v="311"/>
    <n v="84358.75"/>
    <x v="0"/>
    <n v="17"/>
    <n v="118"/>
    <n v="184"/>
    <n v="319"/>
    <n v="220"/>
    <n v="70180"/>
    <s v="n/a, older cycle"/>
    <n v="17"/>
    <n v="3740"/>
    <n v="118"/>
    <n v="25960"/>
    <n v="184"/>
    <n v="40480"/>
    <n v="319"/>
    <n v="70180"/>
    <x v="2"/>
    <n v="17"/>
    <n v="118"/>
    <n v="184"/>
    <n v="319"/>
    <n v="220"/>
    <n v="70180"/>
    <s v="n/a, older cycle"/>
    <n v="17"/>
    <n v="3740"/>
    <n v="118"/>
    <n v="25960"/>
    <n v="184"/>
    <n v="40480"/>
    <n v="319"/>
    <n v="70180"/>
    <n v="1846.6666666666665"/>
    <n v="466392.83333333331"/>
    <n v="43.184521604938269"/>
  </r>
  <r>
    <n v="312"/>
    <n v="512602"/>
    <x v="8"/>
    <s v="2017"/>
    <x v="0"/>
    <x v="10"/>
    <n v="10800"/>
    <s v="n/a, older cycle"/>
    <s v="Patty Wagner"/>
    <s v="patty.wagner@ung.edu"/>
    <s v="Mathematical Models"/>
    <s v="MATH 1101"/>
    <s v="Mathematical Subjects"/>
    <s v="Positive"/>
    <s v="Positive"/>
    <s v="Positive"/>
    <n v="68850"/>
    <n v="300"/>
    <n v="229.5"/>
    <n v="100"/>
    <n v="100"/>
    <n v="100"/>
    <s v="Fall 2017"/>
    <s v="N"/>
    <m/>
    <m/>
    <s v="Continued"/>
    <n v="0"/>
    <n v="0"/>
    <n v="0"/>
    <n v="0"/>
    <n v="0"/>
    <n v="0"/>
    <n v="0"/>
    <n v="0"/>
    <n v="0"/>
    <n v="0"/>
    <n v="0"/>
    <n v="0"/>
    <n v="0"/>
    <n v="0"/>
    <n v="0"/>
    <n v="0"/>
    <n v="0"/>
    <n v="0"/>
    <n v="0"/>
    <n v="0"/>
    <n v="0"/>
    <n v="0"/>
    <n v="100"/>
    <n v="22950"/>
    <n v="100"/>
    <n v="22950"/>
    <n v="200"/>
    <n v="45900"/>
    <s v="Continued"/>
    <n v="0"/>
    <n v="35"/>
    <n v="35"/>
    <n v="70"/>
    <n v="249.95"/>
    <n v="17496.5"/>
    <n v="0"/>
    <n v="0"/>
    <n v="35"/>
    <n v="8748.25"/>
    <n v="35"/>
    <n v="8748.25"/>
    <n v="70"/>
    <n v="17496.5"/>
    <s v="Continued"/>
    <n v="0"/>
    <n v="28"/>
    <n v="35"/>
    <n v="63"/>
    <n v="256.14999999999998"/>
    <n v="16137.449999999999"/>
    <s v="Fall 2017"/>
    <n v="0"/>
    <n v="0"/>
    <n v="28"/>
    <n v="7172.1999999999989"/>
    <n v="35"/>
    <n v="8965.25"/>
    <n v="63"/>
    <n v="16137.449999999999"/>
    <s v="Discontinued"/>
    <n v="0"/>
    <n v="28"/>
    <n v="35"/>
    <n v="63"/>
    <n v="256.14999999999998"/>
    <n v="16137.449999999999"/>
    <n v="0"/>
    <n v="0"/>
    <n v="0"/>
    <n v="0"/>
    <n v="0"/>
    <n v="0"/>
    <n v="0"/>
    <n v="0"/>
    <x v="1"/>
    <n v="100"/>
    <n v="100"/>
    <n v="100"/>
    <n v="300"/>
    <n v="256.14999999999998"/>
    <n v="76845"/>
    <s v="n/a, older cycle"/>
    <n v="0"/>
    <n v="0"/>
    <n v="0"/>
    <n v="0"/>
    <n v="0"/>
    <n v="0"/>
    <n v="0"/>
    <n v="0"/>
    <x v="1"/>
    <n v="100"/>
    <n v="100"/>
    <n v="100"/>
    <n v="300"/>
    <n v="256.14999999999998"/>
    <n v="76845"/>
    <s v="n/a, older cycle"/>
    <n v="0"/>
    <n v="0"/>
    <n v="0"/>
    <n v="0"/>
    <n v="0"/>
    <n v="0"/>
    <n v="0"/>
    <n v="0"/>
    <n v="333"/>
    <n v="79533.95"/>
    <n v="7.3642546296296292"/>
  </r>
  <r>
    <n v="313"/>
    <n v="512603"/>
    <x v="8"/>
    <s v="2017"/>
    <x v="0"/>
    <x v="1"/>
    <n v="10800"/>
    <s v="n/a, older cycle"/>
    <s v="Evelina Sterling"/>
    <s v="esterlin@kennesaw.edu"/>
    <s v="Social Problems"/>
    <s v="SOCI 2251"/>
    <s v="Sociology"/>
    <s v="Positive"/>
    <s v="Neutral"/>
    <s v="Neutral"/>
    <n v="16735.5"/>
    <n v="90"/>
    <n v="185.95"/>
    <n v="30"/>
    <n v="30"/>
    <n v="30"/>
    <s v="Spring 2018"/>
    <s v="N"/>
    <m/>
    <m/>
    <s v="Continued"/>
    <n v="0"/>
    <n v="0"/>
    <n v="0"/>
    <n v="0"/>
    <n v="0"/>
    <n v="0"/>
    <n v="0"/>
    <n v="0"/>
    <n v="0"/>
    <n v="0"/>
    <n v="0"/>
    <n v="0"/>
    <n v="0"/>
    <n v="0"/>
    <n v="0"/>
    <n v="0"/>
    <n v="0"/>
    <n v="0"/>
    <n v="0"/>
    <n v="0"/>
    <n v="0"/>
    <n v="0"/>
    <n v="0"/>
    <n v="0"/>
    <n v="30"/>
    <n v="5578.5"/>
    <n v="30"/>
    <n v="5578.5"/>
    <s v="Continued"/>
    <n v="30"/>
    <n v="30"/>
    <n v="30"/>
    <n v="90"/>
    <n v="194.2"/>
    <n v="17478"/>
    <n v="30"/>
    <n v="5826"/>
    <n v="30"/>
    <n v="5826"/>
    <n v="30"/>
    <n v="5826"/>
    <n v="90"/>
    <n v="17478"/>
    <s v="Continued"/>
    <n v="30"/>
    <n v="70"/>
    <n v="70"/>
    <n v="170"/>
    <n v="0"/>
    <n v="0"/>
    <s v="Spring 2018"/>
    <n v="30"/>
    <n v="0"/>
    <n v="70"/>
    <n v="0"/>
    <n v="70"/>
    <n v="0"/>
    <n v="170"/>
    <n v="0"/>
    <s v="Continued"/>
    <n v="30"/>
    <n v="70"/>
    <n v="70"/>
    <n v="170"/>
    <n v="131"/>
    <n v="22270"/>
    <n v="30"/>
    <n v="3930"/>
    <n v="70"/>
    <n v="9170"/>
    <n v="70"/>
    <n v="9170"/>
    <n v="170"/>
    <n v="22270"/>
    <x v="0"/>
    <n v="30"/>
    <n v="30"/>
    <n v="30"/>
    <n v="90"/>
    <n v="131"/>
    <n v="11790"/>
    <s v="n/a, older cycle"/>
    <n v="30"/>
    <n v="3930"/>
    <n v="30"/>
    <n v="3930"/>
    <n v="30"/>
    <n v="3930"/>
    <n v="90"/>
    <n v="11790"/>
    <x v="0"/>
    <n v="30"/>
    <n v="30"/>
    <n v="30"/>
    <n v="90"/>
    <n v="131"/>
    <n v="11790"/>
    <s v="n/a, older cycle"/>
    <n v="0"/>
    <n v="0"/>
    <n v="0"/>
    <n v="0"/>
    <n v="0"/>
    <n v="0"/>
    <n v="0"/>
    <n v="0"/>
    <n v="550"/>
    <n v="57116.5"/>
    <n v="5.2885648148148148"/>
  </r>
  <r>
    <n v="315"/>
    <n v="512605"/>
    <x v="8"/>
    <s v="2017"/>
    <x v="0"/>
    <x v="1"/>
    <n v="30000"/>
    <s v="n/a, older cycle"/>
    <s v="Amelia Lewis"/>
    <s v="alewi171@kennesaw.edu"/>
    <s v="Composition I and II"/>
    <s v="ENGL 1101, ENGL 1102"/>
    <s v="English"/>
    <s v="Positive"/>
    <s v="Neutral"/>
    <s v="Neutral"/>
    <n v="82360.2"/>
    <n v="676"/>
    <n v="121.83461538461538"/>
    <n v="225.33333333333334"/>
    <n v="225.33333333333334"/>
    <n v="225.33333333333334"/>
    <s v="Spring 2018"/>
    <s v="N"/>
    <m/>
    <m/>
    <s v="Continued"/>
    <n v="0"/>
    <n v="0"/>
    <n v="0"/>
    <n v="0"/>
    <n v="0"/>
    <n v="0"/>
    <n v="0"/>
    <n v="0"/>
    <n v="0"/>
    <n v="0"/>
    <n v="0"/>
    <n v="0"/>
    <n v="0"/>
    <n v="0"/>
    <n v="0"/>
    <n v="0"/>
    <n v="0"/>
    <n v="0"/>
    <n v="0"/>
    <n v="0"/>
    <n v="0"/>
    <n v="0"/>
    <n v="0"/>
    <n v="0"/>
    <n v="225.33333333333334"/>
    <n v="27453.399999999998"/>
    <n v="225.33333333333334"/>
    <n v="27453.399999999998"/>
    <s v="Continued"/>
    <n v="78"/>
    <n v="156"/>
    <n v="182"/>
    <n v="416"/>
    <n v="122.01"/>
    <n v="50756.160000000003"/>
    <n v="78"/>
    <n v="9516.7800000000007"/>
    <n v="156"/>
    <n v="19033.560000000001"/>
    <n v="182"/>
    <n v="22205.82"/>
    <n v="416"/>
    <n v="50756.160000000003"/>
    <s v="Continued"/>
    <n v="78"/>
    <n v="156"/>
    <n v="182"/>
    <n v="416"/>
    <n v="121.83"/>
    <n v="50681.279999999999"/>
    <s v="Spring 2018"/>
    <n v="78"/>
    <n v="9502.74"/>
    <n v="156"/>
    <n v="19005.48"/>
    <n v="182"/>
    <n v="22173.06"/>
    <n v="416"/>
    <n v="50681.279999999999"/>
    <s v="Continued"/>
    <n v="78"/>
    <n v="156"/>
    <n v="182"/>
    <n v="416"/>
    <n v="121.83"/>
    <n v="50681.279999999999"/>
    <n v="78"/>
    <n v="9502.74"/>
    <n v="156"/>
    <n v="19005.48"/>
    <n v="182"/>
    <n v="22173.06"/>
    <n v="416"/>
    <n v="50681.279999999999"/>
    <x v="0"/>
    <n v="225.33333333333334"/>
    <n v="225.33333333333334"/>
    <n v="225.33333333333334"/>
    <n v="676"/>
    <n v="121.83"/>
    <n v="82357.08"/>
    <s v="n/a, older cycle"/>
    <n v="225.33333333333334"/>
    <n v="27452.36"/>
    <n v="225.33333333333334"/>
    <n v="27452.36"/>
    <n v="225.33333333333334"/>
    <n v="27452.36"/>
    <n v="676"/>
    <n v="82357.08"/>
    <x v="2"/>
    <n v="225.33333333333334"/>
    <n v="225.33333333333334"/>
    <n v="225.33333333333334"/>
    <n v="676"/>
    <n v="121.83"/>
    <n v="82357.08"/>
    <s v="n/a, older cycle"/>
    <n v="225.33333333333334"/>
    <n v="27452.36"/>
    <n v="225.33333333333334"/>
    <n v="27452.36"/>
    <n v="225.33333333333334"/>
    <n v="27452.36"/>
    <n v="676"/>
    <n v="82357.08"/>
    <n v="2825.3333333333335"/>
    <n v="344286.28"/>
    <n v="11.476209333333335"/>
  </r>
  <r>
    <n v="316"/>
    <n v="512606"/>
    <x v="8"/>
    <s v="2017"/>
    <x v="0"/>
    <x v="21"/>
    <n v="10800"/>
    <s v="n/a, older cycle"/>
    <s v="Shuting Xu"/>
    <s v="sxu@ggc.edu"/>
    <s v="Web Technologies"/>
    <s v="ITEC 2130"/>
    <s v="Computing Disciplines"/>
    <s v="Positive"/>
    <s v="Positive"/>
    <s v="Neutral"/>
    <n v="71240.399999999994"/>
    <n v="252"/>
    <n v="282.7"/>
    <n v="84"/>
    <n v="84"/>
    <n v="84"/>
    <s v="Spring 2018"/>
    <s v="N"/>
    <m/>
    <m/>
    <s v="Continued"/>
    <n v="0"/>
    <n v="0"/>
    <n v="0"/>
    <n v="0"/>
    <n v="0"/>
    <n v="0"/>
    <n v="0"/>
    <n v="0"/>
    <n v="0"/>
    <n v="0"/>
    <n v="0"/>
    <n v="0"/>
    <n v="0"/>
    <n v="0"/>
    <n v="0"/>
    <n v="0"/>
    <n v="0"/>
    <n v="0"/>
    <n v="0"/>
    <n v="0"/>
    <n v="0"/>
    <n v="0"/>
    <n v="0"/>
    <n v="0"/>
    <n v="84"/>
    <n v="23746.799999999999"/>
    <n v="84"/>
    <n v="23746.799999999999"/>
    <s v="Discontinued"/>
    <n v="0"/>
    <n v="0"/>
    <n v="0"/>
    <n v="0"/>
    <n v="284.88"/>
    <n v="0"/>
    <n v="0"/>
    <n v="0"/>
    <n v="0"/>
    <n v="0"/>
    <n v="0"/>
    <n v="0"/>
    <n v="0"/>
    <n v="0"/>
    <s v="Discontinued"/>
    <n v="0"/>
    <n v="0"/>
    <n v="0"/>
    <n v="0"/>
    <m/>
    <n v="0"/>
    <s v="Spring 2018"/>
    <n v="0"/>
    <n v="0"/>
    <n v="0"/>
    <n v="0"/>
    <n v="0"/>
    <n v="0"/>
    <n v="0"/>
    <n v="0"/>
    <s v="Discontinued"/>
    <n v="0"/>
    <n v="0"/>
    <n v="0"/>
    <n v="0"/>
    <n v="0"/>
    <n v="0"/>
    <n v="0"/>
    <n v="0"/>
    <n v="0"/>
    <n v="0"/>
    <n v="0"/>
    <n v="0"/>
    <n v="0"/>
    <n v="0"/>
    <x v="1"/>
    <n v="84"/>
    <n v="84"/>
    <n v="84"/>
    <n v="252"/>
    <n v="0"/>
    <n v="0"/>
    <s v="n/a, older cycle"/>
    <n v="0"/>
    <n v="0"/>
    <n v="0"/>
    <n v="0"/>
    <n v="0"/>
    <n v="0"/>
    <n v="0"/>
    <n v="0"/>
    <x v="1"/>
    <n v="84"/>
    <n v="84"/>
    <n v="84"/>
    <n v="252"/>
    <n v="0"/>
    <n v="0"/>
    <s v="n/a, older cycle"/>
    <n v="0"/>
    <n v="0"/>
    <n v="0"/>
    <n v="0"/>
    <n v="0"/>
    <n v="0"/>
    <n v="0"/>
    <n v="0"/>
    <n v="84"/>
    <n v="23746.799999999999"/>
    <n v="2.1987777777777775"/>
  </r>
  <r>
    <n v="317"/>
    <n v="512607"/>
    <x v="8"/>
    <s v="2017"/>
    <x v="0"/>
    <x v="10"/>
    <n v="12800"/>
    <s v="n/a, older cycle"/>
    <s v="Donna Governor"/>
    <s v="donna.governor@ung.edu"/>
    <s v="Science Methods for Elementary School Teachers; Science Methods for Teachers (P-12)"/>
    <s v="SIED 4184, SIED 4500"/>
    <s v="Educator Preparation"/>
    <s v="Neutral"/>
    <s v="Neutral"/>
    <s v="Neutral"/>
    <n v="23100"/>
    <n v="210"/>
    <n v="110"/>
    <n v="70"/>
    <n v="70"/>
    <n v="70"/>
    <s v="Fall 2017"/>
    <s v="N"/>
    <m/>
    <m/>
    <s v="Continued"/>
    <n v="0"/>
    <n v="0"/>
    <n v="0"/>
    <n v="0"/>
    <n v="0"/>
    <n v="0"/>
    <n v="0"/>
    <n v="0"/>
    <n v="0"/>
    <n v="0"/>
    <n v="0"/>
    <n v="0"/>
    <n v="0"/>
    <n v="0"/>
    <n v="0"/>
    <n v="0"/>
    <n v="0"/>
    <n v="0"/>
    <n v="0"/>
    <n v="0"/>
    <n v="0"/>
    <n v="0"/>
    <n v="70"/>
    <n v="7700"/>
    <n v="70"/>
    <n v="7700"/>
    <n v="140"/>
    <n v="15400"/>
    <s v="Continued"/>
    <n v="0"/>
    <n v="200"/>
    <n v="0"/>
    <n v="200"/>
    <n v="138.65"/>
    <n v="27730"/>
    <n v="0"/>
    <n v="0"/>
    <n v="200"/>
    <n v="27730"/>
    <n v="0"/>
    <n v="0"/>
    <n v="200"/>
    <n v="27730"/>
    <s v="Continued"/>
    <n v="0"/>
    <n v="200"/>
    <n v="0"/>
    <n v="200"/>
    <n v="110"/>
    <n v="22000"/>
    <s v="Fall 2017"/>
    <n v="0"/>
    <n v="0"/>
    <n v="200"/>
    <n v="22000"/>
    <n v="0"/>
    <n v="0"/>
    <n v="200"/>
    <n v="22000"/>
    <s v="Continued"/>
    <n v="0"/>
    <n v="200"/>
    <n v="0"/>
    <n v="200"/>
    <n v="110"/>
    <n v="22000"/>
    <n v="0"/>
    <n v="0"/>
    <n v="200"/>
    <n v="22000"/>
    <n v="0"/>
    <n v="0"/>
    <n v="200"/>
    <n v="22000"/>
    <x v="0"/>
    <n v="70"/>
    <n v="70"/>
    <n v="70"/>
    <n v="210"/>
    <n v="110"/>
    <n v="23100"/>
    <s v="n/a, older cycle"/>
    <n v="70"/>
    <n v="7700"/>
    <n v="70"/>
    <n v="7700"/>
    <n v="70"/>
    <n v="7700"/>
    <n v="210"/>
    <n v="23100"/>
    <x v="2"/>
    <n v="70"/>
    <n v="70"/>
    <n v="70"/>
    <n v="210"/>
    <n v="110"/>
    <n v="23100"/>
    <s v="n/a, older cycle"/>
    <n v="70"/>
    <n v="7700"/>
    <n v="70"/>
    <n v="7700"/>
    <n v="70"/>
    <n v="7700"/>
    <n v="210"/>
    <n v="23100"/>
    <n v="1160"/>
    <n v="133330"/>
    <n v="10.41640625"/>
  </r>
  <r>
    <n v="318"/>
    <n v="512608"/>
    <x v="8"/>
    <s v="2017"/>
    <x v="0"/>
    <x v="10"/>
    <n v="30000"/>
    <s v="n/a, older cycle"/>
    <s v="Anita Turlington"/>
    <s v="anita.turlington@ung.edu"/>
    <s v="World Literature II"/>
    <s v="ENGL 2112"/>
    <s v="English"/>
    <s v="Positive"/>
    <s v="Positive"/>
    <s v="Positive"/>
    <n v="52125"/>
    <n v="750"/>
    <n v="69.5"/>
    <n v="250"/>
    <n v="250"/>
    <n v="250"/>
    <s v="Spring 2018"/>
    <s v="N"/>
    <m/>
    <m/>
    <s v="Continued"/>
    <n v="0"/>
    <n v="0"/>
    <n v="0"/>
    <n v="0"/>
    <n v="0"/>
    <n v="0"/>
    <n v="0"/>
    <n v="0"/>
    <n v="0"/>
    <n v="0"/>
    <n v="0"/>
    <n v="0"/>
    <n v="0"/>
    <n v="0"/>
    <n v="0"/>
    <n v="0"/>
    <n v="0"/>
    <n v="0"/>
    <n v="0"/>
    <n v="0"/>
    <n v="0"/>
    <n v="0"/>
    <n v="0"/>
    <n v="0"/>
    <n v="250"/>
    <n v="17375"/>
    <n v="250"/>
    <n v="17375"/>
    <s v="Continued"/>
    <n v="25"/>
    <n v="50"/>
    <n v="50"/>
    <n v="125"/>
    <n v="69.5"/>
    <n v="8687.5"/>
    <n v="25"/>
    <n v="1737.5"/>
    <n v="50"/>
    <n v="3475"/>
    <n v="50"/>
    <n v="3475"/>
    <n v="125"/>
    <n v="8687.5"/>
    <s v="Continued"/>
    <n v="42"/>
    <n v="132"/>
    <n v="93"/>
    <n v="267"/>
    <n v="84"/>
    <n v="22428"/>
    <s v="Spring 2018"/>
    <n v="42"/>
    <n v="3528"/>
    <n v="132"/>
    <n v="11088"/>
    <n v="93"/>
    <n v="7812"/>
    <n v="267"/>
    <n v="22428"/>
    <s v="Continued"/>
    <n v="50"/>
    <n v="75"/>
    <n v="92"/>
    <n v="217"/>
    <n v="80"/>
    <n v="17360"/>
    <n v="50"/>
    <n v="4000"/>
    <n v="75"/>
    <n v="6000"/>
    <n v="92"/>
    <n v="7360"/>
    <n v="217"/>
    <n v="17360"/>
    <x v="0"/>
    <n v="50"/>
    <n v="150"/>
    <n v="120"/>
    <n v="320"/>
    <n v="60"/>
    <n v="19200"/>
    <s v="n/a, older cycle"/>
    <n v="50"/>
    <n v="3000"/>
    <n v="150"/>
    <n v="9000"/>
    <n v="120"/>
    <n v="7200"/>
    <n v="320"/>
    <n v="19200"/>
    <x v="2"/>
    <n v="20"/>
    <n v="40"/>
    <n v="40"/>
    <n v="100"/>
    <n v="80"/>
    <n v="8000"/>
    <s v="n/a, older cycle"/>
    <n v="20"/>
    <n v="1600"/>
    <n v="40"/>
    <n v="3200"/>
    <n v="40"/>
    <n v="3200"/>
    <n v="100"/>
    <n v="8000"/>
    <n v="1279"/>
    <n v="93050.5"/>
    <n v="3.1016833333333333"/>
  </r>
  <r>
    <n v="319"/>
    <n v="512609"/>
    <x v="8"/>
    <s v="2017"/>
    <x v="0"/>
    <x v="8"/>
    <n v="15120"/>
    <s v="n/a, older cycle"/>
    <s v="Lacy Hodges"/>
    <s v="lacy.hodges@gatech.edu"/>
    <s v="First Year Seminar"/>
    <s v="GT 1000"/>
    <s v="Arts and Sciences"/>
    <s v="Neutral"/>
    <s v="Neutral"/>
    <s v="Positive"/>
    <n v="70775"/>
    <n v="1900"/>
    <n v="37.25"/>
    <n v="633.33333333333337"/>
    <n v="633.33333333333337"/>
    <n v="633.33333333333337"/>
    <s v="Fall 2017"/>
    <s v="N"/>
    <m/>
    <m/>
    <s v="Continued"/>
    <n v="0"/>
    <n v="0"/>
    <n v="0"/>
    <n v="0"/>
    <n v="0"/>
    <n v="0"/>
    <n v="0"/>
    <n v="0"/>
    <n v="0"/>
    <n v="0"/>
    <n v="0"/>
    <n v="0"/>
    <n v="0"/>
    <n v="0"/>
    <n v="0"/>
    <n v="0"/>
    <n v="0"/>
    <n v="0"/>
    <n v="0"/>
    <n v="0"/>
    <n v="0"/>
    <n v="0"/>
    <n v="633.33333333333337"/>
    <n v="23591.666666666668"/>
    <n v="633.33333333333337"/>
    <n v="23591.666666666668"/>
    <n v="1266.6666666666667"/>
    <n v="47183.333333333336"/>
    <s v="Continued"/>
    <n v="400"/>
    <n v="1800"/>
    <n v="50"/>
    <n v="2250"/>
    <n v="37.25"/>
    <n v="83812.5"/>
    <n v="400"/>
    <n v="14900"/>
    <n v="1800"/>
    <n v="67050"/>
    <n v="50"/>
    <n v="1862.5"/>
    <n v="2250"/>
    <n v="83812.5"/>
    <s v="Continued"/>
    <n v="500"/>
    <n v="1700"/>
    <n v="100"/>
    <n v="2300"/>
    <n v="37.25"/>
    <n v="85675"/>
    <s v="Fall 2017"/>
    <n v="500"/>
    <n v="18625"/>
    <n v="1700"/>
    <n v="63325"/>
    <n v="100"/>
    <n v="3725"/>
    <n v="2300"/>
    <n v="85675"/>
    <s v="Timed Out"/>
    <n v="500"/>
    <n v="1700"/>
    <n v="100"/>
    <n v="0"/>
    <n v="0"/>
    <n v="0"/>
    <n v="0"/>
    <n v="0"/>
    <n v="0"/>
    <n v="0"/>
    <n v="0"/>
    <n v="0"/>
    <n v="0"/>
    <n v="0"/>
    <x v="0"/>
    <n v="633.33333333333337"/>
    <n v="633.33333333333337"/>
    <n v="633.33333333333337"/>
    <n v="1900"/>
    <n v="0"/>
    <n v="0"/>
    <s v="n/a, older cycle"/>
    <n v="633.33333333333337"/>
    <n v="0"/>
    <n v="633.33333333333337"/>
    <n v="0"/>
    <n v="633.33333333333337"/>
    <n v="0"/>
    <n v="1900"/>
    <n v="0"/>
    <x v="0"/>
    <n v="633.33333333333337"/>
    <n v="633.33333333333337"/>
    <n v="633.33333333333337"/>
    <n v="1900"/>
    <n v="0"/>
    <n v="0"/>
    <s v="n/a, older cycle"/>
    <n v="0"/>
    <n v="0"/>
    <n v="0"/>
    <n v="0"/>
    <n v="0"/>
    <n v="0"/>
    <n v="0"/>
    <n v="0"/>
    <n v="7716.666666666667"/>
    <n v="216670.83333333334"/>
    <n v="14.330081569664904"/>
  </r>
  <r>
    <n v="320"/>
    <n v="512610"/>
    <x v="8"/>
    <s v="2017"/>
    <x v="0"/>
    <x v="3"/>
    <n v="15800"/>
    <s v="n/a, older cycle"/>
    <s v="April Kay"/>
    <s v="akay@daltonstate.edu"/>
    <s v="Microbiology; General Microbiology"/>
    <s v="BIOL 2215, 3340"/>
    <s v="Biological Sciences"/>
    <s v="Positive"/>
    <s v="Neutral"/>
    <s v="Neutral"/>
    <n v="53200"/>
    <n v="200"/>
    <n v="266"/>
    <n v="66.666666666666671"/>
    <n v="66.666666666666671"/>
    <n v="66.666666666666671"/>
    <s v="Spring 2018"/>
    <s v="N"/>
    <m/>
    <m/>
    <s v="Continued"/>
    <n v="0"/>
    <n v="0"/>
    <n v="0"/>
    <n v="0"/>
    <n v="0"/>
    <n v="0"/>
    <n v="0"/>
    <n v="0"/>
    <n v="0"/>
    <n v="0"/>
    <n v="0"/>
    <n v="0"/>
    <n v="0"/>
    <n v="0"/>
    <n v="0"/>
    <n v="0"/>
    <n v="0"/>
    <n v="0"/>
    <n v="0"/>
    <n v="0"/>
    <n v="0"/>
    <n v="0"/>
    <n v="0"/>
    <n v="0"/>
    <n v="66.666666666666671"/>
    <n v="17733.333333333336"/>
    <n v="66.666666666666671"/>
    <n v="17733.333333333336"/>
    <s v="Continued"/>
    <n v="24"/>
    <n v="120"/>
    <n v="120"/>
    <n v="264"/>
    <n v="199.5"/>
    <n v="52668"/>
    <n v="24"/>
    <n v="4788"/>
    <n v="120"/>
    <n v="23940"/>
    <n v="120"/>
    <n v="23940"/>
    <n v="264"/>
    <n v="52668"/>
    <s v="Continued"/>
    <n v="17"/>
    <n v="115"/>
    <n v="120"/>
    <n v="252"/>
    <n v="266"/>
    <n v="67032"/>
    <s v="Spring 2018"/>
    <n v="17"/>
    <n v="4522"/>
    <n v="115"/>
    <n v="30590"/>
    <n v="120"/>
    <n v="31920"/>
    <n v="252"/>
    <n v="67032"/>
    <s v="Continued"/>
    <n v="17"/>
    <n v="115"/>
    <n v="120"/>
    <n v="252"/>
    <n v="266"/>
    <n v="67032"/>
    <n v="17"/>
    <n v="4522"/>
    <n v="115"/>
    <n v="30590"/>
    <n v="120"/>
    <n v="31920"/>
    <n v="252"/>
    <n v="67032"/>
    <x v="0"/>
    <n v="66.666666666666671"/>
    <n v="66.666666666666671"/>
    <n v="66.666666666666671"/>
    <n v="200"/>
    <n v="266"/>
    <n v="53200"/>
    <s v="n/a, older cycle"/>
    <n v="66.666666666666671"/>
    <n v="17733.333333333336"/>
    <n v="66.666666666666671"/>
    <n v="17733.333333333336"/>
    <n v="66.666666666666671"/>
    <n v="17733.333333333336"/>
    <n v="200"/>
    <n v="53200.000000000007"/>
    <x v="0"/>
    <n v="66.666666666666671"/>
    <n v="66.666666666666671"/>
    <n v="66.666666666666671"/>
    <n v="200"/>
    <n v="266"/>
    <n v="53200"/>
    <s v="n/a, older cycle"/>
    <n v="0"/>
    <n v="0"/>
    <n v="0"/>
    <n v="0"/>
    <n v="0"/>
    <n v="0"/>
    <n v="0"/>
    <n v="0"/>
    <n v="1034.6666666666667"/>
    <n v="257665.33333333334"/>
    <n v="16.307932489451478"/>
  </r>
  <r>
    <n v="323"/>
    <n v="512611"/>
    <x v="8"/>
    <s v="2017"/>
    <x v="0"/>
    <x v="14"/>
    <n v="29000"/>
    <s v="n/a, older cycle"/>
    <s v="Elizabeth Dose"/>
    <s v="edose@highlands.edu"/>
    <s v="Introduction to Human Development"/>
    <s v="PSYC 2103"/>
    <s v="Psychology"/>
    <s v="Positive"/>
    <s v="Neutral"/>
    <s v="Negative"/>
    <n v="211837.5"/>
    <n v="1050"/>
    <n v="201.75"/>
    <n v="350"/>
    <n v="350"/>
    <n v="350"/>
    <s v="Spring 2018"/>
    <s v="N"/>
    <m/>
    <m/>
    <s v="Continued"/>
    <n v="0"/>
    <n v="0"/>
    <n v="0"/>
    <n v="0"/>
    <n v="0"/>
    <n v="0"/>
    <n v="0"/>
    <n v="0"/>
    <n v="0"/>
    <n v="0"/>
    <n v="0"/>
    <n v="0"/>
    <n v="0"/>
    <n v="0"/>
    <n v="0"/>
    <n v="0"/>
    <n v="0"/>
    <n v="0"/>
    <n v="0"/>
    <n v="0"/>
    <n v="0"/>
    <n v="0"/>
    <n v="0"/>
    <n v="0"/>
    <n v="350"/>
    <n v="70612.5"/>
    <n v="350"/>
    <n v="70612.5"/>
    <s v="Continued"/>
    <n v="160"/>
    <n v="300"/>
    <n v="300"/>
    <n v="760"/>
    <n v="176.74"/>
    <n v="134322.4"/>
    <n v="160"/>
    <n v="28278.400000000001"/>
    <n v="300"/>
    <n v="53022"/>
    <n v="300"/>
    <n v="53022"/>
    <n v="760"/>
    <n v="134322.4"/>
    <s v="Continued"/>
    <n v="34"/>
    <n v="312"/>
    <n v="319"/>
    <n v="665"/>
    <n v="201.75"/>
    <n v="134163.75"/>
    <s v="Spring 2018"/>
    <n v="34"/>
    <n v="6859.5"/>
    <n v="312"/>
    <n v="62946"/>
    <n v="319"/>
    <n v="64358.25"/>
    <n v="665"/>
    <n v="134163.75"/>
    <s v="Continued"/>
    <n v="34"/>
    <n v="312"/>
    <n v="319"/>
    <n v="665"/>
    <n v="201.75"/>
    <n v="134163.75"/>
    <n v="34"/>
    <n v="6859.5"/>
    <n v="312"/>
    <n v="62946"/>
    <n v="319"/>
    <n v="64358.25"/>
    <n v="665"/>
    <n v="134163.75"/>
    <x v="0"/>
    <n v="350"/>
    <n v="350"/>
    <n v="350"/>
    <n v="1050"/>
    <n v="201.75"/>
    <n v="211837.5"/>
    <s v="n/a, older cycle"/>
    <n v="350"/>
    <n v="70612.5"/>
    <n v="350"/>
    <n v="70612.5"/>
    <n v="350"/>
    <n v="70612.5"/>
    <n v="1050"/>
    <n v="211837.5"/>
    <x v="2"/>
    <n v="350"/>
    <n v="350"/>
    <n v="350"/>
    <n v="1050"/>
    <n v="201.75"/>
    <n v="211837.5"/>
    <s v="n/a, older cycle"/>
    <n v="350"/>
    <n v="70612.5"/>
    <n v="350"/>
    <n v="70612.5"/>
    <n v="350"/>
    <n v="70612.5"/>
    <n v="1050"/>
    <n v="211837.5"/>
    <n v="4540"/>
    <n v="896937.4"/>
    <n v="30.928875862068967"/>
  </r>
  <r>
    <n v="324"/>
    <n v="512670"/>
    <x v="8"/>
    <s v="2017"/>
    <x v="0"/>
    <x v="14"/>
    <n v="30000"/>
    <s v="n/a, older cycle"/>
    <s v="Lisa Jellum"/>
    <s v="ljellum@highlands.edu"/>
    <s v="Principles of Nutrition, Principles of Human Nutrition"/>
    <s v="BIOL 2190, PHED 2202"/>
    <s v="Biological Sciences"/>
    <s v="Positive"/>
    <s v="Positive"/>
    <s v="Positive"/>
    <n v="97890"/>
    <n v="785"/>
    <n v="124.70063694267516"/>
    <n v="261.66666666666669"/>
    <n v="261.66666666666669"/>
    <n v="261.66666666666669"/>
    <s v="Spring 2018"/>
    <s v="N"/>
    <m/>
    <m/>
    <s v="Continued"/>
    <n v="0"/>
    <n v="0"/>
    <n v="0"/>
    <n v="0"/>
    <n v="0"/>
    <n v="0"/>
    <n v="0"/>
    <n v="0"/>
    <n v="0"/>
    <n v="0"/>
    <n v="0"/>
    <n v="0"/>
    <n v="0"/>
    <n v="0"/>
    <n v="0"/>
    <n v="0"/>
    <n v="0"/>
    <n v="0"/>
    <n v="0"/>
    <n v="0"/>
    <n v="0"/>
    <n v="0"/>
    <n v="0"/>
    <n v="0"/>
    <n v="261.66666666666669"/>
    <n v="32630.000000000004"/>
    <n v="261.66666666666669"/>
    <n v="32630.000000000004"/>
    <s v="Continued"/>
    <n v="293"/>
    <n v="293"/>
    <n v="293"/>
    <n v="879"/>
    <n v="134"/>
    <n v="117786"/>
    <n v="293"/>
    <n v="39262"/>
    <n v="293"/>
    <n v="39262"/>
    <n v="293"/>
    <n v="39262"/>
    <n v="879"/>
    <n v="117786"/>
    <s v="Continued"/>
    <n v="293"/>
    <n v="293"/>
    <n v="293"/>
    <n v="879"/>
    <n v="145"/>
    <n v="127455"/>
    <s v="Spring 2018"/>
    <n v="293"/>
    <n v="42485"/>
    <n v="293"/>
    <n v="42485"/>
    <n v="293"/>
    <n v="42485"/>
    <n v="879"/>
    <n v="127455"/>
    <s v="Continued"/>
    <n v="293"/>
    <n v="293"/>
    <n v="293"/>
    <n v="879"/>
    <n v="145"/>
    <n v="127455"/>
    <n v="293"/>
    <n v="42485"/>
    <n v="293"/>
    <n v="42485"/>
    <n v="293"/>
    <n v="42485"/>
    <n v="879"/>
    <n v="127455"/>
    <x v="3"/>
    <n v="261.66666666666669"/>
    <n v="261.66666666666669"/>
    <n v="261.66666666666669"/>
    <n v="785"/>
    <n v="145"/>
    <n v="113825"/>
    <s v="n/a, older cycle"/>
    <n v="0"/>
    <n v="0"/>
    <n v="0"/>
    <n v="0"/>
    <n v="0"/>
    <n v="0"/>
    <n v="0"/>
    <n v="0"/>
    <x v="0"/>
    <n v="261.66666666666669"/>
    <n v="261.66666666666669"/>
    <n v="261.66666666666669"/>
    <n v="785"/>
    <n v="145"/>
    <n v="113825"/>
    <s v="n/a, older cycle"/>
    <n v="0"/>
    <n v="0"/>
    <n v="0"/>
    <n v="0"/>
    <n v="0"/>
    <n v="0"/>
    <n v="0"/>
    <n v="0"/>
    <n v="2898.666666666667"/>
    <n v="405326"/>
    <n v="13.510866666666667"/>
  </r>
  <r>
    <n v="326"/>
    <n v="512671"/>
    <x v="8"/>
    <s v="2017"/>
    <x v="0"/>
    <x v="6"/>
    <n v="10800"/>
    <s v="n/a, older cycle"/>
    <s v="Charles Huffman"/>
    <s v="charles.huffman@gsw.edu"/>
    <s v="Social Psychology"/>
    <s v="PSYC 3311, SOCI 3311"/>
    <s v="Psychology"/>
    <s v="Positive"/>
    <s v="Positive"/>
    <s v="Positive"/>
    <n v="30240"/>
    <n v="126"/>
    <n v="240"/>
    <n v="42"/>
    <n v="42"/>
    <n v="42"/>
    <s v="Fall 2017"/>
    <s v="N"/>
    <m/>
    <m/>
    <s v="Continued"/>
    <n v="0"/>
    <n v="0"/>
    <n v="0"/>
    <n v="0"/>
    <n v="0"/>
    <n v="0"/>
    <n v="0"/>
    <n v="0"/>
    <n v="0"/>
    <n v="0"/>
    <n v="0"/>
    <n v="0"/>
    <n v="0"/>
    <n v="0"/>
    <n v="0"/>
    <n v="0"/>
    <n v="0"/>
    <n v="0"/>
    <n v="0"/>
    <n v="0"/>
    <n v="0"/>
    <n v="0"/>
    <n v="42"/>
    <n v="10080"/>
    <n v="42"/>
    <n v="10080"/>
    <n v="84"/>
    <n v="20160"/>
    <s v="Continued"/>
    <n v="30"/>
    <n v="42"/>
    <n v="0"/>
    <n v="72"/>
    <n v="164"/>
    <n v="11808"/>
    <n v="30"/>
    <n v="4920"/>
    <n v="42"/>
    <n v="6888"/>
    <n v="0"/>
    <n v="0"/>
    <n v="72"/>
    <n v="11808"/>
    <s v="Continued"/>
    <n v="35"/>
    <n v="0"/>
    <n v="45"/>
    <n v="80"/>
    <n v="135"/>
    <n v="10800"/>
    <s v="Fall 2017"/>
    <n v="35"/>
    <n v="4725"/>
    <n v="0"/>
    <n v="0"/>
    <n v="45"/>
    <n v="6075"/>
    <n v="80"/>
    <n v="10800"/>
    <s v="Continued"/>
    <n v="35"/>
    <n v="0"/>
    <n v="45"/>
    <n v="80"/>
    <n v="135"/>
    <n v="10800"/>
    <n v="35"/>
    <n v="4725"/>
    <n v="0"/>
    <n v="0"/>
    <n v="45"/>
    <n v="6075"/>
    <n v="80"/>
    <n v="10800"/>
    <x v="0"/>
    <n v="42"/>
    <n v="42"/>
    <n v="42"/>
    <n v="126"/>
    <n v="135"/>
    <n v="17010"/>
    <s v="n/a, older cycle"/>
    <n v="42"/>
    <n v="5670"/>
    <n v="42"/>
    <n v="5670"/>
    <n v="42"/>
    <n v="5670"/>
    <n v="126"/>
    <n v="17010"/>
    <x v="1"/>
    <n v="42"/>
    <n v="42"/>
    <n v="42"/>
    <n v="126"/>
    <n v="135"/>
    <n v="17010"/>
    <s v="n/a, older cycle"/>
    <n v="0"/>
    <n v="0"/>
    <n v="0"/>
    <n v="0"/>
    <n v="0"/>
    <n v="0"/>
    <n v="0"/>
    <n v="0"/>
    <n v="442"/>
    <n v="70578"/>
    <n v="6.5350000000000001"/>
  </r>
  <r>
    <n v="328"/>
    <n v="512672"/>
    <x v="8"/>
    <s v="2017"/>
    <x v="0"/>
    <x v="14"/>
    <n v="22826"/>
    <s v="n/a, older cycle"/>
    <s v="Sharryse Henderson"/>
    <s v="shenders@highlands.edu"/>
    <s v="Anatomy and Physiology I and II"/>
    <s v="BIOL 2121, BIOL 2122"/>
    <s v="Biological Sciences"/>
    <s v="Positive"/>
    <s v="Neutral"/>
    <s v="Positive"/>
    <n v="284184"/>
    <n v="1440"/>
    <n v="197.35"/>
    <n v="480"/>
    <n v="480"/>
    <n v="480"/>
    <s v="Fall 2017"/>
    <s v="N"/>
    <m/>
    <m/>
    <s v="Continued"/>
    <n v="0"/>
    <n v="0"/>
    <n v="0"/>
    <n v="0"/>
    <n v="0"/>
    <n v="0"/>
    <n v="0"/>
    <n v="0"/>
    <n v="0"/>
    <n v="0"/>
    <n v="0"/>
    <n v="0"/>
    <n v="0"/>
    <n v="0"/>
    <n v="0"/>
    <n v="0"/>
    <n v="0"/>
    <n v="0"/>
    <n v="0"/>
    <n v="0"/>
    <n v="0"/>
    <n v="0"/>
    <n v="480"/>
    <n v="94728"/>
    <n v="480"/>
    <n v="94728"/>
    <n v="960"/>
    <n v="189456"/>
    <s v="Continued"/>
    <n v="480"/>
    <n v="480"/>
    <n v="480"/>
    <n v="1440"/>
    <n v="320.52999999999997"/>
    <n v="461563.19999999995"/>
    <n v="480"/>
    <n v="153854.39999999999"/>
    <n v="480"/>
    <n v="153854.39999999999"/>
    <n v="480"/>
    <n v="153854.39999999999"/>
    <n v="1440"/>
    <n v="461563.19999999995"/>
    <s v="Unknown"/>
    <m/>
    <m/>
    <m/>
    <n v="0"/>
    <m/>
    <n v="0"/>
    <s v="Fall 2017"/>
    <n v="0"/>
    <n v="0"/>
    <n v="0"/>
    <n v="0"/>
    <n v="0"/>
    <n v="0"/>
    <n v="0"/>
    <n v="0"/>
    <s v="Timed Out"/>
    <m/>
    <m/>
    <m/>
    <n v="0"/>
    <m/>
    <n v="0"/>
    <n v="0"/>
    <n v="0"/>
    <n v="0"/>
    <n v="0"/>
    <n v="0"/>
    <n v="0"/>
    <n v="0"/>
    <n v="0"/>
    <x v="0"/>
    <n v="480"/>
    <n v="480"/>
    <n v="480"/>
    <n v="1440"/>
    <m/>
    <n v="0"/>
    <s v="n/a, older cycle"/>
    <n v="480"/>
    <n v="0"/>
    <n v="480"/>
    <n v="0"/>
    <n v="480"/>
    <n v="0"/>
    <n v="1440"/>
    <n v="0"/>
    <x v="2"/>
    <n v="480"/>
    <n v="480"/>
    <n v="480"/>
    <n v="1440"/>
    <m/>
    <n v="0"/>
    <s v="n/a, older cycle"/>
    <n v="480"/>
    <n v="0"/>
    <n v="480"/>
    <n v="0"/>
    <n v="480"/>
    <n v="0"/>
    <n v="1440"/>
    <n v="0"/>
    <n v="5280"/>
    <n v="651019.19999999995"/>
    <n v="28.520949794094452"/>
  </r>
  <r>
    <n v="329"/>
    <n v="512673"/>
    <x v="8"/>
    <s v="2017"/>
    <x v="0"/>
    <x v="9"/>
    <n v="10800"/>
    <s v="n/a, older cycle"/>
    <s v="Tori Kearns"/>
    <s v="tkearns@ega.edu"/>
    <s v="Psychological Adjustment"/>
    <s v="PSYC 2101"/>
    <s v="Psychology"/>
    <s v="Positive"/>
    <s v="Positive"/>
    <s v="Positive"/>
    <n v="29280"/>
    <n v="175"/>
    <n v="167.31428571428572"/>
    <n v="58.333333333333336"/>
    <n v="58.333333333333336"/>
    <n v="58.333333333333336"/>
    <s v="Spring 2018"/>
    <s v="N"/>
    <m/>
    <m/>
    <s v="Continued"/>
    <n v="0"/>
    <n v="0"/>
    <n v="0"/>
    <n v="0"/>
    <n v="0"/>
    <n v="0"/>
    <n v="0"/>
    <n v="0"/>
    <n v="0"/>
    <n v="0"/>
    <n v="0"/>
    <n v="0"/>
    <n v="0"/>
    <n v="0"/>
    <n v="0"/>
    <n v="0"/>
    <n v="0"/>
    <n v="0"/>
    <n v="0"/>
    <n v="0"/>
    <n v="0"/>
    <n v="0"/>
    <n v="0"/>
    <n v="0"/>
    <n v="58.333333333333336"/>
    <n v="9760"/>
    <n v="58.333333333333336"/>
    <n v="9760"/>
    <s v="Continued"/>
    <n v="0"/>
    <n v="60"/>
    <n v="55"/>
    <n v="115"/>
    <n v="199.95"/>
    <n v="22994.25"/>
    <n v="0"/>
    <n v="0"/>
    <n v="60"/>
    <n v="11997"/>
    <n v="55"/>
    <n v="10997.25"/>
    <n v="115"/>
    <n v="22994.25"/>
    <s v="Continued"/>
    <n v="0"/>
    <n v="29"/>
    <n v="60"/>
    <n v="89"/>
    <n v="29.71"/>
    <n v="2644.19"/>
    <s v="Spring 2018"/>
    <n v="0"/>
    <n v="0"/>
    <n v="29"/>
    <n v="861.59"/>
    <n v="60"/>
    <n v="1782.6000000000001"/>
    <n v="89"/>
    <n v="2644.19"/>
    <s v="Continued"/>
    <n v="0"/>
    <n v="29"/>
    <n v="60"/>
    <n v="89"/>
    <n v="29.71"/>
    <n v="2644.19"/>
    <n v="0"/>
    <n v="0"/>
    <n v="29"/>
    <n v="861.59"/>
    <n v="60"/>
    <n v="1782.6000000000001"/>
    <n v="89"/>
    <n v="2644.19"/>
    <x v="0"/>
    <n v="58.333333333333336"/>
    <n v="58.333333333333336"/>
    <n v="58.333333333333336"/>
    <n v="175"/>
    <n v="29.71"/>
    <n v="5199.25"/>
    <s v="n/a, older cycle"/>
    <n v="58.333333333333336"/>
    <n v="1733.0833333333335"/>
    <n v="58.333333333333336"/>
    <n v="1733.0833333333335"/>
    <n v="58.333333333333336"/>
    <n v="1733.0833333333335"/>
    <n v="175"/>
    <n v="5199.25"/>
    <x v="2"/>
    <n v="58.333333333333336"/>
    <n v="58.333333333333336"/>
    <n v="58.333333333333336"/>
    <n v="175"/>
    <n v="29.71"/>
    <n v="5199.25"/>
    <s v="n/a, older cycle"/>
    <n v="58.333333333333336"/>
    <n v="1733.0833333333335"/>
    <n v="58.333333333333336"/>
    <n v="1733.0833333333335"/>
    <n v="58.333333333333336"/>
    <n v="1733.0833333333335"/>
    <n v="175"/>
    <n v="5199.25"/>
    <n v="701.33333333333337"/>
    <n v="48441.130000000005"/>
    <n v="4.4852898148148155"/>
  </r>
  <r>
    <n v="330"/>
    <n v="512674"/>
    <x v="8"/>
    <s v="2017"/>
    <x v="0"/>
    <x v="5"/>
    <n v="10800"/>
    <s v="n/a, older cycle"/>
    <s v="Jia Lu"/>
    <s v="jlu@valdosta.edu"/>
    <s v="Resources, Society, and Environment (Introduction to Environmental Geosciences)"/>
    <s v="GEOG 1125"/>
    <s v="Geological Sciences and Geography"/>
    <s v="Positive"/>
    <s v="Positive"/>
    <s v="Positive"/>
    <n v="25035"/>
    <n v="150"/>
    <n v="166.9"/>
    <n v="50"/>
    <n v="50"/>
    <n v="50"/>
    <s v="Fall 2017"/>
    <s v="N"/>
    <m/>
    <m/>
    <s v="Continued"/>
    <n v="0"/>
    <n v="0"/>
    <n v="0"/>
    <n v="0"/>
    <n v="0"/>
    <n v="0"/>
    <n v="0"/>
    <n v="0"/>
    <n v="0"/>
    <n v="0"/>
    <n v="0"/>
    <n v="0"/>
    <n v="0"/>
    <n v="0"/>
    <n v="0"/>
    <n v="0"/>
    <n v="0"/>
    <n v="0"/>
    <n v="0"/>
    <n v="0"/>
    <n v="0"/>
    <n v="0"/>
    <n v="50"/>
    <n v="8345"/>
    <n v="50"/>
    <n v="8345"/>
    <n v="100"/>
    <n v="16690"/>
    <s v="Continued"/>
    <n v="50"/>
    <n v="50"/>
    <n v="30"/>
    <n v="130"/>
    <n v="176.99"/>
    <n v="23008.7"/>
    <n v="50"/>
    <n v="8849.5"/>
    <n v="50"/>
    <n v="8849.5"/>
    <n v="30"/>
    <n v="5309.7000000000007"/>
    <n v="130"/>
    <n v="23008.7"/>
    <s v="Continued"/>
    <n v="30"/>
    <n v="60"/>
    <n v="60"/>
    <n v="150"/>
    <n v="166.9"/>
    <n v="25035"/>
    <s v="Fall 2017"/>
    <n v="30"/>
    <n v="5007"/>
    <n v="60"/>
    <n v="10014"/>
    <n v="60"/>
    <n v="10014"/>
    <n v="150"/>
    <n v="25035"/>
    <s v="Continued"/>
    <n v="30"/>
    <n v="60"/>
    <n v="60"/>
    <n v="150"/>
    <n v="166.9"/>
    <n v="25035"/>
    <n v="30"/>
    <n v="5007"/>
    <n v="60"/>
    <n v="10014"/>
    <n v="60"/>
    <n v="10014"/>
    <n v="150"/>
    <n v="25035"/>
    <x v="0"/>
    <n v="50"/>
    <n v="50"/>
    <n v="50"/>
    <n v="150"/>
    <n v="166.9"/>
    <n v="25035"/>
    <s v="n/a, older cycle"/>
    <n v="50"/>
    <n v="8345"/>
    <n v="50"/>
    <n v="8345"/>
    <n v="50"/>
    <n v="8345"/>
    <n v="150"/>
    <n v="25035"/>
    <x v="2"/>
    <n v="50"/>
    <n v="50"/>
    <n v="50"/>
    <n v="150"/>
    <n v="166.9"/>
    <n v="25035"/>
    <s v="n/a, older cycle"/>
    <n v="50"/>
    <n v="8345"/>
    <n v="50"/>
    <n v="8345"/>
    <n v="50"/>
    <n v="8345"/>
    <n v="150"/>
    <n v="25035"/>
    <n v="830"/>
    <n v="139838.70000000001"/>
    <n v="12.94802777777778"/>
  </r>
  <r>
    <s v="314a"/>
    <n v="512798"/>
    <x v="8"/>
    <s v="2017"/>
    <x v="0"/>
    <x v="4"/>
    <n v="5400"/>
    <s v="n/a, older cycle"/>
    <s v="Scott Jacques"/>
    <s v="sjacques1@gsu.edu"/>
    <s v="Criminology"/>
    <s v="CRJU 3410, CRJU 3100"/>
    <s v="Criminal Justice"/>
    <s v="Positive"/>
    <s v="Positive"/>
    <s v="Positive"/>
    <n v="23700"/>
    <n v="237"/>
    <n v="100"/>
    <n v="79"/>
    <n v="79"/>
    <n v="79"/>
    <s v="Fall 2017"/>
    <s v="N"/>
    <m/>
    <m/>
    <s v="Continued"/>
    <n v="0"/>
    <n v="0"/>
    <n v="0"/>
    <n v="0"/>
    <n v="0"/>
    <n v="0"/>
    <n v="0"/>
    <n v="0"/>
    <n v="0"/>
    <n v="0"/>
    <n v="0"/>
    <n v="0"/>
    <n v="0"/>
    <n v="0"/>
    <n v="0"/>
    <n v="0"/>
    <n v="0"/>
    <n v="0"/>
    <n v="0"/>
    <n v="0"/>
    <n v="0"/>
    <n v="0"/>
    <n v="79"/>
    <n v="7900"/>
    <n v="79"/>
    <n v="7900"/>
    <n v="158"/>
    <n v="15800"/>
    <s v="Continued"/>
    <n v="0"/>
    <n v="100"/>
    <n v="100"/>
    <n v="200"/>
    <n v="105"/>
    <n v="21000"/>
    <n v="0"/>
    <n v="0"/>
    <n v="100"/>
    <n v="10500"/>
    <n v="100"/>
    <n v="10500"/>
    <n v="200"/>
    <n v="21000"/>
    <s v="Continued"/>
    <n v="0"/>
    <n v="0"/>
    <n v="100"/>
    <n v="100"/>
    <n v="116"/>
    <n v="11600"/>
    <s v="Fall 2017"/>
    <n v="0"/>
    <n v="0"/>
    <n v="0"/>
    <n v="0"/>
    <n v="100"/>
    <n v="11600"/>
    <n v="100"/>
    <n v="11600"/>
    <s v="Continued"/>
    <n v="0"/>
    <n v="0"/>
    <n v="100"/>
    <n v="100"/>
    <n v="116"/>
    <n v="11600"/>
    <n v="0"/>
    <n v="0"/>
    <n v="0"/>
    <n v="0"/>
    <n v="100"/>
    <n v="11600"/>
    <n v="100"/>
    <n v="11600"/>
    <x v="3"/>
    <n v="79"/>
    <n v="79"/>
    <n v="79"/>
    <n v="237"/>
    <n v="116"/>
    <n v="27492"/>
    <s v="n/a, older cycle"/>
    <n v="0"/>
    <n v="0"/>
    <n v="0"/>
    <n v="0"/>
    <n v="0"/>
    <n v="0"/>
    <n v="0"/>
    <n v="0"/>
    <x v="0"/>
    <n v="79"/>
    <n v="79"/>
    <n v="79"/>
    <n v="237"/>
    <n v="116"/>
    <n v="27492"/>
    <s v="n/a, older cycle"/>
    <n v="0"/>
    <n v="0"/>
    <n v="0"/>
    <n v="0"/>
    <n v="0"/>
    <n v="0"/>
    <n v="0"/>
    <n v="0"/>
    <n v="558"/>
    <n v="60000"/>
    <n v="11.111111111111111"/>
  </r>
  <r>
    <s v="314b"/>
    <n v="512797"/>
    <x v="8"/>
    <s v="2017"/>
    <x v="0"/>
    <x v="18"/>
    <n v="5400"/>
    <s v="n/a, older cycle"/>
    <s v="Scott Jacques"/>
    <s v="sjacques1@gsu.edu"/>
    <s v="Criminology"/>
    <s v="CRJU 3410, CRJU 3100"/>
    <s v="Criminal Justice"/>
    <s v="Duplicate"/>
    <s v="Duplicate"/>
    <s v="Duplicate"/>
    <n v="23700"/>
    <n v="237"/>
    <n v="100"/>
    <n v="79"/>
    <n v="79"/>
    <n v="79"/>
    <s v="Fall 2017"/>
    <s v="N"/>
    <m/>
    <m/>
    <s v="Continued"/>
    <n v="0"/>
    <n v="0"/>
    <n v="0"/>
    <n v="0"/>
    <n v="0"/>
    <n v="0"/>
    <n v="0"/>
    <n v="0"/>
    <n v="0"/>
    <n v="0"/>
    <n v="0"/>
    <n v="0"/>
    <n v="0"/>
    <n v="0"/>
    <n v="0"/>
    <n v="0"/>
    <n v="0"/>
    <n v="0"/>
    <n v="0"/>
    <n v="0"/>
    <n v="0"/>
    <n v="0"/>
    <n v="79"/>
    <n v="7900"/>
    <n v="79"/>
    <n v="7900"/>
    <n v="158"/>
    <n v="15800"/>
    <s v="Continued"/>
    <n v="0"/>
    <n v="100"/>
    <n v="100"/>
    <n v="200"/>
    <n v="105"/>
    <n v="21000"/>
    <n v="0"/>
    <n v="0"/>
    <n v="100"/>
    <n v="10500"/>
    <n v="100"/>
    <n v="10500"/>
    <n v="200"/>
    <n v="21000"/>
    <s v="Continued"/>
    <n v="0"/>
    <n v="0"/>
    <n v="100"/>
    <n v="100"/>
    <n v="116"/>
    <n v="11600"/>
    <s v="Fall 2017"/>
    <n v="0"/>
    <n v="0"/>
    <n v="0"/>
    <n v="0"/>
    <n v="100"/>
    <n v="11600"/>
    <n v="100"/>
    <n v="11600"/>
    <s v="Continued"/>
    <n v="0"/>
    <n v="0"/>
    <n v="100"/>
    <n v="100"/>
    <n v="116"/>
    <n v="11600"/>
    <n v="0"/>
    <n v="0"/>
    <n v="0"/>
    <n v="0"/>
    <n v="100"/>
    <n v="11600"/>
    <n v="100"/>
    <n v="11600"/>
    <x v="3"/>
    <n v="79"/>
    <n v="79"/>
    <n v="79"/>
    <n v="237"/>
    <n v="116"/>
    <n v="27492"/>
    <s v="n/a, older cycle"/>
    <n v="0"/>
    <n v="0"/>
    <n v="0"/>
    <n v="0"/>
    <n v="0"/>
    <n v="0"/>
    <n v="0"/>
    <n v="0"/>
    <x v="0"/>
    <n v="79"/>
    <n v="79"/>
    <n v="79"/>
    <n v="237"/>
    <n v="116"/>
    <n v="27492"/>
    <s v="n/a, older cycle"/>
    <n v="0"/>
    <n v="0"/>
    <n v="0"/>
    <n v="0"/>
    <n v="0"/>
    <n v="0"/>
    <n v="0"/>
    <n v="0"/>
    <n v="558"/>
    <n v="60000"/>
    <n v="11.111111111111111"/>
  </r>
  <r>
    <s v="231.a"/>
    <n v="511235"/>
    <x v="9"/>
    <s v="2017"/>
    <x v="0"/>
    <x v="20"/>
    <n v="8800"/>
    <s v="n/a, older cycle"/>
    <s v="German Vargas"/>
    <s v="gvargas@ccga.edu"/>
    <n v="0"/>
    <n v="0"/>
    <s v="Mathematical Subjects"/>
    <s v="Not Measured"/>
    <s v="Not Measured"/>
    <s v="Not Measured"/>
    <n v="0"/>
    <n v="0"/>
    <n v="0"/>
    <n v="0"/>
    <n v="0"/>
    <n v="0"/>
    <s v="Fall 2016"/>
    <s v="N"/>
    <m/>
    <m/>
    <s v="Continued"/>
    <n v="0"/>
    <n v="0"/>
    <n v="0"/>
    <n v="0"/>
    <n v="0"/>
    <n v="0"/>
    <n v="0"/>
    <n v="0"/>
    <n v="0"/>
    <n v="0"/>
    <n v="0"/>
    <n v="0"/>
    <n v="0"/>
    <n v="0"/>
    <n v="0"/>
    <n v="0"/>
    <n v="0"/>
    <n v="0"/>
    <n v="0"/>
    <n v="0"/>
    <n v="0"/>
    <n v="0"/>
    <n v="0"/>
    <n v="0"/>
    <n v="0"/>
    <n v="0"/>
    <n v="0"/>
    <n v="0"/>
    <s v="Continued"/>
    <n v="0"/>
    <n v="0"/>
    <n v="0"/>
    <n v="0"/>
    <n v="0"/>
    <n v="0"/>
    <n v="0"/>
    <n v="0"/>
    <n v="0"/>
    <n v="0"/>
    <n v="0"/>
    <n v="0"/>
    <n v="0"/>
    <n v="0"/>
    <s v="Continued"/>
    <n v="0"/>
    <n v="0"/>
    <n v="0"/>
    <n v="0"/>
    <n v="0"/>
    <n v="0"/>
    <s v="Fall 2016"/>
    <n v="0"/>
    <n v="0"/>
    <n v="0"/>
    <n v="0"/>
    <n v="0"/>
    <n v="0"/>
    <n v="0"/>
    <n v="0"/>
    <s v="Continued"/>
    <n v="0"/>
    <n v="0"/>
    <n v="0"/>
    <n v="0"/>
    <n v="0"/>
    <n v="0"/>
    <n v="0"/>
    <n v="0"/>
    <n v="0"/>
    <n v="0"/>
    <n v="0"/>
    <n v="0"/>
    <n v="0"/>
    <n v="0"/>
    <x v="0"/>
    <n v="0"/>
    <n v="0"/>
    <n v="0"/>
    <n v="0"/>
    <n v="0"/>
    <n v="0"/>
    <s v="n/a, older cycle"/>
    <n v="0"/>
    <n v="0"/>
    <n v="0"/>
    <n v="0"/>
    <n v="0"/>
    <n v="0"/>
    <n v="0"/>
    <n v="0"/>
    <x v="1"/>
    <n v="0"/>
    <n v="0"/>
    <n v="0"/>
    <n v="0"/>
    <n v="0"/>
    <n v="0"/>
    <s v="n/a, older cycle"/>
    <n v="0"/>
    <n v="0"/>
    <n v="0"/>
    <n v="0"/>
    <n v="0"/>
    <n v="0"/>
    <n v="0"/>
    <n v="0"/>
    <n v="0"/>
    <n v="0"/>
    <n v="0"/>
  </r>
  <r>
    <s v="231.b"/>
    <n v="511239"/>
    <x v="9"/>
    <s v="2017"/>
    <x v="0"/>
    <x v="24"/>
    <n v="4800"/>
    <s v="n/a, older cycle"/>
    <s v="April Abbott"/>
    <s v="aabbott@abac.edu"/>
    <s v="College Algebra"/>
    <s v="MATH 1111"/>
    <s v="Mathematical Subjects"/>
    <s v="Not Measured"/>
    <s v="Not Measured"/>
    <s v="Not Measured"/>
    <n v="184660"/>
    <n v="1320"/>
    <n v="139.89393939393941"/>
    <n v="440"/>
    <n v="440"/>
    <n v="440"/>
    <s v="Fall 2016"/>
    <s v="Y"/>
    <n v="344"/>
    <s v="Fall 2018"/>
    <s v="Continued"/>
    <n v="0"/>
    <n v="0"/>
    <n v="0"/>
    <n v="0"/>
    <n v="0"/>
    <n v="0"/>
    <n v="0"/>
    <n v="0"/>
    <n v="0"/>
    <n v="0"/>
    <n v="0"/>
    <n v="0"/>
    <n v="0"/>
    <n v="0"/>
    <n v="440"/>
    <n v="61553.333333333336"/>
    <n v="440"/>
    <n v="61553.333333333336"/>
    <n v="880"/>
    <n v="123106.66666666667"/>
    <n v="440"/>
    <n v="61553.333333333336"/>
    <n v="440"/>
    <n v="61553.333333333336"/>
    <n v="440"/>
    <n v="61553.333333333336"/>
    <n v="1320"/>
    <n v="184660"/>
    <s v="Continued"/>
    <n v="440"/>
    <n v="440"/>
    <n v="440"/>
    <n v="1320"/>
    <n v="188"/>
    <n v="248160"/>
    <n v="440"/>
    <n v="82720"/>
    <n v="0"/>
    <n v="0"/>
    <n v="0"/>
    <n v="0"/>
    <n v="440"/>
    <n v="82720"/>
    <s v="Scaled"/>
    <n v="0"/>
    <n v="0"/>
    <n v="0"/>
    <n v="0"/>
    <n v="0"/>
    <n v="0"/>
    <s v="Fall 2016"/>
    <n v="0"/>
    <n v="0"/>
    <n v="0"/>
    <n v="0"/>
    <n v="0"/>
    <n v="0"/>
    <n v="0"/>
    <n v="0"/>
    <s v="Scaled"/>
    <n v="0"/>
    <n v="0"/>
    <n v="0"/>
    <n v="0"/>
    <n v="0"/>
    <n v="0"/>
    <n v="0"/>
    <n v="0"/>
    <n v="0"/>
    <n v="0"/>
    <n v="0"/>
    <n v="0"/>
    <n v="0"/>
    <n v="0"/>
    <x v="2"/>
    <n v="440"/>
    <n v="440"/>
    <n v="440"/>
    <n v="1320"/>
    <n v="139.89393939393941"/>
    <n v="184660.00000000003"/>
    <s v="n/a, older cycle"/>
    <n v="0"/>
    <n v="0"/>
    <n v="0"/>
    <n v="0"/>
    <n v="0"/>
    <n v="0"/>
    <n v="0"/>
    <n v="0"/>
    <x v="3"/>
    <n v="440"/>
    <n v="440"/>
    <n v="440"/>
    <n v="1320"/>
    <n v="139.89393939393941"/>
    <n v="184660.00000000003"/>
    <s v="n/a, older cycle"/>
    <n v="0"/>
    <n v="0"/>
    <n v="0"/>
    <n v="0"/>
    <n v="0"/>
    <n v="0"/>
    <n v="0"/>
    <n v="0"/>
    <n v="2640"/>
    <n v="390486.66666666669"/>
    <n v="81.351388888888891"/>
  </r>
  <r>
    <s v="231.c"/>
    <n v="511234"/>
    <x v="9"/>
    <s v="2017"/>
    <x v="0"/>
    <x v="25"/>
    <n v="2400"/>
    <s v="n/a, older cycle"/>
    <s v="Gyuheui Choi"/>
    <s v="gchoi@atlm.edu"/>
    <s v="Elementary Statistics"/>
    <s v="MATH 1114"/>
    <s v="Mathematical Subjects"/>
    <s v="Not Measured"/>
    <s v="Not Measured"/>
    <s v="Not Measured"/>
    <n v="36975"/>
    <n v="150"/>
    <n v="246.5"/>
    <n v="50"/>
    <n v="50"/>
    <n v="50"/>
    <s v="Fall 2016"/>
    <s v="N"/>
    <m/>
    <m/>
    <s v="Continued"/>
    <n v="0"/>
    <n v="0"/>
    <n v="0"/>
    <n v="0"/>
    <n v="0"/>
    <n v="0"/>
    <n v="0"/>
    <n v="0"/>
    <n v="0"/>
    <n v="0"/>
    <n v="0"/>
    <n v="0"/>
    <n v="0"/>
    <n v="0"/>
    <n v="50"/>
    <n v="12325"/>
    <n v="50"/>
    <n v="12325"/>
    <n v="100"/>
    <n v="24650"/>
    <n v="50"/>
    <n v="12325"/>
    <n v="50"/>
    <n v="12325"/>
    <n v="50"/>
    <n v="12325"/>
    <n v="150"/>
    <n v="36975"/>
    <s v="Continued"/>
    <n v="0"/>
    <n v="90"/>
    <n v="90"/>
    <n v="180"/>
    <n v="188"/>
    <n v="33840"/>
    <n v="0"/>
    <n v="0"/>
    <n v="90"/>
    <n v="16920"/>
    <n v="90"/>
    <n v="16920"/>
    <n v="180"/>
    <n v="33840"/>
    <s v="Discontinued"/>
    <n v="0"/>
    <n v="0"/>
    <n v="0"/>
    <n v="0"/>
    <n v="0"/>
    <n v="0"/>
    <s v="Fall 2016"/>
    <n v="0"/>
    <n v="0"/>
    <n v="0"/>
    <n v="0"/>
    <n v="0"/>
    <n v="0"/>
    <n v="0"/>
    <n v="0"/>
    <s v="Discontinued"/>
    <n v="0"/>
    <n v="0"/>
    <n v="0"/>
    <n v="0"/>
    <n v="0"/>
    <n v="0"/>
    <n v="0"/>
    <n v="0"/>
    <n v="0"/>
    <n v="0"/>
    <n v="0"/>
    <n v="0"/>
    <n v="0"/>
    <n v="0"/>
    <x v="1"/>
    <n v="50"/>
    <n v="50"/>
    <n v="50"/>
    <n v="150"/>
    <n v="246.5"/>
    <n v="36975"/>
    <s v="n/a, older cycle"/>
    <n v="0"/>
    <n v="0"/>
    <n v="0"/>
    <n v="0"/>
    <n v="0"/>
    <n v="0"/>
    <n v="0"/>
    <n v="0"/>
    <x v="1"/>
    <n v="50"/>
    <n v="50"/>
    <n v="50"/>
    <n v="150"/>
    <n v="246.5"/>
    <n v="36975"/>
    <s v="n/a, older cycle"/>
    <n v="0"/>
    <n v="0"/>
    <n v="0"/>
    <n v="0"/>
    <n v="0"/>
    <n v="0"/>
    <n v="0"/>
    <n v="0"/>
    <n v="430"/>
    <n v="95465"/>
    <n v="39.77708333333333"/>
  </r>
  <r>
    <s v="231.d"/>
    <n v="511236"/>
    <x v="9"/>
    <s v="2017"/>
    <x v="0"/>
    <x v="9"/>
    <n v="4800"/>
    <s v="n/a, older cycle"/>
    <s v="Jing Kersey"/>
    <s v="jkersey@ega.edu"/>
    <s v="College Algebra, Introduction to Statistics"/>
    <s v="MATH 1111, MATH 1121"/>
    <s v="Mathematical Subjects"/>
    <s v="Not Measured"/>
    <s v="Not Measured"/>
    <s v="Not Measured"/>
    <n v="34752.5"/>
    <n v="290"/>
    <n v="119.83620689655173"/>
    <n v="96.666666666666671"/>
    <n v="96.666666666666671"/>
    <n v="96.666666666666671"/>
    <s v="Fall 2016"/>
    <s v="N"/>
    <m/>
    <m/>
    <s v="Continued"/>
    <n v="0"/>
    <n v="0"/>
    <n v="0"/>
    <n v="0"/>
    <n v="0"/>
    <n v="0"/>
    <n v="0"/>
    <n v="0"/>
    <n v="0"/>
    <n v="0"/>
    <n v="0"/>
    <n v="0"/>
    <n v="0"/>
    <n v="0"/>
    <n v="96.666666666666671"/>
    <n v="11584.166666666668"/>
    <n v="96.666666666666671"/>
    <n v="11584.166666666668"/>
    <n v="193.33333333333334"/>
    <n v="23168.333333333336"/>
    <n v="96.666666666666671"/>
    <n v="11584.166666666668"/>
    <n v="96.666666666666671"/>
    <n v="11584.166666666668"/>
    <n v="96.666666666666671"/>
    <n v="11584.166666666668"/>
    <n v="290"/>
    <n v="34752.5"/>
    <s v="Discontinued"/>
    <n v="0"/>
    <n v="0"/>
    <n v="0"/>
    <n v="0"/>
    <n v="188"/>
    <n v="0"/>
    <n v="0"/>
    <n v="0"/>
    <n v="0"/>
    <n v="0"/>
    <n v="0"/>
    <n v="0"/>
    <n v="0"/>
    <n v="0"/>
    <s v="Discontinued"/>
    <n v="0"/>
    <n v="0"/>
    <n v="0"/>
    <n v="0"/>
    <n v="0"/>
    <n v="0"/>
    <s v="Fall 2016"/>
    <n v="0"/>
    <n v="0"/>
    <n v="0"/>
    <n v="0"/>
    <n v="0"/>
    <n v="0"/>
    <n v="0"/>
    <n v="0"/>
    <s v="Discontinued"/>
    <n v="0"/>
    <n v="0"/>
    <n v="0"/>
    <n v="0"/>
    <n v="0"/>
    <n v="0"/>
    <n v="0"/>
    <n v="0"/>
    <n v="0"/>
    <n v="0"/>
    <n v="0"/>
    <n v="0"/>
    <n v="0"/>
    <n v="0"/>
    <x v="1"/>
    <n v="96.666666666666671"/>
    <n v="96.666666666666671"/>
    <n v="96.666666666666671"/>
    <n v="290"/>
    <n v="119.83620689655173"/>
    <n v="34752.5"/>
    <s v="n/a, older cycle"/>
    <n v="0"/>
    <n v="0"/>
    <n v="0"/>
    <n v="0"/>
    <n v="0"/>
    <n v="0"/>
    <n v="0"/>
    <n v="0"/>
    <x v="1"/>
    <n v="96.666666666666671"/>
    <n v="96.666666666666671"/>
    <n v="96.666666666666671"/>
    <n v="290"/>
    <n v="119.83620689655173"/>
    <n v="34752.5"/>
    <s v="n/a, older cycle"/>
    <n v="0"/>
    <n v="0"/>
    <n v="0"/>
    <n v="0"/>
    <n v="0"/>
    <n v="0"/>
    <n v="0"/>
    <n v="0"/>
    <n v="483.33333333333337"/>
    <n v="57920.833333333336"/>
    <n v="12.066840277777779"/>
  </r>
  <r>
    <s v="231.e"/>
    <n v="511237"/>
    <x v="9"/>
    <s v="2017"/>
    <x v="0"/>
    <x v="21"/>
    <n v="2400"/>
    <s v="n/a, older cycle"/>
    <s v="Alvina Atkinson"/>
    <s v="aatkinso@ggc.edu"/>
    <s v="College Algebra"/>
    <s v="MATH 1111"/>
    <s v="Mathematical Subjects"/>
    <s v="Not Measured"/>
    <s v="Not Measured"/>
    <s v="Not Measured"/>
    <n v="4400"/>
    <n v="44"/>
    <n v="100"/>
    <n v="14.666666666666666"/>
    <n v="14.666666666666666"/>
    <n v="14.666666666666666"/>
    <s v="Fall 2016"/>
    <s v="N"/>
    <m/>
    <m/>
    <s v="Continued"/>
    <n v="0"/>
    <n v="0"/>
    <n v="0"/>
    <n v="0"/>
    <n v="0"/>
    <n v="0"/>
    <n v="0"/>
    <n v="0"/>
    <n v="0"/>
    <n v="0"/>
    <n v="0"/>
    <n v="0"/>
    <n v="0"/>
    <n v="0"/>
    <n v="14.666666666666666"/>
    <n v="1466.6666666666665"/>
    <n v="14.666666666666666"/>
    <n v="1466.6666666666665"/>
    <n v="29.333333333333332"/>
    <n v="2933.333333333333"/>
    <n v="14.666666666666666"/>
    <n v="1466.6666666666665"/>
    <n v="14.666666666666666"/>
    <n v="1466.6666666666665"/>
    <n v="14.666666666666666"/>
    <n v="1466.6666666666665"/>
    <n v="44"/>
    <n v="4400"/>
    <s v="Discontinued"/>
    <n v="0"/>
    <n v="0"/>
    <n v="0"/>
    <n v="0"/>
    <n v="188"/>
    <n v="0"/>
    <n v="0"/>
    <n v="0"/>
    <n v="0"/>
    <n v="0"/>
    <n v="0"/>
    <n v="0"/>
    <n v="0"/>
    <n v="0"/>
    <s v="Discontinued"/>
    <n v="0"/>
    <n v="0"/>
    <n v="0"/>
    <n v="0"/>
    <n v="0"/>
    <n v="0"/>
    <s v="Fall 2016"/>
    <n v="0"/>
    <n v="0"/>
    <n v="0"/>
    <n v="0"/>
    <n v="0"/>
    <n v="0"/>
    <n v="0"/>
    <n v="0"/>
    <s v="Discontinued"/>
    <n v="0"/>
    <n v="0"/>
    <n v="0"/>
    <n v="0"/>
    <n v="0"/>
    <n v="0"/>
    <n v="0"/>
    <n v="0"/>
    <n v="0"/>
    <n v="0"/>
    <n v="0"/>
    <n v="0"/>
    <n v="0"/>
    <n v="0"/>
    <x v="1"/>
    <n v="14.666666666666666"/>
    <n v="14.666666666666666"/>
    <n v="14.666666666666666"/>
    <n v="44"/>
    <n v="100"/>
    <n v="4400"/>
    <s v="n/a, older cycle"/>
    <n v="0"/>
    <n v="0"/>
    <n v="0"/>
    <n v="0"/>
    <n v="0"/>
    <n v="0"/>
    <n v="0"/>
    <n v="0"/>
    <x v="1"/>
    <n v="14.666666666666666"/>
    <n v="14.666666666666666"/>
    <n v="14.666666666666666"/>
    <n v="44"/>
    <n v="100"/>
    <n v="4400"/>
    <s v="n/a, older cycle"/>
    <n v="0"/>
    <n v="0"/>
    <n v="0"/>
    <n v="0"/>
    <n v="0"/>
    <n v="0"/>
    <n v="0"/>
    <n v="0"/>
    <n v="73.333333333333329"/>
    <n v="7333.333333333333"/>
    <n v="3.0555555555555554"/>
  </r>
  <r>
    <s v="231.f"/>
    <n v="511238"/>
    <x v="9"/>
    <s v="2017"/>
    <x v="0"/>
    <x v="14"/>
    <n v="7200"/>
    <s v="n/a, older cycle"/>
    <s v="Erin Shufro"/>
    <s v="ekingsto@highlands.edu"/>
    <s v="College Algebra, Precalculus, Elementary Statistics"/>
    <s v="MATH 1111, MATH 1113, MATH 2200"/>
    <s v="Mathematical Subjects"/>
    <s v="Not Measured"/>
    <s v="Not Measured"/>
    <s v="Not Measured"/>
    <n v="1169666"/>
    <n v="3017"/>
    <n v="387.6917467683129"/>
    <n v="1005.6666666666666"/>
    <n v="1005.6666666666666"/>
    <n v="1005.6666666666666"/>
    <s v="Fall 2016"/>
    <s v="N"/>
    <m/>
    <m/>
    <s v="Continued"/>
    <n v="0"/>
    <n v="0"/>
    <n v="0"/>
    <n v="0"/>
    <n v="0"/>
    <n v="0"/>
    <n v="0"/>
    <n v="0"/>
    <n v="0"/>
    <n v="0"/>
    <n v="0"/>
    <n v="0"/>
    <n v="0"/>
    <n v="0"/>
    <n v="1005.6666666666666"/>
    <n v="389888.66666666663"/>
    <n v="1005.6666666666666"/>
    <n v="389888.66666666663"/>
    <n v="2011.3333333333333"/>
    <n v="779777.33333333326"/>
    <n v="1005.6666666666666"/>
    <n v="389888.66666666663"/>
    <n v="1005.6666666666666"/>
    <n v="389888.66666666663"/>
    <n v="1005.6666666666666"/>
    <n v="389888.66666666663"/>
    <n v="3017"/>
    <n v="1169666"/>
    <s v="Continued"/>
    <n v="990"/>
    <n v="200"/>
    <n v="1261"/>
    <n v="2451"/>
    <n v="188"/>
    <n v="460788"/>
    <n v="990"/>
    <n v="186120"/>
    <n v="200"/>
    <n v="37600"/>
    <n v="1261"/>
    <n v="237068"/>
    <n v="2451"/>
    <n v="460788"/>
    <s v="Continued"/>
    <n v="272"/>
    <n v="1574"/>
    <n v="824"/>
    <n v="2670"/>
    <n v="387.69"/>
    <n v="1035132.3"/>
    <s v="Fall 2016"/>
    <n v="272"/>
    <n v="105451.68"/>
    <n v="1574"/>
    <n v="610224.05999999994"/>
    <n v="824"/>
    <n v="319456.56"/>
    <n v="2670"/>
    <n v="1035132.3"/>
    <s v="Continued"/>
    <n v="272"/>
    <n v="1574"/>
    <n v="824"/>
    <n v="2670"/>
    <n v="387.69"/>
    <n v="1035132.3"/>
    <n v="272"/>
    <n v="105451.68"/>
    <n v="1574"/>
    <n v="610224.05999999994"/>
    <n v="824"/>
    <n v="319456.56"/>
    <n v="2670"/>
    <n v="1035132.3"/>
    <x v="0"/>
    <n v="1005.6666666666666"/>
    <n v="1005.6666666666666"/>
    <n v="1005.6666666666666"/>
    <n v="3017"/>
    <n v="387.6917467683129"/>
    <n v="1169666"/>
    <s v="n/a, older cycle"/>
    <n v="1005.6666666666666"/>
    <n v="389888.66666666663"/>
    <n v="1005.6666666666666"/>
    <n v="389888.66666666663"/>
    <n v="1005.6666666666666"/>
    <n v="389888.66666666663"/>
    <n v="3017"/>
    <n v="1169666"/>
    <x v="0"/>
    <n v="1005.6666666666666"/>
    <n v="1005.6666666666666"/>
    <n v="1005.6666666666666"/>
    <n v="3017"/>
    <n v="387.6917467683129"/>
    <n v="1169666"/>
    <s v="n/a, older cycle"/>
    <n v="0"/>
    <n v="0"/>
    <n v="0"/>
    <n v="0"/>
    <n v="0"/>
    <n v="0"/>
    <n v="0"/>
    <n v="0"/>
    <n v="15836.333333333332"/>
    <n v="5650161.9333333327"/>
    <n v="784.74471296296292"/>
  </r>
  <r>
    <n v="332"/>
    <s v="513976A"/>
    <x v="10"/>
    <s v="2018"/>
    <x v="0"/>
    <x v="3"/>
    <n v="10800"/>
    <s v="n/a, older cycle"/>
    <s v="Travis McKie-Voerste"/>
    <s v="tmckie@daltonstate.edu"/>
    <s v="Introduction to Psychology"/>
    <s v="PSYC 1101"/>
    <s v="Psychology"/>
    <s v="Positive"/>
    <s v="Neutral"/>
    <s v="Negative"/>
    <n v="115571"/>
    <n v="494"/>
    <n v="234"/>
    <n v="38"/>
    <n v="228"/>
    <n v="228"/>
    <s v="Summer 2018"/>
    <s v="N"/>
    <m/>
    <m/>
    <s v="Continued"/>
    <n v="0"/>
    <n v="0"/>
    <n v="0"/>
    <n v="0"/>
    <n v="0"/>
    <n v="0"/>
    <n v="0"/>
    <n v="0"/>
    <n v="0"/>
    <n v="0"/>
    <n v="0"/>
    <n v="0"/>
    <n v="0"/>
    <n v="0"/>
    <n v="0"/>
    <n v="0"/>
    <n v="0"/>
    <n v="0"/>
    <n v="0"/>
    <n v="0"/>
    <n v="0"/>
    <n v="0"/>
    <n v="0"/>
    <n v="0"/>
    <n v="0"/>
    <n v="0"/>
    <n v="0"/>
    <n v="0"/>
    <s v="Continued"/>
    <n v="38"/>
    <n v="228"/>
    <n v="228"/>
    <n v="494"/>
    <n v="234"/>
    <n v="115596"/>
    <n v="38"/>
    <n v="8892"/>
    <n v="228"/>
    <n v="53352"/>
    <n v="228"/>
    <n v="53352"/>
    <n v="494"/>
    <n v="115596"/>
    <s v="Continued"/>
    <n v="20"/>
    <n v="160"/>
    <n v="160"/>
    <n v="340"/>
    <n v="100"/>
    <n v="34000"/>
    <s v="Summer 2018"/>
    <n v="20"/>
    <n v="2000"/>
    <n v="160"/>
    <n v="16000"/>
    <n v="160"/>
    <n v="16000"/>
    <n v="340"/>
    <n v="34000"/>
    <s v="Continued"/>
    <n v="20"/>
    <n v="160"/>
    <n v="160"/>
    <n v="340"/>
    <n v="100"/>
    <n v="34000"/>
    <n v="20"/>
    <n v="2000"/>
    <n v="160"/>
    <n v="16000"/>
    <n v="160"/>
    <n v="16000"/>
    <n v="340"/>
    <n v="34000"/>
    <x v="0"/>
    <n v="38"/>
    <n v="228"/>
    <n v="228"/>
    <n v="494"/>
    <n v="100"/>
    <n v="49400"/>
    <s v="n/a, older cycle"/>
    <n v="38"/>
    <n v="3800"/>
    <n v="228"/>
    <n v="22800"/>
    <n v="228"/>
    <n v="22800"/>
    <n v="494"/>
    <n v="49400"/>
    <x v="2"/>
    <n v="38"/>
    <n v="228"/>
    <n v="228"/>
    <n v="494"/>
    <n v="100"/>
    <n v="49400"/>
    <s v="n/a, older cycle"/>
    <n v="38"/>
    <n v="3800"/>
    <n v="228"/>
    <n v="22800"/>
    <n v="228"/>
    <n v="22800"/>
    <n v="494"/>
    <n v="49400"/>
    <n v="2162"/>
    <n v="282396"/>
    <n v="26.147777777777776"/>
  </r>
  <r>
    <n v="333"/>
    <n v="513789"/>
    <x v="10"/>
    <s v="2018"/>
    <x v="0"/>
    <x v="19"/>
    <n v="10800"/>
    <s v="n/a, older cycle"/>
    <s v="Patcharin Marion"/>
    <s v="tragoonsirisakp@fvsu.edu"/>
    <s v="Elementary Statistics, Calculus III"/>
    <s v="MATH 2113, MATH 2174"/>
    <s v="Mathematical Subjects"/>
    <s v="Positive"/>
    <s v="Positive"/>
    <s v="Negative"/>
    <n v="51960"/>
    <n v="210"/>
    <n v="247"/>
    <n v="30"/>
    <n v="90"/>
    <n v="90"/>
    <s v="Fall 2018"/>
    <s v="N"/>
    <m/>
    <m/>
    <s v="Continued"/>
    <n v="0"/>
    <n v="0"/>
    <n v="0"/>
    <n v="0"/>
    <n v="0"/>
    <n v="0"/>
    <n v="0"/>
    <n v="0"/>
    <n v="0"/>
    <n v="0"/>
    <n v="0"/>
    <n v="0"/>
    <n v="0"/>
    <n v="0"/>
    <n v="0"/>
    <n v="0"/>
    <n v="0"/>
    <n v="0"/>
    <n v="0"/>
    <n v="0"/>
    <n v="0"/>
    <n v="0"/>
    <n v="0"/>
    <n v="0"/>
    <n v="0"/>
    <n v="0"/>
    <n v="0"/>
    <n v="0"/>
    <s v="Continued"/>
    <n v="30"/>
    <n v="90"/>
    <n v="90"/>
    <n v="210"/>
    <n v="247"/>
    <n v="51870"/>
    <n v="0"/>
    <n v="0"/>
    <n v="90"/>
    <n v="22230"/>
    <n v="90"/>
    <n v="22230"/>
    <n v="180"/>
    <n v="44460"/>
    <s v="Continued"/>
    <n v="0"/>
    <n v="90"/>
    <n v="90"/>
    <n v="180"/>
    <n v="247"/>
    <n v="44460"/>
    <s v="Fall 2018"/>
    <n v="0"/>
    <n v="0"/>
    <n v="90"/>
    <n v="22230"/>
    <n v="90"/>
    <n v="22230"/>
    <n v="180"/>
    <n v="44460"/>
    <s v="Continued"/>
    <n v="0"/>
    <n v="90"/>
    <n v="90"/>
    <n v="180"/>
    <n v="247"/>
    <n v="44460"/>
    <n v="0"/>
    <n v="0"/>
    <n v="90"/>
    <n v="22230"/>
    <n v="90"/>
    <n v="22230"/>
    <n v="180"/>
    <n v="44460"/>
    <x v="0"/>
    <n v="30"/>
    <n v="90"/>
    <n v="90"/>
    <n v="210"/>
    <n v="247"/>
    <n v="51870"/>
    <s v="n/a, older cycle"/>
    <n v="30"/>
    <n v="7410"/>
    <n v="90"/>
    <n v="22230"/>
    <n v="90"/>
    <n v="22230"/>
    <n v="210"/>
    <n v="51870"/>
    <x v="2"/>
    <n v="30"/>
    <n v="90"/>
    <n v="90"/>
    <n v="210"/>
    <n v="247"/>
    <n v="51870"/>
    <s v="n/a, older cycle"/>
    <n v="30"/>
    <n v="7410"/>
    <n v="90"/>
    <n v="22230"/>
    <n v="90"/>
    <n v="22230"/>
    <n v="210"/>
    <n v="51870"/>
    <n v="960"/>
    <n v="237120"/>
    <n v="21.955555555555556"/>
  </r>
  <r>
    <n v="334"/>
    <n v="513573"/>
    <x v="10"/>
    <s v="2018"/>
    <x v="0"/>
    <x v="1"/>
    <n v="30000"/>
    <s v="n/a, older cycle"/>
    <s v="Meng Han"/>
    <s v="mhan9@kennesaw.edu"/>
    <s v="Overview of Mobile Systems, Data Communication and Networking, Wireless Security, IT Design Studio, Information Security Concepts and Administration"/>
    <s v="CSE 3203, IT 4323, IT 4833, IT 6203, IT 6823"/>
    <s v="Computing Disciplines"/>
    <s v="Positive"/>
    <s v="Neutral"/>
    <s v="Neutral"/>
    <n v="74411"/>
    <n v="600"/>
    <n v="124"/>
    <n v="95"/>
    <n v="253"/>
    <n v="253"/>
    <s v="Summer 2018"/>
    <s v="N"/>
    <m/>
    <m/>
    <s v="Continued"/>
    <n v="0"/>
    <n v="0"/>
    <n v="0"/>
    <n v="0"/>
    <n v="0"/>
    <n v="0"/>
    <n v="0"/>
    <n v="0"/>
    <n v="0"/>
    <n v="0"/>
    <n v="0"/>
    <n v="0"/>
    <n v="0"/>
    <n v="0"/>
    <n v="0"/>
    <n v="0"/>
    <n v="0"/>
    <n v="0"/>
    <n v="0"/>
    <n v="0"/>
    <n v="0"/>
    <n v="0"/>
    <n v="0"/>
    <n v="0"/>
    <n v="0"/>
    <n v="0"/>
    <n v="0"/>
    <n v="0"/>
    <s v="Continued"/>
    <n v="95"/>
    <n v="253"/>
    <n v="253"/>
    <n v="601"/>
    <n v="124"/>
    <n v="74524"/>
    <n v="95"/>
    <n v="11780"/>
    <n v="253"/>
    <n v="31372"/>
    <n v="253"/>
    <n v="31372"/>
    <n v="601"/>
    <n v="74524"/>
    <s v="Continued"/>
    <n v="95"/>
    <n v="253"/>
    <n v="253"/>
    <n v="601"/>
    <n v="124"/>
    <n v="74524"/>
    <s v="Summer 2018"/>
    <n v="95"/>
    <n v="11780"/>
    <n v="253"/>
    <n v="31372"/>
    <n v="253"/>
    <n v="31372"/>
    <n v="601"/>
    <n v="74524"/>
    <s v="Continued"/>
    <n v="95"/>
    <n v="253"/>
    <n v="253"/>
    <n v="601"/>
    <n v="124"/>
    <n v="74524"/>
    <n v="95"/>
    <n v="11780"/>
    <n v="253"/>
    <n v="31372"/>
    <n v="253"/>
    <n v="31372"/>
    <n v="601"/>
    <n v="74524"/>
    <x v="3"/>
    <n v="95"/>
    <n v="253"/>
    <n v="253"/>
    <n v="601"/>
    <n v="124"/>
    <n v="74524"/>
    <s v="n/a, older cycle"/>
    <n v="0"/>
    <n v="0"/>
    <n v="0"/>
    <n v="0"/>
    <n v="0"/>
    <n v="0"/>
    <n v="0"/>
    <n v="0"/>
    <x v="0"/>
    <n v="95"/>
    <n v="253"/>
    <n v="253"/>
    <n v="601"/>
    <n v="124"/>
    <n v="74524"/>
    <s v="n/a, older cycle"/>
    <n v="0"/>
    <n v="0"/>
    <n v="0"/>
    <n v="0"/>
    <n v="0"/>
    <n v="0"/>
    <n v="0"/>
    <n v="0"/>
    <n v="1803"/>
    <n v="223572"/>
    <n v="7.4523999999999999"/>
  </r>
  <r>
    <n v="335"/>
    <n v="513852"/>
    <x v="10"/>
    <s v="2018"/>
    <x v="0"/>
    <x v="18"/>
    <n v="25800"/>
    <s v="n/a, older cycle"/>
    <s v="Sheryne Southard"/>
    <s v="SheryneSouthard@Clayton.edu"/>
    <s v="Supervision in the Workforce, Ethics for Administrative and Technical Managers, Applied Economics, Global Technology"/>
    <s v="TECH 3101, TECH 3104, TECH 3111, TECH 4115"/>
    <s v="Computing Disciplines"/>
    <s v="Positive"/>
    <s v="Neutral"/>
    <s v="Neutral"/>
    <n v="81930"/>
    <n v="534"/>
    <n v="153"/>
    <n v="148"/>
    <n v="178"/>
    <n v="208"/>
    <s v="Summer 2018"/>
    <s v="N"/>
    <m/>
    <m/>
    <s v="Continued"/>
    <n v="0"/>
    <n v="0"/>
    <n v="0"/>
    <n v="0"/>
    <n v="0"/>
    <n v="0"/>
    <n v="0"/>
    <n v="0"/>
    <n v="0"/>
    <n v="0"/>
    <n v="0"/>
    <n v="0"/>
    <n v="0"/>
    <n v="0"/>
    <n v="0"/>
    <n v="0"/>
    <n v="0"/>
    <n v="0"/>
    <n v="0"/>
    <n v="0"/>
    <n v="0"/>
    <n v="0"/>
    <n v="0"/>
    <n v="0"/>
    <n v="0"/>
    <n v="0"/>
    <n v="0"/>
    <n v="0"/>
    <s v="Continued"/>
    <n v="118"/>
    <n v="203"/>
    <n v="132"/>
    <n v="453"/>
    <n v="153"/>
    <n v="69309"/>
    <n v="118"/>
    <n v="18054"/>
    <n v="203"/>
    <n v="31059"/>
    <n v="132"/>
    <n v="20196"/>
    <n v="453"/>
    <n v="69309"/>
    <s v="Continued"/>
    <n v="73"/>
    <n v="139"/>
    <n v="139"/>
    <n v="351"/>
    <n v="184.21"/>
    <n v="64657.710000000006"/>
    <s v="Summer 2018"/>
    <n v="73"/>
    <n v="13447.33"/>
    <n v="139"/>
    <n v="25605.190000000002"/>
    <n v="139"/>
    <n v="25605.190000000002"/>
    <n v="351"/>
    <n v="64657.710000000006"/>
    <s v="Continued"/>
    <n v="73"/>
    <n v="139"/>
    <n v="139"/>
    <n v="351"/>
    <n v="184.21"/>
    <n v="64657.710000000006"/>
    <n v="73"/>
    <n v="13447.33"/>
    <n v="139"/>
    <n v="25605.190000000002"/>
    <n v="139"/>
    <n v="25605.190000000002"/>
    <n v="351"/>
    <n v="64657.710000000006"/>
    <x v="0"/>
    <n v="148"/>
    <n v="178"/>
    <n v="208"/>
    <n v="534"/>
    <n v="184.21"/>
    <n v="98368.14"/>
    <s v="n/a, older cycle"/>
    <n v="148"/>
    <n v="27263.08"/>
    <n v="178"/>
    <n v="32789.380000000005"/>
    <n v="208"/>
    <n v="38315.68"/>
    <n v="534"/>
    <n v="98368.140000000014"/>
    <x v="2"/>
    <n v="148"/>
    <n v="178"/>
    <n v="208"/>
    <n v="534"/>
    <n v="184.21"/>
    <n v="98368.14"/>
    <s v="n/a, older cycle"/>
    <n v="148"/>
    <n v="27263.08"/>
    <n v="178"/>
    <n v="32789.380000000005"/>
    <n v="208"/>
    <n v="38315.68"/>
    <n v="534"/>
    <n v="98368.140000000014"/>
    <n v="2223"/>
    <n v="395360.70000000007"/>
    <n v="15.324058139534886"/>
  </r>
  <r>
    <n v="336"/>
    <s v="514193A"/>
    <x v="10"/>
    <s v="2018"/>
    <x v="0"/>
    <x v="7"/>
    <n v="10800"/>
    <s v="n/a, older cycle"/>
    <s v="William Baird"/>
    <s v="william.baird@armstrong.edu"/>
    <s v="Principles of Physics I"/>
    <s v="PHYS 2211K"/>
    <s v="Physics and Astronomy"/>
    <s v="Neutral"/>
    <s v="Neutral"/>
    <s v="Negative"/>
    <n v="7100"/>
    <n v="77"/>
    <n v="92"/>
    <n v="26"/>
    <n v="51"/>
    <n v="51"/>
    <s v="Summer 2018"/>
    <s v="N"/>
    <m/>
    <m/>
    <s v="Continued"/>
    <n v="0"/>
    <n v="0"/>
    <n v="0"/>
    <n v="0"/>
    <n v="0"/>
    <n v="0"/>
    <n v="0"/>
    <n v="0"/>
    <n v="0"/>
    <n v="0"/>
    <n v="0"/>
    <n v="0"/>
    <n v="0"/>
    <n v="0"/>
    <n v="0"/>
    <n v="0"/>
    <n v="0"/>
    <n v="0"/>
    <n v="0"/>
    <n v="0"/>
    <n v="0"/>
    <n v="0"/>
    <n v="0"/>
    <n v="0"/>
    <n v="0"/>
    <n v="0"/>
    <n v="0"/>
    <n v="0"/>
    <s v="Continued"/>
    <n v="26"/>
    <n v="51"/>
    <n v="51"/>
    <n v="128"/>
    <n v="92"/>
    <n v="11776"/>
    <n v="26"/>
    <n v="2392"/>
    <n v="51"/>
    <n v="4692"/>
    <n v="51"/>
    <n v="4692"/>
    <n v="128"/>
    <n v="11776"/>
    <s v="Continued"/>
    <n v="13"/>
    <n v="49"/>
    <n v="60"/>
    <n v="122"/>
    <n v="92"/>
    <n v="11224"/>
    <s v="Summer 2018"/>
    <n v="13"/>
    <n v="1196"/>
    <n v="49"/>
    <n v="4508"/>
    <n v="60"/>
    <n v="5520"/>
    <n v="122"/>
    <n v="11224"/>
    <s v="Continued"/>
    <n v="13"/>
    <n v="49"/>
    <n v="60"/>
    <n v="122"/>
    <n v="92"/>
    <n v="11224"/>
    <n v="13"/>
    <n v="1196"/>
    <n v="49"/>
    <n v="4508"/>
    <n v="60"/>
    <n v="5520"/>
    <n v="122"/>
    <n v="11224"/>
    <x v="0"/>
    <n v="26"/>
    <n v="32"/>
    <n v="32"/>
    <n v="90"/>
    <n v="92"/>
    <n v="8280"/>
    <s v="n/a, older cycle"/>
    <n v="26"/>
    <n v="2392"/>
    <n v="32"/>
    <n v="2944"/>
    <n v="32"/>
    <n v="2944"/>
    <n v="90"/>
    <n v="8280"/>
    <x v="2"/>
    <n v="20"/>
    <n v="20"/>
    <n v="20"/>
    <n v="60"/>
    <n v="60"/>
    <n v="3600"/>
    <s v="n/a, older cycle"/>
    <n v="20"/>
    <n v="1200"/>
    <n v="20"/>
    <n v="1200"/>
    <n v="20"/>
    <n v="1200"/>
    <n v="60"/>
    <n v="3600"/>
    <n v="522"/>
    <n v="46104"/>
    <n v="4.2688888888888892"/>
  </r>
  <r>
    <n v="337"/>
    <n v="513850"/>
    <x v="10"/>
    <s v="2018"/>
    <x v="0"/>
    <x v="12"/>
    <n v="10800"/>
    <s v="n/a, older cycle"/>
    <s v="Lily Zheng"/>
    <s v="liqiu.zheng@asurams.edu"/>
    <s v="Physical Science II"/>
    <s v="PHYS 1012"/>
    <s v="Physics and Astronomy"/>
    <s v="Positive"/>
    <s v="Neutral"/>
    <s v="Negative"/>
    <n v="83300"/>
    <n v="350"/>
    <n v="238"/>
    <n v="175"/>
    <n v="175"/>
    <n v="175"/>
    <s v="Spring 2018"/>
    <s v="N"/>
    <m/>
    <m/>
    <s v="Continued"/>
    <n v="0"/>
    <n v="0"/>
    <n v="0"/>
    <n v="0"/>
    <n v="0"/>
    <n v="0"/>
    <n v="0"/>
    <n v="0"/>
    <n v="0"/>
    <n v="0"/>
    <n v="0"/>
    <n v="0"/>
    <n v="0"/>
    <n v="0"/>
    <n v="0"/>
    <n v="0"/>
    <n v="0"/>
    <n v="0"/>
    <n v="0"/>
    <n v="0"/>
    <n v="0"/>
    <n v="0"/>
    <n v="0"/>
    <n v="0"/>
    <n v="175"/>
    <n v="41650"/>
    <n v="175"/>
    <n v="41650"/>
    <s v="Continued"/>
    <n v="175"/>
    <n v="175"/>
    <n v="175"/>
    <n v="525"/>
    <n v="238"/>
    <n v="124950"/>
    <n v="175"/>
    <n v="41650"/>
    <n v="175"/>
    <n v="41650"/>
    <n v="175"/>
    <n v="41650"/>
    <n v="525"/>
    <n v="124950"/>
    <s v="Continued"/>
    <n v="33"/>
    <n v="123"/>
    <n v="100"/>
    <n v="256"/>
    <n v="55"/>
    <n v="14080"/>
    <s v="Spring 2018"/>
    <n v="33"/>
    <n v="1815"/>
    <n v="123"/>
    <n v="6765"/>
    <n v="100"/>
    <n v="5500"/>
    <n v="256"/>
    <n v="14080"/>
    <s v="Continued"/>
    <n v="33"/>
    <n v="123"/>
    <n v="100"/>
    <n v="0"/>
    <n v="0"/>
    <n v="0"/>
    <n v="33"/>
    <n v="0"/>
    <n v="123"/>
    <n v="0"/>
    <n v="100"/>
    <n v="0"/>
    <n v="256"/>
    <n v="0"/>
    <x v="0"/>
    <n v="175"/>
    <n v="175"/>
    <n v="175"/>
    <n v="525"/>
    <n v="0"/>
    <n v="0"/>
    <s v="n/a, older cycle"/>
    <n v="175"/>
    <n v="0"/>
    <n v="175"/>
    <n v="0"/>
    <n v="175"/>
    <n v="0"/>
    <n v="525"/>
    <n v="0"/>
    <x v="2"/>
    <n v="175"/>
    <n v="175"/>
    <n v="175"/>
    <n v="525"/>
    <n v="0"/>
    <n v="0"/>
    <s v="n/a, older cycle"/>
    <n v="175"/>
    <n v="0"/>
    <n v="175"/>
    <n v="0"/>
    <n v="175"/>
    <n v="0"/>
    <n v="525"/>
    <n v="0"/>
    <n v="2262"/>
    <n v="180680"/>
    <n v="16.729629629629631"/>
  </r>
  <r>
    <n v="338"/>
    <n v="513787"/>
    <x v="10"/>
    <s v="2018"/>
    <x v="0"/>
    <x v="16"/>
    <n v="10800"/>
    <s v="n/a, older cycle"/>
    <s v="Kasey Karen"/>
    <s v="kasey.karen@gcsu.edu"/>
    <s v="Bioethics"/>
    <s v="BIOL 4310, BIOL 5310"/>
    <s v="Biological Sciences"/>
    <s v="Positive"/>
    <s v="Positive"/>
    <s v="Positive"/>
    <n v="1874"/>
    <n v="25"/>
    <n v="75"/>
    <n v="25"/>
    <n v="0"/>
    <n v="0"/>
    <s v="Summer 2018"/>
    <s v="N"/>
    <m/>
    <m/>
    <s v="Continued"/>
    <n v="0"/>
    <n v="0"/>
    <n v="0"/>
    <n v="0"/>
    <n v="0"/>
    <n v="0"/>
    <n v="0"/>
    <n v="0"/>
    <n v="0"/>
    <n v="0"/>
    <n v="0"/>
    <n v="0"/>
    <n v="0"/>
    <n v="0"/>
    <n v="0"/>
    <n v="0"/>
    <n v="0"/>
    <n v="0"/>
    <n v="0"/>
    <n v="0"/>
    <n v="0"/>
    <n v="0"/>
    <n v="0"/>
    <n v="0"/>
    <n v="0"/>
    <n v="0"/>
    <n v="0"/>
    <n v="0"/>
    <s v="Continued"/>
    <n v="25"/>
    <n v="0"/>
    <n v="0"/>
    <n v="25"/>
    <n v="75"/>
    <n v="1875"/>
    <n v="25"/>
    <n v="1875"/>
    <n v="0"/>
    <n v="0"/>
    <n v="0"/>
    <n v="0"/>
    <n v="25"/>
    <n v="1875"/>
    <s v="Continued"/>
    <n v="25"/>
    <n v="0"/>
    <n v="0"/>
    <n v="25"/>
    <n v="75"/>
    <n v="1875"/>
    <s v="Summer 2018"/>
    <n v="25"/>
    <n v="1875"/>
    <n v="0"/>
    <n v="0"/>
    <n v="0"/>
    <n v="0"/>
    <n v="25"/>
    <n v="1875"/>
    <s v="Continued"/>
    <n v="25"/>
    <n v="0"/>
    <n v="0"/>
    <n v="25"/>
    <n v="75"/>
    <n v="1875"/>
    <n v="25"/>
    <n v="1875"/>
    <n v="0"/>
    <n v="0"/>
    <n v="0"/>
    <n v="0"/>
    <n v="25"/>
    <n v="1875"/>
    <x v="0"/>
    <n v="25"/>
    <n v="0"/>
    <n v="0"/>
    <n v="25"/>
    <n v="75"/>
    <n v="1875"/>
    <s v="n/a, older cycle"/>
    <n v="25"/>
    <n v="1875"/>
    <n v="0"/>
    <n v="0"/>
    <n v="0"/>
    <n v="0"/>
    <n v="25"/>
    <n v="1875"/>
    <x v="2"/>
    <n v="25"/>
    <n v="0"/>
    <n v="0"/>
    <n v="25"/>
    <n v="75"/>
    <n v="1875"/>
    <s v="n/a, older cycle"/>
    <n v="25"/>
    <n v="1875"/>
    <n v="0"/>
    <n v="0"/>
    <n v="0"/>
    <n v="0"/>
    <n v="25"/>
    <n v="1875"/>
    <n v="125"/>
    <n v="9375"/>
    <n v="0.86805555555555558"/>
  </r>
  <r>
    <n v="339"/>
    <n v="513582"/>
    <x v="10"/>
    <s v="2018"/>
    <x v="0"/>
    <x v="1"/>
    <n v="10800"/>
    <s v="n/a, older cycle"/>
    <s v="Jeffrey Yunek"/>
    <s v="jyunek@kennesaw.edu"/>
    <s v="Aural Skills I, Aural Skills II, Aural Skills III, Aural Skills IV"/>
    <s v="MUSI 1111, MUSI 1112, MUSI 2111, MUSI 2112"/>
    <s v="Fine and Applied Arts"/>
    <s v="Positive"/>
    <s v="Neutral"/>
    <s v="Neutral"/>
    <n v="19277"/>
    <n v="120"/>
    <n v="161"/>
    <n v="0"/>
    <n v="60"/>
    <n v="60"/>
    <s v="Fall 2018"/>
    <s v="N"/>
    <m/>
    <m/>
    <s v="Continued"/>
    <n v="0"/>
    <n v="0"/>
    <n v="0"/>
    <n v="0"/>
    <n v="0"/>
    <n v="0"/>
    <n v="0"/>
    <n v="0"/>
    <n v="0"/>
    <n v="0"/>
    <n v="0"/>
    <n v="0"/>
    <n v="0"/>
    <n v="0"/>
    <n v="0"/>
    <n v="0"/>
    <n v="0"/>
    <n v="0"/>
    <n v="0"/>
    <n v="0"/>
    <n v="0"/>
    <n v="0"/>
    <n v="0"/>
    <n v="0"/>
    <n v="0"/>
    <n v="0"/>
    <n v="0"/>
    <n v="0"/>
    <s v="Continued"/>
    <n v="0"/>
    <n v="60"/>
    <n v="60"/>
    <n v="120"/>
    <n v="161"/>
    <n v="19320"/>
    <n v="0"/>
    <n v="0"/>
    <n v="60"/>
    <n v="9660"/>
    <n v="60"/>
    <n v="9660"/>
    <n v="120"/>
    <n v="19320"/>
    <s v="Continued"/>
    <n v="0"/>
    <n v="60"/>
    <n v="60"/>
    <n v="120"/>
    <n v="161"/>
    <n v="19320"/>
    <s v="Fall 2018"/>
    <n v="0"/>
    <n v="0"/>
    <n v="60"/>
    <n v="9660"/>
    <n v="60"/>
    <n v="9660"/>
    <n v="120"/>
    <n v="19320"/>
    <s v="Continued"/>
    <n v="0"/>
    <n v="60"/>
    <n v="60"/>
    <n v="120"/>
    <n v="161"/>
    <n v="19320"/>
    <n v="0"/>
    <n v="0"/>
    <n v="60"/>
    <n v="9660"/>
    <n v="60"/>
    <n v="9660"/>
    <n v="120"/>
    <n v="19320"/>
    <x v="0"/>
    <n v="0"/>
    <n v="160"/>
    <n v="160"/>
    <n v="320"/>
    <n v="252"/>
    <n v="80640"/>
    <s v="n/a, older cycle"/>
    <n v="0"/>
    <n v="0"/>
    <n v="160"/>
    <n v="40320"/>
    <n v="160"/>
    <n v="40320"/>
    <n v="320"/>
    <n v="80640"/>
    <x v="2"/>
    <n v="0"/>
    <n v="160"/>
    <n v="160"/>
    <n v="320"/>
    <n v="252"/>
    <n v="80640"/>
    <s v="n/a, older cycle"/>
    <n v="0"/>
    <n v="0"/>
    <n v="160"/>
    <n v="40320"/>
    <n v="160"/>
    <n v="40320"/>
    <n v="320"/>
    <n v="80640"/>
    <n v="1000"/>
    <n v="219240"/>
    <n v="20.3"/>
  </r>
  <r>
    <n v="340"/>
    <n v="513572"/>
    <x v="10"/>
    <s v="2018"/>
    <x v="0"/>
    <x v="1"/>
    <n v="10800"/>
    <s v="n/a, older cycle"/>
    <s v="Daniel Farr"/>
    <s v="dfarr4@kennesaw.edu"/>
    <s v="Foundation of Criminal Justice"/>
    <s v="CRJU 1101"/>
    <s v="Criminal Justice"/>
    <s v="Positive"/>
    <s v="Negative"/>
    <s v="Neutral"/>
    <n v="55086"/>
    <n v="290"/>
    <n v="190"/>
    <n v="58"/>
    <n v="116"/>
    <n v="116"/>
    <s v="Fall 2018"/>
    <s v="N"/>
    <m/>
    <m/>
    <s v="Continued"/>
    <n v="0"/>
    <n v="0"/>
    <n v="0"/>
    <n v="0"/>
    <n v="0"/>
    <n v="0"/>
    <n v="0"/>
    <n v="0"/>
    <n v="0"/>
    <n v="0"/>
    <n v="0"/>
    <n v="0"/>
    <n v="0"/>
    <n v="0"/>
    <n v="0"/>
    <n v="0"/>
    <n v="0"/>
    <n v="0"/>
    <n v="0"/>
    <n v="0"/>
    <n v="0"/>
    <n v="0"/>
    <n v="0"/>
    <n v="0"/>
    <n v="0"/>
    <n v="0"/>
    <n v="0"/>
    <n v="0"/>
    <s v="Continued"/>
    <n v="58"/>
    <n v="116"/>
    <n v="116"/>
    <n v="290"/>
    <n v="190"/>
    <n v="55100"/>
    <n v="0"/>
    <n v="0"/>
    <n v="116"/>
    <n v="22040"/>
    <n v="116"/>
    <n v="22040"/>
    <n v="232"/>
    <n v="44080"/>
    <s v="Discontinued"/>
    <n v="0"/>
    <n v="0"/>
    <n v="0"/>
    <n v="0"/>
    <n v="0"/>
    <n v="0"/>
    <s v="Fall 2018"/>
    <n v="0"/>
    <n v="0"/>
    <n v="0"/>
    <n v="0"/>
    <n v="0"/>
    <n v="0"/>
    <n v="0"/>
    <n v="0"/>
    <s v="Discontinued"/>
    <n v="0"/>
    <n v="0"/>
    <n v="0"/>
    <n v="0"/>
    <n v="0"/>
    <n v="0"/>
    <n v="0"/>
    <n v="0"/>
    <n v="0"/>
    <n v="0"/>
    <n v="0"/>
    <n v="0"/>
    <n v="0"/>
    <n v="0"/>
    <x v="1"/>
    <n v="58"/>
    <n v="116"/>
    <n v="116"/>
    <n v="290"/>
    <n v="0"/>
    <n v="0"/>
    <s v="n/a, older cycle"/>
    <n v="0"/>
    <n v="0"/>
    <n v="0"/>
    <n v="0"/>
    <n v="0"/>
    <n v="0"/>
    <n v="0"/>
    <n v="0"/>
    <x v="1"/>
    <n v="58"/>
    <n v="116"/>
    <n v="116"/>
    <n v="290"/>
    <n v="0"/>
    <n v="0"/>
    <s v="n/a, older cycle"/>
    <n v="0"/>
    <n v="0"/>
    <n v="0"/>
    <n v="0"/>
    <n v="0"/>
    <n v="0"/>
    <n v="0"/>
    <n v="0"/>
    <n v="232"/>
    <n v="44080"/>
    <n v="4.0814814814814815"/>
  </r>
  <r>
    <n v="341"/>
    <n v="513916"/>
    <x v="10"/>
    <s v="2018"/>
    <x v="0"/>
    <x v="4"/>
    <n v="10500"/>
    <s v="n/a, older cycle"/>
    <s v="Sarah Hepler"/>
    <s v="shepler2@gsu.edu"/>
    <s v="Introduction to Sociology"/>
    <s v="SOCI 1101"/>
    <s v="Sociology"/>
    <s v="Positive"/>
    <s v="Positive"/>
    <s v="Positive"/>
    <n v="73660"/>
    <n v="580"/>
    <n v="127"/>
    <n v="116"/>
    <n v="116"/>
    <n v="348"/>
    <s v="Spring 2018"/>
    <s v="N"/>
    <m/>
    <m/>
    <s v="Continued"/>
    <n v="0"/>
    <n v="0"/>
    <n v="0"/>
    <n v="0"/>
    <n v="0"/>
    <n v="0"/>
    <n v="0"/>
    <n v="0"/>
    <n v="0"/>
    <n v="0"/>
    <n v="0"/>
    <n v="0"/>
    <n v="0"/>
    <n v="0"/>
    <n v="0"/>
    <n v="0"/>
    <n v="0"/>
    <n v="0"/>
    <n v="0"/>
    <n v="0"/>
    <n v="0"/>
    <n v="0"/>
    <n v="0"/>
    <n v="0"/>
    <n v="348"/>
    <n v="44196"/>
    <n v="348"/>
    <n v="44196"/>
    <s v="Continued"/>
    <n v="125"/>
    <n v="125"/>
    <n v="125"/>
    <n v="375"/>
    <n v="175"/>
    <n v="65625"/>
    <n v="125"/>
    <n v="21875"/>
    <n v="125"/>
    <n v="21875"/>
    <n v="125"/>
    <n v="21875"/>
    <n v="375"/>
    <n v="65625"/>
    <s v="Continued"/>
    <n v="0"/>
    <n v="250"/>
    <n v="167"/>
    <n v="417"/>
    <n v="75"/>
    <n v="31275"/>
    <s v="Spring 2018"/>
    <n v="0"/>
    <n v="0"/>
    <n v="250"/>
    <n v="18750"/>
    <n v="167"/>
    <n v="12525"/>
    <n v="417"/>
    <n v="31275"/>
    <s v="Continued"/>
    <n v="0"/>
    <n v="250"/>
    <n v="167"/>
    <n v="0"/>
    <n v="75"/>
    <n v="0"/>
    <n v="0"/>
    <n v="0"/>
    <n v="0"/>
    <n v="0"/>
    <n v="0"/>
    <n v="0"/>
    <n v="0"/>
    <n v="0"/>
    <x v="0"/>
    <n v="116"/>
    <n v="116"/>
    <n v="348"/>
    <n v="580"/>
    <n v="75"/>
    <n v="43500"/>
    <s v="n/a, older cycle"/>
    <n v="116"/>
    <n v="8700"/>
    <n v="116"/>
    <n v="8700"/>
    <n v="348"/>
    <n v="26100"/>
    <n v="580"/>
    <n v="43500"/>
    <x v="0"/>
    <n v="116"/>
    <n v="116"/>
    <n v="348"/>
    <n v="580"/>
    <n v="75"/>
    <n v="43500"/>
    <s v="n/a, older cycle"/>
    <n v="0"/>
    <n v="0"/>
    <n v="0"/>
    <n v="0"/>
    <n v="0"/>
    <n v="0"/>
    <n v="0"/>
    <n v="0"/>
    <n v="1720"/>
    <n v="184596"/>
    <n v="17.580571428571428"/>
  </r>
  <r>
    <n v="342"/>
    <n v="513975"/>
    <x v="10"/>
    <s v="2018"/>
    <x v="0"/>
    <x v="6"/>
    <n v="10800"/>
    <s v="n/a, older cycle"/>
    <s v="Judy Grissett"/>
    <s v="judy.grissett@gsw.edu"/>
    <s v="Abnormal Psychology Cross-Cultural Psychology"/>
    <s v="PSYC 3390, PSYC 4401"/>
    <s v="Psychology"/>
    <s v="Positive"/>
    <s v="Positive"/>
    <s v="Positive"/>
    <n v="29026"/>
    <n v="210"/>
    <n v="138"/>
    <n v="42"/>
    <n v="84"/>
    <n v="84"/>
    <s v="Fall 2018"/>
    <s v="N"/>
    <m/>
    <m/>
    <s v="Continued"/>
    <n v="0"/>
    <n v="0"/>
    <n v="0"/>
    <n v="0"/>
    <n v="0"/>
    <n v="0"/>
    <n v="0"/>
    <n v="0"/>
    <n v="0"/>
    <n v="0"/>
    <n v="0"/>
    <n v="0"/>
    <n v="0"/>
    <n v="0"/>
    <n v="0"/>
    <n v="0"/>
    <n v="0"/>
    <n v="0"/>
    <n v="0"/>
    <n v="0"/>
    <n v="0"/>
    <n v="0"/>
    <n v="0"/>
    <n v="0"/>
    <n v="0"/>
    <n v="0"/>
    <n v="0"/>
    <n v="0"/>
    <s v="Continued"/>
    <n v="42"/>
    <n v="84"/>
    <n v="84"/>
    <n v="210"/>
    <n v="138"/>
    <n v="28980"/>
    <n v="0"/>
    <n v="0"/>
    <n v="84"/>
    <n v="11592"/>
    <n v="84"/>
    <n v="11592"/>
    <n v="168"/>
    <n v="23184"/>
    <s v="Continued"/>
    <n v="42"/>
    <n v="84"/>
    <n v="84"/>
    <n v="210"/>
    <n v="138"/>
    <n v="28980"/>
    <s v="Fall 2018"/>
    <n v="42"/>
    <n v="5796"/>
    <n v="84"/>
    <n v="11592"/>
    <n v="84"/>
    <n v="11592"/>
    <n v="210"/>
    <n v="28980"/>
    <s v="Continued"/>
    <n v="42"/>
    <n v="84"/>
    <n v="84"/>
    <n v="210"/>
    <n v="138"/>
    <n v="28980"/>
    <n v="42"/>
    <n v="5796"/>
    <n v="84"/>
    <n v="11592"/>
    <n v="84"/>
    <n v="11592"/>
    <n v="210"/>
    <n v="28980"/>
    <x v="1"/>
    <n v="42"/>
    <n v="84"/>
    <n v="84"/>
    <n v="210"/>
    <n v="138"/>
    <n v="28980"/>
    <s v="n/a, older cycle"/>
    <n v="0"/>
    <n v="0"/>
    <n v="0"/>
    <n v="0"/>
    <n v="0"/>
    <n v="0"/>
    <n v="0"/>
    <n v="0"/>
    <x v="1"/>
    <n v="42"/>
    <n v="84"/>
    <n v="84"/>
    <n v="210"/>
    <n v="138"/>
    <n v="28980"/>
    <s v="n/a, older cycle"/>
    <n v="0"/>
    <n v="0"/>
    <n v="0"/>
    <n v="0"/>
    <n v="0"/>
    <n v="0"/>
    <n v="0"/>
    <n v="0"/>
    <n v="588"/>
    <n v="81144"/>
    <n v="7.5133333333333336"/>
  </r>
  <r>
    <n v="343"/>
    <n v="513619"/>
    <x v="10"/>
    <s v="2018"/>
    <x v="0"/>
    <x v="14"/>
    <n v="10800"/>
    <s v="n/a, older cycle"/>
    <s v="Katie Bridges"/>
    <s v="kbridges@highlands.edu"/>
    <s v="Fundamentals of Computer Applications"/>
    <s v="BUSA 2205"/>
    <s v="Business Administration, Management, and Economics"/>
    <s v="Positive"/>
    <s v="Positive"/>
    <s v="Positive"/>
    <n v="26754"/>
    <n v="312"/>
    <n v="86"/>
    <n v="26"/>
    <n v="130"/>
    <n v="156"/>
    <s v="Spring 2018"/>
    <s v="N"/>
    <m/>
    <m/>
    <s v="Continued"/>
    <n v="0"/>
    <n v="0"/>
    <n v="0"/>
    <n v="0"/>
    <n v="0"/>
    <n v="0"/>
    <n v="0"/>
    <n v="0"/>
    <n v="0"/>
    <n v="0"/>
    <n v="0"/>
    <n v="0"/>
    <n v="0"/>
    <n v="0"/>
    <n v="0"/>
    <n v="0"/>
    <n v="0"/>
    <n v="0"/>
    <n v="0"/>
    <n v="0"/>
    <n v="0"/>
    <n v="0"/>
    <n v="0"/>
    <n v="0"/>
    <n v="156"/>
    <n v="13416"/>
    <n v="156"/>
    <n v="13416"/>
    <s v="Continued"/>
    <n v="26"/>
    <n v="130"/>
    <n v="156"/>
    <n v="312"/>
    <n v="86"/>
    <n v="26832"/>
    <n v="26"/>
    <n v="2236"/>
    <n v="130"/>
    <n v="11180"/>
    <n v="156"/>
    <n v="13416"/>
    <n v="312"/>
    <n v="26832"/>
    <s v="Discontinued"/>
    <n v="0"/>
    <n v="0"/>
    <n v="0"/>
    <n v="0"/>
    <n v="0"/>
    <n v="0"/>
    <s v="Spring 2018"/>
    <n v="0"/>
    <n v="0"/>
    <n v="0"/>
    <n v="0"/>
    <n v="0"/>
    <n v="0"/>
    <n v="0"/>
    <n v="0"/>
    <s v="Discontinued"/>
    <n v="0"/>
    <n v="0"/>
    <n v="0"/>
    <n v="0"/>
    <n v="0"/>
    <n v="0"/>
    <n v="0"/>
    <n v="0"/>
    <n v="0"/>
    <n v="0"/>
    <n v="0"/>
    <n v="0"/>
    <n v="0"/>
    <n v="0"/>
    <x v="1"/>
    <n v="26"/>
    <n v="130"/>
    <n v="156"/>
    <n v="312"/>
    <n v="0"/>
    <n v="0"/>
    <s v="n/a, older cycle"/>
    <n v="0"/>
    <n v="0"/>
    <n v="0"/>
    <n v="0"/>
    <n v="0"/>
    <n v="0"/>
    <n v="0"/>
    <n v="0"/>
    <x v="1"/>
    <n v="26"/>
    <n v="130"/>
    <n v="156"/>
    <n v="312"/>
    <n v="0"/>
    <n v="0"/>
    <s v="n/a, older cycle"/>
    <n v="0"/>
    <n v="0"/>
    <n v="0"/>
    <n v="0"/>
    <n v="0"/>
    <n v="0"/>
    <n v="0"/>
    <n v="0"/>
    <n v="468"/>
    <n v="40248"/>
    <n v="3.7266666666666666"/>
  </r>
  <r>
    <n v="344"/>
    <n v="514044"/>
    <x v="10"/>
    <s v="2018"/>
    <x v="0"/>
    <x v="24"/>
    <n v="26636"/>
    <s v="n/a, older cycle"/>
    <s v="April Abbott"/>
    <s v="aabbott@abac.edu"/>
    <s v="College Algebra, Trigonometry, Statistics"/>
    <s v="MATH 1111, MATH 1112, MATH 2000"/>
    <s v="Mathematical Subjects"/>
    <s v="Positive"/>
    <s v="Positive"/>
    <s v="Positive"/>
    <n v="300000"/>
    <n v="1650"/>
    <n v="182"/>
    <n v="150"/>
    <n v="1110"/>
    <n v="750"/>
    <s v="Fall 2018"/>
    <s v="N"/>
    <m/>
    <m/>
    <s v="Continued"/>
    <n v="0"/>
    <n v="0"/>
    <n v="0"/>
    <n v="0"/>
    <n v="0"/>
    <n v="0"/>
    <n v="0"/>
    <n v="0"/>
    <n v="0"/>
    <n v="0"/>
    <n v="0"/>
    <n v="0"/>
    <n v="0"/>
    <n v="0"/>
    <n v="0"/>
    <n v="0"/>
    <n v="0"/>
    <n v="0"/>
    <n v="0"/>
    <n v="0"/>
    <n v="0"/>
    <n v="0"/>
    <n v="0"/>
    <n v="0"/>
    <n v="0"/>
    <n v="0"/>
    <n v="0"/>
    <n v="0"/>
    <s v="Continued"/>
    <n v="150"/>
    <n v="1110"/>
    <n v="750"/>
    <n v="2010"/>
    <n v="182"/>
    <n v="365820"/>
    <n v="0"/>
    <n v="0"/>
    <n v="1110"/>
    <n v="202020"/>
    <n v="750"/>
    <n v="136500"/>
    <n v="1860"/>
    <n v="338520"/>
    <s v="Continued"/>
    <n v="150"/>
    <n v="1110"/>
    <n v="750"/>
    <n v="2010"/>
    <n v="86"/>
    <n v="172860"/>
    <s v="Fall 2018"/>
    <n v="150"/>
    <n v="12900"/>
    <n v="1110"/>
    <n v="95460"/>
    <n v="750"/>
    <n v="64500"/>
    <n v="2010"/>
    <n v="172860"/>
    <s v="Continued"/>
    <n v="150"/>
    <n v="1110"/>
    <n v="750"/>
    <n v="2010"/>
    <n v="86"/>
    <n v="172860"/>
    <n v="150"/>
    <n v="12900"/>
    <n v="1110"/>
    <n v="95460"/>
    <n v="750"/>
    <n v="64500"/>
    <n v="2010"/>
    <n v="172860"/>
    <x v="0"/>
    <n v="150"/>
    <n v="1110"/>
    <n v="750"/>
    <n v="2010"/>
    <n v="86"/>
    <n v="172860"/>
    <s v="n/a, older cycle"/>
    <n v="150"/>
    <n v="12900"/>
    <n v="1110"/>
    <n v="95460"/>
    <n v="750"/>
    <n v="64500"/>
    <n v="2010"/>
    <n v="172860"/>
    <x v="2"/>
    <n v="150"/>
    <n v="1110"/>
    <n v="750"/>
    <n v="2010"/>
    <n v="86"/>
    <n v="172860"/>
    <s v="n/a, older cycle"/>
    <n v="150"/>
    <n v="12900"/>
    <n v="1110"/>
    <n v="95460"/>
    <n v="750"/>
    <n v="64500"/>
    <n v="2010"/>
    <n v="172860"/>
    <n v="9900"/>
    <n v="1029960"/>
    <n v="38.667968163387897"/>
  </r>
  <r>
    <n v="345"/>
    <n v="513851"/>
    <x v="10"/>
    <s v="2018"/>
    <x v="0"/>
    <x v="12"/>
    <n v="30000"/>
    <s v="n/a, older cycle"/>
    <s v="Zephyrinus Okonkwo"/>
    <s v="zephyrinus.okonkwo@asurams.edu"/>
    <s v="College Algebra"/>
    <s v="MATH 1111"/>
    <s v="Mathematical Subjects"/>
    <s v="Positive"/>
    <s v="Positive"/>
    <s v="Positive"/>
    <n v="405000"/>
    <n v="2700"/>
    <n v="150"/>
    <n v="300"/>
    <n v="1200"/>
    <n v="1200"/>
    <s v="Fall 2018"/>
    <s v="N"/>
    <m/>
    <m/>
    <s v="Continued"/>
    <n v="0"/>
    <n v="0"/>
    <n v="0"/>
    <n v="0"/>
    <n v="0"/>
    <n v="0"/>
    <n v="0"/>
    <n v="0"/>
    <n v="0"/>
    <n v="0"/>
    <n v="0"/>
    <n v="0"/>
    <n v="0"/>
    <n v="0"/>
    <n v="0"/>
    <n v="0"/>
    <n v="0"/>
    <n v="0"/>
    <n v="0"/>
    <n v="0"/>
    <n v="0"/>
    <n v="0"/>
    <n v="0"/>
    <n v="0"/>
    <n v="0"/>
    <n v="0"/>
    <n v="0"/>
    <n v="0"/>
    <s v="Continued"/>
    <n v="300"/>
    <n v="1200"/>
    <n v="1200"/>
    <n v="2700"/>
    <n v="150"/>
    <n v="405000"/>
    <n v="0"/>
    <n v="0"/>
    <n v="1200"/>
    <n v="180000"/>
    <n v="1200"/>
    <n v="180000"/>
    <n v="2400"/>
    <n v="360000"/>
    <s v="Continued"/>
    <n v="300"/>
    <n v="1200"/>
    <n v="1200"/>
    <n v="2700"/>
    <n v="150"/>
    <n v="405000"/>
    <s v="Fall 2018"/>
    <n v="300"/>
    <n v="45000"/>
    <n v="1200"/>
    <n v="180000"/>
    <n v="1200"/>
    <n v="180000"/>
    <n v="2700"/>
    <n v="405000"/>
    <s v="Continued"/>
    <n v="300"/>
    <n v="1200"/>
    <n v="1200"/>
    <n v="2700"/>
    <n v="150"/>
    <n v="405000"/>
    <n v="300"/>
    <n v="45000"/>
    <n v="1200"/>
    <n v="180000"/>
    <n v="1200"/>
    <n v="180000"/>
    <n v="2700"/>
    <n v="405000"/>
    <x v="0"/>
    <n v="300"/>
    <n v="1200"/>
    <n v="1200"/>
    <n v="2700"/>
    <n v="150"/>
    <n v="405000"/>
    <s v="n/a, older cycle"/>
    <n v="300"/>
    <n v="45000"/>
    <n v="1200"/>
    <n v="180000"/>
    <n v="1200"/>
    <n v="180000"/>
    <n v="2700"/>
    <n v="405000"/>
    <x v="0"/>
    <n v="300"/>
    <n v="1200"/>
    <n v="1200"/>
    <n v="2700"/>
    <n v="150"/>
    <n v="405000"/>
    <s v="n/a, older cycle"/>
    <n v="0"/>
    <n v="0"/>
    <n v="0"/>
    <n v="0"/>
    <n v="0"/>
    <n v="0"/>
    <n v="0"/>
    <n v="0"/>
    <n v="10500"/>
    <n v="1575000"/>
    <n v="52.5"/>
  </r>
  <r>
    <n v="347"/>
    <n v="513703"/>
    <x v="10"/>
    <s v="2018"/>
    <x v="0"/>
    <x v="14"/>
    <n v="30000"/>
    <s v="n/a, older cycle"/>
    <s v="Jayme Feagin"/>
    <s v="jfeagin@highlands.edu"/>
    <s v="World Civilizations I, World Civilizations II"/>
    <s v="HIST 1111, HIST 1112"/>
    <s v="History"/>
    <s v="Positive"/>
    <s v="Positive"/>
    <s v="Positive"/>
    <n v="77333"/>
    <n v="735"/>
    <n v="105"/>
    <n v="70"/>
    <n v="385"/>
    <n v="280"/>
    <s v="Fall 2018"/>
    <s v="N"/>
    <m/>
    <m/>
    <s v="Continued"/>
    <n v="0"/>
    <n v="0"/>
    <n v="0"/>
    <n v="0"/>
    <n v="0"/>
    <n v="0"/>
    <n v="0"/>
    <n v="0"/>
    <n v="0"/>
    <n v="0"/>
    <n v="0"/>
    <n v="0"/>
    <n v="0"/>
    <n v="0"/>
    <n v="0"/>
    <n v="0"/>
    <n v="0"/>
    <n v="0"/>
    <n v="0"/>
    <n v="0"/>
    <n v="0"/>
    <n v="0"/>
    <n v="0"/>
    <n v="0"/>
    <n v="0"/>
    <n v="0"/>
    <n v="0"/>
    <n v="0"/>
    <s v="Continued"/>
    <n v="70"/>
    <n v="385"/>
    <n v="280"/>
    <n v="735"/>
    <n v="105"/>
    <n v="77175"/>
    <n v="0"/>
    <n v="0"/>
    <n v="385"/>
    <n v="40425"/>
    <n v="280"/>
    <n v="29400"/>
    <n v="665"/>
    <n v="69825"/>
    <s v="Continued"/>
    <n v="70"/>
    <n v="385"/>
    <n v="280"/>
    <n v="735"/>
    <n v="105"/>
    <n v="77175"/>
    <s v="Fall 2018"/>
    <n v="70"/>
    <n v="7350"/>
    <n v="385"/>
    <n v="40425"/>
    <n v="280"/>
    <n v="29400"/>
    <n v="735"/>
    <n v="77175"/>
    <s v="Continued"/>
    <n v="70"/>
    <n v="385"/>
    <n v="280"/>
    <n v="735"/>
    <n v="105"/>
    <n v="77175"/>
    <n v="70"/>
    <n v="7350"/>
    <n v="385"/>
    <n v="40425"/>
    <n v="280"/>
    <n v="29400"/>
    <n v="735"/>
    <n v="77175"/>
    <x v="0"/>
    <n v="70"/>
    <n v="385"/>
    <n v="280"/>
    <n v="735"/>
    <n v="105"/>
    <n v="77175"/>
    <s v="n/a, older cycle"/>
    <n v="70"/>
    <n v="7350"/>
    <n v="385"/>
    <n v="40425"/>
    <n v="280"/>
    <n v="29400"/>
    <n v="735"/>
    <n v="77175"/>
    <x v="2"/>
    <n v="70"/>
    <n v="385"/>
    <n v="280"/>
    <n v="735"/>
    <n v="105"/>
    <n v="77175"/>
    <s v="n/a, older cycle"/>
    <n v="70"/>
    <n v="7350"/>
    <n v="385"/>
    <n v="40425"/>
    <n v="280"/>
    <n v="29400"/>
    <n v="735"/>
    <n v="77175"/>
    <n v="3605"/>
    <n v="378525"/>
    <n v="12.6175"/>
  </r>
  <r>
    <s v="M001"/>
    <n v="514222"/>
    <x v="10"/>
    <s v="2018"/>
    <x v="1"/>
    <x v="10"/>
    <n v="4800"/>
    <s v="n/a, older cycle"/>
    <s v="Valerie Hastings"/>
    <s v="vthastings@ung.edu"/>
    <s v="Elementary French I, Elementary French II"/>
    <s v="FREN 1001, FREN 1002"/>
    <s v="Foreign Languages"/>
    <s v="n/a"/>
    <s v="n/a"/>
    <s v="n/a"/>
    <n v="0"/>
    <n v="0"/>
    <n v="0"/>
    <n v="0"/>
    <n v="0"/>
    <n v="0"/>
    <m/>
    <s v="N"/>
    <m/>
    <m/>
    <s v="Mini-Grant"/>
    <n v="0"/>
    <n v="0"/>
    <n v="0"/>
    <n v="0"/>
    <n v="0"/>
    <n v="0"/>
    <n v="0"/>
    <n v="0"/>
    <n v="0"/>
    <n v="0"/>
    <n v="0"/>
    <n v="0"/>
    <n v="0"/>
    <n v="0"/>
    <n v="0"/>
    <n v="0"/>
    <n v="0"/>
    <n v="0"/>
    <n v="0"/>
    <n v="0"/>
    <n v="0"/>
    <n v="0"/>
    <n v="0"/>
    <n v="0"/>
    <n v="0"/>
    <n v="0"/>
    <n v="0"/>
    <n v="0"/>
    <s v="Mini-Grant"/>
    <n v="0"/>
    <n v="0"/>
    <n v="0"/>
    <n v="0"/>
    <n v="0"/>
    <n v="0"/>
    <n v="0"/>
    <n v="0"/>
    <n v="0"/>
    <n v="0"/>
    <n v="0"/>
    <n v="0"/>
    <n v="0"/>
    <n v="0"/>
    <s v="Mini-Grant"/>
    <m/>
    <m/>
    <m/>
    <n v="0"/>
    <m/>
    <n v="0"/>
    <m/>
    <n v="0"/>
    <n v="0"/>
    <n v="0"/>
    <n v="0"/>
    <n v="0"/>
    <n v="0"/>
    <n v="0"/>
    <n v="0"/>
    <s v="Mini-Grant"/>
    <m/>
    <m/>
    <m/>
    <n v="0"/>
    <m/>
    <n v="0"/>
    <n v="0"/>
    <n v="0"/>
    <n v="0"/>
    <n v="0"/>
    <n v="0"/>
    <n v="0"/>
    <n v="0"/>
    <n v="0"/>
    <x v="4"/>
    <n v="0"/>
    <n v="0"/>
    <n v="0"/>
    <n v="0"/>
    <m/>
    <n v="0"/>
    <s v="n/a, older cycle"/>
    <n v="0"/>
    <n v="0"/>
    <n v="0"/>
    <n v="0"/>
    <n v="0"/>
    <n v="0"/>
    <n v="0"/>
    <n v="0"/>
    <x v="4"/>
    <n v="0"/>
    <n v="0"/>
    <n v="0"/>
    <n v="0"/>
    <m/>
    <n v="0"/>
    <s v="n/a, older cycle"/>
    <n v="0"/>
    <n v="0"/>
    <n v="0"/>
    <n v="0"/>
    <n v="0"/>
    <n v="0"/>
    <n v="0"/>
    <n v="0"/>
    <n v="0"/>
    <n v="0"/>
    <n v="0"/>
  </r>
  <r>
    <s v="M002"/>
    <n v="513824"/>
    <x v="10"/>
    <s v="2018"/>
    <x v="1"/>
    <x v="2"/>
    <n v="4800"/>
    <s v="n/a, older cycle"/>
    <s v="DeLoris Hesse"/>
    <s v="hesse@uga.edu"/>
    <s v="Anatomy and Physiology I, Anatomy and Physiology II"/>
    <s v="CBIO 2200, CBIO 2210"/>
    <s v="Biological Sciences"/>
    <s v="n/a"/>
    <s v="n/a"/>
    <s v="n/a"/>
    <n v="0"/>
    <n v="0"/>
    <n v="0"/>
    <n v="0"/>
    <n v="0"/>
    <n v="0"/>
    <m/>
    <s v="N"/>
    <m/>
    <m/>
    <s v="Mini-Grant"/>
    <n v="0"/>
    <n v="0"/>
    <n v="0"/>
    <n v="0"/>
    <n v="0"/>
    <n v="0"/>
    <n v="0"/>
    <n v="0"/>
    <n v="0"/>
    <n v="0"/>
    <n v="0"/>
    <n v="0"/>
    <n v="0"/>
    <n v="0"/>
    <n v="0"/>
    <n v="0"/>
    <n v="0"/>
    <n v="0"/>
    <n v="0"/>
    <n v="0"/>
    <n v="0"/>
    <n v="0"/>
    <n v="0"/>
    <n v="0"/>
    <n v="0"/>
    <n v="0"/>
    <n v="0"/>
    <n v="0"/>
    <s v="Mini-Grant"/>
    <n v="0"/>
    <n v="0"/>
    <n v="0"/>
    <n v="0"/>
    <n v="0"/>
    <n v="0"/>
    <n v="0"/>
    <n v="0"/>
    <n v="0"/>
    <n v="0"/>
    <n v="0"/>
    <n v="0"/>
    <n v="0"/>
    <n v="0"/>
    <s v="Mini-Grant"/>
    <m/>
    <m/>
    <m/>
    <n v="0"/>
    <m/>
    <n v="0"/>
    <m/>
    <n v="0"/>
    <n v="0"/>
    <n v="0"/>
    <n v="0"/>
    <n v="0"/>
    <n v="0"/>
    <n v="0"/>
    <n v="0"/>
    <s v="Mini-Grant"/>
    <m/>
    <m/>
    <m/>
    <n v="0"/>
    <m/>
    <n v="0"/>
    <n v="0"/>
    <n v="0"/>
    <n v="0"/>
    <n v="0"/>
    <n v="0"/>
    <n v="0"/>
    <n v="0"/>
    <n v="0"/>
    <x v="4"/>
    <n v="0"/>
    <n v="0"/>
    <n v="0"/>
    <n v="0"/>
    <m/>
    <n v="0"/>
    <s v="n/a, older cycle"/>
    <n v="0"/>
    <n v="0"/>
    <n v="0"/>
    <n v="0"/>
    <n v="0"/>
    <n v="0"/>
    <n v="0"/>
    <n v="0"/>
    <x v="4"/>
    <n v="0"/>
    <n v="0"/>
    <n v="0"/>
    <n v="0"/>
    <m/>
    <n v="0"/>
    <s v="n/a, older cycle"/>
    <n v="0"/>
    <n v="0"/>
    <n v="0"/>
    <n v="0"/>
    <n v="0"/>
    <n v="0"/>
    <n v="0"/>
    <n v="0"/>
    <n v="0"/>
    <n v="0"/>
    <n v="0"/>
  </r>
  <r>
    <s v="M004"/>
    <n v="513788"/>
    <x v="10"/>
    <s v="2018"/>
    <x v="1"/>
    <x v="9"/>
    <n v="4000"/>
    <s v="n/a, older cycle"/>
    <s v="Martiana Sega"/>
    <s v="msega@ega.edu"/>
    <s v="Principles of Biology"/>
    <s v="BIOL 1107"/>
    <s v="Biological Sciences"/>
    <s v="n/a"/>
    <s v="n/a"/>
    <s v="n/a"/>
    <n v="0"/>
    <n v="0"/>
    <n v="0"/>
    <n v="0"/>
    <n v="0"/>
    <n v="0"/>
    <m/>
    <s v="N"/>
    <m/>
    <m/>
    <s v="Mini-Grant"/>
    <n v="0"/>
    <n v="0"/>
    <n v="0"/>
    <n v="0"/>
    <n v="0"/>
    <n v="0"/>
    <n v="0"/>
    <n v="0"/>
    <n v="0"/>
    <n v="0"/>
    <n v="0"/>
    <n v="0"/>
    <n v="0"/>
    <n v="0"/>
    <n v="0"/>
    <n v="0"/>
    <n v="0"/>
    <n v="0"/>
    <n v="0"/>
    <n v="0"/>
    <n v="0"/>
    <n v="0"/>
    <n v="0"/>
    <n v="0"/>
    <n v="0"/>
    <n v="0"/>
    <n v="0"/>
    <n v="0"/>
    <s v="Mini-Grant"/>
    <n v="0"/>
    <n v="0"/>
    <n v="0"/>
    <n v="0"/>
    <n v="0"/>
    <n v="0"/>
    <n v="0"/>
    <n v="0"/>
    <n v="0"/>
    <n v="0"/>
    <n v="0"/>
    <n v="0"/>
    <n v="0"/>
    <n v="0"/>
    <s v="Mini-Grant"/>
    <m/>
    <m/>
    <m/>
    <n v="0"/>
    <m/>
    <n v="0"/>
    <m/>
    <n v="0"/>
    <n v="0"/>
    <n v="0"/>
    <n v="0"/>
    <n v="0"/>
    <n v="0"/>
    <n v="0"/>
    <n v="0"/>
    <s v="Mini-Grant"/>
    <m/>
    <m/>
    <m/>
    <n v="0"/>
    <m/>
    <n v="0"/>
    <n v="0"/>
    <n v="0"/>
    <n v="0"/>
    <n v="0"/>
    <n v="0"/>
    <n v="0"/>
    <n v="0"/>
    <n v="0"/>
    <x v="4"/>
    <n v="0"/>
    <n v="0"/>
    <n v="0"/>
    <n v="0"/>
    <m/>
    <n v="0"/>
    <s v="n/a, older cycle"/>
    <n v="0"/>
    <n v="0"/>
    <n v="0"/>
    <n v="0"/>
    <n v="0"/>
    <n v="0"/>
    <n v="0"/>
    <n v="0"/>
    <x v="4"/>
    <n v="0"/>
    <n v="0"/>
    <n v="0"/>
    <n v="0"/>
    <m/>
    <n v="0"/>
    <s v="n/a, older cycle"/>
    <n v="0"/>
    <n v="0"/>
    <n v="0"/>
    <n v="0"/>
    <n v="0"/>
    <n v="0"/>
    <n v="0"/>
    <n v="0"/>
    <n v="0"/>
    <n v="0"/>
    <n v="0"/>
  </r>
  <r>
    <s v="M005"/>
    <n v="513581"/>
    <x v="10"/>
    <s v="2018"/>
    <x v="1"/>
    <x v="21"/>
    <n v="4800"/>
    <s v="n/a, older cycle"/>
    <s v="Shuhua Lai"/>
    <s v="slai@ggc.edu"/>
    <s v="Digital Media"/>
    <s v="ITEC 2110"/>
    <s v="Computing Disciplines"/>
    <s v="n/a"/>
    <s v="n/a"/>
    <s v="n/a"/>
    <n v="0"/>
    <n v="0"/>
    <n v="0"/>
    <n v="0"/>
    <n v="0"/>
    <n v="0"/>
    <m/>
    <s v="N"/>
    <m/>
    <m/>
    <s v="Mini-Grant"/>
    <n v="0"/>
    <n v="0"/>
    <n v="0"/>
    <n v="0"/>
    <n v="0"/>
    <n v="0"/>
    <n v="0"/>
    <n v="0"/>
    <n v="0"/>
    <n v="0"/>
    <n v="0"/>
    <n v="0"/>
    <n v="0"/>
    <n v="0"/>
    <n v="0"/>
    <n v="0"/>
    <n v="0"/>
    <n v="0"/>
    <n v="0"/>
    <n v="0"/>
    <n v="0"/>
    <n v="0"/>
    <n v="0"/>
    <n v="0"/>
    <n v="0"/>
    <n v="0"/>
    <n v="0"/>
    <n v="0"/>
    <s v="Mini-Grant"/>
    <n v="0"/>
    <n v="0"/>
    <n v="0"/>
    <n v="0"/>
    <n v="0"/>
    <n v="0"/>
    <n v="0"/>
    <n v="0"/>
    <n v="0"/>
    <n v="0"/>
    <n v="0"/>
    <n v="0"/>
    <n v="0"/>
    <n v="0"/>
    <s v="Mini-Grant"/>
    <m/>
    <m/>
    <m/>
    <n v="0"/>
    <m/>
    <n v="0"/>
    <m/>
    <n v="0"/>
    <n v="0"/>
    <n v="0"/>
    <n v="0"/>
    <n v="0"/>
    <n v="0"/>
    <n v="0"/>
    <n v="0"/>
    <s v="Mini-Grant"/>
    <m/>
    <m/>
    <m/>
    <n v="0"/>
    <m/>
    <n v="0"/>
    <n v="0"/>
    <n v="0"/>
    <n v="0"/>
    <n v="0"/>
    <n v="0"/>
    <n v="0"/>
    <n v="0"/>
    <n v="0"/>
    <x v="4"/>
    <n v="0"/>
    <n v="0"/>
    <n v="0"/>
    <n v="0"/>
    <m/>
    <n v="0"/>
    <s v="n/a, older cycle"/>
    <n v="0"/>
    <n v="0"/>
    <n v="0"/>
    <n v="0"/>
    <n v="0"/>
    <n v="0"/>
    <n v="0"/>
    <n v="0"/>
    <x v="4"/>
    <n v="0"/>
    <n v="0"/>
    <n v="0"/>
    <n v="0"/>
    <m/>
    <n v="0"/>
    <s v="n/a, older cycle"/>
    <n v="0"/>
    <n v="0"/>
    <n v="0"/>
    <n v="0"/>
    <n v="0"/>
    <n v="0"/>
    <n v="0"/>
    <n v="0"/>
    <n v="0"/>
    <n v="0"/>
    <n v="0"/>
  </r>
  <r>
    <s v="M006"/>
    <n v="513574"/>
    <x v="10"/>
    <s v="2018"/>
    <x v="1"/>
    <x v="3"/>
    <n v="4800"/>
    <s v="n/a, older cycle"/>
    <s v="Molly Zhou"/>
    <s v="mzhou@daltonstate.edu"/>
    <s v="Exploring Teaching and Learning"/>
    <s v="EDUC 2130"/>
    <s v="Educator Preparation"/>
    <s v="n/a"/>
    <s v="n/a"/>
    <s v="n/a"/>
    <n v="0"/>
    <n v="0"/>
    <n v="0"/>
    <n v="0"/>
    <n v="0"/>
    <n v="0"/>
    <m/>
    <s v="N"/>
    <m/>
    <m/>
    <s v="Mini-Grant"/>
    <n v="0"/>
    <n v="0"/>
    <n v="0"/>
    <n v="0"/>
    <n v="0"/>
    <n v="0"/>
    <n v="0"/>
    <n v="0"/>
    <n v="0"/>
    <n v="0"/>
    <n v="0"/>
    <n v="0"/>
    <n v="0"/>
    <n v="0"/>
    <n v="0"/>
    <n v="0"/>
    <n v="0"/>
    <n v="0"/>
    <n v="0"/>
    <n v="0"/>
    <n v="0"/>
    <n v="0"/>
    <n v="0"/>
    <n v="0"/>
    <n v="0"/>
    <n v="0"/>
    <n v="0"/>
    <n v="0"/>
    <s v="Mini-Grant"/>
    <n v="0"/>
    <n v="0"/>
    <n v="0"/>
    <n v="0"/>
    <n v="0"/>
    <n v="0"/>
    <n v="0"/>
    <n v="0"/>
    <n v="0"/>
    <n v="0"/>
    <n v="0"/>
    <n v="0"/>
    <n v="0"/>
    <n v="0"/>
    <s v="Mini-Grant"/>
    <m/>
    <m/>
    <m/>
    <n v="0"/>
    <m/>
    <n v="0"/>
    <m/>
    <n v="0"/>
    <n v="0"/>
    <n v="0"/>
    <n v="0"/>
    <n v="0"/>
    <n v="0"/>
    <n v="0"/>
    <n v="0"/>
    <s v="Mini-Grant"/>
    <m/>
    <m/>
    <m/>
    <n v="0"/>
    <m/>
    <n v="0"/>
    <n v="0"/>
    <n v="0"/>
    <n v="0"/>
    <n v="0"/>
    <n v="0"/>
    <n v="0"/>
    <n v="0"/>
    <n v="0"/>
    <x v="4"/>
    <n v="0"/>
    <n v="0"/>
    <n v="0"/>
    <n v="0"/>
    <m/>
    <n v="0"/>
    <s v="n/a, older cycle"/>
    <n v="0"/>
    <n v="0"/>
    <n v="0"/>
    <n v="0"/>
    <n v="0"/>
    <n v="0"/>
    <n v="0"/>
    <n v="0"/>
    <x v="4"/>
    <n v="0"/>
    <n v="0"/>
    <n v="0"/>
    <n v="0"/>
    <m/>
    <n v="0"/>
    <s v="n/a, older cycle"/>
    <n v="0"/>
    <n v="0"/>
    <n v="0"/>
    <n v="0"/>
    <n v="0"/>
    <n v="0"/>
    <n v="0"/>
    <n v="0"/>
    <n v="0"/>
    <n v="0"/>
    <n v="0"/>
  </r>
  <r>
    <s v="M007"/>
    <n v="513789"/>
    <x v="10"/>
    <s v="2018"/>
    <x v="1"/>
    <x v="7"/>
    <n v="4800"/>
    <s v="n/a, older cycle"/>
    <s v="Jared Schlieper"/>
    <s v="jared.schlieper@armstrong.edu"/>
    <s v="Elementary Statistics"/>
    <s v="MATH 2200"/>
    <s v="Mathematical Subjects"/>
    <s v="n/a"/>
    <s v="n/a"/>
    <s v="n/a"/>
    <n v="0"/>
    <n v="0"/>
    <n v="0"/>
    <n v="0"/>
    <n v="0"/>
    <n v="0"/>
    <m/>
    <s v="N"/>
    <m/>
    <m/>
    <s v="Mini-Grant"/>
    <n v="0"/>
    <n v="0"/>
    <n v="0"/>
    <n v="0"/>
    <n v="0"/>
    <n v="0"/>
    <n v="0"/>
    <n v="0"/>
    <n v="0"/>
    <n v="0"/>
    <n v="0"/>
    <n v="0"/>
    <n v="0"/>
    <n v="0"/>
    <n v="0"/>
    <n v="0"/>
    <n v="0"/>
    <n v="0"/>
    <n v="0"/>
    <n v="0"/>
    <n v="0"/>
    <n v="0"/>
    <n v="0"/>
    <n v="0"/>
    <n v="0"/>
    <n v="0"/>
    <n v="0"/>
    <n v="0"/>
    <s v="Mini-Grant"/>
    <n v="0"/>
    <n v="0"/>
    <n v="0"/>
    <n v="0"/>
    <n v="0"/>
    <n v="0"/>
    <n v="0"/>
    <n v="0"/>
    <n v="0"/>
    <n v="0"/>
    <n v="0"/>
    <n v="0"/>
    <n v="0"/>
    <n v="0"/>
    <s v="Mini-Grant"/>
    <m/>
    <m/>
    <m/>
    <n v="0"/>
    <m/>
    <n v="0"/>
    <m/>
    <n v="0"/>
    <n v="0"/>
    <n v="0"/>
    <n v="0"/>
    <n v="0"/>
    <n v="0"/>
    <n v="0"/>
    <n v="0"/>
    <s v="Mini-Grant"/>
    <m/>
    <m/>
    <m/>
    <n v="0"/>
    <m/>
    <n v="0"/>
    <n v="0"/>
    <n v="0"/>
    <n v="0"/>
    <n v="0"/>
    <n v="0"/>
    <n v="0"/>
    <n v="0"/>
    <n v="0"/>
    <x v="4"/>
    <n v="0"/>
    <n v="0"/>
    <n v="0"/>
    <n v="0"/>
    <m/>
    <n v="0"/>
    <s v="n/a, older cycle"/>
    <n v="0"/>
    <n v="0"/>
    <n v="0"/>
    <n v="0"/>
    <n v="0"/>
    <n v="0"/>
    <n v="0"/>
    <n v="0"/>
    <x v="4"/>
    <n v="0"/>
    <n v="0"/>
    <n v="0"/>
    <n v="0"/>
    <m/>
    <n v="0"/>
    <s v="n/a, older cycle"/>
    <n v="0"/>
    <n v="0"/>
    <n v="0"/>
    <n v="0"/>
    <n v="0"/>
    <n v="0"/>
    <n v="0"/>
    <n v="0"/>
    <n v="0"/>
    <n v="0"/>
    <n v="0"/>
  </r>
  <r>
    <s v="M009"/>
    <n v="513620"/>
    <x v="10"/>
    <s v="2018"/>
    <x v="1"/>
    <x v="14"/>
    <n v="4495"/>
    <s v="n/a, older cycle"/>
    <s v="J. Sean Callahan"/>
    <s v="scallaha@highlands.edu"/>
    <s v="Introduction to General Psychology, Introduction to Sociology"/>
    <s v="PSYC 1101, SOCI 1101"/>
    <s v="Psychology"/>
    <s v="n/a"/>
    <s v="n/a"/>
    <s v="n/a"/>
    <n v="0"/>
    <n v="0"/>
    <n v="0"/>
    <n v="0"/>
    <n v="0"/>
    <n v="0"/>
    <m/>
    <s v="N"/>
    <m/>
    <m/>
    <s v="Mini-Grant"/>
    <n v="0"/>
    <n v="0"/>
    <n v="0"/>
    <n v="0"/>
    <n v="0"/>
    <n v="0"/>
    <n v="0"/>
    <n v="0"/>
    <n v="0"/>
    <n v="0"/>
    <n v="0"/>
    <n v="0"/>
    <n v="0"/>
    <n v="0"/>
    <n v="0"/>
    <n v="0"/>
    <n v="0"/>
    <n v="0"/>
    <n v="0"/>
    <n v="0"/>
    <n v="0"/>
    <n v="0"/>
    <n v="0"/>
    <n v="0"/>
    <n v="0"/>
    <n v="0"/>
    <n v="0"/>
    <n v="0"/>
    <s v="Mini-Grant"/>
    <n v="0"/>
    <n v="0"/>
    <n v="0"/>
    <n v="0"/>
    <n v="0"/>
    <n v="0"/>
    <n v="0"/>
    <n v="0"/>
    <n v="0"/>
    <n v="0"/>
    <n v="0"/>
    <n v="0"/>
    <n v="0"/>
    <n v="0"/>
    <s v="Mini-Grant"/>
    <m/>
    <m/>
    <m/>
    <n v="0"/>
    <m/>
    <n v="0"/>
    <m/>
    <n v="0"/>
    <n v="0"/>
    <n v="0"/>
    <n v="0"/>
    <n v="0"/>
    <n v="0"/>
    <n v="0"/>
    <n v="0"/>
    <s v="Mini-Grant"/>
    <m/>
    <m/>
    <m/>
    <n v="0"/>
    <m/>
    <n v="0"/>
    <n v="0"/>
    <n v="0"/>
    <n v="0"/>
    <n v="0"/>
    <n v="0"/>
    <n v="0"/>
    <n v="0"/>
    <n v="0"/>
    <x v="4"/>
    <n v="0"/>
    <n v="0"/>
    <n v="0"/>
    <n v="0"/>
    <m/>
    <n v="0"/>
    <s v="n/a, older cycle"/>
    <n v="0"/>
    <n v="0"/>
    <n v="0"/>
    <n v="0"/>
    <n v="0"/>
    <n v="0"/>
    <n v="0"/>
    <n v="0"/>
    <x v="4"/>
    <n v="0"/>
    <n v="0"/>
    <n v="0"/>
    <n v="0"/>
    <m/>
    <n v="0"/>
    <s v="n/a, older cycle"/>
    <n v="0"/>
    <n v="0"/>
    <n v="0"/>
    <n v="0"/>
    <n v="0"/>
    <n v="0"/>
    <n v="0"/>
    <n v="0"/>
    <n v="0"/>
    <n v="0"/>
    <n v="0"/>
  </r>
  <r>
    <s v="M010"/>
    <n v="514223"/>
    <x v="10"/>
    <s v="2018"/>
    <x v="1"/>
    <x v="1"/>
    <n v="4800"/>
    <s v="n/a, older cycle"/>
    <s v="Guangzhi Zheng"/>
    <s v="gzheng@kennesaw.edu"/>
    <s v="Introduction to Web Development"/>
    <s v="IT 3502"/>
    <s v="Computing Disciplines"/>
    <s v="n/a"/>
    <s v="n/a"/>
    <s v="n/a"/>
    <n v="0"/>
    <n v="0"/>
    <n v="0"/>
    <n v="0"/>
    <n v="0"/>
    <n v="0"/>
    <m/>
    <s v="N"/>
    <m/>
    <m/>
    <s v="Mini-Grant"/>
    <n v="0"/>
    <n v="0"/>
    <n v="0"/>
    <n v="0"/>
    <n v="0"/>
    <n v="0"/>
    <n v="0"/>
    <n v="0"/>
    <n v="0"/>
    <n v="0"/>
    <n v="0"/>
    <n v="0"/>
    <n v="0"/>
    <n v="0"/>
    <n v="0"/>
    <n v="0"/>
    <n v="0"/>
    <n v="0"/>
    <n v="0"/>
    <n v="0"/>
    <n v="0"/>
    <n v="0"/>
    <n v="0"/>
    <n v="0"/>
    <n v="0"/>
    <n v="0"/>
    <n v="0"/>
    <n v="0"/>
    <s v="Mini-Grant"/>
    <n v="0"/>
    <n v="0"/>
    <n v="0"/>
    <n v="0"/>
    <n v="0"/>
    <n v="0"/>
    <n v="0"/>
    <n v="0"/>
    <n v="0"/>
    <n v="0"/>
    <n v="0"/>
    <n v="0"/>
    <n v="0"/>
    <n v="0"/>
    <s v="Mini-Grant"/>
    <m/>
    <m/>
    <m/>
    <n v="0"/>
    <m/>
    <n v="0"/>
    <m/>
    <n v="0"/>
    <n v="0"/>
    <n v="0"/>
    <n v="0"/>
    <n v="0"/>
    <n v="0"/>
    <n v="0"/>
    <n v="0"/>
    <s v="Mini-Grant"/>
    <m/>
    <m/>
    <m/>
    <n v="0"/>
    <m/>
    <n v="0"/>
    <n v="0"/>
    <n v="0"/>
    <n v="0"/>
    <n v="0"/>
    <n v="0"/>
    <n v="0"/>
    <n v="0"/>
    <n v="0"/>
    <x v="4"/>
    <n v="0"/>
    <n v="0"/>
    <n v="0"/>
    <n v="0"/>
    <m/>
    <n v="0"/>
    <s v="n/a, older cycle"/>
    <n v="0"/>
    <n v="0"/>
    <n v="0"/>
    <n v="0"/>
    <n v="0"/>
    <n v="0"/>
    <n v="0"/>
    <n v="0"/>
    <x v="4"/>
    <n v="0"/>
    <n v="0"/>
    <n v="0"/>
    <n v="0"/>
    <m/>
    <n v="0"/>
    <s v="n/a, older cycle"/>
    <n v="0"/>
    <n v="0"/>
    <n v="0"/>
    <n v="0"/>
    <n v="0"/>
    <n v="0"/>
    <n v="0"/>
    <n v="0"/>
    <n v="0"/>
    <n v="0"/>
    <n v="0"/>
  </r>
  <r>
    <s v="M011"/>
    <n v="513696"/>
    <x v="10"/>
    <s v="2018"/>
    <x v="1"/>
    <x v="16"/>
    <n v="4800"/>
    <s v="n/a, older cycle"/>
    <s v="Samuel Mutiti"/>
    <s v="samuel.mutiti@gcsu.edu"/>
    <s v="Introduction to Environmental Science"/>
    <s v="ENSC 1000"/>
    <s v="English"/>
    <s v="n/a"/>
    <s v="n/a"/>
    <s v="n/a"/>
    <n v="0"/>
    <n v="0"/>
    <n v="0"/>
    <n v="0"/>
    <n v="0"/>
    <n v="0"/>
    <m/>
    <s v="N"/>
    <m/>
    <m/>
    <s v="Mini-Grant"/>
    <n v="0"/>
    <n v="0"/>
    <n v="0"/>
    <n v="0"/>
    <n v="0"/>
    <n v="0"/>
    <n v="0"/>
    <n v="0"/>
    <n v="0"/>
    <n v="0"/>
    <n v="0"/>
    <n v="0"/>
    <n v="0"/>
    <n v="0"/>
    <n v="0"/>
    <n v="0"/>
    <n v="0"/>
    <n v="0"/>
    <n v="0"/>
    <n v="0"/>
    <n v="0"/>
    <n v="0"/>
    <n v="0"/>
    <n v="0"/>
    <n v="0"/>
    <n v="0"/>
    <n v="0"/>
    <n v="0"/>
    <s v="Mini-Grant"/>
    <n v="0"/>
    <n v="0"/>
    <n v="0"/>
    <n v="0"/>
    <n v="0"/>
    <n v="0"/>
    <n v="0"/>
    <n v="0"/>
    <n v="0"/>
    <n v="0"/>
    <n v="0"/>
    <n v="0"/>
    <n v="0"/>
    <n v="0"/>
    <s v="Mini-Grant"/>
    <m/>
    <m/>
    <m/>
    <n v="0"/>
    <m/>
    <n v="0"/>
    <m/>
    <n v="0"/>
    <n v="0"/>
    <n v="0"/>
    <n v="0"/>
    <n v="0"/>
    <n v="0"/>
    <n v="0"/>
    <n v="0"/>
    <s v="Mini-Grant"/>
    <m/>
    <m/>
    <m/>
    <n v="0"/>
    <m/>
    <n v="0"/>
    <n v="0"/>
    <n v="0"/>
    <n v="0"/>
    <n v="0"/>
    <n v="0"/>
    <n v="0"/>
    <n v="0"/>
    <n v="0"/>
    <x v="4"/>
    <n v="0"/>
    <n v="0"/>
    <n v="0"/>
    <n v="0"/>
    <m/>
    <n v="0"/>
    <s v="n/a, older cycle"/>
    <n v="0"/>
    <n v="0"/>
    <n v="0"/>
    <n v="0"/>
    <n v="0"/>
    <n v="0"/>
    <n v="0"/>
    <n v="0"/>
    <x v="4"/>
    <n v="0"/>
    <n v="0"/>
    <n v="0"/>
    <n v="0"/>
    <m/>
    <n v="0"/>
    <s v="n/a, older cycle"/>
    <n v="0"/>
    <n v="0"/>
    <n v="0"/>
    <n v="0"/>
    <n v="0"/>
    <n v="0"/>
    <n v="0"/>
    <n v="0"/>
    <n v="0"/>
    <n v="0"/>
    <n v="0"/>
  </r>
  <r>
    <n v="349"/>
    <n v="514134"/>
    <x v="11"/>
    <s v="2018"/>
    <x v="0"/>
    <x v="7"/>
    <n v="10800"/>
    <s v="n/a, older cycle"/>
    <s v="Juanjuan Peng"/>
    <s v="jpeng@georgiasouthern.edu"/>
    <s v="World History II: The Emergence of the Modern Global Community (World Civilizations II)"/>
    <s v="HIST 1112"/>
    <s v="History"/>
    <s v="Positive"/>
    <s v="Positive"/>
    <s v="Neutral"/>
    <n v="50942"/>
    <n v="324"/>
    <n v="127.78"/>
    <n v="0"/>
    <n v="202"/>
    <n v="122"/>
    <s v="Fall 2018"/>
    <s v="N"/>
    <m/>
    <m/>
    <s v="Continued"/>
    <n v="0"/>
    <n v="0"/>
    <n v="0"/>
    <n v="0"/>
    <n v="0"/>
    <n v="0"/>
    <n v="0"/>
    <n v="0"/>
    <n v="0"/>
    <n v="0"/>
    <n v="0"/>
    <n v="0"/>
    <n v="0"/>
    <n v="0"/>
    <n v="0"/>
    <n v="0"/>
    <n v="0"/>
    <n v="0"/>
    <n v="0"/>
    <n v="0"/>
    <n v="0"/>
    <n v="0"/>
    <n v="0"/>
    <n v="0"/>
    <n v="0"/>
    <n v="0"/>
    <n v="0"/>
    <n v="0"/>
    <s v="Continued"/>
    <n v="0"/>
    <n v="202"/>
    <n v="122"/>
    <n v="324"/>
    <n v="128"/>
    <n v="41472"/>
    <n v="0"/>
    <n v="0"/>
    <n v="202"/>
    <n v="25856"/>
    <n v="122"/>
    <n v="15616"/>
    <n v="324"/>
    <n v="41472"/>
    <s v="Continued"/>
    <n v="0"/>
    <n v="202"/>
    <n v="122"/>
    <n v="324"/>
    <n v="128"/>
    <n v="41472"/>
    <s v="Fall 2018"/>
    <n v="0"/>
    <n v="0"/>
    <n v="202"/>
    <n v="25856"/>
    <n v="122"/>
    <n v="15616"/>
    <n v="324"/>
    <n v="41472"/>
    <s v="Continued"/>
    <n v="0"/>
    <n v="202"/>
    <n v="122"/>
    <n v="324"/>
    <n v="128"/>
    <n v="41472"/>
    <n v="0"/>
    <n v="0"/>
    <n v="202"/>
    <n v="25856"/>
    <n v="122"/>
    <n v="15616"/>
    <n v="324"/>
    <n v="41472"/>
    <x v="0"/>
    <n v="0"/>
    <n v="202"/>
    <n v="122"/>
    <n v="324"/>
    <n v="128"/>
    <n v="41472"/>
    <s v="n/a, older cycle"/>
    <n v="0"/>
    <n v="0"/>
    <n v="202"/>
    <n v="25856"/>
    <n v="122"/>
    <n v="15616"/>
    <n v="324"/>
    <n v="41472"/>
    <x v="0"/>
    <n v="0"/>
    <n v="202"/>
    <n v="122"/>
    <n v="324"/>
    <n v="128"/>
    <n v="41472"/>
    <s v="n/a, older cycle"/>
    <n v="0"/>
    <n v="0"/>
    <n v="0"/>
    <n v="0"/>
    <n v="0"/>
    <n v="0"/>
    <n v="0"/>
    <n v="0"/>
    <n v="1296"/>
    <n v="165888"/>
    <n v="15.36"/>
  </r>
  <r>
    <n v="350"/>
    <n v="514194"/>
    <x v="11"/>
    <s v="2018"/>
    <x v="0"/>
    <x v="7"/>
    <n v="10800"/>
    <s v="n/a, older cycle"/>
    <s v="Scott Kersey"/>
    <s v="skersey@georgiasouthern.edu"/>
    <s v="Calculus I for Engineers (special sections)"/>
    <s v="MATH 1441"/>
    <s v="Mathematical Subjects"/>
    <s v="Positive"/>
    <s v="Positive"/>
    <s v="Not Measured"/>
    <n v="19765"/>
    <n v="100"/>
    <n v="197.65"/>
    <n v="0"/>
    <n v="100"/>
    <n v="0"/>
    <s v="Fall 2018"/>
    <s v="N"/>
    <m/>
    <m/>
    <s v="Continued"/>
    <n v="0"/>
    <n v="0"/>
    <n v="0"/>
    <n v="0"/>
    <n v="0"/>
    <n v="0"/>
    <n v="0"/>
    <n v="0"/>
    <n v="0"/>
    <n v="0"/>
    <n v="0"/>
    <n v="0"/>
    <n v="0"/>
    <n v="0"/>
    <n v="0"/>
    <n v="0"/>
    <n v="0"/>
    <n v="0"/>
    <n v="0"/>
    <n v="0"/>
    <n v="0"/>
    <n v="0"/>
    <n v="0"/>
    <n v="0"/>
    <n v="0"/>
    <n v="0"/>
    <n v="0"/>
    <n v="0"/>
    <s v="Continued"/>
    <n v="0"/>
    <n v="100"/>
    <n v="0"/>
    <n v="100"/>
    <n v="198"/>
    <n v="19800"/>
    <n v="0"/>
    <n v="0"/>
    <n v="100"/>
    <n v="19800"/>
    <n v="0"/>
    <n v="0"/>
    <n v="100"/>
    <n v="19800"/>
    <s v="Continued"/>
    <n v="0"/>
    <n v="100"/>
    <n v="0"/>
    <n v="100"/>
    <n v="198"/>
    <n v="19800"/>
    <s v="Fall 2018"/>
    <n v="0"/>
    <n v="0"/>
    <n v="100"/>
    <n v="19800"/>
    <n v="0"/>
    <n v="0"/>
    <n v="100"/>
    <n v="19800"/>
    <s v="Continued"/>
    <n v="0"/>
    <n v="100"/>
    <n v="0"/>
    <n v="100"/>
    <n v="198"/>
    <n v="19800"/>
    <n v="0"/>
    <n v="0"/>
    <n v="100"/>
    <n v="19800"/>
    <n v="0"/>
    <n v="0"/>
    <n v="100"/>
    <n v="19800"/>
    <x v="0"/>
    <n v="0"/>
    <n v="100"/>
    <n v="0"/>
    <n v="100"/>
    <n v="198"/>
    <n v="19800"/>
    <s v="n/a, older cycle"/>
    <n v="0"/>
    <n v="0"/>
    <n v="100"/>
    <n v="19800"/>
    <n v="0"/>
    <n v="0"/>
    <n v="100"/>
    <n v="19800"/>
    <x v="0"/>
    <n v="0"/>
    <n v="100"/>
    <n v="0"/>
    <n v="100"/>
    <n v="198"/>
    <n v="19800"/>
    <s v="n/a, older cycle"/>
    <n v="0"/>
    <n v="0"/>
    <n v="0"/>
    <n v="0"/>
    <n v="0"/>
    <n v="0"/>
    <n v="0"/>
    <n v="0"/>
    <n v="400"/>
    <n v="79200"/>
    <n v="7.333333333333333"/>
  </r>
  <r>
    <n v="351"/>
    <n v="514133"/>
    <x v="11"/>
    <s v="2018"/>
    <x v="0"/>
    <x v="4"/>
    <n v="10800"/>
    <s v="n/a, older cycle"/>
    <s v="Susan Finazzo"/>
    <s v="sfinazzo@gsu.edu"/>
    <s v="Introduction to Biology I"/>
    <s v="BIOL 1103"/>
    <s v="Biological Sciences"/>
    <s v="Not Measured"/>
    <s v="Not Measured"/>
    <s v="Not Measured"/>
    <n v="39300"/>
    <n v="1009"/>
    <n v="32.75"/>
    <n v="215"/>
    <n v="494"/>
    <n v="515"/>
    <s v="Fall 2018"/>
    <s v="N"/>
    <m/>
    <m/>
    <s v="Continued"/>
    <n v="0"/>
    <n v="0"/>
    <n v="0"/>
    <n v="0"/>
    <n v="0"/>
    <n v="0"/>
    <n v="0"/>
    <n v="0"/>
    <n v="0"/>
    <n v="0"/>
    <n v="0"/>
    <n v="0"/>
    <n v="0"/>
    <n v="0"/>
    <n v="0"/>
    <n v="0"/>
    <n v="0"/>
    <n v="0"/>
    <n v="0"/>
    <n v="0"/>
    <n v="0"/>
    <n v="0"/>
    <n v="0"/>
    <n v="0"/>
    <n v="0"/>
    <n v="0"/>
    <n v="0"/>
    <n v="0"/>
    <s v="Continued"/>
    <n v="215"/>
    <n v="494"/>
    <n v="515"/>
    <n v="1224"/>
    <n v="33"/>
    <n v="40392"/>
    <n v="0"/>
    <n v="0"/>
    <n v="494"/>
    <n v="16302"/>
    <n v="515"/>
    <n v="16995"/>
    <n v="1009"/>
    <n v="33297"/>
    <s v="Continued"/>
    <n v="215"/>
    <n v="494"/>
    <n v="515"/>
    <n v="1224"/>
    <n v="33"/>
    <n v="40392"/>
    <s v="Fall 2018"/>
    <n v="215"/>
    <n v="7095"/>
    <n v="494"/>
    <n v="16302"/>
    <n v="515"/>
    <n v="16995"/>
    <n v="1224"/>
    <n v="40392"/>
    <s v="Unknown"/>
    <n v="215"/>
    <n v="494"/>
    <n v="515"/>
    <n v="0"/>
    <n v="33"/>
    <n v="0"/>
    <n v="0"/>
    <n v="0"/>
    <n v="0"/>
    <n v="0"/>
    <n v="0"/>
    <n v="0"/>
    <n v="0"/>
    <n v="0"/>
    <x v="3"/>
    <n v="215"/>
    <n v="494"/>
    <n v="515"/>
    <n v="1224"/>
    <n v="33"/>
    <n v="40392"/>
    <s v="n/a, older cycle"/>
    <n v="0"/>
    <n v="0"/>
    <n v="0"/>
    <n v="0"/>
    <n v="0"/>
    <n v="0"/>
    <n v="0"/>
    <n v="0"/>
    <x v="0"/>
    <n v="215"/>
    <n v="494"/>
    <n v="515"/>
    <n v="1224"/>
    <n v="33"/>
    <n v="40392"/>
    <s v="n/a, older cycle"/>
    <n v="0"/>
    <n v="0"/>
    <n v="0"/>
    <n v="0"/>
    <n v="0"/>
    <n v="0"/>
    <n v="0"/>
    <n v="0"/>
    <n v="2233"/>
    <n v="73689"/>
    <n v="6.8230555555555554"/>
  </r>
  <r>
    <n v="352"/>
    <n v="514139"/>
    <x v="11"/>
    <s v="2018"/>
    <x v="0"/>
    <x v="21"/>
    <n v="10800"/>
    <s v="n/a, older cycle"/>
    <s v="Federica Goldoni"/>
    <s v="fgoldoni@ggc.edu"/>
    <s v="Intermediate Spanish I &amp; II"/>
    <s v="SPAN 2001, SPAN 2002"/>
    <s v="Foreign Languages"/>
    <s v="Positive"/>
    <s v="Positive"/>
    <s v="Neutral"/>
    <n v="42000"/>
    <n v="168"/>
    <n v="250"/>
    <n v="84"/>
    <n v="84"/>
    <n v="0"/>
    <s v="Summer 2018"/>
    <s v="N"/>
    <m/>
    <m/>
    <s v="Continued"/>
    <n v="0"/>
    <n v="0"/>
    <n v="0"/>
    <n v="0"/>
    <n v="0"/>
    <n v="0"/>
    <n v="0"/>
    <n v="0"/>
    <n v="0"/>
    <n v="0"/>
    <n v="0"/>
    <n v="0"/>
    <n v="0"/>
    <n v="0"/>
    <n v="0"/>
    <n v="0"/>
    <n v="0"/>
    <n v="0"/>
    <n v="0"/>
    <n v="0"/>
    <n v="0"/>
    <n v="0"/>
    <n v="0"/>
    <n v="0"/>
    <n v="0"/>
    <n v="0"/>
    <n v="0"/>
    <n v="0"/>
    <s v="Continued"/>
    <n v="84"/>
    <n v="84"/>
    <n v="0"/>
    <n v="168"/>
    <n v="250"/>
    <n v="42000"/>
    <n v="84"/>
    <n v="21000"/>
    <n v="84"/>
    <n v="21000"/>
    <n v="0"/>
    <n v="0"/>
    <n v="168"/>
    <n v="42000"/>
    <s v="Continued"/>
    <n v="84"/>
    <n v="84"/>
    <n v="0"/>
    <n v="168"/>
    <n v="250"/>
    <n v="42000"/>
    <s v="Summer 2018"/>
    <n v="84"/>
    <n v="21000"/>
    <n v="84"/>
    <n v="21000"/>
    <n v="0"/>
    <n v="0"/>
    <n v="168"/>
    <n v="42000"/>
    <s v="Continued"/>
    <n v="84"/>
    <n v="84"/>
    <n v="0"/>
    <n v="168"/>
    <n v="250"/>
    <n v="42000"/>
    <n v="84"/>
    <n v="21000"/>
    <n v="84"/>
    <n v="21000"/>
    <n v="0"/>
    <n v="0"/>
    <n v="168"/>
    <n v="42000"/>
    <x v="0"/>
    <n v="84"/>
    <n v="84"/>
    <n v="0"/>
    <n v="168"/>
    <n v="250"/>
    <n v="42000"/>
    <s v="n/a, older cycle"/>
    <n v="84"/>
    <n v="21000"/>
    <n v="84"/>
    <n v="21000"/>
    <n v="0"/>
    <n v="0"/>
    <n v="168"/>
    <n v="42000"/>
    <x v="2"/>
    <n v="40"/>
    <n v="50"/>
    <n v="50"/>
    <n v="140"/>
    <n v="250"/>
    <n v="35000"/>
    <s v="n/a, older cycle"/>
    <n v="40"/>
    <n v="10000"/>
    <n v="50"/>
    <n v="12500"/>
    <n v="50"/>
    <n v="12500"/>
    <n v="140"/>
    <n v="35000"/>
    <n v="812"/>
    <n v="203000"/>
    <n v="18.796296296296298"/>
  </r>
  <r>
    <n v="354"/>
    <n v="514202"/>
    <x v="11"/>
    <s v="2018"/>
    <x v="0"/>
    <x v="1"/>
    <n v="30000"/>
    <s v="n/a, older cycle"/>
    <s v="Zhigang Li"/>
    <s v="zli8@kennesaw.edu"/>
    <s v="Hardware/Software Concepts, Software Acquisition &amp; Project Management, Management of IT &amp; Human Computer Interaction, IT Policy and Law, Discrete Structures"/>
    <s v="IT 3123, IT 3223, IT 4683, IT 4723, CSE 2300"/>
    <s v="Computing Disciplines"/>
    <s v="Positive"/>
    <s v="Positive"/>
    <s v="Neutral"/>
    <n v="144325"/>
    <n v="1125"/>
    <n v="128.29"/>
    <n v="216"/>
    <n v="420"/>
    <n v="425"/>
    <s v="Summer 2018"/>
    <s v="N"/>
    <m/>
    <m/>
    <s v="Continued"/>
    <n v="0"/>
    <n v="0"/>
    <n v="0"/>
    <n v="0"/>
    <n v="0"/>
    <n v="0"/>
    <n v="0"/>
    <n v="0"/>
    <n v="0"/>
    <n v="0"/>
    <n v="0"/>
    <n v="0"/>
    <n v="0"/>
    <n v="0"/>
    <n v="0"/>
    <n v="0"/>
    <n v="0"/>
    <n v="0"/>
    <n v="0"/>
    <n v="0"/>
    <n v="0"/>
    <n v="0"/>
    <n v="0"/>
    <n v="0"/>
    <n v="0"/>
    <n v="0"/>
    <n v="0"/>
    <n v="0"/>
    <s v="Continued"/>
    <n v="216"/>
    <n v="420"/>
    <n v="425"/>
    <n v="1061"/>
    <n v="128"/>
    <n v="135808"/>
    <n v="216"/>
    <n v="27648"/>
    <n v="420"/>
    <n v="53760"/>
    <n v="425"/>
    <n v="54400"/>
    <n v="1061"/>
    <n v="135808"/>
    <s v="Continued"/>
    <n v="216"/>
    <n v="420"/>
    <n v="425"/>
    <n v="1061"/>
    <n v="128"/>
    <n v="135808"/>
    <s v="Summer 2018"/>
    <n v="216"/>
    <n v="27648"/>
    <n v="420"/>
    <n v="53760"/>
    <n v="425"/>
    <n v="54400"/>
    <n v="1061"/>
    <n v="135808"/>
    <s v="Continued"/>
    <n v="216"/>
    <n v="420"/>
    <n v="425"/>
    <n v="1061"/>
    <n v="128"/>
    <n v="135808"/>
    <n v="216"/>
    <n v="27648"/>
    <n v="420"/>
    <n v="53760"/>
    <n v="425"/>
    <n v="54400"/>
    <n v="1061"/>
    <n v="135808"/>
    <x v="0"/>
    <n v="216"/>
    <n v="420"/>
    <n v="425"/>
    <n v="1061"/>
    <n v="128"/>
    <n v="135808"/>
    <s v="n/a, older cycle"/>
    <n v="216"/>
    <n v="27648"/>
    <n v="420"/>
    <n v="53760"/>
    <n v="425"/>
    <n v="54400"/>
    <n v="1061"/>
    <n v="135808"/>
    <x v="0"/>
    <n v="216"/>
    <n v="420"/>
    <n v="425"/>
    <n v="1061"/>
    <n v="128"/>
    <n v="135808"/>
    <s v="n/a, older cycle"/>
    <n v="0"/>
    <n v="0"/>
    <n v="0"/>
    <n v="0"/>
    <n v="0"/>
    <n v="0"/>
    <n v="0"/>
    <n v="0"/>
    <n v="4244"/>
    <n v="543232"/>
    <n v="18.107733333333332"/>
  </r>
  <r>
    <n v="355"/>
    <n v="514196"/>
    <x v="11"/>
    <s v="2018"/>
    <x v="0"/>
    <x v="1"/>
    <n v="30000"/>
    <s v="n/a, older cycle"/>
    <s v="Uli Ingram"/>
    <s v="uingram@kennesaw.edu"/>
    <s v="Introduction to Human Geography, Earth from Above"/>
    <s v="GEOG 1101, GEOG 1102"/>
    <s v="Geological Sciences and Geography"/>
    <s v="Positive"/>
    <s v="Neutral"/>
    <s v="Positive"/>
    <n v="36785"/>
    <n v="840"/>
    <n v="43.79"/>
    <n v="310"/>
    <n v="330"/>
    <n v="840"/>
    <s v="Fall 2018"/>
    <s v="N"/>
    <m/>
    <m/>
    <s v="Continued"/>
    <n v="0"/>
    <n v="0"/>
    <n v="0"/>
    <n v="0"/>
    <n v="0"/>
    <n v="0"/>
    <n v="0"/>
    <n v="0"/>
    <n v="0"/>
    <n v="0"/>
    <n v="0"/>
    <n v="0"/>
    <n v="0"/>
    <n v="0"/>
    <n v="0"/>
    <n v="0"/>
    <n v="0"/>
    <n v="0"/>
    <n v="0"/>
    <n v="0"/>
    <n v="0"/>
    <n v="0"/>
    <n v="0"/>
    <n v="0"/>
    <n v="0"/>
    <n v="0"/>
    <n v="0"/>
    <n v="0"/>
    <s v="Continued"/>
    <n v="310"/>
    <n v="330"/>
    <n v="840"/>
    <n v="1480"/>
    <n v="44"/>
    <n v="65120"/>
    <n v="0"/>
    <n v="0"/>
    <n v="330"/>
    <n v="14520"/>
    <n v="840"/>
    <n v="36960"/>
    <n v="1170"/>
    <n v="51480"/>
    <s v="Continued"/>
    <n v="310"/>
    <n v="330"/>
    <n v="840"/>
    <n v="1480"/>
    <n v="44"/>
    <n v="65120"/>
    <s v="Fall 2018"/>
    <n v="310"/>
    <n v="13640"/>
    <n v="330"/>
    <n v="14520"/>
    <n v="840"/>
    <n v="36960"/>
    <n v="1480"/>
    <n v="65120"/>
    <s v="Continued"/>
    <n v="310"/>
    <n v="330"/>
    <n v="840"/>
    <n v="1480"/>
    <n v="44"/>
    <n v="65120"/>
    <n v="310"/>
    <n v="13640"/>
    <n v="330"/>
    <n v="14520"/>
    <n v="840"/>
    <n v="36960"/>
    <n v="1480"/>
    <n v="65120"/>
    <x v="0"/>
    <n v="310"/>
    <n v="330"/>
    <n v="840"/>
    <n v="1480"/>
    <n v="44"/>
    <n v="65120"/>
    <s v="n/a, older cycle"/>
    <n v="310"/>
    <n v="13640"/>
    <n v="330"/>
    <n v="14520"/>
    <n v="840"/>
    <n v="36960"/>
    <n v="1480"/>
    <n v="65120"/>
    <x v="2"/>
    <n v="310"/>
    <n v="330"/>
    <n v="840"/>
    <n v="1480"/>
    <n v="44"/>
    <n v="65120"/>
    <s v="n/a, older cycle"/>
    <n v="310"/>
    <n v="13640"/>
    <n v="330"/>
    <n v="14520"/>
    <n v="840"/>
    <n v="36960"/>
    <n v="1480"/>
    <n v="65120"/>
    <n v="7090"/>
    <n v="311960"/>
    <n v="10.398666666666667"/>
  </r>
  <r>
    <n v="356"/>
    <n v="514143"/>
    <x v="11"/>
    <s v="2018"/>
    <x v="0"/>
    <x v="14"/>
    <n v="30000"/>
    <s v="n/a, older cycle"/>
    <s v="Laura Ralston"/>
    <s v="lralston@highlands.edu"/>
    <s v="Elementary Statistics"/>
    <s v="MATH 2200"/>
    <s v="Mathematical Subjects"/>
    <s v="Positive"/>
    <s v="Negative"/>
    <s v="Negative"/>
    <n v="61811"/>
    <n v="775"/>
    <n v="149.5"/>
    <n v="150"/>
    <n v="323"/>
    <n v="305"/>
    <s v="Fall 2018"/>
    <s v="N"/>
    <m/>
    <m/>
    <s v="Continued"/>
    <n v="0"/>
    <n v="0"/>
    <n v="0"/>
    <n v="0"/>
    <n v="0"/>
    <n v="0"/>
    <n v="0"/>
    <n v="0"/>
    <n v="0"/>
    <n v="0"/>
    <n v="0"/>
    <n v="0"/>
    <n v="0"/>
    <n v="0"/>
    <n v="0"/>
    <n v="0"/>
    <n v="0"/>
    <n v="0"/>
    <n v="0"/>
    <n v="0"/>
    <n v="0"/>
    <n v="0"/>
    <n v="0"/>
    <n v="0"/>
    <n v="0"/>
    <n v="0"/>
    <n v="0"/>
    <n v="0"/>
    <s v="Continued"/>
    <n v="150"/>
    <n v="323"/>
    <n v="305"/>
    <n v="778"/>
    <n v="150"/>
    <n v="116700"/>
    <n v="0"/>
    <n v="0"/>
    <n v="323"/>
    <n v="48450"/>
    <n v="305"/>
    <n v="45750"/>
    <n v="628"/>
    <n v="94200"/>
    <s v="Continued"/>
    <n v="150"/>
    <n v="323"/>
    <n v="305"/>
    <n v="778"/>
    <n v="150"/>
    <n v="116700"/>
    <s v="Fall 2018"/>
    <n v="150"/>
    <n v="22500"/>
    <n v="323"/>
    <n v="48450"/>
    <n v="305"/>
    <n v="45750"/>
    <n v="778"/>
    <n v="116700"/>
    <s v="Continued"/>
    <n v="150"/>
    <n v="323"/>
    <n v="305"/>
    <n v="778"/>
    <n v="150"/>
    <n v="116700"/>
    <n v="150"/>
    <n v="22500"/>
    <n v="323"/>
    <n v="48450"/>
    <n v="305"/>
    <n v="45750"/>
    <n v="778"/>
    <n v="116700"/>
    <x v="0"/>
    <n v="139"/>
    <n v="460"/>
    <n v="616"/>
    <n v="1215"/>
    <n v="149.5"/>
    <n v="181642.5"/>
    <s v="n/a, older cycle"/>
    <n v="139"/>
    <n v="20780.5"/>
    <n v="460"/>
    <n v="68770"/>
    <n v="616"/>
    <n v="92092"/>
    <n v="1215"/>
    <n v="181642.5"/>
    <x v="2"/>
    <n v="139"/>
    <n v="460"/>
    <n v="616"/>
    <n v="1215"/>
    <n v="149.5"/>
    <n v="181642.5"/>
    <s v="n/a, older cycle"/>
    <n v="139"/>
    <n v="20780.5"/>
    <n v="460"/>
    <n v="68770"/>
    <n v="616"/>
    <n v="92092"/>
    <n v="1215"/>
    <n v="181642.5"/>
    <n v="4614"/>
    <n v="690885"/>
    <n v="23.029499999999999"/>
  </r>
  <r>
    <n v="357"/>
    <n v="514204"/>
    <x v="11"/>
    <s v="2018"/>
    <x v="0"/>
    <x v="9"/>
    <n v="10800"/>
    <s v="n/a, older cycle"/>
    <s v="Dee McKinney"/>
    <s v="dmckinney@ega.edu"/>
    <s v="Western Civilization since 1648 (Western Civilization II)"/>
    <s v="HIST 1112"/>
    <s v="History"/>
    <s v="Positive"/>
    <s v="Positive"/>
    <s v="Positive"/>
    <n v="16316"/>
    <n v="85"/>
    <n v="192"/>
    <n v="30"/>
    <n v="30"/>
    <n v="85"/>
    <s v="Summer 2018"/>
    <s v="N"/>
    <m/>
    <m/>
    <s v="Continued"/>
    <n v="0"/>
    <n v="0"/>
    <n v="0"/>
    <n v="0"/>
    <n v="0"/>
    <n v="0"/>
    <n v="0"/>
    <n v="0"/>
    <n v="0"/>
    <n v="0"/>
    <n v="0"/>
    <n v="0"/>
    <n v="0"/>
    <n v="0"/>
    <n v="0"/>
    <n v="0"/>
    <n v="0"/>
    <n v="0"/>
    <n v="0"/>
    <n v="0"/>
    <n v="0"/>
    <n v="0"/>
    <n v="0"/>
    <n v="0"/>
    <n v="0"/>
    <n v="0"/>
    <n v="0"/>
    <n v="0"/>
    <s v="Continued"/>
    <n v="30"/>
    <n v="30"/>
    <n v="85"/>
    <n v="145"/>
    <n v="192"/>
    <n v="27840"/>
    <n v="30"/>
    <n v="5760"/>
    <n v="30"/>
    <n v="5760"/>
    <n v="85"/>
    <n v="16320"/>
    <n v="145"/>
    <n v="27840"/>
    <s v="Discontinued"/>
    <n v="30"/>
    <n v="30"/>
    <n v="85"/>
    <n v="145"/>
    <n v="192"/>
    <n v="27840"/>
    <s v="Summer 2018"/>
    <n v="0"/>
    <n v="0"/>
    <n v="0"/>
    <n v="0"/>
    <n v="0"/>
    <n v="0"/>
    <n v="0"/>
    <n v="0"/>
    <s v="Discontinued"/>
    <n v="30"/>
    <n v="30"/>
    <n v="85"/>
    <n v="0"/>
    <n v="192"/>
    <n v="0"/>
    <n v="0"/>
    <n v="0"/>
    <n v="0"/>
    <n v="0"/>
    <n v="0"/>
    <n v="0"/>
    <n v="0"/>
    <n v="0"/>
    <x v="1"/>
    <n v="30"/>
    <n v="30"/>
    <n v="85"/>
    <n v="145"/>
    <n v="192"/>
    <n v="27840"/>
    <s v="n/a, older cycle"/>
    <n v="0"/>
    <n v="0"/>
    <n v="0"/>
    <n v="0"/>
    <n v="0"/>
    <n v="0"/>
    <n v="0"/>
    <n v="0"/>
    <x v="1"/>
    <n v="30"/>
    <n v="30"/>
    <n v="85"/>
    <n v="145"/>
    <n v="192"/>
    <n v="27840"/>
    <s v="n/a, older cycle"/>
    <n v="0"/>
    <n v="0"/>
    <n v="0"/>
    <n v="0"/>
    <n v="0"/>
    <n v="0"/>
    <n v="0"/>
    <n v="0"/>
    <n v="145"/>
    <n v="27840"/>
    <n v="2.5777777777777779"/>
  </r>
  <r>
    <n v="359"/>
    <n v="514142"/>
    <x v="11"/>
    <s v="2018"/>
    <x v="0"/>
    <x v="2"/>
    <n v="30000"/>
    <s v="n/a, older cycle"/>
    <s v="Norbert Pienta"/>
    <s v="npienta@uga.edu"/>
    <s v="Basics of Chemistry, Freshman Chemistry I, Freshman Chemistry II"/>
    <s v="CHEM 1210, CHEM 1211, CHEM 1212"/>
    <s v="Chemistry"/>
    <s v="Not Measured"/>
    <s v="Not Measured"/>
    <s v="Not Measured"/>
    <n v="350000"/>
    <n v="5800"/>
    <n v="130"/>
    <n v="5800"/>
    <n v="3000"/>
    <n v="2400"/>
    <s v="Fall 2018"/>
    <s v="N"/>
    <m/>
    <m/>
    <s v="Continued"/>
    <n v="0"/>
    <n v="0"/>
    <n v="0"/>
    <n v="0"/>
    <n v="0"/>
    <n v="0"/>
    <n v="0"/>
    <n v="0"/>
    <n v="0"/>
    <n v="0"/>
    <n v="0"/>
    <n v="0"/>
    <n v="0"/>
    <n v="0"/>
    <n v="0"/>
    <n v="0"/>
    <n v="0"/>
    <n v="0"/>
    <n v="0"/>
    <n v="0"/>
    <n v="0"/>
    <n v="0"/>
    <n v="0"/>
    <n v="0"/>
    <n v="0"/>
    <n v="0"/>
    <n v="0"/>
    <n v="0"/>
    <s v="Continued"/>
    <n v="5800"/>
    <n v="3000"/>
    <n v="2400"/>
    <n v="11200"/>
    <n v="130"/>
    <n v="1456000"/>
    <n v="0"/>
    <n v="0"/>
    <n v="3000"/>
    <n v="390000"/>
    <n v="2400"/>
    <n v="312000"/>
    <n v="5400"/>
    <n v="702000"/>
    <s v="Continued"/>
    <n v="5800"/>
    <n v="3000"/>
    <n v="2400"/>
    <n v="11200"/>
    <n v="130"/>
    <n v="1456000"/>
    <s v="Fall 2018"/>
    <n v="5800"/>
    <n v="754000"/>
    <n v="3000"/>
    <n v="390000"/>
    <n v="2400"/>
    <n v="312000"/>
    <n v="11200"/>
    <n v="1456000"/>
    <s v="Discontinued"/>
    <n v="5800"/>
    <n v="3000"/>
    <n v="2400"/>
    <n v="0"/>
    <n v="130"/>
    <n v="0"/>
    <n v="0"/>
    <n v="0"/>
    <n v="0"/>
    <n v="0"/>
    <n v="0"/>
    <n v="0"/>
    <n v="0"/>
    <n v="0"/>
    <x v="1"/>
    <n v="5800"/>
    <n v="3000"/>
    <n v="2400"/>
    <n v="11200"/>
    <n v="130"/>
    <n v="1456000"/>
    <s v="n/a, older cycle"/>
    <n v="0"/>
    <n v="0"/>
    <n v="0"/>
    <n v="0"/>
    <n v="0"/>
    <n v="0"/>
    <n v="0"/>
    <n v="0"/>
    <x v="1"/>
    <n v="5800"/>
    <n v="3000"/>
    <n v="2400"/>
    <n v="11200"/>
    <n v="130"/>
    <n v="1456000"/>
    <s v="n/a, older cycle"/>
    <n v="0"/>
    <n v="0"/>
    <n v="0"/>
    <n v="0"/>
    <n v="0"/>
    <n v="0"/>
    <n v="0"/>
    <n v="0"/>
    <n v="16600"/>
    <n v="2158000"/>
    <n v="71.933333333333337"/>
  </r>
  <r>
    <n v="360"/>
    <n v="514232"/>
    <x v="11"/>
    <s v="2018"/>
    <x v="0"/>
    <x v="1"/>
    <n v="24800"/>
    <s v="n/a, older cycle"/>
    <s v="Charity Bryan"/>
    <s v="cbryan4@kennesaw.edu"/>
    <s v="Behavioral and Psychological Aspects of Physical Education and Coaching, Service as Leadership, Programming and Problem Solving I"/>
    <s v="HPE 3100, LDRS 3400, CSE 1301"/>
    <s v="Kinesiology"/>
    <s v="Positive"/>
    <s v="Neutral"/>
    <s v="Neutral"/>
    <n v="294268"/>
    <n v="1900"/>
    <n v="154.87"/>
    <n v="190"/>
    <n v="1010"/>
    <n v="660"/>
    <s v="Fall 2018"/>
    <s v="N"/>
    <m/>
    <m/>
    <s v="Continued"/>
    <n v="0"/>
    <n v="0"/>
    <n v="0"/>
    <n v="0"/>
    <n v="0"/>
    <n v="0"/>
    <n v="0"/>
    <n v="0"/>
    <n v="0"/>
    <n v="0"/>
    <n v="0"/>
    <n v="0"/>
    <n v="0"/>
    <n v="0"/>
    <n v="0"/>
    <n v="0"/>
    <n v="0"/>
    <n v="0"/>
    <n v="0"/>
    <n v="0"/>
    <n v="0"/>
    <n v="0"/>
    <n v="0"/>
    <n v="0"/>
    <n v="0"/>
    <n v="0"/>
    <n v="0"/>
    <n v="0"/>
    <s v="Continued"/>
    <n v="190"/>
    <n v="1010"/>
    <n v="660"/>
    <n v="1860"/>
    <n v="155"/>
    <n v="288300"/>
    <n v="0"/>
    <n v="0"/>
    <n v="1010"/>
    <n v="156550"/>
    <n v="660"/>
    <n v="102300"/>
    <n v="1670"/>
    <n v="258850"/>
    <s v="Continued"/>
    <n v="190"/>
    <n v="1010"/>
    <n v="660"/>
    <n v="1860"/>
    <n v="155"/>
    <n v="288300"/>
    <s v="Fall 2018"/>
    <n v="190"/>
    <n v="29450"/>
    <n v="1010"/>
    <n v="156550"/>
    <n v="660"/>
    <n v="102300"/>
    <n v="1860"/>
    <n v="288300"/>
    <s v="Discontinued"/>
    <n v="190"/>
    <n v="1010"/>
    <n v="660"/>
    <n v="0"/>
    <n v="155"/>
    <n v="0"/>
    <n v="0"/>
    <n v="0"/>
    <n v="0"/>
    <n v="0"/>
    <n v="0"/>
    <n v="0"/>
    <n v="0"/>
    <n v="0"/>
    <x v="1"/>
    <n v="190"/>
    <n v="1010"/>
    <n v="660"/>
    <n v="1860"/>
    <n v="155"/>
    <n v="288300"/>
    <s v="n/a, older cycle"/>
    <n v="0"/>
    <n v="0"/>
    <n v="0"/>
    <n v="0"/>
    <n v="0"/>
    <n v="0"/>
    <n v="0"/>
    <n v="0"/>
    <x v="1"/>
    <n v="190"/>
    <n v="1010"/>
    <n v="660"/>
    <n v="1860"/>
    <n v="155"/>
    <n v="288300"/>
    <s v="n/a, older cycle"/>
    <n v="0"/>
    <n v="0"/>
    <n v="0"/>
    <n v="0"/>
    <n v="0"/>
    <n v="0"/>
    <n v="0"/>
    <n v="0"/>
    <n v="3530"/>
    <n v="547150"/>
    <n v="22.0625"/>
  </r>
  <r>
    <n v="361"/>
    <n v="514200"/>
    <x v="11"/>
    <s v="2018"/>
    <x v="0"/>
    <x v="14"/>
    <n v="10800"/>
    <s v="n/a, older cycle"/>
    <s v="Kencho Tenzin"/>
    <s v="ktenzin@highlands.edu"/>
    <s v="Introduction to Philosophy"/>
    <s v="PHIL 2010"/>
    <s v="Philosophy and Religion"/>
    <s v="Positive"/>
    <s v="Neutral"/>
    <s v="Neutral"/>
    <n v="26376"/>
    <n v="240"/>
    <n v="111"/>
    <n v="40"/>
    <n v="100"/>
    <n v="100"/>
    <s v="Fall 2018"/>
    <s v="N"/>
    <m/>
    <m/>
    <s v="Continued"/>
    <n v="0"/>
    <n v="0"/>
    <n v="0"/>
    <n v="0"/>
    <n v="0"/>
    <n v="0"/>
    <n v="0"/>
    <n v="0"/>
    <n v="0"/>
    <n v="0"/>
    <n v="0"/>
    <n v="0"/>
    <n v="0"/>
    <n v="0"/>
    <n v="0"/>
    <n v="0"/>
    <n v="0"/>
    <n v="0"/>
    <n v="0"/>
    <n v="0"/>
    <n v="0"/>
    <n v="0"/>
    <n v="0"/>
    <n v="0"/>
    <n v="0"/>
    <n v="0"/>
    <n v="0"/>
    <n v="0"/>
    <s v="Continued"/>
    <n v="40"/>
    <n v="100"/>
    <n v="100"/>
    <n v="240"/>
    <n v="111"/>
    <n v="26640"/>
    <n v="0"/>
    <n v="0"/>
    <n v="100"/>
    <n v="11100"/>
    <n v="100"/>
    <n v="11100"/>
    <n v="200"/>
    <n v="22200"/>
    <s v="Continued"/>
    <n v="40"/>
    <n v="100"/>
    <n v="100"/>
    <n v="240"/>
    <n v="111"/>
    <n v="26640"/>
    <s v="Fall 2018"/>
    <n v="40"/>
    <n v="4440"/>
    <n v="100"/>
    <n v="11100"/>
    <n v="100"/>
    <n v="11100"/>
    <n v="240"/>
    <n v="26640"/>
    <s v="Continued"/>
    <n v="40"/>
    <n v="100"/>
    <n v="100"/>
    <n v="240"/>
    <n v="111"/>
    <n v="26640"/>
    <n v="40"/>
    <n v="4440"/>
    <n v="100"/>
    <n v="11100"/>
    <n v="100"/>
    <n v="11100"/>
    <n v="240"/>
    <n v="26640"/>
    <x v="0"/>
    <n v="40"/>
    <n v="100"/>
    <n v="100"/>
    <n v="240"/>
    <n v="111"/>
    <n v="26640"/>
    <s v="n/a, older cycle"/>
    <n v="40"/>
    <n v="4440"/>
    <n v="100"/>
    <n v="11100"/>
    <n v="100"/>
    <n v="11100"/>
    <n v="240"/>
    <n v="26640"/>
    <x v="2"/>
    <n v="40"/>
    <n v="100"/>
    <n v="100"/>
    <n v="240"/>
    <n v="111"/>
    <n v="26640"/>
    <s v="n/a, older cycle"/>
    <n v="40"/>
    <n v="4440"/>
    <n v="100"/>
    <n v="11100"/>
    <n v="100"/>
    <n v="11100"/>
    <n v="240"/>
    <n v="26640"/>
    <n v="1160"/>
    <n v="128760"/>
    <n v="11.922222222222222"/>
  </r>
  <r>
    <n v="362"/>
    <n v="514231"/>
    <x v="11"/>
    <s v="2018"/>
    <x v="0"/>
    <x v="1"/>
    <n v="27300"/>
    <s v="n/a, older cycle"/>
    <s v="Lindsey Hand"/>
    <s v="lhand4@kennesaw.edu"/>
    <s v="Communication Sources and Investigation"/>
    <s v="COM 2020"/>
    <s v="Communication"/>
    <s v="Positive"/>
    <s v="Positive"/>
    <s v="Positive"/>
    <n v="87249"/>
    <n v="827"/>
    <n v="105.5"/>
    <n v="71"/>
    <n v="373"/>
    <n v="383"/>
    <s v="Fall 2018"/>
    <s v="N"/>
    <m/>
    <m/>
    <s v="Continued"/>
    <n v="0"/>
    <n v="0"/>
    <n v="0"/>
    <n v="0"/>
    <n v="0"/>
    <n v="0"/>
    <n v="0"/>
    <n v="0"/>
    <n v="0"/>
    <n v="0"/>
    <n v="0"/>
    <n v="0"/>
    <n v="0"/>
    <n v="0"/>
    <n v="0"/>
    <n v="0"/>
    <n v="0"/>
    <n v="0"/>
    <n v="0"/>
    <n v="0"/>
    <n v="0"/>
    <n v="0"/>
    <n v="0"/>
    <n v="0"/>
    <n v="0"/>
    <n v="0"/>
    <n v="0"/>
    <n v="0"/>
    <s v="Continued"/>
    <n v="71"/>
    <n v="373"/>
    <n v="383"/>
    <n v="827"/>
    <n v="106"/>
    <n v="87662"/>
    <n v="0"/>
    <n v="0"/>
    <n v="373"/>
    <n v="39538"/>
    <n v="383"/>
    <n v="40598"/>
    <n v="756"/>
    <n v="80136"/>
    <s v="Continued"/>
    <n v="71"/>
    <n v="373"/>
    <n v="383"/>
    <n v="827"/>
    <n v="106"/>
    <n v="87662"/>
    <s v="Fall 2018"/>
    <n v="71"/>
    <n v="7526"/>
    <n v="373"/>
    <n v="39538"/>
    <n v="383"/>
    <n v="40598"/>
    <n v="827"/>
    <n v="87662"/>
    <s v="Continued"/>
    <n v="71"/>
    <n v="373"/>
    <n v="383"/>
    <n v="827"/>
    <n v="106"/>
    <n v="87662"/>
    <n v="71"/>
    <n v="7526"/>
    <n v="373"/>
    <n v="39538"/>
    <n v="383"/>
    <n v="40598"/>
    <n v="827"/>
    <n v="87662"/>
    <x v="0"/>
    <n v="71"/>
    <n v="373"/>
    <n v="383"/>
    <n v="827"/>
    <n v="106"/>
    <n v="87662"/>
    <s v="n/a, older cycle"/>
    <n v="71"/>
    <n v="7526"/>
    <n v="373"/>
    <n v="39538"/>
    <n v="383"/>
    <n v="40598"/>
    <n v="827"/>
    <n v="87662"/>
    <x v="2"/>
    <n v="71"/>
    <n v="373"/>
    <n v="383"/>
    <n v="827"/>
    <n v="106"/>
    <n v="87662"/>
    <s v="n/a, older cycle"/>
    <n v="71"/>
    <n v="7526"/>
    <n v="373"/>
    <n v="39538"/>
    <n v="383"/>
    <n v="40598"/>
    <n v="827"/>
    <n v="87662"/>
    <n v="4064"/>
    <n v="430784"/>
    <n v="15.779633699633699"/>
  </r>
  <r>
    <n v="364"/>
    <n v="514147"/>
    <x v="11"/>
    <s v="2018"/>
    <x v="0"/>
    <x v="14"/>
    <n v="10800"/>
    <s v="n/a, older cycle"/>
    <s v="Randy Green"/>
    <s v="ragreen@highlands.edu"/>
    <s v="The American Police Systems, Exploring Teaching and Learning"/>
    <s v="CRJU 2111, EDUC 2130"/>
    <s v="Criminal Justice"/>
    <s v="Positive"/>
    <s v="Positive"/>
    <s v="Positive"/>
    <n v="23100"/>
    <n v="180"/>
    <n v="128.33000000000001"/>
    <n v="0"/>
    <n v="90"/>
    <n v="90"/>
    <s v="Fall 2018"/>
    <s v="N"/>
    <m/>
    <m/>
    <s v="Continued"/>
    <n v="0"/>
    <n v="0"/>
    <n v="0"/>
    <n v="0"/>
    <n v="0"/>
    <n v="0"/>
    <n v="0"/>
    <n v="0"/>
    <n v="0"/>
    <n v="0"/>
    <n v="0"/>
    <n v="0"/>
    <n v="0"/>
    <n v="0"/>
    <n v="0"/>
    <n v="0"/>
    <n v="0"/>
    <n v="0"/>
    <n v="0"/>
    <n v="0"/>
    <n v="0"/>
    <n v="0"/>
    <n v="0"/>
    <n v="0"/>
    <n v="0"/>
    <n v="0"/>
    <n v="0"/>
    <n v="0"/>
    <s v="Continued"/>
    <n v="0"/>
    <n v="90"/>
    <n v="90"/>
    <n v="180"/>
    <n v="128"/>
    <n v="23040"/>
    <n v="0"/>
    <n v="0"/>
    <n v="90"/>
    <n v="11520"/>
    <n v="90"/>
    <n v="11520"/>
    <n v="180"/>
    <n v="23040"/>
    <s v="Continued"/>
    <n v="0"/>
    <n v="90"/>
    <n v="90"/>
    <n v="180"/>
    <n v="128"/>
    <n v="23040"/>
    <s v="Fall 2018"/>
    <n v="0"/>
    <n v="0"/>
    <n v="90"/>
    <n v="11520"/>
    <n v="90"/>
    <n v="11520"/>
    <n v="180"/>
    <n v="23040"/>
    <s v="Unknown"/>
    <n v="0"/>
    <n v="90"/>
    <n v="90"/>
    <n v="0"/>
    <n v="128"/>
    <n v="0"/>
    <n v="0"/>
    <n v="0"/>
    <n v="0"/>
    <n v="0"/>
    <n v="0"/>
    <n v="0"/>
    <n v="0"/>
    <n v="0"/>
    <x v="0"/>
    <n v="0"/>
    <n v="90"/>
    <n v="90"/>
    <n v="180"/>
    <n v="128"/>
    <n v="23040"/>
    <s v="n/a, older cycle"/>
    <n v="0"/>
    <n v="0"/>
    <n v="90"/>
    <n v="11520"/>
    <n v="90"/>
    <n v="11520"/>
    <n v="180"/>
    <n v="23040"/>
    <x v="2"/>
    <n v="0"/>
    <n v="90"/>
    <n v="90"/>
    <n v="180"/>
    <n v="128"/>
    <n v="23040"/>
    <s v="n/a, older cycle"/>
    <n v="0"/>
    <n v="0"/>
    <n v="90"/>
    <n v="11520"/>
    <n v="90"/>
    <n v="11520"/>
    <n v="180"/>
    <n v="23040"/>
    <n v="720"/>
    <n v="92160"/>
    <n v="8.5333333333333332"/>
  </r>
  <r>
    <n v="365"/>
    <n v="514206"/>
    <x v="11"/>
    <s v="2018"/>
    <x v="0"/>
    <x v="1"/>
    <n v="30000"/>
    <s v="n/a, older cycle"/>
    <s v="Lei Li"/>
    <s v="lli13@kennesaw.edu"/>
    <s v="IT Policy and Law, IT Service Delivery, IT System Acquisition and Integration, Database Security &amp; Auditing, Data Visualization"/>
    <s v="IT 6103, IT 6413, IT 6423, IT 6863, IT 7113"/>
    <s v="Computing Disciplines"/>
    <s v="Positive"/>
    <s v="Positive"/>
    <s v="Neutral"/>
    <n v="39333"/>
    <n v="397"/>
    <n v="285"/>
    <n v="137"/>
    <n v="80"/>
    <n v="180"/>
    <s v="Fall 2018"/>
    <s v="N"/>
    <m/>
    <m/>
    <s v="Continued"/>
    <n v="0"/>
    <n v="0"/>
    <n v="0"/>
    <n v="0"/>
    <n v="0"/>
    <n v="0"/>
    <n v="0"/>
    <n v="0"/>
    <n v="0"/>
    <n v="0"/>
    <n v="0"/>
    <n v="0"/>
    <n v="0"/>
    <n v="0"/>
    <n v="0"/>
    <n v="0"/>
    <n v="0"/>
    <n v="0"/>
    <n v="0"/>
    <n v="0"/>
    <n v="0"/>
    <n v="0"/>
    <n v="0"/>
    <n v="0"/>
    <n v="0"/>
    <n v="0"/>
    <n v="0"/>
    <n v="0"/>
    <s v="Continued"/>
    <n v="137"/>
    <n v="80"/>
    <n v="180"/>
    <n v="397"/>
    <n v="285"/>
    <n v="113145"/>
    <n v="0"/>
    <n v="0"/>
    <n v="80"/>
    <n v="22800"/>
    <n v="180"/>
    <n v="51300"/>
    <n v="260"/>
    <n v="74100"/>
    <s v="Continued"/>
    <n v="137"/>
    <n v="80"/>
    <n v="180"/>
    <n v="397"/>
    <n v="285"/>
    <n v="113145"/>
    <s v="Fall 2018"/>
    <n v="137"/>
    <n v="39045"/>
    <n v="80"/>
    <n v="22800"/>
    <n v="180"/>
    <n v="51300"/>
    <n v="397"/>
    <n v="113145"/>
    <s v="Continued"/>
    <n v="137"/>
    <n v="80"/>
    <n v="180"/>
    <n v="397"/>
    <n v="285"/>
    <n v="113145"/>
    <n v="137"/>
    <n v="39045"/>
    <n v="80"/>
    <n v="22800"/>
    <n v="180"/>
    <n v="51300"/>
    <n v="397"/>
    <n v="113145"/>
    <x v="0"/>
    <n v="137"/>
    <n v="80"/>
    <n v="180"/>
    <n v="397"/>
    <n v="285"/>
    <n v="113145"/>
    <s v="n/a, older cycle"/>
    <n v="137"/>
    <n v="39045"/>
    <n v="80"/>
    <n v="22800"/>
    <n v="180"/>
    <n v="51300"/>
    <n v="397"/>
    <n v="113145"/>
    <x v="2"/>
    <n v="137"/>
    <n v="80"/>
    <n v="180"/>
    <n v="397"/>
    <n v="285"/>
    <n v="113145"/>
    <s v="n/a, older cycle"/>
    <n v="137"/>
    <n v="39045"/>
    <n v="80"/>
    <n v="22800"/>
    <n v="180"/>
    <n v="51300"/>
    <n v="397"/>
    <n v="113145"/>
    <n v="1848"/>
    <n v="526680"/>
    <n v="17.556000000000001"/>
  </r>
  <r>
    <n v="366"/>
    <n v="514138"/>
    <x v="11"/>
    <s v="2018"/>
    <x v="0"/>
    <x v="2"/>
    <n v="30000"/>
    <s v="n/a, older cycle"/>
    <s v="James Castle"/>
    <s v="jcastle@uga.edu"/>
    <s v="Adapted PE, Beg Badminton, Beg Basketball, Challenge Course, Beg Bowling, Outdoor Adventure, Beg Bkpkg-Hiking, Beg Golf, Intermediate Golf, Advanced Golf, Self Defense, Beg Racquetball, Inter Racquetball, Softball, Soccer, Ultimate, Beg Swimming, Inter Swimming, Beg Scuba, Beg Tennis, Inter Tennis, Beg Volleyball, Inter Volleyball, Intro to Wt Train, Fitness for Life Group Fitness, FFL Indoor Cycling, FFL Body Condition, FFL Jogging, FFL Swimming, FFL Walking, Directed Study"/>
    <s v="PEDB 1010, 1020, 1040, 1070, 1080, 1090, 1100, 1120, 1130, 1140, 1150, 1230, 1240, 1260, 1270, 1280, 1300, 1310, 1331, 1350, 1360, 1380, 1390, 1400, 1900, 1910, 1920, 1930, 1940, 1950, 1990"/>
    <s v="Kinesiology"/>
    <s v="Positive"/>
    <s v="Positive"/>
    <s v="Not Measured"/>
    <n v="210000"/>
    <n v="7000"/>
    <n v="30"/>
    <n v="600"/>
    <n v="3200"/>
    <n v="3200"/>
    <s v="Fall 2018"/>
    <s v="N"/>
    <m/>
    <m/>
    <s v="Continued"/>
    <n v="0"/>
    <n v="0"/>
    <n v="0"/>
    <n v="0"/>
    <n v="0"/>
    <n v="0"/>
    <n v="0"/>
    <n v="0"/>
    <n v="0"/>
    <n v="0"/>
    <n v="0"/>
    <n v="0"/>
    <n v="0"/>
    <n v="0"/>
    <n v="0"/>
    <n v="0"/>
    <n v="0"/>
    <n v="0"/>
    <n v="0"/>
    <n v="0"/>
    <n v="0"/>
    <n v="0"/>
    <n v="0"/>
    <n v="0"/>
    <n v="0"/>
    <n v="0"/>
    <n v="0"/>
    <n v="0"/>
    <s v="Continued"/>
    <n v="600"/>
    <n v="3200"/>
    <n v="3200"/>
    <n v="7000"/>
    <n v="30"/>
    <n v="210000"/>
    <n v="0"/>
    <n v="0"/>
    <n v="3200"/>
    <n v="96000"/>
    <n v="3200"/>
    <n v="96000"/>
    <n v="6400"/>
    <n v="192000"/>
    <s v="Continued"/>
    <n v="600"/>
    <n v="3200"/>
    <n v="3200"/>
    <n v="7000"/>
    <n v="30"/>
    <n v="210000"/>
    <s v="Fall 2018"/>
    <n v="600"/>
    <n v="18000"/>
    <n v="3200"/>
    <n v="96000"/>
    <n v="3200"/>
    <n v="96000"/>
    <n v="7000"/>
    <n v="210000"/>
    <s v="Continued"/>
    <n v="600"/>
    <n v="3200"/>
    <n v="3200"/>
    <n v="7000"/>
    <n v="30"/>
    <n v="210000"/>
    <n v="600"/>
    <n v="18000"/>
    <n v="3200"/>
    <n v="96000"/>
    <n v="3200"/>
    <n v="96000"/>
    <n v="7000"/>
    <n v="210000"/>
    <x v="0"/>
    <n v="600"/>
    <n v="3200"/>
    <n v="3200"/>
    <n v="7000"/>
    <n v="30"/>
    <n v="210000"/>
    <s v="n/a, older cycle"/>
    <n v="600"/>
    <n v="18000"/>
    <n v="3200"/>
    <n v="96000"/>
    <n v="3200"/>
    <n v="96000"/>
    <n v="7000"/>
    <n v="210000"/>
    <x v="2"/>
    <n v="600"/>
    <n v="3200"/>
    <n v="3200"/>
    <n v="7000"/>
    <n v="30"/>
    <n v="210000"/>
    <s v="n/a, older cycle"/>
    <n v="600"/>
    <n v="18000"/>
    <n v="3200"/>
    <n v="96000"/>
    <n v="3200"/>
    <n v="96000"/>
    <n v="7000"/>
    <n v="210000"/>
    <n v="34400"/>
    <n v="1032000"/>
    <n v="34.4"/>
  </r>
  <r>
    <n v="370"/>
    <n v="514201"/>
    <x v="11"/>
    <s v="2018"/>
    <x v="0"/>
    <x v="14"/>
    <n v="30000"/>
    <s v="n/a, older cycle"/>
    <s v="Jacqueline Belwood"/>
    <s v="jbelwood@highlands.edu"/>
    <s v="Principles of Biology I &amp; II"/>
    <s v="BIOL 2107, BIOL 2108"/>
    <s v="Biological Sciences"/>
    <s v="Positive"/>
    <s v="Neutral"/>
    <s v="Neutral"/>
    <n v="130416"/>
    <n v="528"/>
    <n v="247"/>
    <n v="96"/>
    <n v="192"/>
    <n v="204"/>
    <s v="Fall 2018"/>
    <s v="N"/>
    <m/>
    <m/>
    <s v="Continued"/>
    <n v="0"/>
    <n v="0"/>
    <n v="0"/>
    <n v="0"/>
    <n v="0"/>
    <n v="0"/>
    <n v="0"/>
    <n v="0"/>
    <n v="0"/>
    <n v="0"/>
    <n v="0"/>
    <n v="0"/>
    <n v="0"/>
    <n v="0"/>
    <n v="0"/>
    <n v="0"/>
    <n v="0"/>
    <n v="0"/>
    <n v="0"/>
    <n v="0"/>
    <n v="0"/>
    <n v="0"/>
    <n v="0"/>
    <n v="0"/>
    <n v="0"/>
    <n v="0"/>
    <n v="0"/>
    <n v="0"/>
    <s v="Continued"/>
    <n v="96"/>
    <n v="192"/>
    <n v="204"/>
    <n v="492"/>
    <n v="247"/>
    <n v="121524"/>
    <n v="0"/>
    <n v="0"/>
    <n v="192"/>
    <n v="47424"/>
    <n v="204"/>
    <n v="50388"/>
    <n v="396"/>
    <n v="97812"/>
    <s v="Continued"/>
    <n v="96"/>
    <n v="192"/>
    <n v="204"/>
    <n v="492"/>
    <n v="247"/>
    <n v="121524"/>
    <s v="Fall 2018"/>
    <n v="96"/>
    <n v="23712"/>
    <n v="192"/>
    <n v="47424"/>
    <n v="204"/>
    <n v="50388"/>
    <n v="492"/>
    <n v="121524"/>
    <s v="Continued"/>
    <n v="96"/>
    <n v="192"/>
    <n v="204"/>
    <n v="492"/>
    <n v="247"/>
    <n v="121524"/>
    <n v="96"/>
    <n v="23712"/>
    <n v="192"/>
    <n v="47424"/>
    <n v="204"/>
    <n v="50388"/>
    <n v="492"/>
    <n v="121524"/>
    <x v="3"/>
    <n v="96"/>
    <n v="192"/>
    <n v="204"/>
    <n v="492"/>
    <n v="247"/>
    <n v="121524"/>
    <s v="n/a, older cycle"/>
    <n v="0"/>
    <n v="0"/>
    <n v="0"/>
    <n v="0"/>
    <n v="0"/>
    <n v="0"/>
    <n v="0"/>
    <n v="0"/>
    <x v="0"/>
    <n v="96"/>
    <n v="192"/>
    <n v="204"/>
    <n v="492"/>
    <n v="247"/>
    <n v="121524"/>
    <s v="n/a, older cycle"/>
    <n v="0"/>
    <n v="0"/>
    <n v="0"/>
    <n v="0"/>
    <n v="0"/>
    <n v="0"/>
    <n v="0"/>
    <n v="0"/>
    <n v="1380"/>
    <n v="340860"/>
    <n v="11.362"/>
  </r>
  <r>
    <s v="M013"/>
    <n v="514198"/>
    <x v="11"/>
    <s v="2018"/>
    <x v="1"/>
    <x v="6"/>
    <n v="4800"/>
    <s v="n/a, older cycle"/>
    <s v="Ru Story Huffman"/>
    <s v="ru.story-huffman@gsw.edu"/>
    <s v="Fundamentals of Information Literacy"/>
    <s v="LIBR 1101"/>
    <s v="Libraries"/>
    <s v="n/a"/>
    <s v="n/a"/>
    <s v="n/a"/>
    <n v="0"/>
    <n v="0"/>
    <n v="0"/>
    <n v="0"/>
    <n v="0"/>
    <n v="0"/>
    <n v="0"/>
    <s v="N"/>
    <m/>
    <m/>
    <s v="Mini-Grant"/>
    <n v="0"/>
    <n v="0"/>
    <n v="0"/>
    <n v="0"/>
    <n v="0"/>
    <n v="0"/>
    <n v="0"/>
    <n v="0"/>
    <n v="0"/>
    <n v="0"/>
    <n v="0"/>
    <n v="0"/>
    <n v="0"/>
    <n v="0"/>
    <n v="0"/>
    <n v="0"/>
    <n v="0"/>
    <n v="0"/>
    <n v="0"/>
    <n v="0"/>
    <n v="0"/>
    <n v="0"/>
    <n v="0"/>
    <n v="0"/>
    <n v="0"/>
    <n v="0"/>
    <n v="0"/>
    <n v="0"/>
    <s v="Mini-Grant"/>
    <n v="0"/>
    <n v="0"/>
    <n v="0"/>
    <n v="0"/>
    <n v="0"/>
    <n v="0"/>
    <n v="0"/>
    <n v="0"/>
    <n v="0"/>
    <n v="0"/>
    <n v="0"/>
    <n v="0"/>
    <n v="0"/>
    <n v="0"/>
    <s v="Mini-Grant"/>
    <m/>
    <m/>
    <m/>
    <n v="0"/>
    <m/>
    <n v="0"/>
    <n v="0"/>
    <n v="0"/>
    <n v="0"/>
    <n v="0"/>
    <n v="0"/>
    <n v="0"/>
    <n v="0"/>
    <n v="0"/>
    <n v="0"/>
    <s v="Mini-Grant"/>
    <m/>
    <m/>
    <m/>
    <n v="0"/>
    <m/>
    <n v="0"/>
    <n v="0"/>
    <n v="0"/>
    <n v="0"/>
    <n v="0"/>
    <n v="0"/>
    <n v="0"/>
    <n v="0"/>
    <n v="0"/>
    <x v="4"/>
    <n v="0"/>
    <n v="0"/>
    <n v="0"/>
    <n v="0"/>
    <m/>
    <n v="0"/>
    <s v="n/a, older cycle"/>
    <n v="0"/>
    <n v="0"/>
    <n v="0"/>
    <n v="0"/>
    <n v="0"/>
    <n v="0"/>
    <n v="0"/>
    <n v="0"/>
    <x v="4"/>
    <n v="0"/>
    <n v="0"/>
    <n v="0"/>
    <n v="0"/>
    <m/>
    <n v="0"/>
    <s v="n/a, older cycle"/>
    <n v="0"/>
    <n v="0"/>
    <n v="0"/>
    <n v="0"/>
    <n v="0"/>
    <n v="0"/>
    <n v="0"/>
    <n v="0"/>
    <n v="0"/>
    <n v="0"/>
    <n v="0"/>
  </r>
  <r>
    <s v="M014"/>
    <n v="514221"/>
    <x v="11"/>
    <s v="2018"/>
    <x v="1"/>
    <x v="3"/>
    <n v="4800"/>
    <s v="n/a, older cycle"/>
    <s v="Barbara G. Tucker"/>
    <s v="btucker@daltonstate.edu"/>
    <s v="Public Speaking"/>
    <s v="COMM 1110"/>
    <s v="Communication"/>
    <s v="n/a"/>
    <s v="n/a"/>
    <s v="n/a"/>
    <n v="0"/>
    <n v="0"/>
    <n v="0"/>
    <n v="0"/>
    <n v="0"/>
    <n v="0"/>
    <n v="0"/>
    <s v="N"/>
    <m/>
    <m/>
    <s v="Mini-Grant"/>
    <n v="0"/>
    <n v="0"/>
    <n v="0"/>
    <n v="0"/>
    <n v="0"/>
    <n v="0"/>
    <n v="0"/>
    <n v="0"/>
    <n v="0"/>
    <n v="0"/>
    <n v="0"/>
    <n v="0"/>
    <n v="0"/>
    <n v="0"/>
    <n v="0"/>
    <n v="0"/>
    <n v="0"/>
    <n v="0"/>
    <n v="0"/>
    <n v="0"/>
    <n v="0"/>
    <n v="0"/>
    <n v="0"/>
    <n v="0"/>
    <n v="0"/>
    <n v="0"/>
    <n v="0"/>
    <n v="0"/>
    <s v="Mini-Grant"/>
    <n v="0"/>
    <n v="0"/>
    <n v="0"/>
    <n v="0"/>
    <n v="0"/>
    <n v="0"/>
    <n v="0"/>
    <n v="0"/>
    <n v="0"/>
    <n v="0"/>
    <n v="0"/>
    <n v="0"/>
    <n v="0"/>
    <n v="0"/>
    <s v="Mini-Grant"/>
    <m/>
    <m/>
    <m/>
    <n v="0"/>
    <m/>
    <n v="0"/>
    <n v="0"/>
    <n v="0"/>
    <n v="0"/>
    <n v="0"/>
    <n v="0"/>
    <n v="0"/>
    <n v="0"/>
    <n v="0"/>
    <n v="0"/>
    <s v="Mini-Grant"/>
    <m/>
    <m/>
    <m/>
    <n v="0"/>
    <m/>
    <n v="0"/>
    <n v="0"/>
    <n v="0"/>
    <n v="0"/>
    <n v="0"/>
    <n v="0"/>
    <n v="0"/>
    <n v="0"/>
    <n v="0"/>
    <x v="4"/>
    <n v="0"/>
    <n v="0"/>
    <n v="0"/>
    <n v="0"/>
    <m/>
    <n v="0"/>
    <s v="n/a, older cycle"/>
    <n v="0"/>
    <n v="0"/>
    <n v="0"/>
    <n v="0"/>
    <n v="0"/>
    <n v="0"/>
    <n v="0"/>
    <n v="0"/>
    <x v="4"/>
    <n v="0"/>
    <n v="0"/>
    <n v="0"/>
    <n v="0"/>
    <m/>
    <n v="0"/>
    <s v="n/a, older cycle"/>
    <n v="0"/>
    <n v="0"/>
    <n v="0"/>
    <n v="0"/>
    <n v="0"/>
    <n v="0"/>
    <n v="0"/>
    <n v="0"/>
    <n v="0"/>
    <n v="0"/>
    <n v="0"/>
  </r>
  <r>
    <s v="M015"/>
    <n v="514148"/>
    <x v="11"/>
    <s v="2018"/>
    <x v="1"/>
    <x v="14"/>
    <n v="4400"/>
    <s v="n/a, older cycle"/>
    <s v="Jason Christian"/>
    <s v="jachrist@highlands.edu"/>
    <s v="Anatomy and Physiology I, Anatomy and Physiology II"/>
    <s v="BIOL 2121, BIOL 2122"/>
    <s v="Biological Sciences"/>
    <s v="n/a"/>
    <s v="n/a"/>
    <s v="n/a"/>
    <n v="0"/>
    <n v="0"/>
    <n v="0"/>
    <n v="0"/>
    <n v="0"/>
    <n v="0"/>
    <n v="0"/>
    <s v="N"/>
    <m/>
    <m/>
    <s v="Mini-Grant"/>
    <n v="0"/>
    <n v="0"/>
    <n v="0"/>
    <n v="0"/>
    <n v="0"/>
    <n v="0"/>
    <n v="0"/>
    <n v="0"/>
    <n v="0"/>
    <n v="0"/>
    <n v="0"/>
    <n v="0"/>
    <n v="0"/>
    <n v="0"/>
    <n v="0"/>
    <n v="0"/>
    <n v="0"/>
    <n v="0"/>
    <n v="0"/>
    <n v="0"/>
    <n v="0"/>
    <n v="0"/>
    <n v="0"/>
    <n v="0"/>
    <n v="0"/>
    <n v="0"/>
    <n v="0"/>
    <n v="0"/>
    <s v="Mini-Grant"/>
    <n v="0"/>
    <n v="0"/>
    <n v="0"/>
    <n v="0"/>
    <n v="0"/>
    <n v="0"/>
    <n v="0"/>
    <n v="0"/>
    <n v="0"/>
    <n v="0"/>
    <n v="0"/>
    <n v="0"/>
    <n v="0"/>
    <n v="0"/>
    <s v="Mini-Grant"/>
    <m/>
    <m/>
    <m/>
    <n v="0"/>
    <m/>
    <n v="0"/>
    <n v="0"/>
    <n v="0"/>
    <n v="0"/>
    <n v="0"/>
    <n v="0"/>
    <n v="0"/>
    <n v="0"/>
    <n v="0"/>
    <n v="0"/>
    <s v="Mini-Grant"/>
    <m/>
    <m/>
    <m/>
    <n v="0"/>
    <m/>
    <n v="0"/>
    <n v="0"/>
    <n v="0"/>
    <n v="0"/>
    <n v="0"/>
    <n v="0"/>
    <n v="0"/>
    <n v="0"/>
    <n v="0"/>
    <x v="4"/>
    <n v="0"/>
    <n v="0"/>
    <n v="0"/>
    <n v="0"/>
    <m/>
    <n v="0"/>
    <s v="n/a, older cycle"/>
    <n v="0"/>
    <n v="0"/>
    <n v="0"/>
    <n v="0"/>
    <n v="0"/>
    <n v="0"/>
    <n v="0"/>
    <n v="0"/>
    <x v="4"/>
    <n v="0"/>
    <n v="0"/>
    <n v="0"/>
    <n v="0"/>
    <m/>
    <n v="0"/>
    <s v="n/a, older cycle"/>
    <n v="0"/>
    <n v="0"/>
    <n v="0"/>
    <n v="0"/>
    <n v="0"/>
    <n v="0"/>
    <n v="0"/>
    <n v="0"/>
    <n v="0"/>
    <n v="0"/>
    <n v="0"/>
  </r>
  <r>
    <s v="M016"/>
    <n v="514199"/>
    <x v="11"/>
    <s v="2018"/>
    <x v="1"/>
    <x v="21"/>
    <n v="2800"/>
    <s v="n/a, older cycle"/>
    <s v="Edward Forringer"/>
    <s v="eforring@ggc.edu"/>
    <s v="Introductory Physics I, Introductory Physics II "/>
    <s v="PHYS 1111, PHYS 1112"/>
    <s v="Physics and Astronomy"/>
    <s v="n/a"/>
    <s v="n/a"/>
    <s v="n/a"/>
    <n v="0"/>
    <n v="0"/>
    <n v="0"/>
    <n v="0"/>
    <n v="0"/>
    <n v="0"/>
    <n v="0"/>
    <s v="N"/>
    <m/>
    <m/>
    <s v="Mini-Grant"/>
    <n v="0"/>
    <n v="0"/>
    <n v="0"/>
    <n v="0"/>
    <n v="0"/>
    <n v="0"/>
    <n v="0"/>
    <n v="0"/>
    <n v="0"/>
    <n v="0"/>
    <n v="0"/>
    <n v="0"/>
    <n v="0"/>
    <n v="0"/>
    <n v="0"/>
    <n v="0"/>
    <n v="0"/>
    <n v="0"/>
    <n v="0"/>
    <n v="0"/>
    <n v="0"/>
    <n v="0"/>
    <n v="0"/>
    <n v="0"/>
    <n v="0"/>
    <n v="0"/>
    <n v="0"/>
    <n v="0"/>
    <s v="Mini-Grant"/>
    <n v="0"/>
    <n v="0"/>
    <n v="0"/>
    <n v="0"/>
    <n v="0"/>
    <n v="0"/>
    <n v="0"/>
    <n v="0"/>
    <n v="0"/>
    <n v="0"/>
    <n v="0"/>
    <n v="0"/>
    <n v="0"/>
    <n v="0"/>
    <s v="Mini-Grant"/>
    <m/>
    <m/>
    <m/>
    <n v="0"/>
    <m/>
    <n v="0"/>
    <n v="0"/>
    <n v="0"/>
    <n v="0"/>
    <n v="0"/>
    <n v="0"/>
    <n v="0"/>
    <n v="0"/>
    <n v="0"/>
    <n v="0"/>
    <s v="Mini-Grant"/>
    <m/>
    <m/>
    <m/>
    <n v="0"/>
    <m/>
    <n v="0"/>
    <n v="0"/>
    <n v="0"/>
    <n v="0"/>
    <n v="0"/>
    <n v="0"/>
    <n v="0"/>
    <n v="0"/>
    <n v="0"/>
    <x v="4"/>
    <n v="0"/>
    <n v="0"/>
    <n v="0"/>
    <n v="0"/>
    <m/>
    <n v="0"/>
    <s v="n/a, older cycle"/>
    <n v="0"/>
    <n v="0"/>
    <n v="0"/>
    <n v="0"/>
    <n v="0"/>
    <n v="0"/>
    <n v="0"/>
    <n v="0"/>
    <x v="4"/>
    <n v="0"/>
    <n v="0"/>
    <n v="0"/>
    <n v="0"/>
    <m/>
    <n v="0"/>
    <s v="n/a, older cycle"/>
    <n v="0"/>
    <n v="0"/>
    <n v="0"/>
    <n v="0"/>
    <n v="0"/>
    <n v="0"/>
    <n v="0"/>
    <n v="0"/>
    <n v="0"/>
    <n v="0"/>
    <n v="0"/>
  </r>
  <r>
    <s v="M017"/>
    <n v="514131"/>
    <x v="11"/>
    <s v="2018"/>
    <x v="1"/>
    <x v="3"/>
    <n v="4800"/>
    <s v="n/a, older cycle"/>
    <s v="Molly Zhou"/>
    <s v="mzhou@daltonstate.edu"/>
    <s v="Exploratory Activities in Physical Education, Art, and Music"/>
    <s v="EDUC 3214"/>
    <s v="Educator Preparation"/>
    <s v="n/a"/>
    <s v="n/a"/>
    <s v="n/a"/>
    <n v="0"/>
    <n v="0"/>
    <n v="0"/>
    <n v="0"/>
    <n v="0"/>
    <n v="0"/>
    <n v="0"/>
    <s v="N"/>
    <m/>
    <m/>
    <s v="Mini-Grant"/>
    <n v="0"/>
    <n v="0"/>
    <n v="0"/>
    <n v="0"/>
    <n v="0"/>
    <n v="0"/>
    <n v="0"/>
    <n v="0"/>
    <n v="0"/>
    <n v="0"/>
    <n v="0"/>
    <n v="0"/>
    <n v="0"/>
    <n v="0"/>
    <n v="0"/>
    <n v="0"/>
    <n v="0"/>
    <n v="0"/>
    <n v="0"/>
    <n v="0"/>
    <n v="0"/>
    <n v="0"/>
    <n v="0"/>
    <n v="0"/>
    <n v="0"/>
    <n v="0"/>
    <n v="0"/>
    <n v="0"/>
    <s v="Mini-Grant"/>
    <n v="0"/>
    <n v="0"/>
    <n v="0"/>
    <n v="0"/>
    <n v="0"/>
    <n v="0"/>
    <n v="0"/>
    <n v="0"/>
    <n v="0"/>
    <n v="0"/>
    <n v="0"/>
    <n v="0"/>
    <n v="0"/>
    <n v="0"/>
    <s v="Mini-Grant"/>
    <m/>
    <m/>
    <m/>
    <n v="0"/>
    <m/>
    <n v="0"/>
    <n v="0"/>
    <n v="0"/>
    <n v="0"/>
    <n v="0"/>
    <n v="0"/>
    <n v="0"/>
    <n v="0"/>
    <n v="0"/>
    <n v="0"/>
    <s v="Mini-Grant"/>
    <m/>
    <m/>
    <m/>
    <n v="0"/>
    <m/>
    <n v="0"/>
    <n v="0"/>
    <n v="0"/>
    <n v="0"/>
    <n v="0"/>
    <n v="0"/>
    <n v="0"/>
    <n v="0"/>
    <n v="0"/>
    <x v="4"/>
    <n v="0"/>
    <n v="0"/>
    <n v="0"/>
    <n v="0"/>
    <m/>
    <n v="0"/>
    <s v="n/a, older cycle"/>
    <n v="0"/>
    <n v="0"/>
    <n v="0"/>
    <n v="0"/>
    <n v="0"/>
    <n v="0"/>
    <n v="0"/>
    <n v="0"/>
    <x v="4"/>
    <n v="0"/>
    <n v="0"/>
    <n v="0"/>
    <n v="0"/>
    <m/>
    <n v="0"/>
    <s v="n/a, older cycle"/>
    <n v="0"/>
    <n v="0"/>
    <n v="0"/>
    <n v="0"/>
    <n v="0"/>
    <n v="0"/>
    <n v="0"/>
    <n v="0"/>
    <n v="0"/>
    <n v="0"/>
    <n v="0"/>
  </r>
  <r>
    <s v="M018"/>
    <n v="514132"/>
    <x v="11"/>
    <s v="2018"/>
    <x v="1"/>
    <x v="4"/>
    <n v="4800"/>
    <s v="n/a, older cycle"/>
    <s v="Kathleen Dolan"/>
    <s v="kdolan@gsu.edu"/>
    <s v="Introduction to Sociology"/>
    <s v="SOCI 1101"/>
    <s v="Sociology"/>
    <s v="n/a"/>
    <s v="n/a"/>
    <s v="n/a"/>
    <n v="0"/>
    <n v="0"/>
    <n v="0"/>
    <n v="0"/>
    <n v="0"/>
    <n v="0"/>
    <n v="0"/>
    <s v="N"/>
    <m/>
    <m/>
    <s v="Mini-Grant"/>
    <n v="0"/>
    <n v="0"/>
    <n v="0"/>
    <n v="0"/>
    <n v="0"/>
    <n v="0"/>
    <n v="0"/>
    <n v="0"/>
    <n v="0"/>
    <n v="0"/>
    <n v="0"/>
    <n v="0"/>
    <n v="0"/>
    <n v="0"/>
    <n v="0"/>
    <n v="0"/>
    <n v="0"/>
    <n v="0"/>
    <n v="0"/>
    <n v="0"/>
    <n v="0"/>
    <n v="0"/>
    <n v="0"/>
    <n v="0"/>
    <n v="0"/>
    <n v="0"/>
    <n v="0"/>
    <n v="0"/>
    <s v="Mini-Grant"/>
    <n v="0"/>
    <n v="0"/>
    <n v="0"/>
    <n v="0"/>
    <n v="0"/>
    <n v="0"/>
    <n v="0"/>
    <n v="0"/>
    <n v="0"/>
    <n v="0"/>
    <n v="0"/>
    <n v="0"/>
    <n v="0"/>
    <n v="0"/>
    <s v="Mini-Grant"/>
    <m/>
    <m/>
    <m/>
    <n v="0"/>
    <m/>
    <n v="0"/>
    <n v="0"/>
    <n v="0"/>
    <n v="0"/>
    <n v="0"/>
    <n v="0"/>
    <n v="0"/>
    <n v="0"/>
    <n v="0"/>
    <n v="0"/>
    <s v="Mini-Grant"/>
    <m/>
    <m/>
    <m/>
    <n v="0"/>
    <m/>
    <n v="0"/>
    <n v="0"/>
    <n v="0"/>
    <n v="0"/>
    <n v="0"/>
    <n v="0"/>
    <n v="0"/>
    <n v="0"/>
    <n v="0"/>
    <x v="4"/>
    <n v="0"/>
    <n v="0"/>
    <n v="0"/>
    <n v="0"/>
    <m/>
    <n v="0"/>
    <s v="n/a, older cycle"/>
    <n v="0"/>
    <n v="0"/>
    <n v="0"/>
    <n v="0"/>
    <n v="0"/>
    <n v="0"/>
    <n v="0"/>
    <n v="0"/>
    <x v="4"/>
    <n v="0"/>
    <n v="0"/>
    <n v="0"/>
    <n v="0"/>
    <m/>
    <n v="0"/>
    <s v="n/a, older cycle"/>
    <n v="0"/>
    <n v="0"/>
    <n v="0"/>
    <n v="0"/>
    <n v="0"/>
    <n v="0"/>
    <n v="0"/>
    <n v="0"/>
    <n v="0"/>
    <n v="0"/>
    <n v="0"/>
  </r>
  <r>
    <s v="M020"/>
    <n v="514140"/>
    <x v="11"/>
    <s v="2018"/>
    <x v="1"/>
    <x v="21"/>
    <n v="4800"/>
    <s v="n/a, older cycle"/>
    <s v="David Dorrell"/>
    <s v="ddorrell@ggc.edu"/>
    <s v="Introduction to Human Geography"/>
    <s v="GEOG 1101"/>
    <s v="Geological Sciences and Geography"/>
    <s v="n/a"/>
    <s v="n/a"/>
    <s v="n/a"/>
    <n v="0"/>
    <n v="0"/>
    <n v="0"/>
    <n v="0"/>
    <n v="0"/>
    <n v="0"/>
    <n v="0"/>
    <s v="N"/>
    <m/>
    <m/>
    <s v="Mini-Grant"/>
    <n v="0"/>
    <n v="0"/>
    <n v="0"/>
    <n v="0"/>
    <n v="0"/>
    <n v="0"/>
    <n v="0"/>
    <n v="0"/>
    <n v="0"/>
    <n v="0"/>
    <n v="0"/>
    <n v="0"/>
    <n v="0"/>
    <n v="0"/>
    <n v="0"/>
    <n v="0"/>
    <n v="0"/>
    <n v="0"/>
    <n v="0"/>
    <n v="0"/>
    <n v="0"/>
    <n v="0"/>
    <n v="0"/>
    <n v="0"/>
    <n v="0"/>
    <n v="0"/>
    <n v="0"/>
    <n v="0"/>
    <s v="Mini-Grant"/>
    <n v="0"/>
    <n v="0"/>
    <n v="0"/>
    <n v="0"/>
    <n v="0"/>
    <n v="0"/>
    <n v="0"/>
    <n v="0"/>
    <n v="0"/>
    <n v="0"/>
    <n v="0"/>
    <n v="0"/>
    <n v="0"/>
    <n v="0"/>
    <s v="Mini-Grant"/>
    <m/>
    <m/>
    <m/>
    <n v="0"/>
    <m/>
    <n v="0"/>
    <n v="0"/>
    <n v="0"/>
    <n v="0"/>
    <n v="0"/>
    <n v="0"/>
    <n v="0"/>
    <n v="0"/>
    <n v="0"/>
    <n v="0"/>
    <s v="Mini-Grant"/>
    <m/>
    <m/>
    <m/>
    <n v="0"/>
    <m/>
    <n v="0"/>
    <n v="0"/>
    <n v="0"/>
    <n v="0"/>
    <n v="0"/>
    <n v="0"/>
    <n v="0"/>
    <n v="0"/>
    <n v="0"/>
    <x v="4"/>
    <n v="0"/>
    <n v="0"/>
    <n v="0"/>
    <n v="0"/>
    <m/>
    <n v="0"/>
    <s v="n/a, older cycle"/>
    <n v="0"/>
    <n v="0"/>
    <n v="0"/>
    <n v="0"/>
    <n v="0"/>
    <n v="0"/>
    <n v="0"/>
    <n v="0"/>
    <x v="4"/>
    <n v="0"/>
    <n v="0"/>
    <n v="0"/>
    <n v="0"/>
    <m/>
    <n v="0"/>
    <s v="n/a, older cycle"/>
    <n v="0"/>
    <n v="0"/>
    <n v="0"/>
    <n v="0"/>
    <n v="0"/>
    <n v="0"/>
    <n v="0"/>
    <n v="0"/>
    <n v="0"/>
    <n v="0"/>
    <n v="0"/>
  </r>
  <r>
    <s v="M021"/>
    <n v="514195"/>
    <x v="11"/>
    <s v="2018"/>
    <x v="1"/>
    <x v="11"/>
    <n v="4800"/>
    <s v="n/a, older cycle"/>
    <s v="Amber K. Lupo"/>
    <s v="lupo_amber@columbusstate.edu"/>
    <s v="Introduction to General Psychology"/>
    <s v="PSYC 1101"/>
    <s v="Psychology"/>
    <s v="n/a"/>
    <s v="n/a"/>
    <s v="n/a"/>
    <n v="0"/>
    <n v="0"/>
    <n v="0"/>
    <n v="0"/>
    <n v="0"/>
    <n v="0"/>
    <n v="0"/>
    <s v="N"/>
    <m/>
    <m/>
    <s v="Mini-Grant"/>
    <n v="0"/>
    <n v="0"/>
    <n v="0"/>
    <n v="0"/>
    <n v="0"/>
    <n v="0"/>
    <n v="0"/>
    <n v="0"/>
    <n v="0"/>
    <n v="0"/>
    <n v="0"/>
    <n v="0"/>
    <n v="0"/>
    <n v="0"/>
    <n v="0"/>
    <n v="0"/>
    <n v="0"/>
    <n v="0"/>
    <n v="0"/>
    <n v="0"/>
    <n v="0"/>
    <n v="0"/>
    <n v="0"/>
    <n v="0"/>
    <n v="0"/>
    <n v="0"/>
    <n v="0"/>
    <n v="0"/>
    <s v="Mini-Grant"/>
    <n v="0"/>
    <n v="0"/>
    <n v="0"/>
    <n v="0"/>
    <n v="0"/>
    <n v="0"/>
    <n v="0"/>
    <n v="0"/>
    <n v="0"/>
    <n v="0"/>
    <n v="0"/>
    <n v="0"/>
    <n v="0"/>
    <n v="0"/>
    <s v="Mini-Grant"/>
    <m/>
    <m/>
    <m/>
    <n v="0"/>
    <m/>
    <n v="0"/>
    <n v="0"/>
    <n v="0"/>
    <n v="0"/>
    <n v="0"/>
    <n v="0"/>
    <n v="0"/>
    <n v="0"/>
    <n v="0"/>
    <n v="0"/>
    <s v="Mini-Grant"/>
    <m/>
    <m/>
    <m/>
    <n v="0"/>
    <m/>
    <n v="0"/>
    <n v="0"/>
    <n v="0"/>
    <n v="0"/>
    <n v="0"/>
    <n v="0"/>
    <n v="0"/>
    <n v="0"/>
    <n v="0"/>
    <x v="4"/>
    <n v="0"/>
    <n v="0"/>
    <n v="0"/>
    <n v="0"/>
    <m/>
    <n v="0"/>
    <s v="n/a, older cycle"/>
    <n v="0"/>
    <n v="0"/>
    <n v="0"/>
    <n v="0"/>
    <n v="0"/>
    <n v="0"/>
    <n v="0"/>
    <n v="0"/>
    <x v="4"/>
    <n v="0"/>
    <n v="0"/>
    <n v="0"/>
    <n v="0"/>
    <m/>
    <n v="0"/>
    <s v="n/a, older cycle"/>
    <n v="0"/>
    <n v="0"/>
    <n v="0"/>
    <n v="0"/>
    <n v="0"/>
    <n v="0"/>
    <n v="0"/>
    <n v="0"/>
    <n v="0"/>
    <n v="0"/>
    <n v="0"/>
  </r>
  <r>
    <s v="M022"/>
    <n v="514135"/>
    <x v="11"/>
    <s v="2018"/>
    <x v="1"/>
    <x v="6"/>
    <n v="2000"/>
    <s v="n/a, older cycle"/>
    <s v="Gary Fisk, Ph.D."/>
    <s v="gary.fisk@gsw.edu"/>
    <s v="Psychological Statistics"/>
    <s v="PSYC 3301"/>
    <s v="Psychology"/>
    <s v="n/a"/>
    <s v="n/a"/>
    <s v="n/a"/>
    <n v="0"/>
    <n v="0"/>
    <n v="0"/>
    <n v="0"/>
    <n v="0"/>
    <n v="0"/>
    <n v="0"/>
    <s v="N"/>
    <m/>
    <m/>
    <s v="Mini-Grant"/>
    <n v="0"/>
    <n v="0"/>
    <n v="0"/>
    <n v="0"/>
    <n v="0"/>
    <n v="0"/>
    <n v="0"/>
    <n v="0"/>
    <n v="0"/>
    <n v="0"/>
    <n v="0"/>
    <n v="0"/>
    <n v="0"/>
    <n v="0"/>
    <n v="0"/>
    <n v="0"/>
    <n v="0"/>
    <n v="0"/>
    <n v="0"/>
    <n v="0"/>
    <n v="0"/>
    <n v="0"/>
    <n v="0"/>
    <n v="0"/>
    <n v="0"/>
    <n v="0"/>
    <n v="0"/>
    <n v="0"/>
    <s v="Mini-Grant"/>
    <n v="0"/>
    <n v="0"/>
    <n v="0"/>
    <n v="0"/>
    <n v="0"/>
    <n v="0"/>
    <n v="0"/>
    <n v="0"/>
    <n v="0"/>
    <n v="0"/>
    <n v="0"/>
    <n v="0"/>
    <n v="0"/>
    <n v="0"/>
    <s v="Mini-Grant"/>
    <m/>
    <m/>
    <m/>
    <n v="0"/>
    <m/>
    <n v="0"/>
    <n v="0"/>
    <n v="0"/>
    <n v="0"/>
    <n v="0"/>
    <n v="0"/>
    <n v="0"/>
    <n v="0"/>
    <n v="0"/>
    <n v="0"/>
    <s v="Mini-Grant"/>
    <m/>
    <m/>
    <m/>
    <n v="0"/>
    <m/>
    <n v="0"/>
    <n v="0"/>
    <n v="0"/>
    <n v="0"/>
    <n v="0"/>
    <n v="0"/>
    <n v="0"/>
    <n v="0"/>
    <n v="0"/>
    <x v="4"/>
    <n v="0"/>
    <n v="0"/>
    <n v="0"/>
    <n v="0"/>
    <m/>
    <n v="0"/>
    <s v="n/a, older cycle"/>
    <n v="0"/>
    <n v="0"/>
    <n v="0"/>
    <n v="0"/>
    <n v="0"/>
    <n v="0"/>
    <n v="0"/>
    <n v="0"/>
    <x v="4"/>
    <n v="0"/>
    <n v="0"/>
    <n v="0"/>
    <n v="0"/>
    <m/>
    <n v="0"/>
    <s v="n/a, older cycle"/>
    <n v="0"/>
    <n v="0"/>
    <n v="0"/>
    <n v="0"/>
    <n v="0"/>
    <n v="0"/>
    <n v="0"/>
    <n v="0"/>
    <n v="0"/>
    <n v="0"/>
    <n v="0"/>
  </r>
  <r>
    <s v="M023"/>
    <n v="514136"/>
    <x v="11"/>
    <s v="2018"/>
    <x v="1"/>
    <x v="6"/>
    <n v="2000"/>
    <s v="n/a, older cycle"/>
    <s v="Ellen Cotter"/>
    <s v="ellen.cotter@gsw.edu"/>
    <s v="Introduction to Psychology"/>
    <s v="PSYC 1101"/>
    <s v="Psychology"/>
    <s v="n/a"/>
    <s v="n/a"/>
    <s v="n/a"/>
    <n v="0"/>
    <n v="0"/>
    <n v="0"/>
    <n v="0"/>
    <n v="0"/>
    <n v="0"/>
    <n v="0"/>
    <s v="N"/>
    <m/>
    <m/>
    <s v="Mini-Grant"/>
    <n v="0"/>
    <n v="0"/>
    <n v="0"/>
    <n v="0"/>
    <n v="0"/>
    <n v="0"/>
    <n v="0"/>
    <n v="0"/>
    <n v="0"/>
    <n v="0"/>
    <n v="0"/>
    <n v="0"/>
    <n v="0"/>
    <n v="0"/>
    <n v="0"/>
    <n v="0"/>
    <n v="0"/>
    <n v="0"/>
    <n v="0"/>
    <n v="0"/>
    <n v="0"/>
    <n v="0"/>
    <n v="0"/>
    <n v="0"/>
    <n v="0"/>
    <n v="0"/>
    <n v="0"/>
    <n v="0"/>
    <s v="Mini-Grant"/>
    <n v="0"/>
    <n v="0"/>
    <n v="0"/>
    <n v="0"/>
    <n v="0"/>
    <n v="0"/>
    <n v="0"/>
    <n v="0"/>
    <n v="0"/>
    <n v="0"/>
    <n v="0"/>
    <n v="0"/>
    <n v="0"/>
    <n v="0"/>
    <s v="Mini-Grant"/>
    <m/>
    <m/>
    <m/>
    <n v="0"/>
    <m/>
    <n v="0"/>
    <n v="0"/>
    <n v="0"/>
    <n v="0"/>
    <n v="0"/>
    <n v="0"/>
    <n v="0"/>
    <n v="0"/>
    <n v="0"/>
    <n v="0"/>
    <s v="Mini-Grant"/>
    <m/>
    <m/>
    <m/>
    <n v="0"/>
    <m/>
    <n v="0"/>
    <n v="0"/>
    <n v="0"/>
    <n v="0"/>
    <n v="0"/>
    <n v="0"/>
    <n v="0"/>
    <n v="0"/>
    <n v="0"/>
    <x v="4"/>
    <n v="0"/>
    <n v="0"/>
    <n v="0"/>
    <n v="0"/>
    <m/>
    <n v="0"/>
    <s v="n/a, older cycle"/>
    <n v="0"/>
    <n v="0"/>
    <n v="0"/>
    <n v="0"/>
    <n v="0"/>
    <n v="0"/>
    <n v="0"/>
    <n v="0"/>
    <x v="4"/>
    <n v="0"/>
    <n v="0"/>
    <n v="0"/>
    <n v="0"/>
    <m/>
    <n v="0"/>
    <s v="n/a, older cycle"/>
    <n v="0"/>
    <n v="0"/>
    <n v="0"/>
    <n v="0"/>
    <n v="0"/>
    <n v="0"/>
    <n v="0"/>
    <n v="0"/>
    <n v="0"/>
    <n v="0"/>
    <n v="0"/>
  </r>
  <r>
    <s v="M024"/>
    <s v="514197A"/>
    <x v="11"/>
    <s v="2018"/>
    <x v="1"/>
    <x v="1"/>
    <n v="4800"/>
    <s v="n/a, older cycle"/>
    <s v="Laura Palmer"/>
    <s v="lpalme32@kennesaw.edu"/>
    <s v="Technical Communication, Workplace Writing"/>
    <s v="TCOM 2010, WRIT 3140"/>
    <s v="Communication"/>
    <s v="n/a"/>
    <s v="n/a"/>
    <s v="n/a"/>
    <n v="0"/>
    <n v="0"/>
    <n v="0"/>
    <n v="0"/>
    <n v="0"/>
    <n v="0"/>
    <n v="0"/>
    <s v="N"/>
    <m/>
    <m/>
    <s v="Mini-Grant"/>
    <n v="0"/>
    <n v="0"/>
    <n v="0"/>
    <n v="0"/>
    <n v="0"/>
    <n v="0"/>
    <n v="0"/>
    <n v="0"/>
    <n v="0"/>
    <n v="0"/>
    <n v="0"/>
    <n v="0"/>
    <n v="0"/>
    <n v="0"/>
    <n v="0"/>
    <n v="0"/>
    <n v="0"/>
    <n v="0"/>
    <n v="0"/>
    <n v="0"/>
    <n v="0"/>
    <n v="0"/>
    <n v="0"/>
    <n v="0"/>
    <n v="0"/>
    <n v="0"/>
    <n v="0"/>
    <n v="0"/>
    <s v="Mini-Grant"/>
    <n v="0"/>
    <n v="0"/>
    <n v="0"/>
    <n v="0"/>
    <n v="0"/>
    <n v="0"/>
    <n v="0"/>
    <n v="0"/>
    <n v="0"/>
    <n v="0"/>
    <n v="0"/>
    <n v="0"/>
    <n v="0"/>
    <n v="0"/>
    <s v="Mini-Grant"/>
    <m/>
    <m/>
    <m/>
    <n v="0"/>
    <m/>
    <n v="0"/>
    <n v="0"/>
    <n v="0"/>
    <n v="0"/>
    <n v="0"/>
    <n v="0"/>
    <n v="0"/>
    <n v="0"/>
    <n v="0"/>
    <n v="0"/>
    <s v="Mini-Grant"/>
    <m/>
    <m/>
    <m/>
    <n v="0"/>
    <m/>
    <n v="0"/>
    <n v="0"/>
    <n v="0"/>
    <n v="0"/>
    <n v="0"/>
    <n v="0"/>
    <n v="0"/>
    <n v="0"/>
    <n v="0"/>
    <x v="4"/>
    <n v="0"/>
    <n v="0"/>
    <n v="0"/>
    <n v="0"/>
    <m/>
    <n v="0"/>
    <s v="n/a, older cycle"/>
    <n v="0"/>
    <n v="0"/>
    <n v="0"/>
    <n v="0"/>
    <n v="0"/>
    <n v="0"/>
    <n v="0"/>
    <n v="0"/>
    <x v="4"/>
    <n v="0"/>
    <n v="0"/>
    <n v="0"/>
    <n v="0"/>
    <m/>
    <n v="0"/>
    <s v="n/a, older cycle"/>
    <n v="0"/>
    <n v="0"/>
    <n v="0"/>
    <n v="0"/>
    <n v="0"/>
    <n v="0"/>
    <n v="0"/>
    <n v="0"/>
    <n v="0"/>
    <n v="0"/>
    <n v="0"/>
  </r>
  <r>
    <s v="M025"/>
    <n v="514325"/>
    <x v="11"/>
    <s v="2018"/>
    <x v="1"/>
    <x v="14"/>
    <n v="4800"/>
    <s v="n/a, older cycle"/>
    <s v="Althea Moser"/>
    <s v="amoser@highlands.edu"/>
    <s v="Concepts of Fitness and Health"/>
    <s v="PHED 1010"/>
    <s v="Kinesiology"/>
    <s v="n/a"/>
    <s v="n/a"/>
    <s v="n/a"/>
    <n v="0"/>
    <n v="0"/>
    <n v="0"/>
    <n v="0"/>
    <n v="0"/>
    <n v="0"/>
    <n v="0"/>
    <s v="N"/>
    <m/>
    <m/>
    <s v="Mini-Grant"/>
    <n v="0"/>
    <n v="0"/>
    <n v="0"/>
    <n v="0"/>
    <n v="0"/>
    <n v="0"/>
    <n v="0"/>
    <n v="0"/>
    <n v="0"/>
    <n v="0"/>
    <n v="0"/>
    <n v="0"/>
    <n v="0"/>
    <n v="0"/>
    <n v="0"/>
    <n v="0"/>
    <n v="0"/>
    <n v="0"/>
    <n v="0"/>
    <n v="0"/>
    <n v="0"/>
    <n v="0"/>
    <n v="0"/>
    <n v="0"/>
    <n v="0"/>
    <n v="0"/>
    <n v="0"/>
    <n v="0"/>
    <s v="Mini-Grant"/>
    <n v="0"/>
    <n v="0"/>
    <n v="0"/>
    <n v="0"/>
    <n v="0"/>
    <n v="0"/>
    <n v="0"/>
    <n v="0"/>
    <n v="0"/>
    <n v="0"/>
    <n v="0"/>
    <n v="0"/>
    <n v="0"/>
    <n v="0"/>
    <s v="Mini-Grant"/>
    <m/>
    <m/>
    <m/>
    <n v="0"/>
    <m/>
    <n v="0"/>
    <n v="0"/>
    <n v="0"/>
    <n v="0"/>
    <n v="0"/>
    <n v="0"/>
    <n v="0"/>
    <n v="0"/>
    <n v="0"/>
    <n v="0"/>
    <s v="Mini-Grant"/>
    <m/>
    <m/>
    <m/>
    <n v="0"/>
    <m/>
    <n v="0"/>
    <n v="0"/>
    <n v="0"/>
    <n v="0"/>
    <n v="0"/>
    <n v="0"/>
    <n v="0"/>
    <n v="0"/>
    <n v="0"/>
    <x v="4"/>
    <n v="0"/>
    <n v="0"/>
    <n v="0"/>
    <n v="0"/>
    <m/>
    <n v="0"/>
    <s v="n/a, older cycle"/>
    <n v="0"/>
    <n v="0"/>
    <n v="0"/>
    <n v="0"/>
    <n v="0"/>
    <n v="0"/>
    <n v="0"/>
    <n v="0"/>
    <x v="4"/>
    <n v="0"/>
    <n v="0"/>
    <n v="0"/>
    <n v="0"/>
    <m/>
    <n v="0"/>
    <s v="n/a, older cycle"/>
    <n v="0"/>
    <n v="0"/>
    <n v="0"/>
    <n v="0"/>
    <n v="0"/>
    <n v="0"/>
    <n v="0"/>
    <n v="0"/>
    <n v="0"/>
    <n v="0"/>
    <n v="0"/>
  </r>
  <r>
    <s v="M026"/>
    <n v="514141"/>
    <x v="11"/>
    <s v="2018"/>
    <x v="1"/>
    <x v="21"/>
    <n v="4800"/>
    <s v="n/a, older cycle"/>
    <s v="Michael Lewkowicz"/>
    <s v="mlewkowi@ggc.edu "/>
    <s v="American Government"/>
    <s v="POLS 1101"/>
    <s v="Political Science"/>
    <s v="n/a"/>
    <s v="n/a"/>
    <s v="n/a"/>
    <n v="0"/>
    <n v="0"/>
    <n v="0"/>
    <n v="0"/>
    <n v="0"/>
    <n v="0"/>
    <n v="0"/>
    <s v="N"/>
    <m/>
    <m/>
    <s v="Mini-Grant"/>
    <n v="0"/>
    <n v="0"/>
    <n v="0"/>
    <n v="0"/>
    <n v="0"/>
    <n v="0"/>
    <n v="0"/>
    <n v="0"/>
    <n v="0"/>
    <n v="0"/>
    <n v="0"/>
    <n v="0"/>
    <n v="0"/>
    <n v="0"/>
    <n v="0"/>
    <n v="0"/>
    <n v="0"/>
    <n v="0"/>
    <n v="0"/>
    <n v="0"/>
    <n v="0"/>
    <n v="0"/>
    <n v="0"/>
    <n v="0"/>
    <n v="0"/>
    <n v="0"/>
    <n v="0"/>
    <n v="0"/>
    <s v="Mini-Grant"/>
    <n v="0"/>
    <n v="0"/>
    <n v="0"/>
    <n v="0"/>
    <n v="0"/>
    <n v="0"/>
    <n v="0"/>
    <n v="0"/>
    <n v="0"/>
    <n v="0"/>
    <n v="0"/>
    <n v="0"/>
    <n v="0"/>
    <n v="0"/>
    <s v="Mini-Grant"/>
    <m/>
    <m/>
    <m/>
    <n v="0"/>
    <m/>
    <n v="0"/>
    <n v="0"/>
    <n v="0"/>
    <n v="0"/>
    <n v="0"/>
    <n v="0"/>
    <n v="0"/>
    <n v="0"/>
    <n v="0"/>
    <n v="0"/>
    <s v="Mini-Grant"/>
    <m/>
    <m/>
    <m/>
    <n v="0"/>
    <m/>
    <n v="0"/>
    <n v="0"/>
    <n v="0"/>
    <n v="0"/>
    <n v="0"/>
    <n v="0"/>
    <n v="0"/>
    <n v="0"/>
    <n v="0"/>
    <x v="4"/>
    <n v="0"/>
    <n v="0"/>
    <n v="0"/>
    <n v="0"/>
    <m/>
    <n v="0"/>
    <s v="n/a, older cycle"/>
    <n v="0"/>
    <n v="0"/>
    <n v="0"/>
    <n v="0"/>
    <n v="0"/>
    <n v="0"/>
    <n v="0"/>
    <n v="0"/>
    <x v="4"/>
    <n v="0"/>
    <n v="0"/>
    <n v="0"/>
    <n v="0"/>
    <m/>
    <n v="0"/>
    <s v="n/a, older cycle"/>
    <n v="0"/>
    <n v="0"/>
    <n v="0"/>
    <n v="0"/>
    <n v="0"/>
    <n v="0"/>
    <n v="0"/>
    <n v="0"/>
    <n v="0"/>
    <n v="0"/>
    <n v="0"/>
  </r>
  <r>
    <s v="M027"/>
    <n v="514203"/>
    <x v="11"/>
    <s v="2018"/>
    <x v="1"/>
    <x v="11"/>
    <n v="2000"/>
    <s v="n/a, older cycle"/>
    <s v="Jennifer P. Pitts"/>
    <s v="pitts_jennifer@columbusstate.edu"/>
    <s v="Principles of IT Management"/>
    <s v="MISM 3115"/>
    <s v="Computing Disciplines"/>
    <s v="n/a"/>
    <s v="n/a"/>
    <s v="n/a"/>
    <n v="0"/>
    <n v="0"/>
    <n v="0"/>
    <n v="0"/>
    <n v="0"/>
    <n v="0"/>
    <n v="0"/>
    <s v="N"/>
    <m/>
    <m/>
    <s v="Mini-Grant"/>
    <n v="0"/>
    <n v="0"/>
    <n v="0"/>
    <n v="0"/>
    <n v="0"/>
    <n v="0"/>
    <n v="0"/>
    <n v="0"/>
    <n v="0"/>
    <n v="0"/>
    <n v="0"/>
    <n v="0"/>
    <n v="0"/>
    <n v="0"/>
    <n v="0"/>
    <n v="0"/>
    <n v="0"/>
    <n v="0"/>
    <n v="0"/>
    <n v="0"/>
    <n v="0"/>
    <n v="0"/>
    <n v="0"/>
    <n v="0"/>
    <n v="0"/>
    <n v="0"/>
    <n v="0"/>
    <n v="0"/>
    <s v="Mini-Grant"/>
    <n v="0"/>
    <n v="0"/>
    <n v="0"/>
    <n v="0"/>
    <n v="0"/>
    <n v="0"/>
    <n v="0"/>
    <n v="0"/>
    <n v="0"/>
    <n v="0"/>
    <n v="0"/>
    <n v="0"/>
    <n v="0"/>
    <n v="0"/>
    <s v="Mini-Grant"/>
    <m/>
    <m/>
    <m/>
    <n v="0"/>
    <m/>
    <n v="0"/>
    <n v="0"/>
    <n v="0"/>
    <n v="0"/>
    <n v="0"/>
    <n v="0"/>
    <n v="0"/>
    <n v="0"/>
    <n v="0"/>
    <n v="0"/>
    <s v="Mini-Grant"/>
    <m/>
    <m/>
    <m/>
    <n v="0"/>
    <m/>
    <n v="0"/>
    <n v="0"/>
    <n v="0"/>
    <n v="0"/>
    <n v="0"/>
    <n v="0"/>
    <n v="0"/>
    <n v="0"/>
    <n v="0"/>
    <x v="4"/>
    <n v="0"/>
    <n v="0"/>
    <n v="0"/>
    <n v="0"/>
    <m/>
    <n v="0"/>
    <s v="n/a, older cycle"/>
    <n v="0"/>
    <n v="0"/>
    <n v="0"/>
    <n v="0"/>
    <n v="0"/>
    <n v="0"/>
    <n v="0"/>
    <n v="0"/>
    <x v="4"/>
    <n v="0"/>
    <n v="0"/>
    <n v="0"/>
    <n v="0"/>
    <m/>
    <n v="0"/>
    <s v="n/a, older cycle"/>
    <n v="0"/>
    <n v="0"/>
    <n v="0"/>
    <n v="0"/>
    <n v="0"/>
    <n v="0"/>
    <n v="0"/>
    <n v="0"/>
    <n v="0"/>
    <n v="0"/>
    <n v="0"/>
  </r>
  <r>
    <s v="M028"/>
    <n v="514149"/>
    <x v="11"/>
    <s v="2018"/>
    <x v="1"/>
    <x v="14"/>
    <n v="4800"/>
    <s v="n/a, older cycle"/>
    <s v="Carol Hoban"/>
    <s v="choban@highlands.edu"/>
    <s v="Principles of Biology I, Principles of Biology II"/>
    <s v="BIOL 2121, BIOL 2122"/>
    <s v="Biological Sciences"/>
    <s v="n/a"/>
    <s v="n/a"/>
    <s v="n/a"/>
    <n v="0"/>
    <n v="0"/>
    <n v="0"/>
    <n v="0"/>
    <n v="0"/>
    <n v="0"/>
    <n v="0"/>
    <s v="N"/>
    <m/>
    <m/>
    <s v="Mini-Grant"/>
    <n v="0"/>
    <n v="0"/>
    <n v="0"/>
    <n v="0"/>
    <n v="0"/>
    <n v="0"/>
    <n v="0"/>
    <n v="0"/>
    <n v="0"/>
    <n v="0"/>
    <n v="0"/>
    <n v="0"/>
    <n v="0"/>
    <n v="0"/>
    <n v="0"/>
    <n v="0"/>
    <n v="0"/>
    <n v="0"/>
    <n v="0"/>
    <n v="0"/>
    <n v="0"/>
    <n v="0"/>
    <n v="0"/>
    <n v="0"/>
    <n v="0"/>
    <n v="0"/>
    <n v="0"/>
    <n v="0"/>
    <s v="Mini-Grant"/>
    <n v="0"/>
    <n v="0"/>
    <n v="0"/>
    <n v="0"/>
    <n v="0"/>
    <n v="0"/>
    <n v="0"/>
    <n v="0"/>
    <n v="0"/>
    <n v="0"/>
    <n v="0"/>
    <n v="0"/>
    <n v="0"/>
    <n v="0"/>
    <s v="Mini-Grant"/>
    <m/>
    <m/>
    <m/>
    <n v="0"/>
    <m/>
    <n v="0"/>
    <n v="0"/>
    <n v="0"/>
    <n v="0"/>
    <n v="0"/>
    <n v="0"/>
    <n v="0"/>
    <n v="0"/>
    <n v="0"/>
    <n v="0"/>
    <s v="Mini-Grant"/>
    <m/>
    <m/>
    <m/>
    <n v="0"/>
    <m/>
    <n v="0"/>
    <n v="0"/>
    <n v="0"/>
    <n v="0"/>
    <n v="0"/>
    <n v="0"/>
    <n v="0"/>
    <n v="0"/>
    <n v="0"/>
    <x v="4"/>
    <n v="0"/>
    <n v="0"/>
    <n v="0"/>
    <n v="0"/>
    <m/>
    <n v="0"/>
    <s v="n/a, older cycle"/>
    <n v="0"/>
    <n v="0"/>
    <n v="0"/>
    <n v="0"/>
    <n v="0"/>
    <n v="0"/>
    <n v="0"/>
    <n v="0"/>
    <x v="4"/>
    <n v="0"/>
    <n v="0"/>
    <n v="0"/>
    <n v="0"/>
    <m/>
    <n v="0"/>
    <s v="n/a, older cycle"/>
    <n v="0"/>
    <n v="0"/>
    <n v="0"/>
    <n v="0"/>
    <n v="0"/>
    <n v="0"/>
    <n v="0"/>
    <n v="0"/>
    <n v="0"/>
    <n v="0"/>
    <n v="0"/>
  </r>
  <r>
    <s v="M030"/>
    <n v="514488"/>
    <x v="11"/>
    <s v="2018"/>
    <x v="1"/>
    <x v="10"/>
    <n v="4800"/>
    <s v="n/a, older cycle"/>
    <s v="Hashim A Saber"/>
    <s v="hashim.saber@ung.edu"/>
    <s v="Calculus I, Calculus III, Linear Algebra, Differential Equations"/>
    <s v="MATH 1450, MATH 2470, MATH 3000, MATH 3650"/>
    <s v="Mathematical Subjects"/>
    <s v="n/a"/>
    <s v="n/a"/>
    <s v="n/a"/>
    <n v="0"/>
    <n v="0"/>
    <n v="0"/>
    <n v="0"/>
    <n v="0"/>
    <n v="0"/>
    <n v="0"/>
    <s v="N"/>
    <m/>
    <m/>
    <s v="Mini-Grant"/>
    <n v="0"/>
    <n v="0"/>
    <n v="0"/>
    <n v="0"/>
    <n v="0"/>
    <n v="0"/>
    <n v="0"/>
    <n v="0"/>
    <n v="0"/>
    <n v="0"/>
    <n v="0"/>
    <n v="0"/>
    <n v="0"/>
    <n v="0"/>
    <n v="0"/>
    <n v="0"/>
    <n v="0"/>
    <n v="0"/>
    <n v="0"/>
    <n v="0"/>
    <n v="0"/>
    <n v="0"/>
    <n v="0"/>
    <n v="0"/>
    <n v="0"/>
    <n v="0"/>
    <n v="0"/>
    <n v="0"/>
    <s v="Mini-Grant"/>
    <n v="0"/>
    <n v="0"/>
    <n v="0"/>
    <n v="0"/>
    <n v="0"/>
    <n v="0"/>
    <n v="0"/>
    <n v="0"/>
    <n v="0"/>
    <n v="0"/>
    <n v="0"/>
    <n v="0"/>
    <n v="0"/>
    <n v="0"/>
    <s v="Mini-Grant"/>
    <m/>
    <m/>
    <m/>
    <n v="0"/>
    <m/>
    <n v="0"/>
    <n v="0"/>
    <n v="0"/>
    <n v="0"/>
    <n v="0"/>
    <n v="0"/>
    <n v="0"/>
    <n v="0"/>
    <n v="0"/>
    <n v="0"/>
    <s v="Mini-Grant"/>
    <m/>
    <m/>
    <m/>
    <n v="0"/>
    <m/>
    <n v="0"/>
    <n v="0"/>
    <n v="0"/>
    <n v="0"/>
    <n v="0"/>
    <n v="0"/>
    <n v="0"/>
    <n v="0"/>
    <n v="0"/>
    <x v="4"/>
    <n v="0"/>
    <n v="0"/>
    <n v="0"/>
    <n v="0"/>
    <m/>
    <n v="0"/>
    <s v="n/a, older cycle"/>
    <n v="0"/>
    <n v="0"/>
    <n v="0"/>
    <n v="0"/>
    <n v="0"/>
    <n v="0"/>
    <n v="0"/>
    <n v="0"/>
    <x v="4"/>
    <n v="0"/>
    <n v="0"/>
    <n v="0"/>
    <n v="0"/>
    <m/>
    <n v="0"/>
    <s v="n/a, older cycle"/>
    <n v="0"/>
    <n v="0"/>
    <n v="0"/>
    <n v="0"/>
    <n v="0"/>
    <n v="0"/>
    <n v="0"/>
    <n v="0"/>
    <n v="0"/>
    <n v="0"/>
    <n v="0"/>
  </r>
  <r>
    <s v="M031"/>
    <n v="514478"/>
    <x v="11"/>
    <s v="2018"/>
    <x v="1"/>
    <x v="20"/>
    <n v="4800"/>
    <s v="n/a, older cycle"/>
    <s v="Aurora Ramos Nunez"/>
    <s v="aramosnunez@ccga.edu"/>
    <s v="Introduction to Psychology"/>
    <s v="PSYC 1101"/>
    <s v="Psychology"/>
    <s v="n/a"/>
    <s v="n/a"/>
    <s v="n/a"/>
    <n v="0"/>
    <n v="0"/>
    <n v="0"/>
    <n v="0"/>
    <n v="0"/>
    <n v="0"/>
    <n v="0"/>
    <s v="N"/>
    <m/>
    <m/>
    <s v="Mini-Grant"/>
    <n v="0"/>
    <n v="0"/>
    <n v="0"/>
    <n v="0"/>
    <n v="0"/>
    <n v="0"/>
    <n v="0"/>
    <n v="0"/>
    <n v="0"/>
    <n v="0"/>
    <n v="0"/>
    <n v="0"/>
    <n v="0"/>
    <n v="0"/>
    <n v="0"/>
    <n v="0"/>
    <n v="0"/>
    <n v="0"/>
    <n v="0"/>
    <n v="0"/>
    <n v="0"/>
    <n v="0"/>
    <n v="0"/>
    <n v="0"/>
    <n v="0"/>
    <n v="0"/>
    <n v="0"/>
    <n v="0"/>
    <s v="Mini-Grant"/>
    <n v="0"/>
    <n v="0"/>
    <n v="0"/>
    <n v="0"/>
    <n v="0"/>
    <n v="0"/>
    <n v="0"/>
    <n v="0"/>
    <n v="0"/>
    <n v="0"/>
    <n v="0"/>
    <n v="0"/>
    <n v="0"/>
    <n v="0"/>
    <s v="Mini-Grant"/>
    <m/>
    <m/>
    <m/>
    <n v="0"/>
    <m/>
    <n v="0"/>
    <n v="0"/>
    <n v="0"/>
    <n v="0"/>
    <n v="0"/>
    <n v="0"/>
    <n v="0"/>
    <n v="0"/>
    <n v="0"/>
    <n v="0"/>
    <s v="Mini-Grant"/>
    <m/>
    <m/>
    <m/>
    <n v="0"/>
    <m/>
    <n v="0"/>
    <n v="0"/>
    <n v="0"/>
    <n v="0"/>
    <n v="0"/>
    <n v="0"/>
    <n v="0"/>
    <n v="0"/>
    <n v="0"/>
    <x v="4"/>
    <n v="0"/>
    <n v="0"/>
    <n v="0"/>
    <n v="0"/>
    <m/>
    <n v="0"/>
    <s v="n/a, older cycle"/>
    <n v="0"/>
    <n v="0"/>
    <n v="0"/>
    <n v="0"/>
    <n v="0"/>
    <n v="0"/>
    <n v="0"/>
    <n v="0"/>
    <x v="4"/>
    <n v="0"/>
    <n v="0"/>
    <n v="0"/>
    <n v="0"/>
    <m/>
    <n v="0"/>
    <s v="n/a, older cycle"/>
    <n v="0"/>
    <n v="0"/>
    <n v="0"/>
    <n v="0"/>
    <n v="0"/>
    <n v="0"/>
    <n v="0"/>
    <n v="0"/>
    <n v="0"/>
    <n v="0"/>
    <n v="0"/>
  </r>
  <r>
    <s v="M032"/>
    <n v="514150"/>
    <x v="11"/>
    <s v="2018"/>
    <x v="1"/>
    <x v="14"/>
    <n v="4550"/>
    <s v="n/a, older cycle"/>
    <s v="Sarah Tesar"/>
    <s v="stesar@highlands.edu"/>
    <s v="Principles of Chemistry I, Principles of Chemistry II "/>
    <s v="CHEM 1211, CHEM 1212"/>
    <s v="Chemistry"/>
    <s v="n/a"/>
    <s v="n/a"/>
    <s v="n/a"/>
    <n v="0"/>
    <n v="0"/>
    <n v="0"/>
    <n v="0"/>
    <n v="0"/>
    <n v="0"/>
    <n v="0"/>
    <s v="N"/>
    <m/>
    <m/>
    <s v="Mini-Grant"/>
    <n v="0"/>
    <n v="0"/>
    <n v="0"/>
    <n v="0"/>
    <n v="0"/>
    <n v="0"/>
    <n v="0"/>
    <n v="0"/>
    <n v="0"/>
    <n v="0"/>
    <n v="0"/>
    <n v="0"/>
    <n v="0"/>
    <n v="0"/>
    <n v="0"/>
    <n v="0"/>
    <n v="0"/>
    <n v="0"/>
    <n v="0"/>
    <n v="0"/>
    <n v="0"/>
    <n v="0"/>
    <n v="0"/>
    <n v="0"/>
    <n v="0"/>
    <n v="0"/>
    <n v="0"/>
    <n v="0"/>
    <s v="Mini-Grant"/>
    <n v="0"/>
    <n v="0"/>
    <n v="0"/>
    <n v="0"/>
    <n v="0"/>
    <n v="0"/>
    <n v="0"/>
    <n v="0"/>
    <n v="0"/>
    <n v="0"/>
    <n v="0"/>
    <n v="0"/>
    <n v="0"/>
    <n v="0"/>
    <s v="Mini-Grant"/>
    <m/>
    <m/>
    <m/>
    <n v="0"/>
    <m/>
    <n v="0"/>
    <n v="0"/>
    <n v="0"/>
    <n v="0"/>
    <n v="0"/>
    <n v="0"/>
    <n v="0"/>
    <n v="0"/>
    <n v="0"/>
    <n v="0"/>
    <s v="Mini-Grant"/>
    <m/>
    <m/>
    <m/>
    <n v="0"/>
    <m/>
    <n v="0"/>
    <n v="0"/>
    <n v="0"/>
    <n v="0"/>
    <n v="0"/>
    <n v="0"/>
    <n v="0"/>
    <n v="0"/>
    <n v="0"/>
    <x v="4"/>
    <n v="0"/>
    <n v="0"/>
    <n v="0"/>
    <n v="0"/>
    <m/>
    <n v="0"/>
    <s v="n/a, older cycle"/>
    <n v="0"/>
    <n v="0"/>
    <n v="0"/>
    <n v="0"/>
    <n v="0"/>
    <n v="0"/>
    <n v="0"/>
    <n v="0"/>
    <x v="4"/>
    <n v="0"/>
    <n v="0"/>
    <n v="0"/>
    <n v="0"/>
    <m/>
    <n v="0"/>
    <s v="n/a, older cycle"/>
    <n v="0"/>
    <n v="0"/>
    <n v="0"/>
    <n v="0"/>
    <n v="0"/>
    <n v="0"/>
    <n v="0"/>
    <n v="0"/>
    <n v="0"/>
    <n v="0"/>
    <n v="0"/>
  </r>
  <r>
    <s v="M033"/>
    <n v="514137"/>
    <x v="11"/>
    <s v="2018"/>
    <x v="1"/>
    <x v="6"/>
    <n v="2000"/>
    <s v="n/a, older cycle"/>
    <s v="Judy Orton Grissett"/>
    <s v="judy.grissett@gsw.edu"/>
    <s v="Research Methods in Psychology"/>
    <s v="PSYC 2300"/>
    <s v="Psychology"/>
    <s v="n/a"/>
    <s v="n/a"/>
    <s v="n/a"/>
    <n v="0"/>
    <n v="0"/>
    <n v="0"/>
    <n v="0"/>
    <n v="0"/>
    <n v="0"/>
    <n v="0"/>
    <s v="N"/>
    <m/>
    <m/>
    <s v="Mini-Grant"/>
    <n v="0"/>
    <n v="0"/>
    <n v="0"/>
    <n v="0"/>
    <n v="0"/>
    <n v="0"/>
    <n v="0"/>
    <n v="0"/>
    <n v="0"/>
    <n v="0"/>
    <n v="0"/>
    <n v="0"/>
    <n v="0"/>
    <n v="0"/>
    <n v="0"/>
    <n v="0"/>
    <n v="0"/>
    <n v="0"/>
    <n v="0"/>
    <n v="0"/>
    <n v="0"/>
    <n v="0"/>
    <n v="0"/>
    <n v="0"/>
    <n v="0"/>
    <n v="0"/>
    <n v="0"/>
    <n v="0"/>
    <s v="Mini-Grant"/>
    <n v="0"/>
    <n v="0"/>
    <n v="0"/>
    <n v="0"/>
    <n v="0"/>
    <n v="0"/>
    <n v="0"/>
    <n v="0"/>
    <n v="0"/>
    <n v="0"/>
    <n v="0"/>
    <n v="0"/>
    <n v="0"/>
    <n v="0"/>
    <s v="Mini-Grant"/>
    <m/>
    <m/>
    <m/>
    <n v="0"/>
    <m/>
    <n v="0"/>
    <n v="0"/>
    <n v="0"/>
    <n v="0"/>
    <n v="0"/>
    <n v="0"/>
    <n v="0"/>
    <n v="0"/>
    <n v="0"/>
    <n v="0"/>
    <s v="Mini-Grant"/>
    <m/>
    <m/>
    <m/>
    <n v="0"/>
    <m/>
    <n v="0"/>
    <n v="0"/>
    <n v="0"/>
    <n v="0"/>
    <n v="0"/>
    <n v="0"/>
    <n v="0"/>
    <n v="0"/>
    <n v="0"/>
    <x v="4"/>
    <n v="0"/>
    <n v="0"/>
    <n v="0"/>
    <n v="0"/>
    <m/>
    <n v="0"/>
    <s v="n/a, older cycle"/>
    <n v="0"/>
    <n v="0"/>
    <n v="0"/>
    <n v="0"/>
    <n v="0"/>
    <n v="0"/>
    <n v="0"/>
    <n v="0"/>
    <x v="4"/>
    <n v="0"/>
    <n v="0"/>
    <n v="0"/>
    <n v="0"/>
    <m/>
    <n v="0"/>
    <s v="n/a, older cycle"/>
    <n v="0"/>
    <n v="0"/>
    <n v="0"/>
    <n v="0"/>
    <n v="0"/>
    <n v="0"/>
    <n v="0"/>
    <n v="0"/>
    <n v="0"/>
    <n v="0"/>
    <n v="0"/>
  </r>
  <r>
    <s v="374.a"/>
    <n v="514510"/>
    <x v="12"/>
    <s v="2018"/>
    <x v="0"/>
    <x v="11"/>
    <n v="29750"/>
    <s v="n/a, older cycle"/>
    <s v="Rebecca Gerdes-McClain  "/>
    <s v="gerdesmcclain_rebecca@columbusstate.edu"/>
    <s v="Supplemental English Composition, Composition I, Composition II"/>
    <s v="ENGL 0999, ENGL 1101, ENGL 1102 "/>
    <s v="English"/>
    <s v="Neutral"/>
    <s v="Positive"/>
    <s v="Neutral"/>
    <n v="156300"/>
    <n v="2605"/>
    <n v="60"/>
    <n v="80"/>
    <n v="1390"/>
    <n v="1135"/>
    <s v="Fall 2019"/>
    <s v="N"/>
    <m/>
    <m/>
    <s v="Continued"/>
    <n v="0"/>
    <n v="0"/>
    <n v="0"/>
    <n v="0"/>
    <n v="0"/>
    <n v="0"/>
    <n v="0"/>
    <n v="0"/>
    <n v="0"/>
    <n v="0"/>
    <n v="0"/>
    <n v="0"/>
    <n v="0"/>
    <n v="0"/>
    <n v="0"/>
    <n v="0"/>
    <n v="0"/>
    <n v="0"/>
    <n v="0"/>
    <n v="0"/>
    <n v="0"/>
    <n v="0"/>
    <n v="0"/>
    <n v="0"/>
    <n v="0"/>
    <n v="0"/>
    <n v="0"/>
    <n v="0"/>
    <s v="Continued"/>
    <n v="80"/>
    <n v="1390"/>
    <n v="1135"/>
    <n v="2605"/>
    <n v="60"/>
    <n v="156300"/>
    <n v="0"/>
    <n v="0"/>
    <n v="0"/>
    <n v="0"/>
    <n v="0"/>
    <n v="0"/>
    <n v="0"/>
    <n v="0"/>
    <s v="Continued"/>
    <n v="80"/>
    <n v="1390"/>
    <n v="1135"/>
    <n v="2605"/>
    <n v="60"/>
    <n v="156300"/>
    <s v="Fall 2019"/>
    <n v="0"/>
    <n v="0"/>
    <n v="1390"/>
    <n v="83400"/>
    <n v="1135"/>
    <n v="68100"/>
    <n v="2525"/>
    <n v="151500"/>
    <s v="Continued"/>
    <n v="80"/>
    <n v="1390"/>
    <n v="1135"/>
    <n v="2605"/>
    <n v="60"/>
    <n v="156300"/>
    <n v="80"/>
    <n v="4800"/>
    <n v="1390"/>
    <n v="83400"/>
    <n v="1135"/>
    <n v="68100"/>
    <n v="2605"/>
    <n v="156300"/>
    <x v="0"/>
    <n v="80"/>
    <n v="1390"/>
    <n v="1135"/>
    <n v="2605"/>
    <n v="60"/>
    <n v="156300"/>
    <s v="n/a, older cycle"/>
    <n v="80"/>
    <n v="4800"/>
    <n v="1390"/>
    <n v="83400"/>
    <n v="1135"/>
    <n v="68100"/>
    <n v="2605"/>
    <n v="156300"/>
    <x v="0"/>
    <n v="80"/>
    <n v="1390"/>
    <n v="1135"/>
    <n v="2605"/>
    <n v="60"/>
    <n v="156300"/>
    <s v="n/a, older cycle"/>
    <n v="0"/>
    <n v="0"/>
    <n v="0"/>
    <n v="0"/>
    <n v="0"/>
    <n v="0"/>
    <n v="0"/>
    <n v="0"/>
    <n v="7735"/>
    <n v="464100"/>
    <n v="15.6"/>
  </r>
  <r>
    <s v="374.b"/>
    <n v="514511"/>
    <x v="12"/>
    <s v="2018"/>
    <x v="0"/>
    <x v="4"/>
    <n v="30000"/>
    <s v="n/a, older cycle"/>
    <s v="Rebecca Weaver"/>
    <s v="cfox4@gsu.edu"/>
    <s v="English Composition I, English Composition II"/>
    <s v="ENGL 1101, ENGL 1102"/>
    <s v="English"/>
    <s v="Not Found"/>
    <s v="Not Found"/>
    <s v="Not Found"/>
    <n v="775200"/>
    <n v="17874"/>
    <n v="67.13"/>
    <n v="1986"/>
    <n v="8928"/>
    <n v="6880"/>
    <s v="Spring 2019"/>
    <s v="N"/>
    <m/>
    <m/>
    <s v="Continued"/>
    <n v="0"/>
    <n v="0"/>
    <n v="0"/>
    <n v="0"/>
    <n v="0"/>
    <n v="0"/>
    <n v="0"/>
    <n v="0"/>
    <n v="0"/>
    <n v="0"/>
    <n v="0"/>
    <n v="0"/>
    <n v="0"/>
    <n v="0"/>
    <n v="0"/>
    <n v="0"/>
    <n v="0"/>
    <n v="0"/>
    <n v="0"/>
    <n v="0"/>
    <n v="0"/>
    <n v="0"/>
    <n v="0"/>
    <n v="0"/>
    <n v="0"/>
    <n v="0"/>
    <n v="0"/>
    <n v="0"/>
    <s v="Continued"/>
    <n v="1986"/>
    <n v="8928"/>
    <n v="6880"/>
    <n v="17794"/>
    <n v="67.13"/>
    <n v="1194511.22"/>
    <n v="0"/>
    <n v="0"/>
    <n v="0"/>
    <n v="0"/>
    <n v="6880"/>
    <n v="461854.39999999997"/>
    <n v="6880"/>
    <n v="461854.39999999997"/>
    <s v="Continued"/>
    <n v="1986"/>
    <n v="8928"/>
    <n v="6880"/>
    <n v="17794"/>
    <n v="67.13"/>
    <n v="1194511.22"/>
    <s v="Spring 2019"/>
    <n v="1986"/>
    <n v="133320.18"/>
    <n v="0"/>
    <n v="0"/>
    <n v="6880"/>
    <n v="461854.39999999997"/>
    <n v="8866"/>
    <n v="595174.57999999996"/>
    <s v="Continued"/>
    <n v="1986"/>
    <n v="8928"/>
    <n v="6880"/>
    <n v="0"/>
    <n v="67.13"/>
    <n v="0"/>
    <n v="1986"/>
    <n v="133320.18"/>
    <n v="8928"/>
    <n v="599336.64"/>
    <n v="6880"/>
    <n v="461854.39999999997"/>
    <n v="17794"/>
    <n v="1194511.22"/>
    <x v="0"/>
    <n v="1986"/>
    <n v="8928"/>
    <n v="6880"/>
    <n v="17794"/>
    <n v="67.13"/>
    <n v="1194511.22"/>
    <s v="n/a, older cycle"/>
    <n v="1986"/>
    <n v="133320.18"/>
    <n v="8928"/>
    <n v="599336.64"/>
    <n v="6880"/>
    <n v="461854.39999999997"/>
    <n v="17794"/>
    <n v="1194511.22"/>
    <x v="1"/>
    <n v="1986"/>
    <n v="8928"/>
    <n v="6880"/>
    <n v="17794"/>
    <n v="67.13"/>
    <n v="1194511.22"/>
    <s v="n/a, older cycle"/>
    <n v="0"/>
    <n v="0"/>
    <n v="0"/>
    <n v="0"/>
    <n v="0"/>
    <n v="0"/>
    <n v="0"/>
    <n v="0"/>
    <n v="51334"/>
    <n v="3446051.42"/>
    <n v="114.86838066666667"/>
  </r>
  <r>
    <s v="374.c"/>
    <n v="514563"/>
    <x v="12"/>
    <s v="2018"/>
    <x v="0"/>
    <x v="24"/>
    <n v="30000"/>
    <s v="n/a, older cycle"/>
    <s v="Scott Pierce"/>
    <s v="scott.pierce@abac.edu"/>
    <s v="Anatomy and Physiology I, Anatomy and Physiology II"/>
    <s v="BIOL 2011, BIOL 2012"/>
    <s v="Biological Sciences"/>
    <s v="Neutral"/>
    <s v="Negative"/>
    <s v="Negative"/>
    <n v="68389"/>
    <n v="792"/>
    <n v="172.7"/>
    <n v="48"/>
    <n v="372"/>
    <n v="372"/>
    <s v="Fall 2019"/>
    <s v="N"/>
    <m/>
    <m/>
    <s v="Continued"/>
    <n v="0"/>
    <n v="0"/>
    <n v="0"/>
    <n v="0"/>
    <n v="0"/>
    <n v="0"/>
    <n v="0"/>
    <n v="0"/>
    <n v="0"/>
    <n v="0"/>
    <n v="0"/>
    <n v="0"/>
    <n v="0"/>
    <n v="0"/>
    <n v="0"/>
    <n v="0"/>
    <n v="0"/>
    <n v="0"/>
    <n v="0"/>
    <n v="0"/>
    <n v="0"/>
    <n v="0"/>
    <n v="0"/>
    <n v="0"/>
    <n v="0"/>
    <n v="0"/>
    <n v="0"/>
    <n v="0"/>
    <s v="Continued"/>
    <n v="48"/>
    <n v="372"/>
    <n v="372"/>
    <n v="792"/>
    <n v="172.7"/>
    <n v="136778.4"/>
    <n v="0"/>
    <n v="0"/>
    <n v="0"/>
    <n v="0"/>
    <n v="0"/>
    <n v="0"/>
    <n v="0"/>
    <n v="0"/>
    <s v="Continued"/>
    <n v="48"/>
    <n v="372"/>
    <n v="372"/>
    <n v="792"/>
    <n v="172.7"/>
    <n v="136778.4"/>
    <s v="Fall 2019"/>
    <n v="0"/>
    <n v="0"/>
    <n v="372"/>
    <n v="64244.399999999994"/>
    <n v="372"/>
    <n v="64244.399999999994"/>
    <n v="744"/>
    <n v="128488.79999999999"/>
    <s v="Continued"/>
    <n v="48"/>
    <n v="372"/>
    <n v="372"/>
    <n v="792"/>
    <n v="172.7"/>
    <n v="136778.4"/>
    <n v="48"/>
    <n v="8289.5999999999985"/>
    <n v="372"/>
    <n v="64244.399999999994"/>
    <n v="372"/>
    <n v="64244.399999999994"/>
    <n v="792"/>
    <n v="136778.4"/>
    <x v="5"/>
    <n v="48"/>
    <n v="372"/>
    <n v="372"/>
    <n v="792"/>
    <n v="172.7"/>
    <n v="136778.4"/>
    <s v="n/a, older cycle"/>
    <n v="0"/>
    <n v="0"/>
    <n v="0"/>
    <n v="0"/>
    <n v="0"/>
    <n v="0"/>
    <n v="0"/>
    <n v="0"/>
    <x v="0"/>
    <n v="48"/>
    <n v="372"/>
    <n v="372"/>
    <n v="792"/>
    <n v="172.7"/>
    <n v="136778.4"/>
    <s v="n/a, older cycle"/>
    <n v="0"/>
    <n v="0"/>
    <n v="0"/>
    <n v="0"/>
    <n v="0"/>
    <n v="0"/>
    <n v="0"/>
    <n v="0"/>
    <n v="1536"/>
    <n v="265267.19999999995"/>
    <n v="8.8422399999999985"/>
  </r>
  <r>
    <s v="374.d"/>
    <n v="514571"/>
    <x v="12"/>
    <s v="2018"/>
    <x v="0"/>
    <x v="17"/>
    <n v="10800"/>
    <s v="n/a, older cycle"/>
    <s v="J. Franklin Williamson "/>
    <s v="fwilliamson@gordonstate.edu"/>
    <s v="American History I"/>
    <s v="HIST 2111"/>
    <s v="History"/>
    <s v="Positive"/>
    <s v="Neutral"/>
    <s v="Positive"/>
    <n v="9000"/>
    <n v="90"/>
    <n v="60"/>
    <n v="20"/>
    <n v="35"/>
    <n v="35"/>
    <s v="Spring 2019"/>
    <s v="N"/>
    <m/>
    <m/>
    <s v="Continued"/>
    <n v="0"/>
    <n v="0"/>
    <n v="0"/>
    <n v="0"/>
    <n v="0"/>
    <n v="0"/>
    <n v="0"/>
    <n v="0"/>
    <n v="0"/>
    <n v="0"/>
    <n v="0"/>
    <n v="0"/>
    <n v="0"/>
    <n v="0"/>
    <n v="0"/>
    <n v="0"/>
    <n v="0"/>
    <n v="0"/>
    <n v="0"/>
    <n v="0"/>
    <n v="0"/>
    <n v="0"/>
    <n v="0"/>
    <n v="0"/>
    <n v="0"/>
    <n v="0"/>
    <n v="0"/>
    <n v="0"/>
    <s v="Continued"/>
    <n v="20"/>
    <n v="35"/>
    <n v="35"/>
    <n v="90"/>
    <n v="60"/>
    <n v="5400"/>
    <n v="0"/>
    <n v="0"/>
    <n v="0"/>
    <n v="0"/>
    <n v="35"/>
    <n v="2100"/>
    <n v="35"/>
    <n v="2100"/>
    <s v="Continued"/>
    <n v="20"/>
    <n v="35"/>
    <n v="35"/>
    <n v="90"/>
    <n v="60"/>
    <n v="5400"/>
    <s v="Spring 2019"/>
    <n v="20"/>
    <n v="1200"/>
    <n v="35"/>
    <n v="2100"/>
    <n v="35"/>
    <n v="2100"/>
    <n v="90"/>
    <n v="5400"/>
    <s v="Continued"/>
    <n v="20"/>
    <n v="35"/>
    <n v="35"/>
    <n v="90"/>
    <n v="60"/>
    <n v="5400"/>
    <n v="20"/>
    <n v="1200"/>
    <n v="35"/>
    <n v="2100"/>
    <n v="35"/>
    <n v="2100"/>
    <n v="90"/>
    <n v="5400"/>
    <x v="0"/>
    <n v="20"/>
    <n v="35"/>
    <n v="35"/>
    <n v="90"/>
    <n v="60"/>
    <n v="5400"/>
    <s v="n/a, older cycle"/>
    <n v="20"/>
    <n v="1200"/>
    <n v="35"/>
    <n v="2100"/>
    <n v="35"/>
    <n v="2100"/>
    <n v="90"/>
    <n v="5400"/>
    <x v="0"/>
    <n v="20"/>
    <n v="35"/>
    <n v="35"/>
    <n v="90"/>
    <n v="60"/>
    <n v="5400"/>
    <s v="n/a, older cycle"/>
    <n v="0"/>
    <n v="0"/>
    <n v="0"/>
    <n v="0"/>
    <n v="0"/>
    <n v="0"/>
    <n v="0"/>
    <n v="0"/>
    <n v="305"/>
    <n v="18300"/>
    <n v="1.6944444444444444"/>
  </r>
  <r>
    <s v="374.e"/>
    <n v="514512"/>
    <x v="12"/>
    <s v="2018"/>
    <x v="0"/>
    <x v="2"/>
    <n v="30000"/>
    <s v="n/a, older cycle"/>
    <s v="DeLoris Hesse"/>
    <s v="hesse@uga.edu"/>
    <s v="Anatomy and Physiology I, Anatomy and Physiology II"/>
    <s v="CBIO 2200, CBIO 2210"/>
    <s v="Biological Sciences"/>
    <s v="Neutral"/>
    <s v="Neutral"/>
    <s v="Positive"/>
    <n v="98537.04"/>
    <n v="2058"/>
    <n v="47.88"/>
    <n v="686"/>
    <n v="686"/>
    <n v="686"/>
    <s v="Spring 2019"/>
    <s v="N"/>
    <m/>
    <m/>
    <s v="Continued"/>
    <n v="0"/>
    <n v="0"/>
    <n v="0"/>
    <n v="0"/>
    <n v="0"/>
    <n v="0"/>
    <n v="0"/>
    <n v="0"/>
    <n v="0"/>
    <n v="0"/>
    <n v="0"/>
    <n v="0"/>
    <n v="0"/>
    <n v="0"/>
    <n v="0"/>
    <n v="0"/>
    <n v="0"/>
    <n v="0"/>
    <n v="0"/>
    <n v="0"/>
    <n v="0"/>
    <n v="0"/>
    <n v="0"/>
    <n v="0"/>
    <n v="0"/>
    <n v="0"/>
    <n v="0"/>
    <n v="0"/>
    <s v="Continued"/>
    <n v="686"/>
    <n v="686"/>
    <n v="686"/>
    <n v="2058"/>
    <n v="47.88"/>
    <n v="98537.040000000008"/>
    <n v="0"/>
    <n v="0"/>
    <n v="0"/>
    <n v="0"/>
    <n v="686"/>
    <n v="32845.68"/>
    <n v="686"/>
    <n v="32845.68"/>
    <s v="Continued"/>
    <n v="686"/>
    <n v="686"/>
    <n v="686"/>
    <n v="2058"/>
    <n v="47.88"/>
    <n v="98537.040000000008"/>
    <s v="Spring 2019"/>
    <n v="686"/>
    <n v="32845.68"/>
    <n v="686"/>
    <n v="32845.68"/>
    <n v="686"/>
    <n v="32845.68"/>
    <n v="2058"/>
    <n v="98537.040000000008"/>
    <s v="Continued"/>
    <n v="686"/>
    <n v="686"/>
    <n v="686"/>
    <n v="2058"/>
    <n v="47.88"/>
    <n v="98537.040000000008"/>
    <n v="686"/>
    <n v="32845.68"/>
    <n v="686"/>
    <n v="32845.68"/>
    <n v="686"/>
    <n v="32845.68"/>
    <n v="2058"/>
    <n v="98537.040000000008"/>
    <x v="0"/>
    <n v="686"/>
    <n v="686"/>
    <n v="686"/>
    <n v="2058"/>
    <n v="47.88"/>
    <n v="98537.040000000008"/>
    <s v="n/a, older cycle"/>
    <n v="686"/>
    <n v="32845.68"/>
    <n v="686"/>
    <n v="32845.68"/>
    <n v="686"/>
    <n v="32845.68"/>
    <n v="2058"/>
    <n v="98537.040000000008"/>
    <x v="2"/>
    <n v="686"/>
    <n v="686"/>
    <n v="686"/>
    <n v="2058"/>
    <n v="47.88"/>
    <n v="98537.040000000008"/>
    <s v="n/a, older cycle"/>
    <n v="686"/>
    <n v="32845.68"/>
    <n v="686"/>
    <n v="32845.68"/>
    <n v="686"/>
    <n v="32845.68"/>
    <n v="2058"/>
    <n v="98537.040000000008"/>
    <n v="8918"/>
    <n v="426993.84000000008"/>
    <n v="14.233128000000002"/>
  </r>
  <r>
    <n v="375"/>
    <n v="515305"/>
    <x v="13"/>
    <s v="2019"/>
    <x v="0"/>
    <x v="1"/>
    <n v="30000"/>
    <s v="n/a, older cycle"/>
    <s v="Yong Shi"/>
    <s v="yshi5@kennesaw.edu"/>
    <s v="Cloud Computing Undergraduate, Cloud Computing Graduate, Mobile Software Development Undergraduate, Mobile Software Development Graduate, Computer Organization and Architecture, User Interface Engineering, Machine Learning"/>
    <s v="CS 4524, CS 7125, CS 4322, CS 7455, CS 3503, CS 4712, CS 7267"/>
    <s v="Computing Disciplines"/>
    <s v="Positive"/>
    <s v="Positive"/>
    <s v="Neutral"/>
    <n v="46041"/>
    <n v="780"/>
    <n v="133.66999999999999"/>
    <n v="94"/>
    <n v="422"/>
    <n v="264"/>
    <s v="Spring 2019"/>
    <s v="N"/>
    <m/>
    <m/>
    <s v="Continued"/>
    <n v="0"/>
    <n v="0"/>
    <n v="0"/>
    <n v="0"/>
    <n v="0"/>
    <n v="0"/>
    <n v="0"/>
    <n v="0"/>
    <n v="0"/>
    <n v="0"/>
    <n v="0"/>
    <n v="0"/>
    <n v="0"/>
    <n v="0"/>
    <n v="0"/>
    <n v="0"/>
    <n v="0"/>
    <n v="0"/>
    <n v="0"/>
    <n v="0"/>
    <n v="0"/>
    <n v="0"/>
    <n v="0"/>
    <n v="0"/>
    <n v="0"/>
    <n v="0"/>
    <n v="0"/>
    <n v="0"/>
    <s v="Continued"/>
    <n v="94"/>
    <n v="422"/>
    <n v="264"/>
    <n v="780"/>
    <n v="133.66999999999999"/>
    <n v="104262.59999999999"/>
    <n v="0"/>
    <n v="0"/>
    <n v="0"/>
    <n v="0"/>
    <n v="264"/>
    <n v="35288.879999999997"/>
    <n v="264"/>
    <n v="35288.879999999997"/>
    <s v="Continued"/>
    <n v="94"/>
    <n v="422"/>
    <n v="264"/>
    <n v="780"/>
    <n v="133.66999999999999"/>
    <n v="104262.59999999999"/>
    <s v="Spring 2019"/>
    <n v="94"/>
    <n v="12564.98"/>
    <n v="422"/>
    <n v="56408.74"/>
    <n v="264"/>
    <n v="35288.879999999997"/>
    <n v="780"/>
    <n v="104262.6"/>
    <s v="Continued"/>
    <n v="94"/>
    <n v="422"/>
    <n v="264"/>
    <n v="780"/>
    <n v="133.66999999999999"/>
    <n v="104262.59999999999"/>
    <n v="94"/>
    <n v="12564.98"/>
    <n v="422"/>
    <n v="56408.74"/>
    <n v="264"/>
    <n v="35288.879999999997"/>
    <n v="780"/>
    <n v="104262.6"/>
    <x v="0"/>
    <n v="94"/>
    <n v="422"/>
    <n v="264"/>
    <n v="780"/>
    <n v="133.66999999999999"/>
    <n v="104262.59999999999"/>
    <s v="n/a, older cycle"/>
    <n v="94"/>
    <n v="12564.98"/>
    <n v="422"/>
    <n v="56408.74"/>
    <n v="264"/>
    <n v="35288.879999999997"/>
    <n v="780"/>
    <n v="104262.6"/>
    <x v="2"/>
    <n v="94"/>
    <n v="422"/>
    <n v="264"/>
    <n v="780"/>
    <n v="133.66999999999999"/>
    <n v="104262.59999999999"/>
    <s v="n/a, older cycle"/>
    <n v="94"/>
    <n v="12564.98"/>
    <n v="422"/>
    <n v="56408.74"/>
    <n v="264"/>
    <n v="35288.879999999997"/>
    <n v="780"/>
    <n v="104262.6"/>
    <n v="3384"/>
    <n v="452339.28"/>
    <n v="15.077976000000001"/>
  </r>
  <r>
    <n v="377"/>
    <n v="515304"/>
    <x v="13"/>
    <s v="2019"/>
    <x v="0"/>
    <x v="1"/>
    <n v="10800"/>
    <s v="n/a, older cycle"/>
    <s v="Dawn Baunach"/>
    <s v="dbaunach@kennesaw.edu"/>
    <s v="Statistics for Sociology"/>
    <s v="SOCI 3303"/>
    <s v="Sociology"/>
    <s v="Neutral"/>
    <s v="Neutral"/>
    <s v="Neutral"/>
    <n v="6840"/>
    <n v="30"/>
    <n v="228"/>
    <n v="0"/>
    <n v="30"/>
    <n v="0"/>
    <s v="Fall 2019"/>
    <s v="N"/>
    <m/>
    <m/>
    <s v="Continued"/>
    <n v="0"/>
    <n v="0"/>
    <n v="0"/>
    <n v="0"/>
    <n v="0"/>
    <n v="0"/>
    <n v="0"/>
    <n v="0"/>
    <n v="0"/>
    <n v="0"/>
    <n v="0"/>
    <n v="0"/>
    <n v="0"/>
    <n v="0"/>
    <n v="0"/>
    <n v="0"/>
    <n v="0"/>
    <n v="0"/>
    <n v="0"/>
    <n v="0"/>
    <n v="0"/>
    <n v="0"/>
    <n v="0"/>
    <n v="0"/>
    <n v="0"/>
    <n v="0"/>
    <n v="0"/>
    <n v="0"/>
    <s v="Continued"/>
    <n v="0"/>
    <n v="30"/>
    <n v="0"/>
    <n v="30"/>
    <n v="228"/>
    <n v="6840"/>
    <n v="0"/>
    <n v="0"/>
    <n v="0"/>
    <n v="0"/>
    <n v="0"/>
    <n v="0"/>
    <n v="0"/>
    <n v="0"/>
    <s v="Continued"/>
    <n v="0"/>
    <n v="30"/>
    <n v="0"/>
    <n v="30"/>
    <n v="228"/>
    <n v="6840"/>
    <s v="Fall 2019"/>
    <n v="0"/>
    <n v="0"/>
    <n v="30"/>
    <n v="6840"/>
    <n v="0"/>
    <n v="0"/>
    <n v="30"/>
    <n v="6840"/>
    <s v="Discontinued"/>
    <n v="0"/>
    <n v="30"/>
    <n v="0"/>
    <n v="0"/>
    <n v="228"/>
    <n v="0"/>
    <n v="0"/>
    <n v="0"/>
    <n v="0"/>
    <n v="0"/>
    <n v="0"/>
    <n v="0"/>
    <n v="0"/>
    <n v="0"/>
    <x v="1"/>
    <n v="0"/>
    <n v="30"/>
    <n v="0"/>
    <n v="30"/>
    <n v="228"/>
    <n v="6840"/>
    <s v="n/a, older cycle"/>
    <n v="0"/>
    <n v="0"/>
    <n v="0"/>
    <n v="0"/>
    <n v="0"/>
    <n v="0"/>
    <n v="0"/>
    <n v="0"/>
    <x v="1"/>
    <n v="0"/>
    <n v="30"/>
    <n v="0"/>
    <n v="30"/>
    <n v="228"/>
    <n v="6840"/>
    <s v="n/a, older cycle"/>
    <n v="0"/>
    <n v="0"/>
    <n v="0"/>
    <n v="0"/>
    <n v="0"/>
    <n v="0"/>
    <n v="0"/>
    <n v="0"/>
    <n v="30"/>
    <n v="6840"/>
    <n v="0.6333333333333333"/>
  </r>
  <r>
    <n v="378"/>
    <n v="515311"/>
    <x v="13"/>
    <s v="2019"/>
    <x v="0"/>
    <x v="7"/>
    <n v="10800"/>
    <s v="n/a, older cycle"/>
    <s v="Paul Hadavas"/>
    <s v="phadavas@georgiasouthern.edu"/>
    <s v="Survey of Calculus"/>
    <s v="MATH 1232"/>
    <s v="Mathematical Subjects"/>
    <s v="Positive"/>
    <s v="Neutral"/>
    <s v="Negative"/>
    <n v="52632.5"/>
    <n v="300"/>
    <n v="175.48"/>
    <n v="20"/>
    <n v="140"/>
    <n v="140"/>
    <s v="Spring 2019"/>
    <s v="N"/>
    <m/>
    <m/>
    <s v="Continued"/>
    <n v="0"/>
    <n v="0"/>
    <n v="0"/>
    <n v="0"/>
    <n v="0"/>
    <n v="0"/>
    <n v="0"/>
    <n v="0"/>
    <n v="0"/>
    <n v="0"/>
    <n v="0"/>
    <n v="0"/>
    <n v="0"/>
    <n v="0"/>
    <n v="0"/>
    <n v="0"/>
    <n v="0"/>
    <n v="0"/>
    <n v="0"/>
    <n v="0"/>
    <n v="0"/>
    <n v="0"/>
    <n v="0"/>
    <n v="0"/>
    <n v="0"/>
    <n v="0"/>
    <n v="0"/>
    <n v="0"/>
    <s v="Continued"/>
    <n v="20"/>
    <n v="140"/>
    <n v="140"/>
    <n v="300"/>
    <n v="175.48"/>
    <n v="52644"/>
    <n v="0"/>
    <n v="0"/>
    <n v="0"/>
    <n v="0"/>
    <n v="140"/>
    <n v="24567.199999999997"/>
    <n v="140"/>
    <n v="24567.199999999997"/>
    <s v="Continued"/>
    <n v="20"/>
    <n v="140"/>
    <n v="140"/>
    <n v="300"/>
    <n v="175.48"/>
    <n v="52644"/>
    <s v="Spring 2019"/>
    <n v="20"/>
    <n v="3509.6"/>
    <n v="140"/>
    <n v="24567.199999999997"/>
    <n v="140"/>
    <n v="24567.199999999997"/>
    <n v="300"/>
    <n v="52643.999999999993"/>
    <s v="Continued"/>
    <n v="20"/>
    <n v="140"/>
    <n v="140"/>
    <n v="300"/>
    <n v="175.48"/>
    <n v="52644"/>
    <n v="20"/>
    <n v="3509.6"/>
    <n v="140"/>
    <n v="24567.199999999997"/>
    <n v="140"/>
    <n v="24567.199999999997"/>
    <n v="300"/>
    <n v="52643.999999999993"/>
    <x v="0"/>
    <n v="20"/>
    <n v="50"/>
    <n v="150"/>
    <n v="220"/>
    <n v="185"/>
    <n v="40700"/>
    <s v="n/a, older cycle"/>
    <n v="20"/>
    <n v="3700"/>
    <n v="50"/>
    <n v="9250"/>
    <n v="150"/>
    <n v="27750"/>
    <n v="220"/>
    <n v="40700"/>
    <x v="2"/>
    <n v="20"/>
    <n v="50"/>
    <n v="150"/>
    <n v="220"/>
    <n v="185"/>
    <n v="40700"/>
    <s v="n/a, older cycle"/>
    <n v="20"/>
    <n v="3700"/>
    <n v="50"/>
    <n v="9250"/>
    <n v="150"/>
    <n v="27750"/>
    <n v="220"/>
    <n v="40700"/>
    <n v="1180"/>
    <n v="211255.19999999998"/>
    <n v="19.560666666666666"/>
  </r>
  <r>
    <n v="379"/>
    <n v="515284"/>
    <x v="13"/>
    <s v="2019"/>
    <x v="0"/>
    <x v="23"/>
    <n v="20800"/>
    <s v="n/a, older cycle"/>
    <s v="Anne Gaquere-Parker"/>
    <s v="agaquere@westga.edu"/>
    <s v="Survey of Chemistry I"/>
    <s v="CHEM 1151"/>
    <s v="Chemistry"/>
    <s v="Positive"/>
    <s v="Positive"/>
    <s v="Positive"/>
    <n v="44000"/>
    <n v="220"/>
    <n v="200.01"/>
    <n v="0"/>
    <n v="140"/>
    <n v="80"/>
    <s v="Fall 2019"/>
    <s v="N"/>
    <m/>
    <m/>
    <s v="Continued"/>
    <n v="0"/>
    <n v="0"/>
    <n v="0"/>
    <n v="0"/>
    <n v="0"/>
    <n v="0"/>
    <n v="0"/>
    <n v="0"/>
    <n v="0"/>
    <n v="0"/>
    <n v="0"/>
    <n v="0"/>
    <n v="0"/>
    <n v="0"/>
    <n v="0"/>
    <n v="0"/>
    <n v="0"/>
    <n v="0"/>
    <n v="0"/>
    <n v="0"/>
    <n v="0"/>
    <n v="0"/>
    <n v="0"/>
    <n v="0"/>
    <n v="0"/>
    <n v="0"/>
    <n v="0"/>
    <n v="0"/>
    <s v="Continued"/>
    <n v="0"/>
    <n v="140"/>
    <n v="80"/>
    <n v="220"/>
    <n v="200.01"/>
    <n v="44002.2"/>
    <n v="0"/>
    <n v="0"/>
    <n v="0"/>
    <n v="0"/>
    <n v="0"/>
    <n v="0"/>
    <n v="0"/>
    <n v="0"/>
    <s v="Continued"/>
    <n v="0"/>
    <n v="140"/>
    <n v="80"/>
    <n v="220"/>
    <n v="200.01"/>
    <n v="44002.2"/>
    <s v="Fall 2019"/>
    <n v="0"/>
    <n v="0"/>
    <n v="140"/>
    <n v="28001.399999999998"/>
    <n v="80"/>
    <n v="16000.8"/>
    <n v="220"/>
    <n v="44002.2"/>
    <s v="Continued"/>
    <n v="0"/>
    <n v="140"/>
    <n v="80"/>
    <n v="220"/>
    <n v="200.01"/>
    <n v="44002.2"/>
    <n v="0"/>
    <n v="0"/>
    <n v="140"/>
    <n v="28001.399999999998"/>
    <n v="80"/>
    <n v="16000.8"/>
    <n v="220"/>
    <n v="44002.2"/>
    <x v="0"/>
    <n v="0"/>
    <n v="140"/>
    <n v="80"/>
    <n v="220"/>
    <n v="200.01"/>
    <n v="44002.2"/>
    <s v="n/a, older cycle"/>
    <n v="0"/>
    <n v="0"/>
    <n v="140"/>
    <n v="28001.399999999998"/>
    <n v="80"/>
    <n v="16000.8"/>
    <n v="220"/>
    <n v="44002.2"/>
    <x v="2"/>
    <n v="0"/>
    <n v="140"/>
    <n v="80"/>
    <n v="220"/>
    <n v="200.01"/>
    <n v="44002.2"/>
    <s v="n/a, older cycle"/>
    <n v="0"/>
    <n v="0"/>
    <n v="140"/>
    <n v="28001.399999999998"/>
    <n v="80"/>
    <n v="16000.8"/>
    <n v="220"/>
    <n v="44002.2"/>
    <n v="880"/>
    <n v="176008.8"/>
    <n v="8.4619615384615372"/>
  </r>
  <r>
    <n v="380"/>
    <n v="515281"/>
    <x v="13"/>
    <s v="2019"/>
    <x v="0"/>
    <x v="23"/>
    <n v="10730"/>
    <s v="n/a, older cycle"/>
    <s v="Yan Yang"/>
    <s v="yyang@westga.edu"/>
    <s v="Educational Psychology"/>
    <s v="CEPD 4101"/>
    <s v="Educator Preparation"/>
    <s v="Positive"/>
    <s v="Neutral"/>
    <s v="Positive"/>
    <n v="45150"/>
    <n v="175"/>
    <n v="306"/>
    <n v="35"/>
    <n v="70"/>
    <n v="70"/>
    <s v="Fall 2019"/>
    <s v="N"/>
    <m/>
    <m/>
    <s v="Continued"/>
    <n v="0"/>
    <n v="0"/>
    <n v="0"/>
    <n v="0"/>
    <n v="0"/>
    <n v="0"/>
    <n v="0"/>
    <n v="0"/>
    <n v="0"/>
    <n v="0"/>
    <n v="0"/>
    <n v="0"/>
    <n v="0"/>
    <n v="0"/>
    <n v="0"/>
    <n v="0"/>
    <n v="0"/>
    <n v="0"/>
    <n v="0"/>
    <n v="0"/>
    <n v="0"/>
    <n v="0"/>
    <n v="0"/>
    <n v="0"/>
    <n v="0"/>
    <n v="0"/>
    <n v="0"/>
    <n v="0"/>
    <s v="Continued"/>
    <n v="35"/>
    <n v="70"/>
    <n v="70"/>
    <n v="175"/>
    <n v="306"/>
    <n v="53550"/>
    <n v="0"/>
    <n v="0"/>
    <n v="0"/>
    <n v="0"/>
    <n v="0"/>
    <n v="0"/>
    <n v="0"/>
    <n v="0"/>
    <s v="Continued"/>
    <n v="35"/>
    <n v="70"/>
    <n v="70"/>
    <n v="175"/>
    <n v="306"/>
    <n v="53550"/>
    <s v="Fall 2019"/>
    <n v="0"/>
    <n v="0"/>
    <n v="70"/>
    <n v="21420"/>
    <n v="70"/>
    <n v="21420"/>
    <n v="140"/>
    <n v="42840"/>
    <s v="Continued"/>
    <n v="35"/>
    <n v="70"/>
    <n v="70"/>
    <n v="175"/>
    <n v="306"/>
    <n v="53550"/>
    <n v="35"/>
    <n v="10710"/>
    <n v="70"/>
    <n v="21420"/>
    <n v="70"/>
    <n v="21420"/>
    <n v="175"/>
    <n v="53550"/>
    <x v="0"/>
    <n v="50"/>
    <n v="50"/>
    <n v="50"/>
    <n v="150"/>
    <n v="306"/>
    <n v="45900"/>
    <s v="n/a, older cycle"/>
    <n v="50"/>
    <n v="15300"/>
    <n v="50"/>
    <n v="15300"/>
    <n v="50"/>
    <n v="15300"/>
    <n v="150"/>
    <n v="45900"/>
    <x v="2"/>
    <n v="50"/>
    <n v="50"/>
    <n v="50"/>
    <n v="150"/>
    <n v="306"/>
    <n v="45900"/>
    <s v="n/a, older cycle"/>
    <n v="50"/>
    <n v="15300"/>
    <n v="50"/>
    <n v="15300"/>
    <n v="50"/>
    <n v="15300"/>
    <n v="150"/>
    <n v="45900"/>
    <n v="615"/>
    <n v="188190"/>
    <n v="17.538676607642124"/>
  </r>
  <r>
    <n v="381"/>
    <n v="515282"/>
    <x v="13"/>
    <s v="2019"/>
    <x v="0"/>
    <x v="9"/>
    <n v="10800"/>
    <s v="n/a, older cycle"/>
    <s v="Brett Larson"/>
    <s v="blarson@ega.edu"/>
    <s v="American Government"/>
    <s v="POLS 1101"/>
    <s v="Political Science"/>
    <s v="Positive"/>
    <s v="Negative"/>
    <s v="Negative"/>
    <n v="173547"/>
    <n v="660"/>
    <n v="262.95"/>
    <n v="60"/>
    <n v="300"/>
    <n v="300"/>
    <s v="Summer 2019"/>
    <s v="Y"/>
    <n v="481"/>
    <s v="Fall 2020"/>
    <s v="Continued"/>
    <n v="0"/>
    <n v="0"/>
    <n v="0"/>
    <n v="0"/>
    <n v="0"/>
    <n v="0"/>
    <n v="0"/>
    <n v="0"/>
    <n v="0"/>
    <n v="0"/>
    <n v="0"/>
    <n v="0"/>
    <n v="0"/>
    <n v="0"/>
    <n v="0"/>
    <n v="0"/>
    <n v="0"/>
    <n v="0"/>
    <n v="0"/>
    <n v="0"/>
    <n v="0"/>
    <n v="0"/>
    <n v="0"/>
    <n v="0"/>
    <n v="0"/>
    <n v="0"/>
    <n v="0"/>
    <n v="0"/>
    <s v="Continued"/>
    <n v="60"/>
    <n v="300"/>
    <n v="300"/>
    <n v="660"/>
    <n v="262.95"/>
    <n v="173547"/>
    <n v="0"/>
    <n v="0"/>
    <n v="0"/>
    <n v="0"/>
    <n v="0"/>
    <n v="0"/>
    <n v="0"/>
    <n v="0"/>
    <s v="Continued"/>
    <n v="60"/>
    <n v="300"/>
    <n v="300"/>
    <n v="660"/>
    <n v="262.95"/>
    <n v="173547"/>
    <s v="Summer 2019"/>
    <n v="60"/>
    <n v="15777"/>
    <n v="300"/>
    <n v="78885"/>
    <n v="300"/>
    <n v="78885"/>
    <n v="660"/>
    <n v="173547"/>
    <s v="Scaled"/>
    <n v="60"/>
    <n v="300"/>
    <n v="300"/>
    <n v="0"/>
    <n v="262.95"/>
    <n v="0"/>
    <n v="60"/>
    <n v="15777"/>
    <n v="0"/>
    <n v="0"/>
    <n v="0"/>
    <n v="0"/>
    <n v="60"/>
    <n v="15777"/>
    <x v="2"/>
    <n v="60"/>
    <n v="300"/>
    <n v="300"/>
    <n v="660"/>
    <n v="262.95"/>
    <n v="173547"/>
    <s v="n/a, older cycle"/>
    <n v="0"/>
    <n v="0"/>
    <n v="0"/>
    <n v="0"/>
    <n v="0"/>
    <n v="0"/>
    <n v="0"/>
    <n v="0"/>
    <x v="3"/>
    <n v="60"/>
    <n v="300"/>
    <n v="300"/>
    <n v="660"/>
    <n v="262.95"/>
    <n v="173547"/>
    <s v="n/a, older cycle"/>
    <n v="0"/>
    <n v="0"/>
    <n v="0"/>
    <n v="0"/>
    <n v="0"/>
    <n v="0"/>
    <n v="0"/>
    <n v="0"/>
    <n v="720"/>
    <n v="189324"/>
    <n v="17.53"/>
  </r>
  <r>
    <n v="382"/>
    <n v="515283"/>
    <x v="13"/>
    <s v="2019"/>
    <x v="0"/>
    <x v="7"/>
    <n v="10800"/>
    <s v="n/a, older cycle"/>
    <s v="William Baird"/>
    <s v="wbaird@georgiasouthern.edu"/>
    <s v="Principles of Physics II"/>
    <s v="PHYS 2212K"/>
    <s v="Physics and Astronomy"/>
    <s v="Not Found"/>
    <s v="Not Found"/>
    <s v="Not Found"/>
    <n v="19510"/>
    <n v="96"/>
    <n v="203.25"/>
    <n v="0"/>
    <n v="48"/>
    <n v="48"/>
    <s v="Spring 2019"/>
    <s v="N"/>
    <m/>
    <m/>
    <s v="Continued"/>
    <n v="0"/>
    <n v="0"/>
    <n v="0"/>
    <n v="0"/>
    <n v="0"/>
    <n v="0"/>
    <n v="0"/>
    <n v="0"/>
    <n v="0"/>
    <n v="0"/>
    <n v="0"/>
    <n v="0"/>
    <n v="0"/>
    <n v="0"/>
    <n v="0"/>
    <n v="0"/>
    <n v="0"/>
    <n v="0"/>
    <n v="0"/>
    <n v="0"/>
    <n v="0"/>
    <n v="0"/>
    <n v="0"/>
    <n v="0"/>
    <n v="0"/>
    <n v="0"/>
    <n v="0"/>
    <n v="0"/>
    <s v="Continued"/>
    <n v="0"/>
    <n v="48"/>
    <n v="48"/>
    <n v="96"/>
    <n v="203.25"/>
    <n v="19512"/>
    <n v="0"/>
    <n v="0"/>
    <n v="0"/>
    <n v="0"/>
    <n v="48"/>
    <n v="9756"/>
    <n v="48"/>
    <n v="9756"/>
    <s v="Continued"/>
    <n v="0"/>
    <n v="48"/>
    <n v="48"/>
    <n v="96"/>
    <n v="203.25"/>
    <n v="19512"/>
    <s v="Spring 2019"/>
    <n v="0"/>
    <n v="0"/>
    <n v="48"/>
    <n v="9756"/>
    <n v="48"/>
    <n v="9756"/>
    <n v="96"/>
    <n v="19512"/>
    <s v="Continued"/>
    <n v="0"/>
    <n v="48"/>
    <n v="48"/>
    <n v="96"/>
    <n v="203.25"/>
    <n v="19512"/>
    <n v="0"/>
    <n v="0"/>
    <n v="48"/>
    <n v="9756"/>
    <n v="48"/>
    <n v="9756"/>
    <n v="96"/>
    <n v="19512"/>
    <x v="0"/>
    <n v="0"/>
    <n v="32"/>
    <n v="32"/>
    <n v="64"/>
    <n v="203.25"/>
    <n v="13008"/>
    <s v="n/a, older cycle"/>
    <n v="0"/>
    <n v="0"/>
    <n v="32"/>
    <n v="6504"/>
    <n v="32"/>
    <n v="6504"/>
    <n v="64"/>
    <n v="13008"/>
    <x v="2"/>
    <n v="0"/>
    <n v="15"/>
    <n v="15"/>
    <n v="30"/>
    <n v="203.25"/>
    <n v="6097.5"/>
    <s v="n/a, older cycle"/>
    <n v="0"/>
    <n v="0"/>
    <n v="15"/>
    <n v="3048.75"/>
    <n v="15"/>
    <n v="3048.75"/>
    <n v="30"/>
    <n v="6097.5"/>
    <n v="334"/>
    <n v="67885.5"/>
    <n v="6.2856944444444443"/>
  </r>
  <r>
    <n v="383"/>
    <n v="515320"/>
    <x v="13"/>
    <s v="2019"/>
    <x v="0"/>
    <x v="4"/>
    <n v="10800"/>
    <s v="n/a, older cycle"/>
    <s v="Antara Dutta"/>
    <s v="adutta@gsu.edu"/>
    <s v="Survey of Chemistry I"/>
    <s v="CHEM 1151"/>
    <s v="Chemistry"/>
    <s v="Positive"/>
    <s v="Positive"/>
    <s v="Positive"/>
    <n v="104414"/>
    <n v="1156"/>
    <n v="166"/>
    <n v="262"/>
    <n v="629"/>
    <n v="527"/>
    <s v="Fall 2019"/>
    <s v="N"/>
    <m/>
    <m/>
    <s v="Continued"/>
    <n v="0"/>
    <n v="0"/>
    <n v="0"/>
    <n v="0"/>
    <n v="0"/>
    <n v="0"/>
    <n v="0"/>
    <n v="0"/>
    <n v="0"/>
    <n v="0"/>
    <n v="0"/>
    <n v="0"/>
    <n v="0"/>
    <n v="0"/>
    <n v="0"/>
    <n v="0"/>
    <n v="0"/>
    <n v="0"/>
    <n v="0"/>
    <n v="0"/>
    <n v="0"/>
    <n v="0"/>
    <n v="0"/>
    <n v="0"/>
    <n v="0"/>
    <n v="0"/>
    <n v="0"/>
    <n v="0"/>
    <s v="Continued"/>
    <n v="262"/>
    <n v="629"/>
    <n v="527"/>
    <n v="1418"/>
    <n v="166"/>
    <n v="235388"/>
    <n v="0"/>
    <n v="0"/>
    <n v="0"/>
    <n v="0"/>
    <n v="0"/>
    <n v="0"/>
    <n v="0"/>
    <n v="0"/>
    <s v="Continued"/>
    <n v="262"/>
    <n v="629"/>
    <n v="527"/>
    <n v="1418"/>
    <n v="166"/>
    <n v="235388"/>
    <s v="Fall 2019"/>
    <n v="0"/>
    <n v="0"/>
    <n v="629"/>
    <n v="104414"/>
    <n v="527"/>
    <n v="87482"/>
    <n v="1156"/>
    <n v="191896"/>
    <s v="Continued"/>
    <n v="262"/>
    <n v="629"/>
    <n v="527"/>
    <n v="1418"/>
    <n v="166"/>
    <n v="235388"/>
    <n v="262"/>
    <n v="43492"/>
    <n v="629"/>
    <n v="104414"/>
    <n v="527"/>
    <n v="87482"/>
    <n v="1418"/>
    <n v="235388"/>
    <x v="0"/>
    <n v="262"/>
    <n v="629"/>
    <n v="527"/>
    <n v="1418"/>
    <n v="166"/>
    <n v="235388"/>
    <s v="n/a, older cycle"/>
    <n v="262"/>
    <n v="43492"/>
    <n v="629"/>
    <n v="104414"/>
    <n v="527"/>
    <n v="87482"/>
    <n v="1418"/>
    <n v="235388"/>
    <x v="2"/>
    <n v="262"/>
    <n v="629"/>
    <n v="527"/>
    <n v="1418"/>
    <n v="166"/>
    <n v="235388"/>
    <s v="n/a, older cycle"/>
    <n v="262"/>
    <n v="43492"/>
    <n v="629"/>
    <n v="104414"/>
    <n v="527"/>
    <n v="87482"/>
    <n v="1418"/>
    <n v="235388"/>
    <n v="5410"/>
    <n v="898060"/>
    <n v="83.153703703703698"/>
  </r>
  <r>
    <n v="385"/>
    <n v="515288"/>
    <x v="13"/>
    <s v="2019"/>
    <x v="0"/>
    <x v="17"/>
    <n v="10800"/>
    <s v="n/a, older cycle"/>
    <s v="Craig Soaries"/>
    <s v="csoaries@gordonstate.edu"/>
    <s v="Introduction to Humanities I &amp; II"/>
    <s v="HUMN 1501 and HUMN 1502"/>
    <s v="Arts and Sciences"/>
    <s v="Positive"/>
    <s v="Positive"/>
    <s v="Positive"/>
    <n v="104482"/>
    <n v="350"/>
    <n v="298.52"/>
    <n v="35"/>
    <n v="175"/>
    <n v="140"/>
    <s v="Fall 2019"/>
    <s v="N"/>
    <m/>
    <m/>
    <s v="Continued"/>
    <n v="0"/>
    <n v="0"/>
    <n v="0"/>
    <n v="0"/>
    <n v="0"/>
    <n v="0"/>
    <n v="0"/>
    <n v="0"/>
    <n v="0"/>
    <n v="0"/>
    <n v="0"/>
    <n v="0"/>
    <n v="0"/>
    <n v="0"/>
    <n v="0"/>
    <n v="0"/>
    <n v="0"/>
    <n v="0"/>
    <n v="0"/>
    <n v="0"/>
    <n v="0"/>
    <n v="0"/>
    <n v="0"/>
    <n v="0"/>
    <n v="0"/>
    <n v="0"/>
    <n v="0"/>
    <n v="0"/>
    <s v="Continued"/>
    <n v="35"/>
    <n v="175"/>
    <n v="140"/>
    <n v="350"/>
    <n v="298.52"/>
    <n v="104482"/>
    <n v="0"/>
    <n v="0"/>
    <n v="0"/>
    <n v="0"/>
    <n v="0"/>
    <n v="0"/>
    <n v="0"/>
    <n v="0"/>
    <s v="Continued"/>
    <n v="35"/>
    <n v="175"/>
    <n v="140"/>
    <n v="350"/>
    <n v="298.52"/>
    <n v="104482"/>
    <s v="Fall 2019"/>
    <n v="0"/>
    <n v="0"/>
    <n v="175"/>
    <n v="52241"/>
    <n v="140"/>
    <n v="41792.799999999996"/>
    <n v="315"/>
    <n v="94033.799999999988"/>
    <s v="Unknown"/>
    <n v="35"/>
    <n v="175"/>
    <n v="140"/>
    <n v="0"/>
    <n v="298.52"/>
    <n v="0"/>
    <n v="0"/>
    <n v="0"/>
    <n v="0"/>
    <n v="0"/>
    <n v="0"/>
    <n v="0"/>
    <n v="0"/>
    <n v="0"/>
    <x v="5"/>
    <n v="35"/>
    <n v="175"/>
    <n v="140"/>
    <n v="350"/>
    <n v="298.52"/>
    <n v="104482"/>
    <s v="n/a, older cycle"/>
    <n v="0"/>
    <n v="0"/>
    <n v="0"/>
    <n v="0"/>
    <n v="0"/>
    <n v="0"/>
    <n v="0"/>
    <n v="0"/>
    <x v="0"/>
    <n v="35"/>
    <n v="175"/>
    <n v="140"/>
    <n v="350"/>
    <n v="298.52"/>
    <n v="104482"/>
    <s v="n/a, older cycle"/>
    <n v="0"/>
    <n v="0"/>
    <n v="0"/>
    <n v="0"/>
    <n v="0"/>
    <n v="0"/>
    <n v="0"/>
    <n v="0"/>
    <n v="315"/>
    <n v="94033.799999999988"/>
    <n v="8.7068333333333321"/>
  </r>
  <r>
    <n v="386"/>
    <n v="515303"/>
    <x v="13"/>
    <s v="2019"/>
    <x v="0"/>
    <x v="1"/>
    <n v="10800"/>
    <s v="n/a, older cycle"/>
    <s v="Meng Han"/>
    <s v="mhan9@kennesaw.edu"/>
    <s v="Advanced Web Development, Introduction to Web Development"/>
    <s v="IT 4203, IT3203"/>
    <s v="Computing Disciplines"/>
    <s v="Positive"/>
    <s v="Positive"/>
    <s v="Positive"/>
    <n v="45980"/>
    <n v="280"/>
    <n v="143.49"/>
    <n v="30"/>
    <n v="160"/>
    <n v="90"/>
    <s v="Spring 2019"/>
    <s v="N"/>
    <m/>
    <m/>
    <s v="Continued"/>
    <n v="0"/>
    <n v="0"/>
    <n v="0"/>
    <n v="0"/>
    <n v="0"/>
    <n v="0"/>
    <n v="0"/>
    <n v="0"/>
    <n v="0"/>
    <n v="0"/>
    <n v="0"/>
    <n v="0"/>
    <n v="0"/>
    <n v="0"/>
    <n v="0"/>
    <n v="0"/>
    <n v="0"/>
    <n v="0"/>
    <n v="0"/>
    <n v="0"/>
    <n v="0"/>
    <n v="0"/>
    <n v="0"/>
    <n v="0"/>
    <n v="0"/>
    <n v="0"/>
    <n v="0"/>
    <n v="0"/>
    <s v="Continued"/>
    <n v="30"/>
    <n v="160"/>
    <n v="90"/>
    <n v="280"/>
    <n v="143.49"/>
    <n v="40177.200000000004"/>
    <n v="0"/>
    <n v="0"/>
    <n v="0"/>
    <n v="0"/>
    <n v="90"/>
    <n v="12914.1"/>
    <n v="90"/>
    <n v="12914.1"/>
    <s v="Continued"/>
    <n v="30"/>
    <n v="160"/>
    <n v="90"/>
    <n v="280"/>
    <n v="143.49"/>
    <n v="40177.200000000004"/>
    <s v="Spring 2019"/>
    <n v="30"/>
    <n v="4304.7000000000007"/>
    <n v="160"/>
    <n v="22958.400000000001"/>
    <n v="90"/>
    <n v="12914.1"/>
    <n v="280"/>
    <n v="40177.200000000004"/>
    <s v="Continued"/>
    <n v="30"/>
    <n v="160"/>
    <n v="90"/>
    <n v="280"/>
    <n v="143.49"/>
    <n v="40177.200000000004"/>
    <n v="30"/>
    <n v="4304.7000000000007"/>
    <n v="160"/>
    <n v="22958.400000000001"/>
    <n v="90"/>
    <n v="12914.1"/>
    <n v="280"/>
    <n v="40177.200000000004"/>
    <x v="3"/>
    <n v="30"/>
    <n v="160"/>
    <n v="90"/>
    <n v="280"/>
    <n v="143.49"/>
    <n v="40177.200000000004"/>
    <s v="n/a, older cycle"/>
    <n v="0"/>
    <n v="0"/>
    <n v="0"/>
    <n v="0"/>
    <n v="0"/>
    <n v="0"/>
    <n v="0"/>
    <n v="0"/>
    <x v="0"/>
    <n v="30"/>
    <n v="160"/>
    <n v="90"/>
    <n v="280"/>
    <n v="143.49"/>
    <n v="40177.200000000004"/>
    <s v="n/a, older cycle"/>
    <n v="0"/>
    <n v="0"/>
    <n v="0"/>
    <n v="0"/>
    <n v="0"/>
    <n v="0"/>
    <n v="0"/>
    <n v="0"/>
    <n v="650"/>
    <n v="93268.5"/>
    <n v="8.6359722222222217"/>
  </r>
  <r>
    <n v="387"/>
    <n v="515289"/>
    <x v="13"/>
    <s v="2019"/>
    <x v="0"/>
    <x v="17"/>
    <n v="10700"/>
    <s v="n/a, older cycle"/>
    <s v="Peter Higgins"/>
    <s v="phiggins@gordonstate.edu"/>
    <s v="Students Taking Academic Responsibility"/>
    <s v="STAR 0098"/>
    <s v="Learning Support"/>
    <s v="Not Found"/>
    <s v="Not Found"/>
    <s v="Not Found"/>
    <n v="19358.64"/>
    <n v="161"/>
    <n v="120.24"/>
    <n v="17"/>
    <n v="81"/>
    <n v="41"/>
    <s v="Spring 2019"/>
    <s v="N"/>
    <m/>
    <m/>
    <s v="Continued"/>
    <n v="0"/>
    <n v="0"/>
    <n v="0"/>
    <n v="0"/>
    <n v="0"/>
    <n v="0"/>
    <n v="0"/>
    <n v="0"/>
    <n v="0"/>
    <n v="0"/>
    <n v="0"/>
    <n v="0"/>
    <n v="0"/>
    <n v="0"/>
    <n v="0"/>
    <n v="0"/>
    <n v="0"/>
    <n v="0"/>
    <n v="0"/>
    <n v="0"/>
    <n v="0"/>
    <n v="0"/>
    <n v="0"/>
    <n v="0"/>
    <n v="0"/>
    <n v="0"/>
    <n v="0"/>
    <n v="0"/>
    <s v="Continued"/>
    <n v="17"/>
    <n v="81"/>
    <n v="41"/>
    <n v="139"/>
    <n v="120.24"/>
    <n v="16713.36"/>
    <n v="0"/>
    <n v="0"/>
    <n v="0"/>
    <n v="0"/>
    <n v="41"/>
    <n v="4929.84"/>
    <n v="41"/>
    <n v="4929.84"/>
    <s v="Continued"/>
    <n v="17"/>
    <n v="81"/>
    <n v="41"/>
    <n v="139"/>
    <n v="120.24"/>
    <n v="16713.36"/>
    <s v="Spring 2019"/>
    <n v="17"/>
    <n v="2044.08"/>
    <n v="81"/>
    <n v="9739.4399999999987"/>
    <n v="41"/>
    <n v="4929.84"/>
    <n v="139"/>
    <n v="16713.36"/>
    <s v="Unknown"/>
    <n v="17"/>
    <n v="81"/>
    <n v="41"/>
    <n v="0"/>
    <n v="120.24"/>
    <n v="0"/>
    <n v="0"/>
    <n v="0"/>
    <n v="0"/>
    <n v="0"/>
    <n v="0"/>
    <n v="0"/>
    <n v="0"/>
    <n v="0"/>
    <x v="3"/>
    <n v="17"/>
    <n v="81"/>
    <n v="41"/>
    <n v="139"/>
    <n v="120.24"/>
    <n v="16713.36"/>
    <s v="n/a, older cycle"/>
    <n v="0"/>
    <n v="0"/>
    <n v="0"/>
    <n v="0"/>
    <n v="0"/>
    <n v="0"/>
    <n v="0"/>
    <n v="0"/>
    <x v="0"/>
    <n v="17"/>
    <n v="81"/>
    <n v="41"/>
    <n v="139"/>
    <n v="120.24"/>
    <n v="16713.36"/>
    <s v="n/a, older cycle"/>
    <n v="0"/>
    <n v="0"/>
    <n v="0"/>
    <n v="0"/>
    <n v="0"/>
    <n v="0"/>
    <n v="0"/>
    <n v="0"/>
    <n v="180"/>
    <n v="21643.200000000001"/>
    <n v="2.0227289719626169"/>
  </r>
  <r>
    <n v="389"/>
    <n v="515381"/>
    <x v="13"/>
    <s v="2019"/>
    <x v="0"/>
    <x v="15"/>
    <n v="10799"/>
    <s v="n/a, older cycle"/>
    <s v="Soma Mukhopadhyay"/>
    <s v="smukhopadhyay@augusta.edu"/>
    <s v="Human Anatomy &amp; Physiology I &amp; II"/>
    <s v="BIOL 2111 &amp; BIOL 2112"/>
    <s v="Biological Sciences"/>
    <s v="Not Found"/>
    <s v="Not Found"/>
    <s v="Not Found"/>
    <n v="37680"/>
    <n v="830"/>
    <n v="40"/>
    <n v="112"/>
    <n v="420"/>
    <n v="416"/>
    <s v="Fall 2019"/>
    <s v="N"/>
    <m/>
    <m/>
    <s v="Continued"/>
    <n v="0"/>
    <n v="0"/>
    <n v="0"/>
    <n v="0"/>
    <n v="0"/>
    <n v="0"/>
    <n v="0"/>
    <n v="0"/>
    <n v="0"/>
    <n v="0"/>
    <n v="0"/>
    <n v="0"/>
    <n v="0"/>
    <n v="0"/>
    <n v="0"/>
    <n v="0"/>
    <n v="0"/>
    <n v="0"/>
    <n v="0"/>
    <n v="0"/>
    <n v="0"/>
    <n v="0"/>
    <n v="0"/>
    <n v="0"/>
    <n v="0"/>
    <n v="0"/>
    <n v="0"/>
    <n v="0"/>
    <s v="Continued"/>
    <n v="112"/>
    <n v="420"/>
    <n v="416"/>
    <n v="948"/>
    <n v="40"/>
    <n v="37920"/>
    <n v="0"/>
    <n v="0"/>
    <n v="0"/>
    <n v="0"/>
    <n v="0"/>
    <n v="0"/>
    <n v="0"/>
    <n v="0"/>
    <s v="Continued"/>
    <n v="112"/>
    <n v="420"/>
    <n v="416"/>
    <n v="948"/>
    <n v="40"/>
    <n v="37920"/>
    <s v="Fall 2019"/>
    <n v="0"/>
    <n v="0"/>
    <n v="420"/>
    <n v="16800"/>
    <n v="416"/>
    <n v="16640"/>
    <n v="836"/>
    <n v="33440"/>
    <s v="Continued"/>
    <n v="112"/>
    <n v="420"/>
    <n v="416"/>
    <n v="948"/>
    <n v="40"/>
    <n v="37920"/>
    <n v="112"/>
    <n v="4480"/>
    <n v="420"/>
    <n v="16800"/>
    <n v="416"/>
    <n v="16640"/>
    <n v="948"/>
    <n v="37920"/>
    <x v="0"/>
    <n v="112"/>
    <n v="420"/>
    <n v="416"/>
    <n v="948"/>
    <n v="40"/>
    <n v="37920"/>
    <s v="n/a, older cycle"/>
    <n v="112"/>
    <n v="4480"/>
    <n v="420"/>
    <n v="16800"/>
    <n v="416"/>
    <n v="16640"/>
    <n v="948"/>
    <n v="37920"/>
    <x v="2"/>
    <n v="112"/>
    <n v="420"/>
    <n v="416"/>
    <n v="948"/>
    <n v="40"/>
    <n v="37920"/>
    <s v="n/a, older cycle"/>
    <n v="112"/>
    <n v="4480"/>
    <n v="420"/>
    <n v="16800"/>
    <n v="416"/>
    <n v="16640"/>
    <n v="948"/>
    <n v="37920"/>
    <n v="3680"/>
    <n v="147200"/>
    <n v="13.63089174923604"/>
  </r>
  <r>
    <n v="391"/>
    <n v="515286"/>
    <x v="13"/>
    <s v="2019"/>
    <x v="0"/>
    <x v="25"/>
    <n v="10800"/>
    <s v="n/a, older cycle"/>
    <s v="Candice Chatman"/>
    <s v="cflowe@atlm.edu"/>
    <s v="Principles of Biology I, Principles of Biology I Lab, Principles of Biology II, Principles of Biology II Lab"/>
    <s v="BIOL 1107, BLAB 1107, BIOL 1108, BLAB 1108"/>
    <s v="Biological Sciences"/>
    <s v="Positive"/>
    <s v="Neutral"/>
    <s v="Positive"/>
    <n v="220896"/>
    <n v="624"/>
    <n v="354"/>
    <n v="50"/>
    <n v="303"/>
    <n v="321"/>
    <s v="Fall 2019"/>
    <s v="N"/>
    <m/>
    <m/>
    <s v="Continued"/>
    <n v="0"/>
    <n v="0"/>
    <n v="0"/>
    <n v="0"/>
    <n v="0"/>
    <n v="0"/>
    <n v="0"/>
    <n v="0"/>
    <n v="0"/>
    <n v="0"/>
    <n v="0"/>
    <n v="0"/>
    <n v="0"/>
    <n v="0"/>
    <n v="0"/>
    <n v="0"/>
    <n v="0"/>
    <n v="0"/>
    <n v="0"/>
    <n v="0"/>
    <n v="0"/>
    <n v="0"/>
    <n v="0"/>
    <n v="0"/>
    <n v="0"/>
    <n v="0"/>
    <n v="0"/>
    <n v="0"/>
    <s v="Continued"/>
    <n v="50"/>
    <n v="303"/>
    <n v="321"/>
    <n v="674"/>
    <n v="354"/>
    <n v="238596"/>
    <n v="0"/>
    <n v="0"/>
    <n v="0"/>
    <n v="0"/>
    <n v="0"/>
    <n v="0"/>
    <n v="0"/>
    <n v="0"/>
    <s v="Continued"/>
    <n v="50"/>
    <n v="303"/>
    <n v="321"/>
    <n v="674"/>
    <n v="354"/>
    <n v="238596"/>
    <s v="Fall 2019"/>
    <n v="0"/>
    <n v="0"/>
    <n v="303"/>
    <n v="107262"/>
    <n v="321"/>
    <n v="113634"/>
    <n v="624"/>
    <n v="220896"/>
    <s v="Unknown"/>
    <n v="50"/>
    <n v="303"/>
    <n v="321"/>
    <n v="0"/>
    <n v="354"/>
    <n v="0"/>
    <n v="0"/>
    <n v="0"/>
    <n v="0"/>
    <n v="0"/>
    <n v="0"/>
    <n v="0"/>
    <n v="0"/>
    <n v="0"/>
    <x v="5"/>
    <n v="50"/>
    <n v="303"/>
    <n v="321"/>
    <n v="674"/>
    <n v="354"/>
    <n v="238596"/>
    <s v="n/a, older cycle"/>
    <n v="0"/>
    <n v="0"/>
    <n v="0"/>
    <n v="0"/>
    <n v="0"/>
    <n v="0"/>
    <n v="0"/>
    <n v="0"/>
    <x v="0"/>
    <n v="50"/>
    <n v="303"/>
    <n v="321"/>
    <n v="674"/>
    <n v="354"/>
    <n v="238596"/>
    <s v="n/a, older cycle"/>
    <n v="0"/>
    <n v="0"/>
    <n v="0"/>
    <n v="0"/>
    <n v="0"/>
    <n v="0"/>
    <n v="0"/>
    <n v="0"/>
    <n v="624"/>
    <n v="220896"/>
    <n v="20.453333333333333"/>
  </r>
  <r>
    <n v="392"/>
    <n v="516264"/>
    <x v="13"/>
    <s v="2019"/>
    <x v="0"/>
    <x v="1"/>
    <n v="10800"/>
    <s v="n/a, older cycle"/>
    <s v="Reza Parizi"/>
    <s v="rparizi1@kennesaw.edu"/>
    <s v="Introduction to software engineering, Software engineering, Emerging software engineering processes"/>
    <s v="SWE 3313, SWE 6623, SWE 6733"/>
    <s v="Computing Disciplines"/>
    <s v="Positive"/>
    <s v="Positive"/>
    <s v="Positive"/>
    <n v="94800"/>
    <n v="640"/>
    <n v="202.5"/>
    <n v="80"/>
    <n v="280"/>
    <n v="280"/>
    <s v="Fall 2019"/>
    <s v="N"/>
    <m/>
    <m/>
    <s v="Continued"/>
    <n v="0"/>
    <n v="0"/>
    <n v="0"/>
    <n v="0"/>
    <n v="0"/>
    <n v="0"/>
    <n v="0"/>
    <n v="0"/>
    <n v="0"/>
    <n v="0"/>
    <n v="0"/>
    <n v="0"/>
    <n v="0"/>
    <n v="0"/>
    <n v="0"/>
    <n v="0"/>
    <n v="0"/>
    <n v="0"/>
    <n v="0"/>
    <n v="0"/>
    <n v="0"/>
    <n v="0"/>
    <n v="0"/>
    <n v="0"/>
    <n v="0"/>
    <n v="0"/>
    <n v="0"/>
    <n v="0"/>
    <s v="Continued"/>
    <n v="80"/>
    <n v="280"/>
    <n v="280"/>
    <n v="640"/>
    <n v="202.5"/>
    <n v="129600"/>
    <n v="0"/>
    <n v="0"/>
    <n v="0"/>
    <n v="0"/>
    <n v="0"/>
    <n v="0"/>
    <n v="0"/>
    <n v="0"/>
    <s v="Continued"/>
    <n v="80"/>
    <n v="280"/>
    <n v="280"/>
    <n v="640"/>
    <n v="202.5"/>
    <n v="129600"/>
    <s v="Fall 2019"/>
    <n v="0"/>
    <n v="0"/>
    <n v="280"/>
    <n v="56700"/>
    <n v="280"/>
    <n v="56700"/>
    <n v="560"/>
    <n v="113400"/>
    <s v="Continued"/>
    <n v="80"/>
    <n v="280"/>
    <n v="280"/>
    <n v="640"/>
    <n v="202.5"/>
    <n v="129600"/>
    <n v="80"/>
    <n v="16200"/>
    <n v="280"/>
    <n v="56700"/>
    <n v="280"/>
    <n v="56700"/>
    <n v="640"/>
    <n v="129600"/>
    <x v="0"/>
    <n v="80"/>
    <n v="280"/>
    <n v="280"/>
    <n v="640"/>
    <n v="202.5"/>
    <n v="129600"/>
    <s v="n/a, older cycle"/>
    <n v="80"/>
    <n v="16200"/>
    <n v="280"/>
    <n v="56700"/>
    <n v="280"/>
    <n v="56700"/>
    <n v="640"/>
    <n v="129600"/>
    <x v="0"/>
    <n v="80"/>
    <n v="280"/>
    <n v="280"/>
    <n v="640"/>
    <n v="202.5"/>
    <n v="129600"/>
    <s v="n/a, older cycle"/>
    <n v="0"/>
    <n v="0"/>
    <n v="0"/>
    <n v="0"/>
    <n v="0"/>
    <n v="0"/>
    <n v="0"/>
    <n v="0"/>
    <n v="1840"/>
    <n v="372600"/>
    <n v="34.5"/>
  </r>
  <r>
    <n v="394"/>
    <n v="515521"/>
    <x v="13"/>
    <s v="2019"/>
    <x v="0"/>
    <x v="5"/>
    <n v="10800"/>
    <s v="n/a, older cycle"/>
    <s v="Jia Lu"/>
    <s v="jlu@valdosta.edu"/>
    <s v="World Regional Geography"/>
    <s v="GEOG 1102"/>
    <s v="Geological Sciences and Geography"/>
    <s v="Positive"/>
    <s v="Positive"/>
    <s v="Positive"/>
    <n v="27714"/>
    <n v="120"/>
    <n v="230.95"/>
    <n v="0"/>
    <n v="60"/>
    <n v="60"/>
    <s v="Spring 2019"/>
    <s v="N"/>
    <m/>
    <m/>
    <s v="Continued"/>
    <n v="0"/>
    <n v="0"/>
    <n v="0"/>
    <n v="0"/>
    <n v="0"/>
    <n v="0"/>
    <n v="0"/>
    <n v="0"/>
    <n v="0"/>
    <n v="0"/>
    <n v="0"/>
    <n v="0"/>
    <n v="0"/>
    <n v="0"/>
    <n v="0"/>
    <n v="0"/>
    <n v="0"/>
    <n v="0"/>
    <n v="0"/>
    <n v="0"/>
    <n v="0"/>
    <n v="0"/>
    <n v="0"/>
    <n v="0"/>
    <n v="0"/>
    <n v="0"/>
    <n v="0"/>
    <n v="0"/>
    <s v="Continued"/>
    <n v="0"/>
    <n v="60"/>
    <n v="60"/>
    <n v="120"/>
    <n v="230.95"/>
    <n v="27714"/>
    <n v="0"/>
    <n v="0"/>
    <n v="0"/>
    <n v="0"/>
    <n v="60"/>
    <n v="13857"/>
    <n v="60"/>
    <n v="13857"/>
    <s v="Continued"/>
    <n v="0"/>
    <n v="60"/>
    <n v="60"/>
    <n v="120"/>
    <n v="230.95"/>
    <n v="27714"/>
    <s v="Spring 2019"/>
    <n v="0"/>
    <n v="0"/>
    <n v="60"/>
    <n v="13857"/>
    <n v="60"/>
    <n v="13857"/>
    <n v="120"/>
    <n v="27714"/>
    <s v="Continued"/>
    <n v="0"/>
    <n v="60"/>
    <n v="60"/>
    <n v="120"/>
    <n v="230.95"/>
    <n v="27714"/>
    <n v="0"/>
    <n v="0"/>
    <n v="60"/>
    <n v="13857"/>
    <n v="60"/>
    <n v="13857"/>
    <n v="120"/>
    <n v="27714"/>
    <x v="0"/>
    <n v="0"/>
    <n v="60"/>
    <n v="60"/>
    <n v="120"/>
    <n v="230.95"/>
    <n v="27714"/>
    <s v="n/a, older cycle"/>
    <n v="0"/>
    <n v="0"/>
    <n v="60"/>
    <n v="13857"/>
    <n v="60"/>
    <n v="13857"/>
    <n v="120"/>
    <n v="27714"/>
    <x v="2"/>
    <n v="0"/>
    <n v="60"/>
    <n v="60"/>
    <n v="120"/>
    <n v="230.95"/>
    <n v="27714"/>
    <s v="n/a, older cycle"/>
    <n v="0"/>
    <n v="0"/>
    <n v="60"/>
    <n v="13857"/>
    <n v="60"/>
    <n v="13857"/>
    <n v="120"/>
    <n v="27714"/>
    <n v="540"/>
    <n v="124713"/>
    <n v="11.547499999999999"/>
  </r>
  <r>
    <n v="396"/>
    <n v="515302"/>
    <x v="13"/>
    <s v="2019"/>
    <x v="0"/>
    <x v="1"/>
    <n v="10800"/>
    <s v="n/a, older cycle"/>
    <s v="Andrea Scapolo"/>
    <s v="ascapolo@kennesaw.edu"/>
    <s v="Elementary Italian I , Elementary Italian II"/>
    <s v="ITAL 1001, ITAL 1002"/>
    <s v="Foreign Languages"/>
    <s v="Positive"/>
    <s v="Positive"/>
    <s v="Positive"/>
    <n v="54885"/>
    <n v="300"/>
    <n v="182.95"/>
    <n v="40"/>
    <n v="140"/>
    <n v="120"/>
    <s v="Fall 2019"/>
    <s v="N"/>
    <m/>
    <m/>
    <s v="Continued"/>
    <n v="0"/>
    <n v="0"/>
    <n v="0"/>
    <n v="0"/>
    <n v="0"/>
    <n v="0"/>
    <n v="0"/>
    <n v="0"/>
    <n v="0"/>
    <n v="0"/>
    <n v="0"/>
    <n v="0"/>
    <n v="0"/>
    <n v="0"/>
    <n v="0"/>
    <n v="0"/>
    <n v="0"/>
    <n v="0"/>
    <n v="0"/>
    <n v="0"/>
    <n v="0"/>
    <n v="0"/>
    <n v="0"/>
    <n v="0"/>
    <n v="0"/>
    <n v="0"/>
    <n v="0"/>
    <n v="0"/>
    <s v="Continued"/>
    <n v="40"/>
    <n v="140"/>
    <n v="120"/>
    <n v="300"/>
    <n v="182.95"/>
    <n v="54885"/>
    <n v="0"/>
    <n v="0"/>
    <n v="0"/>
    <n v="0"/>
    <n v="0"/>
    <n v="0"/>
    <n v="0"/>
    <n v="0"/>
    <s v="Continued"/>
    <n v="40"/>
    <n v="140"/>
    <n v="120"/>
    <n v="300"/>
    <n v="182.95"/>
    <n v="54885"/>
    <s v="Fall 2019"/>
    <n v="0"/>
    <n v="0"/>
    <n v="140"/>
    <n v="25613"/>
    <n v="120"/>
    <n v="21954"/>
    <n v="260"/>
    <n v="47567"/>
    <s v="Continued"/>
    <n v="40"/>
    <n v="140"/>
    <n v="120"/>
    <n v="300"/>
    <n v="182.95"/>
    <n v="54885"/>
    <n v="40"/>
    <n v="7318"/>
    <n v="140"/>
    <n v="25613"/>
    <n v="120"/>
    <n v="21954"/>
    <n v="300"/>
    <n v="54885"/>
    <x v="0"/>
    <n v="40"/>
    <n v="140"/>
    <n v="120"/>
    <n v="300"/>
    <n v="182.95"/>
    <n v="54885"/>
    <s v="n/a, older cycle"/>
    <n v="40"/>
    <n v="7318"/>
    <n v="140"/>
    <n v="25613"/>
    <n v="120"/>
    <n v="21954"/>
    <n v="300"/>
    <n v="54885"/>
    <x v="2"/>
    <n v="40"/>
    <n v="140"/>
    <n v="120"/>
    <n v="300"/>
    <n v="182.95"/>
    <n v="54885"/>
    <s v="n/a, older cycle"/>
    <n v="40"/>
    <n v="7318"/>
    <n v="140"/>
    <n v="25613"/>
    <n v="120"/>
    <n v="21954"/>
    <n v="300"/>
    <n v="54885"/>
    <n v="1160"/>
    <n v="212222"/>
    <n v="19.650185185185187"/>
  </r>
  <r>
    <n v="397"/>
    <n v="515348"/>
    <x v="13"/>
    <s v="2019"/>
    <x v="0"/>
    <x v="14"/>
    <n v="10800"/>
    <s v="n/a, older cycle"/>
    <s v="Michelle Boyce"/>
    <s v="mboyce@highlands.edu"/>
    <s v="Clinical Calculations; Pharmacology; Conceptual Nursing for Paramedics and LPNs"/>
    <s v="NURS 1152; NURS 1002; NURS 1400"/>
    <s v="Nursing "/>
    <s v="Positive"/>
    <s v="Positive"/>
    <s v="Positive"/>
    <n v="18788.25"/>
    <n v="235"/>
    <n v="79.95"/>
    <n v="50"/>
    <n v="50"/>
    <n v="135"/>
    <s v="Summer 2019"/>
    <s v="N"/>
    <m/>
    <m/>
    <s v="Continued"/>
    <n v="0"/>
    <n v="0"/>
    <n v="0"/>
    <n v="0"/>
    <n v="0"/>
    <n v="0"/>
    <n v="0"/>
    <n v="0"/>
    <n v="0"/>
    <n v="0"/>
    <n v="0"/>
    <n v="0"/>
    <n v="0"/>
    <n v="0"/>
    <n v="0"/>
    <n v="0"/>
    <n v="0"/>
    <n v="0"/>
    <n v="0"/>
    <n v="0"/>
    <n v="0"/>
    <n v="0"/>
    <n v="0"/>
    <n v="0"/>
    <n v="0"/>
    <n v="0"/>
    <n v="0"/>
    <n v="0"/>
    <s v="Continued"/>
    <n v="50"/>
    <n v="50"/>
    <n v="135"/>
    <n v="235"/>
    <n v="79.95"/>
    <n v="18788.25"/>
    <n v="0"/>
    <n v="0"/>
    <n v="0"/>
    <n v="0"/>
    <n v="0"/>
    <n v="0"/>
    <n v="0"/>
    <n v="0"/>
    <s v="Continued"/>
    <n v="50"/>
    <n v="50"/>
    <n v="135"/>
    <n v="235"/>
    <n v="79.95"/>
    <n v="18788.25"/>
    <s v="Summer 2019"/>
    <n v="50"/>
    <n v="3997.5"/>
    <n v="50"/>
    <n v="3997.5"/>
    <n v="135"/>
    <n v="10793.25"/>
    <n v="235"/>
    <n v="18788.25"/>
    <s v="Continued"/>
    <n v="50"/>
    <n v="50"/>
    <n v="135"/>
    <n v="235"/>
    <n v="79.95"/>
    <n v="18788.25"/>
    <n v="50"/>
    <n v="3997.5"/>
    <n v="50"/>
    <n v="3997.5"/>
    <n v="135"/>
    <n v="10793.25"/>
    <n v="235"/>
    <n v="18788.25"/>
    <x v="0"/>
    <n v="50"/>
    <n v="50"/>
    <n v="135"/>
    <n v="235"/>
    <n v="79.95"/>
    <n v="18788.25"/>
    <s v="n/a, older cycle"/>
    <n v="50"/>
    <n v="3997.5"/>
    <n v="50"/>
    <n v="3997.5"/>
    <n v="135"/>
    <n v="10793.25"/>
    <n v="235"/>
    <n v="18788.25"/>
    <x v="0"/>
    <n v="50"/>
    <n v="50"/>
    <n v="135"/>
    <n v="235"/>
    <n v="79.95"/>
    <n v="18788.25"/>
    <s v="n/a, older cycle"/>
    <n v="0"/>
    <n v="0"/>
    <n v="0"/>
    <n v="0"/>
    <n v="0"/>
    <n v="0"/>
    <n v="0"/>
    <n v="0"/>
    <n v="705"/>
    <n v="56364.75"/>
    <n v="5.2189583333333331"/>
  </r>
  <r>
    <n v="399"/>
    <s v="515523 (b) 515600 (a)"/>
    <x v="13"/>
    <s v="2019"/>
    <x v="0"/>
    <x v="14"/>
    <n v="8800"/>
    <s v="n/a, older cycle"/>
    <s v="J. Sean Callahan"/>
    <s v="scallaha@highlands.edu"/>
    <s v="Introduction to Cultural Diversity"/>
    <s v="PSYC 2222"/>
    <s v="Psychology"/>
    <s v="Not Found"/>
    <s v="Not Found"/>
    <s v="Not Found"/>
    <n v="8668"/>
    <n v="120"/>
    <n v="69.16"/>
    <n v="40"/>
    <n v="40"/>
    <n v="40"/>
    <s v="Fall 2019"/>
    <s v="N"/>
    <m/>
    <m/>
    <s v="Continued"/>
    <n v="0"/>
    <n v="0"/>
    <n v="0"/>
    <n v="0"/>
    <n v="0"/>
    <n v="0"/>
    <n v="0"/>
    <n v="0"/>
    <n v="0"/>
    <n v="0"/>
    <n v="0"/>
    <n v="0"/>
    <n v="0"/>
    <n v="0"/>
    <n v="0"/>
    <n v="0"/>
    <n v="0"/>
    <n v="0"/>
    <n v="0"/>
    <n v="0"/>
    <n v="0"/>
    <n v="0"/>
    <n v="0"/>
    <n v="0"/>
    <n v="0"/>
    <n v="0"/>
    <n v="0"/>
    <n v="0"/>
    <s v="Continued"/>
    <n v="40"/>
    <n v="40"/>
    <n v="40"/>
    <n v="120"/>
    <n v="69.16"/>
    <n v="8299.1999999999989"/>
    <n v="0"/>
    <n v="0"/>
    <n v="0"/>
    <n v="0"/>
    <n v="0"/>
    <n v="0"/>
    <n v="0"/>
    <n v="0"/>
    <s v="Continued"/>
    <n v="40"/>
    <n v="40"/>
    <n v="40"/>
    <n v="120"/>
    <n v="69.16"/>
    <n v="8299.1999999999989"/>
    <s v="Fall 2019"/>
    <n v="0"/>
    <n v="0"/>
    <n v="40"/>
    <n v="2766.3999999999996"/>
    <n v="40"/>
    <n v="2766.3999999999996"/>
    <n v="80"/>
    <n v="5532.7999999999993"/>
    <s v="Continued"/>
    <n v="40"/>
    <n v="40"/>
    <n v="40"/>
    <n v="120"/>
    <n v="69.16"/>
    <n v="8299.1999999999989"/>
    <n v="40"/>
    <n v="2766.3999999999996"/>
    <n v="40"/>
    <n v="2766.3999999999996"/>
    <n v="40"/>
    <n v="2766.3999999999996"/>
    <n v="120"/>
    <n v="8299.1999999999989"/>
    <x v="0"/>
    <n v="40"/>
    <n v="40"/>
    <n v="40"/>
    <n v="120"/>
    <n v="69.16"/>
    <n v="8299.1999999999989"/>
    <s v="n/a, older cycle"/>
    <n v="40"/>
    <n v="2766.3999999999996"/>
    <n v="40"/>
    <n v="2766.3999999999996"/>
    <n v="40"/>
    <n v="2766.3999999999996"/>
    <n v="120"/>
    <n v="8299.1999999999989"/>
    <x v="0"/>
    <n v="40"/>
    <n v="40"/>
    <n v="40"/>
    <n v="120"/>
    <n v="69.16"/>
    <n v="8299.1999999999989"/>
    <s v="n/a, older cycle"/>
    <n v="0"/>
    <n v="0"/>
    <n v="0"/>
    <n v="0"/>
    <n v="0"/>
    <n v="0"/>
    <n v="0"/>
    <n v="0"/>
    <n v="320"/>
    <n v="22131.199999999997"/>
    <n v="2.5149090909090908"/>
  </r>
  <r>
    <n v="401"/>
    <n v="515287"/>
    <x v="13"/>
    <s v="2019"/>
    <x v="0"/>
    <x v="25"/>
    <n v="10800"/>
    <s v="n/a, older cycle"/>
    <s v="Shreyas Desai"/>
    <s v="sdesai@atlm.edu"/>
    <s v="College Algebra and Mathematical Modeling"/>
    <s v="MATH 1111, MATH 1101"/>
    <s v="Mathematical Subjects"/>
    <s v="Positive"/>
    <s v="Not Measured"/>
    <s v="Not Measured"/>
    <n v="219912"/>
    <n v="924"/>
    <n v="238"/>
    <n v="308"/>
    <n v="308"/>
    <n v="308"/>
    <s v="Fall 2019"/>
    <s v="N"/>
    <m/>
    <m/>
    <s v="Continued"/>
    <n v="0"/>
    <n v="0"/>
    <n v="0"/>
    <n v="0"/>
    <n v="0"/>
    <n v="0"/>
    <n v="0"/>
    <n v="0"/>
    <n v="0"/>
    <n v="0"/>
    <n v="0"/>
    <n v="0"/>
    <n v="0"/>
    <n v="0"/>
    <n v="0"/>
    <n v="0"/>
    <n v="0"/>
    <n v="0"/>
    <n v="0"/>
    <n v="0"/>
    <n v="0"/>
    <n v="0"/>
    <n v="0"/>
    <n v="0"/>
    <n v="0"/>
    <n v="0"/>
    <n v="0"/>
    <n v="0"/>
    <s v="Continued"/>
    <n v="308"/>
    <n v="308"/>
    <n v="308"/>
    <m/>
    <n v="238"/>
    <n v="0"/>
    <n v="0"/>
    <n v="0"/>
    <n v="0"/>
    <n v="0"/>
    <n v="0"/>
    <n v="0"/>
    <n v="0"/>
    <n v="0"/>
    <s v="Continued"/>
    <n v="308"/>
    <n v="308"/>
    <n v="308"/>
    <n v="924"/>
    <n v="238"/>
    <n v="219912"/>
    <s v="Fall 2019"/>
    <n v="0"/>
    <n v="0"/>
    <n v="308"/>
    <n v="73304"/>
    <n v="308"/>
    <n v="73304"/>
    <n v="616"/>
    <n v="146608"/>
    <s v="Continued"/>
    <n v="308"/>
    <n v="308"/>
    <n v="308"/>
    <n v="924"/>
    <n v="238"/>
    <n v="219912"/>
    <n v="308"/>
    <n v="73304"/>
    <n v="308"/>
    <n v="73304"/>
    <n v="308"/>
    <n v="73304"/>
    <n v="924"/>
    <n v="219912"/>
    <x v="0"/>
    <n v="308"/>
    <n v="308"/>
    <n v="308"/>
    <n v="924"/>
    <n v="238"/>
    <n v="219912"/>
    <s v="n/a, older cycle"/>
    <n v="308"/>
    <n v="73304"/>
    <n v="308"/>
    <n v="73304"/>
    <n v="308"/>
    <n v="73304"/>
    <n v="924"/>
    <n v="219912"/>
    <x v="2"/>
    <n v="308"/>
    <n v="308"/>
    <n v="308"/>
    <n v="924"/>
    <n v="238"/>
    <n v="219912"/>
    <s v="n/a, older cycle"/>
    <n v="308"/>
    <n v="73304"/>
    <n v="308"/>
    <n v="73304"/>
    <n v="308"/>
    <n v="73304"/>
    <n v="924"/>
    <n v="219912"/>
    <n v="3388"/>
    <n v="806344"/>
    <n v="74.661481481481488"/>
  </r>
  <r>
    <s v="M035"/>
    <n v="515303"/>
    <x v="13"/>
    <s v="2019"/>
    <x v="1"/>
    <x v="1"/>
    <n v="4800"/>
    <s v="n/a, older cycle"/>
    <s v="Lei Li"/>
    <s v="lli@kennesaw.edu"/>
    <s v="Databases: Design and Application"/>
    <s v="IT 5433"/>
    <s v="Computing Disciplines"/>
    <s v="n/a"/>
    <s v="n/a"/>
    <s v="n/a"/>
    <n v="0"/>
    <n v="0"/>
    <n v="0"/>
    <m/>
    <m/>
    <m/>
    <s v="n/a"/>
    <s v="N"/>
    <m/>
    <m/>
    <s v="Mini-Grant"/>
    <n v="0"/>
    <n v="0"/>
    <n v="0"/>
    <n v="0"/>
    <n v="0"/>
    <n v="0"/>
    <n v="0"/>
    <n v="0"/>
    <n v="0"/>
    <n v="0"/>
    <n v="0"/>
    <n v="0"/>
    <n v="0"/>
    <n v="0"/>
    <n v="0"/>
    <n v="0"/>
    <n v="0"/>
    <n v="0"/>
    <n v="0"/>
    <n v="0"/>
    <n v="0"/>
    <n v="0"/>
    <n v="0"/>
    <n v="0"/>
    <n v="0"/>
    <n v="0"/>
    <n v="0"/>
    <n v="0"/>
    <s v="Mini-Grant"/>
    <n v="0"/>
    <n v="0"/>
    <n v="0"/>
    <n v="0"/>
    <n v="0"/>
    <n v="0"/>
    <n v="0"/>
    <n v="0"/>
    <n v="0"/>
    <n v="0"/>
    <n v="0"/>
    <n v="0"/>
    <n v="0"/>
    <n v="0"/>
    <s v="Mini-Grant"/>
    <n v="0"/>
    <n v="0"/>
    <n v="0"/>
    <n v="0"/>
    <n v="0"/>
    <n v="0"/>
    <n v="0"/>
    <n v="0"/>
    <n v="0"/>
    <n v="0"/>
    <n v="0"/>
    <n v="0"/>
    <n v="0"/>
    <n v="0"/>
    <n v="0"/>
    <s v="Mini-Grant"/>
    <n v="0"/>
    <n v="0"/>
    <n v="0"/>
    <n v="0"/>
    <n v="0"/>
    <n v="0"/>
    <n v="0"/>
    <n v="0"/>
    <n v="0"/>
    <n v="0"/>
    <n v="0"/>
    <n v="0"/>
    <n v="0"/>
    <n v="0"/>
    <x v="4"/>
    <m/>
    <m/>
    <m/>
    <n v="0"/>
    <n v="0"/>
    <n v="0"/>
    <s v="n/a, older cycle"/>
    <n v="0"/>
    <n v="0"/>
    <n v="0"/>
    <n v="0"/>
    <n v="0"/>
    <n v="0"/>
    <n v="0"/>
    <n v="0"/>
    <x v="4"/>
    <m/>
    <m/>
    <m/>
    <n v="0"/>
    <n v="0"/>
    <n v="0"/>
    <s v="n/a, older cycle"/>
    <n v="0"/>
    <n v="0"/>
    <n v="0"/>
    <n v="0"/>
    <n v="0"/>
    <n v="0"/>
    <n v="0"/>
    <n v="0"/>
    <n v="0"/>
    <n v="0"/>
    <n v="0"/>
  </r>
  <r>
    <s v="M036"/>
    <n v="515347"/>
    <x v="13"/>
    <s v="2019"/>
    <x v="1"/>
    <x v="14"/>
    <n v="4800"/>
    <s v="n/a, older cycle"/>
    <s v="Kimberly Subacz"/>
    <s v="ksubacz@highlands.edu"/>
    <s v="General Zoology"/>
    <s v="BIOL 2145"/>
    <s v="Biological Sciences"/>
    <s v="n/a"/>
    <s v="n/a"/>
    <s v="n/a"/>
    <n v="0"/>
    <n v="0"/>
    <n v="0"/>
    <n v="0"/>
    <n v="0"/>
    <n v="0"/>
    <s v="n/a"/>
    <s v="N"/>
    <m/>
    <m/>
    <s v="Mini-Grant"/>
    <n v="0"/>
    <n v="0"/>
    <n v="0"/>
    <n v="0"/>
    <n v="0"/>
    <n v="0"/>
    <n v="0"/>
    <n v="0"/>
    <n v="0"/>
    <n v="0"/>
    <n v="0"/>
    <n v="0"/>
    <n v="0"/>
    <n v="0"/>
    <n v="0"/>
    <n v="0"/>
    <n v="0"/>
    <n v="0"/>
    <n v="0"/>
    <n v="0"/>
    <n v="0"/>
    <n v="0"/>
    <n v="0"/>
    <n v="0"/>
    <n v="0"/>
    <n v="0"/>
    <n v="0"/>
    <n v="0"/>
    <s v="Mini-Grant"/>
    <n v="0"/>
    <n v="0"/>
    <n v="0"/>
    <n v="0"/>
    <n v="0"/>
    <n v="0"/>
    <n v="0"/>
    <n v="0"/>
    <n v="0"/>
    <n v="0"/>
    <n v="0"/>
    <n v="0"/>
    <n v="0"/>
    <n v="0"/>
    <s v="Mini-Grant"/>
    <n v="0"/>
    <n v="0"/>
    <n v="0"/>
    <n v="0"/>
    <n v="0"/>
    <n v="0"/>
    <n v="0"/>
    <n v="0"/>
    <n v="0"/>
    <n v="0"/>
    <n v="0"/>
    <n v="0"/>
    <n v="0"/>
    <n v="0"/>
    <n v="0"/>
    <s v="Mini-Grant"/>
    <n v="0"/>
    <n v="0"/>
    <n v="0"/>
    <n v="0"/>
    <n v="0"/>
    <n v="0"/>
    <n v="0"/>
    <n v="0"/>
    <n v="0"/>
    <n v="0"/>
    <n v="0"/>
    <n v="0"/>
    <n v="0"/>
    <n v="0"/>
    <x v="4"/>
    <n v="0"/>
    <n v="0"/>
    <n v="0"/>
    <n v="0"/>
    <n v="0"/>
    <n v="0"/>
    <s v="n/a, older cycle"/>
    <n v="0"/>
    <n v="0"/>
    <n v="0"/>
    <n v="0"/>
    <n v="0"/>
    <n v="0"/>
    <n v="0"/>
    <n v="0"/>
    <x v="4"/>
    <n v="0"/>
    <n v="0"/>
    <n v="0"/>
    <n v="0"/>
    <n v="0"/>
    <n v="0"/>
    <s v="n/a, older cycle"/>
    <n v="0"/>
    <n v="0"/>
    <n v="0"/>
    <n v="0"/>
    <n v="0"/>
    <n v="0"/>
    <n v="0"/>
    <n v="0"/>
    <n v="0"/>
    <n v="0"/>
    <n v="0"/>
  </r>
  <r>
    <s v="M037"/>
    <n v="515346"/>
    <x v="13"/>
    <s v="2019"/>
    <x v="1"/>
    <x v="14"/>
    <n v="4800"/>
    <s v="n/a, older cycle"/>
    <s v="Sharryse Henderson"/>
    <s v="shenders@highlands.edu"/>
    <s v="Principles of Biology I"/>
    <s v="BIOL 2107"/>
    <s v="Biological Sciences"/>
    <s v="n/a"/>
    <s v="n/a"/>
    <s v="n/a"/>
    <n v="0"/>
    <n v="0"/>
    <n v="0"/>
    <n v="0"/>
    <n v="0"/>
    <n v="0"/>
    <s v="n/a"/>
    <s v="N"/>
    <m/>
    <m/>
    <s v="Mini-Grant"/>
    <n v="0"/>
    <n v="0"/>
    <n v="0"/>
    <n v="0"/>
    <n v="0"/>
    <n v="0"/>
    <n v="0"/>
    <n v="0"/>
    <n v="0"/>
    <n v="0"/>
    <n v="0"/>
    <n v="0"/>
    <n v="0"/>
    <n v="0"/>
    <n v="0"/>
    <n v="0"/>
    <n v="0"/>
    <n v="0"/>
    <n v="0"/>
    <n v="0"/>
    <n v="0"/>
    <n v="0"/>
    <n v="0"/>
    <n v="0"/>
    <n v="0"/>
    <n v="0"/>
    <n v="0"/>
    <n v="0"/>
    <s v="Mini-Grant"/>
    <n v="0"/>
    <n v="0"/>
    <n v="0"/>
    <n v="0"/>
    <n v="0"/>
    <n v="0"/>
    <n v="0"/>
    <n v="0"/>
    <n v="0"/>
    <n v="0"/>
    <n v="0"/>
    <n v="0"/>
    <n v="0"/>
    <n v="0"/>
    <s v="Mini-Grant"/>
    <n v="0"/>
    <n v="0"/>
    <n v="0"/>
    <n v="0"/>
    <n v="0"/>
    <n v="0"/>
    <n v="0"/>
    <n v="0"/>
    <n v="0"/>
    <n v="0"/>
    <n v="0"/>
    <n v="0"/>
    <n v="0"/>
    <n v="0"/>
    <n v="0"/>
    <s v="Mini-Grant"/>
    <n v="0"/>
    <n v="0"/>
    <n v="0"/>
    <n v="0"/>
    <n v="0"/>
    <n v="0"/>
    <n v="0"/>
    <n v="0"/>
    <n v="0"/>
    <n v="0"/>
    <n v="0"/>
    <n v="0"/>
    <n v="0"/>
    <n v="0"/>
    <x v="4"/>
    <n v="0"/>
    <n v="0"/>
    <n v="0"/>
    <n v="0"/>
    <n v="0"/>
    <n v="0"/>
    <s v="n/a, older cycle"/>
    <n v="0"/>
    <n v="0"/>
    <n v="0"/>
    <n v="0"/>
    <n v="0"/>
    <n v="0"/>
    <n v="0"/>
    <n v="0"/>
    <x v="4"/>
    <n v="0"/>
    <n v="0"/>
    <n v="0"/>
    <n v="0"/>
    <n v="0"/>
    <n v="0"/>
    <s v="n/a, older cycle"/>
    <n v="0"/>
    <n v="0"/>
    <n v="0"/>
    <n v="0"/>
    <n v="0"/>
    <n v="0"/>
    <n v="0"/>
    <n v="0"/>
    <n v="0"/>
    <n v="0"/>
    <n v="0"/>
  </r>
  <r>
    <s v="M038"/>
    <n v="515345"/>
    <x v="13"/>
    <s v="2019"/>
    <x v="1"/>
    <x v="14"/>
    <n v="4800"/>
    <s v="n/a, older cycle"/>
    <s v="Brandy Rogers"/>
    <s v="brogers@highlands.edu"/>
    <s v="Principles of Biology II"/>
    <s v="BIOL 2108"/>
    <s v="Biological Sciences"/>
    <s v="n/a"/>
    <s v="n/a"/>
    <s v="n/a"/>
    <n v="0"/>
    <n v="0"/>
    <n v="0"/>
    <n v="0"/>
    <n v="0"/>
    <n v="0"/>
    <s v="n/a"/>
    <s v="N"/>
    <m/>
    <m/>
    <s v="Mini-Grant"/>
    <n v="0"/>
    <n v="0"/>
    <n v="0"/>
    <n v="0"/>
    <n v="0"/>
    <n v="0"/>
    <n v="0"/>
    <n v="0"/>
    <n v="0"/>
    <n v="0"/>
    <n v="0"/>
    <n v="0"/>
    <n v="0"/>
    <n v="0"/>
    <n v="0"/>
    <n v="0"/>
    <n v="0"/>
    <n v="0"/>
    <n v="0"/>
    <n v="0"/>
    <n v="0"/>
    <n v="0"/>
    <n v="0"/>
    <n v="0"/>
    <n v="0"/>
    <n v="0"/>
    <n v="0"/>
    <n v="0"/>
    <s v="Mini-Grant"/>
    <n v="0"/>
    <n v="0"/>
    <n v="0"/>
    <n v="0"/>
    <n v="0"/>
    <n v="0"/>
    <n v="0"/>
    <n v="0"/>
    <n v="0"/>
    <n v="0"/>
    <n v="0"/>
    <n v="0"/>
    <n v="0"/>
    <n v="0"/>
    <s v="Mini-Grant"/>
    <n v="0"/>
    <n v="0"/>
    <n v="0"/>
    <n v="0"/>
    <n v="0"/>
    <n v="0"/>
    <n v="0"/>
    <n v="0"/>
    <n v="0"/>
    <n v="0"/>
    <n v="0"/>
    <n v="0"/>
    <n v="0"/>
    <n v="0"/>
    <n v="0"/>
    <s v="Mini-Grant"/>
    <n v="0"/>
    <n v="0"/>
    <n v="0"/>
    <n v="0"/>
    <n v="0"/>
    <n v="0"/>
    <n v="0"/>
    <n v="0"/>
    <n v="0"/>
    <n v="0"/>
    <n v="0"/>
    <n v="0"/>
    <n v="0"/>
    <n v="0"/>
    <x v="4"/>
    <n v="0"/>
    <n v="0"/>
    <n v="0"/>
    <n v="0"/>
    <n v="0"/>
    <n v="0"/>
    <s v="n/a, older cycle"/>
    <n v="0"/>
    <n v="0"/>
    <n v="0"/>
    <n v="0"/>
    <n v="0"/>
    <n v="0"/>
    <n v="0"/>
    <n v="0"/>
    <x v="4"/>
    <n v="0"/>
    <n v="0"/>
    <n v="0"/>
    <n v="0"/>
    <n v="0"/>
    <n v="0"/>
    <s v="n/a, older cycle"/>
    <n v="0"/>
    <n v="0"/>
    <n v="0"/>
    <n v="0"/>
    <n v="0"/>
    <n v="0"/>
    <n v="0"/>
    <n v="0"/>
    <n v="0"/>
    <n v="0"/>
    <n v="0"/>
  </r>
  <r>
    <s v="M039"/>
    <n v="515522"/>
    <x v="13"/>
    <s v="2019"/>
    <x v="1"/>
    <x v="14"/>
    <n v="4800"/>
    <s v="n/a, older cycle"/>
    <s v="Mark Pergrem"/>
    <s v="mpergrem@highlands.edu"/>
    <s v="Introduction to Physics"/>
    <s v="PHYS 1111"/>
    <s v="Physics and Astronomy"/>
    <s v="n/a"/>
    <s v="n/a"/>
    <s v="n/a"/>
    <n v="0"/>
    <n v="0"/>
    <n v="0"/>
    <n v="0"/>
    <n v="0"/>
    <n v="0"/>
    <s v="n/a"/>
    <s v="N"/>
    <m/>
    <m/>
    <s v="Mini-Grant"/>
    <n v="0"/>
    <n v="0"/>
    <n v="0"/>
    <n v="0"/>
    <n v="0"/>
    <n v="0"/>
    <n v="0"/>
    <n v="0"/>
    <n v="0"/>
    <n v="0"/>
    <n v="0"/>
    <n v="0"/>
    <n v="0"/>
    <n v="0"/>
    <n v="0"/>
    <n v="0"/>
    <n v="0"/>
    <n v="0"/>
    <n v="0"/>
    <n v="0"/>
    <n v="0"/>
    <n v="0"/>
    <n v="0"/>
    <n v="0"/>
    <n v="0"/>
    <n v="0"/>
    <n v="0"/>
    <n v="0"/>
    <s v="Mini-Grant"/>
    <n v="0"/>
    <n v="0"/>
    <n v="0"/>
    <n v="0"/>
    <n v="0"/>
    <n v="0"/>
    <n v="0"/>
    <n v="0"/>
    <n v="0"/>
    <n v="0"/>
    <n v="0"/>
    <n v="0"/>
    <n v="0"/>
    <n v="0"/>
    <s v="Mini-Grant"/>
    <n v="0"/>
    <n v="0"/>
    <n v="0"/>
    <n v="0"/>
    <n v="0"/>
    <n v="0"/>
    <n v="0"/>
    <n v="0"/>
    <n v="0"/>
    <n v="0"/>
    <n v="0"/>
    <n v="0"/>
    <n v="0"/>
    <n v="0"/>
    <n v="0"/>
    <s v="Mini-Grant"/>
    <n v="0"/>
    <n v="0"/>
    <n v="0"/>
    <n v="0"/>
    <n v="0"/>
    <n v="0"/>
    <n v="0"/>
    <n v="0"/>
    <n v="0"/>
    <n v="0"/>
    <n v="0"/>
    <n v="0"/>
    <n v="0"/>
    <n v="0"/>
    <x v="4"/>
    <n v="0"/>
    <n v="0"/>
    <n v="0"/>
    <n v="0"/>
    <n v="0"/>
    <n v="0"/>
    <s v="n/a, older cycle"/>
    <n v="0"/>
    <n v="0"/>
    <n v="0"/>
    <n v="0"/>
    <n v="0"/>
    <n v="0"/>
    <n v="0"/>
    <n v="0"/>
    <x v="4"/>
    <n v="0"/>
    <n v="0"/>
    <n v="0"/>
    <n v="0"/>
    <n v="0"/>
    <n v="0"/>
    <s v="n/a, older cycle"/>
    <n v="0"/>
    <n v="0"/>
    <n v="0"/>
    <n v="0"/>
    <n v="0"/>
    <n v="0"/>
    <n v="0"/>
    <n v="0"/>
    <n v="0"/>
    <n v="0"/>
    <n v="0"/>
  </r>
  <r>
    <s v="M040"/>
    <n v="515314"/>
    <x v="13"/>
    <s v="2019"/>
    <x v="1"/>
    <x v="1"/>
    <n v="4800"/>
    <s v="n/a, older cycle"/>
    <s v="Rebecca Rutherfoord"/>
    <s v="brutherf@kennesaw.edu"/>
    <s v="Database Systems"/>
    <s v="CSE 3153"/>
    <s v="Computing Disciplines"/>
    <s v="n/a"/>
    <s v="n/a"/>
    <s v="n/a"/>
    <n v="0"/>
    <n v="0"/>
    <n v="0"/>
    <n v="0"/>
    <n v="0"/>
    <n v="0"/>
    <s v="n/a"/>
    <s v="N"/>
    <m/>
    <m/>
    <s v="Mini-Grant"/>
    <n v="0"/>
    <n v="0"/>
    <n v="0"/>
    <n v="0"/>
    <n v="0"/>
    <n v="0"/>
    <n v="0"/>
    <n v="0"/>
    <n v="0"/>
    <n v="0"/>
    <n v="0"/>
    <n v="0"/>
    <n v="0"/>
    <n v="0"/>
    <n v="0"/>
    <n v="0"/>
    <n v="0"/>
    <n v="0"/>
    <n v="0"/>
    <n v="0"/>
    <n v="0"/>
    <n v="0"/>
    <n v="0"/>
    <n v="0"/>
    <n v="0"/>
    <n v="0"/>
    <n v="0"/>
    <n v="0"/>
    <s v="Mini-Grant"/>
    <n v="0"/>
    <n v="0"/>
    <n v="0"/>
    <n v="0"/>
    <n v="0"/>
    <n v="0"/>
    <n v="0"/>
    <n v="0"/>
    <n v="0"/>
    <n v="0"/>
    <n v="0"/>
    <n v="0"/>
    <n v="0"/>
    <n v="0"/>
    <s v="Mini-Grant"/>
    <n v="0"/>
    <n v="0"/>
    <n v="0"/>
    <n v="0"/>
    <n v="0"/>
    <n v="0"/>
    <n v="0"/>
    <n v="0"/>
    <n v="0"/>
    <n v="0"/>
    <n v="0"/>
    <n v="0"/>
    <n v="0"/>
    <n v="0"/>
    <n v="0"/>
    <s v="Mini-Grant"/>
    <n v="0"/>
    <n v="0"/>
    <n v="0"/>
    <n v="0"/>
    <n v="0"/>
    <n v="0"/>
    <n v="0"/>
    <n v="0"/>
    <n v="0"/>
    <n v="0"/>
    <n v="0"/>
    <n v="0"/>
    <n v="0"/>
    <n v="0"/>
    <x v="4"/>
    <n v="0"/>
    <n v="0"/>
    <n v="0"/>
    <n v="0"/>
    <n v="0"/>
    <n v="0"/>
    <s v="n/a, older cycle"/>
    <n v="0"/>
    <n v="0"/>
    <n v="0"/>
    <n v="0"/>
    <n v="0"/>
    <n v="0"/>
    <n v="0"/>
    <n v="0"/>
    <x v="4"/>
    <n v="0"/>
    <n v="0"/>
    <n v="0"/>
    <n v="0"/>
    <n v="0"/>
    <n v="0"/>
    <s v="n/a, older cycle"/>
    <n v="0"/>
    <n v="0"/>
    <n v="0"/>
    <n v="0"/>
    <n v="0"/>
    <n v="0"/>
    <n v="0"/>
    <n v="0"/>
    <n v="0"/>
    <n v="0"/>
    <n v="0"/>
  </r>
  <r>
    <s v="M041"/>
    <n v="515745"/>
    <x v="13"/>
    <s v="2019"/>
    <x v="1"/>
    <x v="5"/>
    <n v="4800"/>
    <s v="n/a, older cycle"/>
    <s v="Levent Bulut"/>
    <s v="lbulut@valdosta.edu"/>
    <s v="Principles of Microeconomics"/>
    <s v="ECON 2106"/>
    <s v="Business Administration, Management, and Economics"/>
    <s v="n/a"/>
    <s v="n/a"/>
    <s v="n/a"/>
    <n v="0"/>
    <n v="0"/>
    <n v="0"/>
    <n v="0"/>
    <n v="0"/>
    <n v="0"/>
    <s v="n/a"/>
    <s v="N"/>
    <m/>
    <m/>
    <s v="Mini-Grant"/>
    <n v="0"/>
    <n v="0"/>
    <n v="0"/>
    <n v="0"/>
    <n v="0"/>
    <n v="0"/>
    <n v="0"/>
    <n v="0"/>
    <n v="0"/>
    <n v="0"/>
    <n v="0"/>
    <n v="0"/>
    <n v="0"/>
    <n v="0"/>
    <n v="0"/>
    <n v="0"/>
    <n v="0"/>
    <n v="0"/>
    <n v="0"/>
    <n v="0"/>
    <n v="0"/>
    <n v="0"/>
    <n v="0"/>
    <n v="0"/>
    <n v="0"/>
    <n v="0"/>
    <n v="0"/>
    <n v="0"/>
    <s v="Mini-Grant"/>
    <n v="0"/>
    <n v="0"/>
    <n v="0"/>
    <n v="0"/>
    <n v="0"/>
    <n v="0"/>
    <n v="0"/>
    <n v="0"/>
    <n v="0"/>
    <n v="0"/>
    <n v="0"/>
    <n v="0"/>
    <n v="0"/>
    <n v="0"/>
    <s v="Mini-Grant"/>
    <n v="0"/>
    <n v="0"/>
    <n v="0"/>
    <n v="0"/>
    <n v="0"/>
    <n v="0"/>
    <n v="0"/>
    <n v="0"/>
    <n v="0"/>
    <n v="0"/>
    <n v="0"/>
    <n v="0"/>
    <n v="0"/>
    <n v="0"/>
    <n v="0"/>
    <s v="Mini-Grant"/>
    <n v="0"/>
    <n v="0"/>
    <n v="0"/>
    <n v="0"/>
    <n v="0"/>
    <n v="0"/>
    <n v="0"/>
    <n v="0"/>
    <n v="0"/>
    <n v="0"/>
    <n v="0"/>
    <n v="0"/>
    <n v="0"/>
    <n v="0"/>
    <x v="4"/>
    <n v="0"/>
    <n v="0"/>
    <n v="0"/>
    <n v="0"/>
    <n v="0"/>
    <n v="0"/>
    <s v="n/a, older cycle"/>
    <n v="0"/>
    <n v="0"/>
    <n v="0"/>
    <n v="0"/>
    <n v="0"/>
    <n v="0"/>
    <n v="0"/>
    <n v="0"/>
    <x v="4"/>
    <n v="0"/>
    <n v="0"/>
    <n v="0"/>
    <n v="0"/>
    <n v="0"/>
    <n v="0"/>
    <s v="n/a, older cycle"/>
    <n v="0"/>
    <n v="0"/>
    <n v="0"/>
    <n v="0"/>
    <n v="0"/>
    <n v="0"/>
    <n v="0"/>
    <n v="0"/>
    <n v="0"/>
    <n v="0"/>
    <n v="0"/>
  </r>
  <r>
    <s v="M042"/>
    <n v="515300"/>
    <x v="13"/>
    <s v="2019"/>
    <x v="1"/>
    <x v="1"/>
    <n v="4800"/>
    <s v="n/a, older cycle"/>
    <s v="Sandip Das"/>
    <s v="sdas2@kennesaw.edu"/>
    <s v="Engineering Electronics"/>
    <s v="EE 3401"/>
    <s v="Engineering"/>
    <s v="n/a"/>
    <s v="n/a"/>
    <s v="n/a"/>
    <n v="0"/>
    <n v="0"/>
    <n v="0"/>
    <n v="0"/>
    <n v="0"/>
    <n v="0"/>
    <s v="n/a"/>
    <s v="N"/>
    <m/>
    <m/>
    <s v="Mini-Grant"/>
    <n v="0"/>
    <n v="0"/>
    <n v="0"/>
    <n v="0"/>
    <n v="0"/>
    <n v="0"/>
    <n v="0"/>
    <n v="0"/>
    <n v="0"/>
    <n v="0"/>
    <n v="0"/>
    <n v="0"/>
    <n v="0"/>
    <n v="0"/>
    <n v="0"/>
    <n v="0"/>
    <n v="0"/>
    <n v="0"/>
    <n v="0"/>
    <n v="0"/>
    <n v="0"/>
    <n v="0"/>
    <n v="0"/>
    <n v="0"/>
    <n v="0"/>
    <n v="0"/>
    <n v="0"/>
    <n v="0"/>
    <s v="Mini-Grant"/>
    <n v="0"/>
    <n v="0"/>
    <n v="0"/>
    <n v="0"/>
    <n v="0"/>
    <n v="0"/>
    <n v="0"/>
    <n v="0"/>
    <n v="0"/>
    <n v="0"/>
    <n v="0"/>
    <n v="0"/>
    <n v="0"/>
    <n v="0"/>
    <s v="Mini-Grant"/>
    <n v="0"/>
    <n v="0"/>
    <n v="0"/>
    <n v="0"/>
    <n v="0"/>
    <n v="0"/>
    <n v="0"/>
    <n v="0"/>
    <n v="0"/>
    <n v="0"/>
    <n v="0"/>
    <n v="0"/>
    <n v="0"/>
    <n v="0"/>
    <n v="0"/>
    <s v="Mini-Grant"/>
    <n v="0"/>
    <n v="0"/>
    <n v="0"/>
    <n v="0"/>
    <n v="0"/>
    <n v="0"/>
    <n v="0"/>
    <n v="0"/>
    <n v="0"/>
    <n v="0"/>
    <n v="0"/>
    <n v="0"/>
    <n v="0"/>
    <n v="0"/>
    <x v="4"/>
    <n v="0"/>
    <n v="0"/>
    <n v="0"/>
    <n v="0"/>
    <n v="0"/>
    <n v="0"/>
    <s v="n/a, older cycle"/>
    <n v="0"/>
    <n v="0"/>
    <n v="0"/>
    <n v="0"/>
    <n v="0"/>
    <n v="0"/>
    <n v="0"/>
    <n v="0"/>
    <x v="4"/>
    <n v="0"/>
    <n v="0"/>
    <n v="0"/>
    <n v="0"/>
    <n v="0"/>
    <n v="0"/>
    <s v="n/a, older cycle"/>
    <n v="0"/>
    <n v="0"/>
    <n v="0"/>
    <n v="0"/>
    <n v="0"/>
    <n v="0"/>
    <n v="0"/>
    <n v="0"/>
    <n v="0"/>
    <n v="0"/>
    <n v="0"/>
  </r>
  <r>
    <s v="M043"/>
    <n v="515299"/>
    <x v="13"/>
    <s v="2019"/>
    <x v="1"/>
    <x v="1"/>
    <n v="4800"/>
    <s v="n/a, older cycle"/>
    <s v="Chi Zhang"/>
    <s v="czhang4@kennesaw.edu"/>
    <s v="Foundations of Health Information Technology"/>
    <s v="IT 3503, IT 6503"/>
    <s v="Computing Disciplines"/>
    <s v="n/a"/>
    <s v="n/a"/>
    <s v="n/a"/>
    <n v="0"/>
    <n v="0"/>
    <n v="0"/>
    <n v="0"/>
    <n v="0"/>
    <n v="0"/>
    <s v="n/a"/>
    <s v="N"/>
    <m/>
    <m/>
    <s v="Mini-Grant"/>
    <n v="0"/>
    <n v="0"/>
    <n v="0"/>
    <n v="0"/>
    <n v="0"/>
    <n v="0"/>
    <n v="0"/>
    <n v="0"/>
    <n v="0"/>
    <n v="0"/>
    <n v="0"/>
    <n v="0"/>
    <n v="0"/>
    <n v="0"/>
    <n v="0"/>
    <n v="0"/>
    <n v="0"/>
    <n v="0"/>
    <n v="0"/>
    <n v="0"/>
    <n v="0"/>
    <n v="0"/>
    <n v="0"/>
    <n v="0"/>
    <n v="0"/>
    <n v="0"/>
    <n v="0"/>
    <n v="0"/>
    <s v="Mini-Grant"/>
    <n v="0"/>
    <n v="0"/>
    <n v="0"/>
    <n v="0"/>
    <n v="0"/>
    <n v="0"/>
    <n v="0"/>
    <n v="0"/>
    <n v="0"/>
    <n v="0"/>
    <n v="0"/>
    <n v="0"/>
    <n v="0"/>
    <n v="0"/>
    <s v="Mini-Grant"/>
    <n v="0"/>
    <n v="0"/>
    <n v="0"/>
    <n v="0"/>
    <n v="0"/>
    <n v="0"/>
    <n v="0"/>
    <n v="0"/>
    <n v="0"/>
    <n v="0"/>
    <n v="0"/>
    <n v="0"/>
    <n v="0"/>
    <n v="0"/>
    <n v="0"/>
    <s v="Mini-Grant"/>
    <n v="0"/>
    <n v="0"/>
    <n v="0"/>
    <n v="0"/>
    <n v="0"/>
    <n v="0"/>
    <n v="0"/>
    <n v="0"/>
    <n v="0"/>
    <n v="0"/>
    <n v="0"/>
    <n v="0"/>
    <n v="0"/>
    <n v="0"/>
    <x v="4"/>
    <n v="0"/>
    <n v="0"/>
    <n v="0"/>
    <n v="0"/>
    <n v="0"/>
    <n v="0"/>
    <s v="n/a, older cycle"/>
    <n v="0"/>
    <n v="0"/>
    <n v="0"/>
    <n v="0"/>
    <n v="0"/>
    <n v="0"/>
    <n v="0"/>
    <n v="0"/>
    <x v="4"/>
    <n v="0"/>
    <n v="0"/>
    <n v="0"/>
    <n v="0"/>
    <n v="0"/>
    <n v="0"/>
    <s v="n/a, older cycle"/>
    <n v="0"/>
    <n v="0"/>
    <n v="0"/>
    <n v="0"/>
    <n v="0"/>
    <n v="0"/>
    <n v="0"/>
    <n v="0"/>
    <n v="0"/>
    <n v="0"/>
    <n v="0"/>
  </r>
  <r>
    <s v="M044"/>
    <n v="504413"/>
    <x v="13"/>
    <s v="2019"/>
    <x v="1"/>
    <x v="14"/>
    <n v="4800"/>
    <s v="n/a, older cycle"/>
    <s v="Jayme Feagin"/>
    <s v="jfeagin@highlands.edu"/>
    <s v="American History I"/>
    <s v="HIST 2111"/>
    <s v="History"/>
    <s v="n/a"/>
    <s v="n/a"/>
    <s v="n/a"/>
    <n v="0"/>
    <n v="0"/>
    <n v="0"/>
    <n v="0"/>
    <n v="0"/>
    <n v="0"/>
    <s v="n/a"/>
    <s v="N"/>
    <m/>
    <m/>
    <s v="Mini-Grant"/>
    <n v="0"/>
    <n v="0"/>
    <n v="0"/>
    <n v="0"/>
    <n v="0"/>
    <n v="0"/>
    <n v="0"/>
    <n v="0"/>
    <n v="0"/>
    <n v="0"/>
    <n v="0"/>
    <n v="0"/>
    <n v="0"/>
    <n v="0"/>
    <n v="0"/>
    <n v="0"/>
    <n v="0"/>
    <n v="0"/>
    <n v="0"/>
    <n v="0"/>
    <n v="0"/>
    <n v="0"/>
    <n v="0"/>
    <n v="0"/>
    <n v="0"/>
    <n v="0"/>
    <n v="0"/>
    <n v="0"/>
    <s v="Mini-Grant"/>
    <n v="0"/>
    <n v="0"/>
    <n v="0"/>
    <n v="0"/>
    <n v="0"/>
    <n v="0"/>
    <n v="0"/>
    <n v="0"/>
    <n v="0"/>
    <n v="0"/>
    <n v="0"/>
    <n v="0"/>
    <n v="0"/>
    <n v="0"/>
    <s v="Mini-Grant"/>
    <n v="0"/>
    <n v="0"/>
    <n v="0"/>
    <n v="0"/>
    <n v="0"/>
    <n v="0"/>
    <n v="0"/>
    <n v="0"/>
    <n v="0"/>
    <n v="0"/>
    <n v="0"/>
    <n v="0"/>
    <n v="0"/>
    <n v="0"/>
    <n v="0"/>
    <s v="Mini-Grant"/>
    <n v="0"/>
    <n v="0"/>
    <n v="0"/>
    <n v="0"/>
    <n v="0"/>
    <n v="0"/>
    <n v="0"/>
    <n v="0"/>
    <n v="0"/>
    <n v="0"/>
    <n v="0"/>
    <n v="0"/>
    <n v="0"/>
    <n v="0"/>
    <x v="4"/>
    <n v="0"/>
    <n v="0"/>
    <n v="0"/>
    <n v="0"/>
    <n v="0"/>
    <n v="0"/>
    <s v="n/a, older cycle"/>
    <n v="0"/>
    <n v="0"/>
    <n v="0"/>
    <n v="0"/>
    <n v="0"/>
    <n v="0"/>
    <n v="0"/>
    <n v="0"/>
    <x v="4"/>
    <n v="0"/>
    <n v="0"/>
    <n v="0"/>
    <n v="0"/>
    <n v="0"/>
    <n v="0"/>
    <s v="n/a, older cycle"/>
    <n v="0"/>
    <n v="0"/>
    <n v="0"/>
    <n v="0"/>
    <n v="0"/>
    <n v="0"/>
    <n v="0"/>
    <n v="0"/>
    <n v="0"/>
    <n v="0"/>
    <n v="0"/>
  </r>
  <r>
    <s v="M046"/>
    <n v="515720"/>
    <x v="13"/>
    <s v="2019"/>
    <x v="1"/>
    <x v="3"/>
    <n v="4240"/>
    <s v="n/a, older cycle"/>
    <s v="Jenny Crisp"/>
    <s v="jcrisp@daltonstate.edu"/>
    <s v="English Composition I &amp; II"/>
    <s v="ENGL 1101, ENGL 1102"/>
    <s v="English"/>
    <s v="n/a"/>
    <s v="n/a"/>
    <s v="n/a"/>
    <n v="0"/>
    <n v="0"/>
    <n v="0"/>
    <n v="0"/>
    <n v="0"/>
    <n v="0"/>
    <s v="n/a"/>
    <s v="N"/>
    <m/>
    <m/>
    <s v="Mini-Grant"/>
    <n v="0"/>
    <n v="0"/>
    <n v="0"/>
    <n v="0"/>
    <n v="0"/>
    <n v="0"/>
    <n v="0"/>
    <n v="0"/>
    <n v="0"/>
    <n v="0"/>
    <n v="0"/>
    <n v="0"/>
    <n v="0"/>
    <n v="0"/>
    <n v="0"/>
    <n v="0"/>
    <n v="0"/>
    <n v="0"/>
    <n v="0"/>
    <n v="0"/>
    <n v="0"/>
    <n v="0"/>
    <n v="0"/>
    <n v="0"/>
    <n v="0"/>
    <n v="0"/>
    <n v="0"/>
    <n v="0"/>
    <s v="Mini-Grant"/>
    <n v="0"/>
    <n v="0"/>
    <n v="0"/>
    <n v="0"/>
    <n v="0"/>
    <n v="0"/>
    <n v="0"/>
    <n v="0"/>
    <n v="0"/>
    <n v="0"/>
    <n v="0"/>
    <n v="0"/>
    <n v="0"/>
    <n v="0"/>
    <s v="Mini-Grant"/>
    <n v="0"/>
    <n v="0"/>
    <n v="0"/>
    <n v="0"/>
    <n v="0"/>
    <n v="0"/>
    <n v="0"/>
    <n v="0"/>
    <n v="0"/>
    <n v="0"/>
    <n v="0"/>
    <n v="0"/>
    <n v="0"/>
    <n v="0"/>
    <n v="0"/>
    <s v="Mini-Grant"/>
    <n v="0"/>
    <n v="0"/>
    <n v="0"/>
    <n v="0"/>
    <n v="0"/>
    <n v="0"/>
    <n v="0"/>
    <n v="0"/>
    <n v="0"/>
    <n v="0"/>
    <n v="0"/>
    <n v="0"/>
    <n v="0"/>
    <n v="0"/>
    <x v="4"/>
    <n v="0"/>
    <n v="0"/>
    <n v="0"/>
    <n v="0"/>
    <n v="0"/>
    <n v="0"/>
    <s v="n/a, older cycle"/>
    <n v="0"/>
    <n v="0"/>
    <n v="0"/>
    <n v="0"/>
    <n v="0"/>
    <n v="0"/>
    <n v="0"/>
    <n v="0"/>
    <x v="4"/>
    <n v="0"/>
    <n v="0"/>
    <n v="0"/>
    <n v="0"/>
    <n v="0"/>
    <n v="0"/>
    <s v="n/a, older cycle"/>
    <n v="0"/>
    <n v="0"/>
    <n v="0"/>
    <n v="0"/>
    <n v="0"/>
    <n v="0"/>
    <n v="0"/>
    <n v="0"/>
    <n v="0"/>
    <n v="0"/>
    <n v="0"/>
  </r>
  <r>
    <s v="M047"/>
    <n v="515351"/>
    <x v="13"/>
    <s v="2019"/>
    <x v="1"/>
    <x v="19"/>
    <n v="4800"/>
    <s v="n/a, older cycle"/>
    <s v="Patcharin Tragoonsirisak Marion"/>
    <s v="tragoonsirisakp@fvsu.edu"/>
    <s v="Calculus I"/>
    <s v="MATH 1154"/>
    <s v="Mathematical Subjects"/>
    <s v="n/a"/>
    <s v="n/a"/>
    <s v="n/a"/>
    <n v="0"/>
    <n v="0"/>
    <n v="0"/>
    <n v="0"/>
    <n v="0"/>
    <n v="0"/>
    <s v="n/a"/>
    <s v="N"/>
    <m/>
    <m/>
    <s v="Mini-Grant"/>
    <n v="0"/>
    <n v="0"/>
    <n v="0"/>
    <n v="0"/>
    <n v="0"/>
    <n v="0"/>
    <n v="0"/>
    <n v="0"/>
    <n v="0"/>
    <n v="0"/>
    <n v="0"/>
    <n v="0"/>
    <n v="0"/>
    <n v="0"/>
    <n v="0"/>
    <n v="0"/>
    <n v="0"/>
    <n v="0"/>
    <n v="0"/>
    <n v="0"/>
    <n v="0"/>
    <n v="0"/>
    <n v="0"/>
    <n v="0"/>
    <n v="0"/>
    <n v="0"/>
    <n v="0"/>
    <n v="0"/>
    <s v="Mini-Grant"/>
    <n v="0"/>
    <n v="0"/>
    <n v="0"/>
    <n v="0"/>
    <n v="0"/>
    <n v="0"/>
    <n v="0"/>
    <n v="0"/>
    <n v="0"/>
    <n v="0"/>
    <n v="0"/>
    <n v="0"/>
    <n v="0"/>
    <n v="0"/>
    <s v="Mini-Grant"/>
    <n v="0"/>
    <n v="0"/>
    <n v="0"/>
    <n v="0"/>
    <n v="0"/>
    <n v="0"/>
    <n v="0"/>
    <n v="0"/>
    <n v="0"/>
    <n v="0"/>
    <n v="0"/>
    <n v="0"/>
    <n v="0"/>
    <n v="0"/>
    <n v="0"/>
    <s v="Mini-Grant"/>
    <n v="0"/>
    <n v="0"/>
    <n v="0"/>
    <n v="0"/>
    <n v="0"/>
    <n v="0"/>
    <n v="0"/>
    <n v="0"/>
    <n v="0"/>
    <n v="0"/>
    <n v="0"/>
    <n v="0"/>
    <n v="0"/>
    <n v="0"/>
    <x v="4"/>
    <n v="0"/>
    <n v="0"/>
    <n v="0"/>
    <n v="0"/>
    <n v="0"/>
    <n v="0"/>
    <s v="n/a, older cycle"/>
    <n v="0"/>
    <n v="0"/>
    <n v="0"/>
    <n v="0"/>
    <n v="0"/>
    <n v="0"/>
    <n v="0"/>
    <n v="0"/>
    <x v="4"/>
    <n v="0"/>
    <n v="0"/>
    <n v="0"/>
    <n v="0"/>
    <n v="0"/>
    <n v="0"/>
    <s v="n/a, older cycle"/>
    <n v="0"/>
    <n v="0"/>
    <n v="0"/>
    <n v="0"/>
    <n v="0"/>
    <n v="0"/>
    <n v="0"/>
    <n v="0"/>
    <n v="0"/>
    <n v="0"/>
    <n v="0"/>
  </r>
  <r>
    <s v="M048"/>
    <n v="515343"/>
    <x v="13"/>
    <s v="2019"/>
    <x v="1"/>
    <x v="14"/>
    <n v="4800"/>
    <s v="n/a, older cycle"/>
    <s v="Lisa Jellum"/>
    <s v="ljellum@highlands.edu"/>
    <s v="Principles of Nutrition, Principles of Human Nutrition"/>
    <s v="BIOL 2190, PHED 2202"/>
    <s v="Biological Sciences"/>
    <s v="n/a"/>
    <s v="n/a"/>
    <s v="n/a"/>
    <n v="0"/>
    <n v="0"/>
    <n v="0"/>
    <n v="0"/>
    <n v="0"/>
    <n v="0"/>
    <s v="n/a"/>
    <s v="N"/>
    <m/>
    <m/>
    <s v="Mini-Grant"/>
    <n v="0"/>
    <n v="0"/>
    <n v="0"/>
    <n v="0"/>
    <n v="0"/>
    <n v="0"/>
    <n v="0"/>
    <n v="0"/>
    <n v="0"/>
    <n v="0"/>
    <n v="0"/>
    <n v="0"/>
    <n v="0"/>
    <n v="0"/>
    <n v="0"/>
    <n v="0"/>
    <n v="0"/>
    <n v="0"/>
    <n v="0"/>
    <n v="0"/>
    <n v="0"/>
    <n v="0"/>
    <n v="0"/>
    <n v="0"/>
    <n v="0"/>
    <n v="0"/>
    <n v="0"/>
    <n v="0"/>
    <s v="Mini-Grant"/>
    <n v="0"/>
    <n v="0"/>
    <n v="0"/>
    <n v="0"/>
    <n v="0"/>
    <n v="0"/>
    <n v="0"/>
    <n v="0"/>
    <n v="0"/>
    <n v="0"/>
    <n v="0"/>
    <n v="0"/>
    <n v="0"/>
    <n v="0"/>
    <s v="Mini-Grant"/>
    <n v="0"/>
    <n v="0"/>
    <n v="0"/>
    <n v="0"/>
    <n v="0"/>
    <n v="0"/>
    <n v="0"/>
    <n v="0"/>
    <n v="0"/>
    <n v="0"/>
    <n v="0"/>
    <n v="0"/>
    <n v="0"/>
    <n v="0"/>
    <n v="0"/>
    <s v="Mini-Grant"/>
    <n v="0"/>
    <n v="0"/>
    <n v="0"/>
    <n v="0"/>
    <n v="0"/>
    <n v="0"/>
    <n v="0"/>
    <n v="0"/>
    <n v="0"/>
    <n v="0"/>
    <n v="0"/>
    <n v="0"/>
    <n v="0"/>
    <n v="0"/>
    <x v="4"/>
    <n v="0"/>
    <n v="0"/>
    <n v="0"/>
    <n v="0"/>
    <n v="0"/>
    <n v="0"/>
    <s v="n/a, older cycle"/>
    <n v="0"/>
    <n v="0"/>
    <n v="0"/>
    <n v="0"/>
    <n v="0"/>
    <n v="0"/>
    <n v="0"/>
    <n v="0"/>
    <x v="4"/>
    <n v="0"/>
    <n v="0"/>
    <n v="0"/>
    <n v="0"/>
    <n v="0"/>
    <n v="0"/>
    <s v="n/a, older cycle"/>
    <n v="0"/>
    <n v="0"/>
    <n v="0"/>
    <n v="0"/>
    <n v="0"/>
    <n v="0"/>
    <n v="0"/>
    <n v="0"/>
    <n v="0"/>
    <n v="0"/>
    <n v="0"/>
  </r>
  <r>
    <s v="M050"/>
    <n v="515312"/>
    <x v="13"/>
    <s v="2019"/>
    <x v="1"/>
    <x v="11"/>
    <n v="1600"/>
    <s v="n/a, older cycle"/>
    <s v="Hyrum D. Carroll"/>
    <s v="carroll_hyrum@columbusstate.edu"/>
    <s v="Computer Science I"/>
    <s v="CPSC 1301"/>
    <s v="Computing Disciplines"/>
    <s v="n/a"/>
    <s v="n/a"/>
    <s v="n/a"/>
    <n v="0"/>
    <n v="0"/>
    <n v="0"/>
    <n v="0"/>
    <n v="0"/>
    <n v="0"/>
    <s v="n/a"/>
    <s v="N"/>
    <m/>
    <m/>
    <s v="Mini-Grant"/>
    <n v="0"/>
    <n v="0"/>
    <n v="0"/>
    <n v="0"/>
    <n v="0"/>
    <n v="0"/>
    <n v="0"/>
    <n v="0"/>
    <n v="0"/>
    <n v="0"/>
    <n v="0"/>
    <n v="0"/>
    <n v="0"/>
    <n v="0"/>
    <n v="0"/>
    <n v="0"/>
    <n v="0"/>
    <n v="0"/>
    <n v="0"/>
    <n v="0"/>
    <n v="0"/>
    <n v="0"/>
    <n v="0"/>
    <n v="0"/>
    <n v="0"/>
    <n v="0"/>
    <n v="0"/>
    <n v="0"/>
    <s v="Mini-Grant"/>
    <n v="0"/>
    <n v="0"/>
    <n v="0"/>
    <n v="0"/>
    <n v="0"/>
    <n v="0"/>
    <n v="0"/>
    <n v="0"/>
    <n v="0"/>
    <n v="0"/>
    <n v="0"/>
    <n v="0"/>
    <n v="0"/>
    <n v="0"/>
    <s v="Mini-Grant"/>
    <n v="0"/>
    <n v="0"/>
    <n v="0"/>
    <n v="0"/>
    <n v="0"/>
    <n v="0"/>
    <n v="0"/>
    <n v="0"/>
    <n v="0"/>
    <n v="0"/>
    <n v="0"/>
    <n v="0"/>
    <n v="0"/>
    <n v="0"/>
    <n v="0"/>
    <s v="Mini-Grant"/>
    <n v="0"/>
    <n v="0"/>
    <n v="0"/>
    <n v="0"/>
    <n v="0"/>
    <n v="0"/>
    <n v="0"/>
    <n v="0"/>
    <n v="0"/>
    <n v="0"/>
    <n v="0"/>
    <n v="0"/>
    <n v="0"/>
    <n v="0"/>
    <x v="4"/>
    <n v="0"/>
    <n v="0"/>
    <n v="0"/>
    <n v="0"/>
    <n v="0"/>
    <n v="0"/>
    <s v="n/a, older cycle"/>
    <n v="0"/>
    <n v="0"/>
    <n v="0"/>
    <n v="0"/>
    <n v="0"/>
    <n v="0"/>
    <n v="0"/>
    <n v="0"/>
    <x v="4"/>
    <n v="0"/>
    <n v="0"/>
    <n v="0"/>
    <n v="0"/>
    <n v="0"/>
    <n v="0"/>
    <s v="n/a, older cycle"/>
    <n v="0"/>
    <n v="0"/>
    <n v="0"/>
    <n v="0"/>
    <n v="0"/>
    <n v="0"/>
    <n v="0"/>
    <n v="0"/>
    <n v="0"/>
    <n v="0"/>
    <n v="0"/>
  </r>
  <r>
    <s v="M051"/>
    <n v="515601"/>
    <x v="13"/>
    <s v="2019"/>
    <x v="1"/>
    <x v="14"/>
    <n v="4800"/>
    <s v="n/a, older cycle"/>
    <s v="Jacqueline Belwood"/>
    <s v="jbelwood@highlands.edu"/>
    <s v="Foundations of Biology"/>
    <s v="BIOL 1010"/>
    <s v="Biological Sciences"/>
    <s v="n/a"/>
    <s v="n/a"/>
    <s v="n/a"/>
    <n v="0"/>
    <n v="0"/>
    <n v="0"/>
    <n v="0"/>
    <n v="0"/>
    <n v="0"/>
    <s v="n/a"/>
    <s v="N"/>
    <m/>
    <m/>
    <s v="Mini-Grant"/>
    <n v="0"/>
    <n v="0"/>
    <n v="0"/>
    <n v="0"/>
    <n v="0"/>
    <n v="0"/>
    <n v="0"/>
    <n v="0"/>
    <n v="0"/>
    <n v="0"/>
    <n v="0"/>
    <n v="0"/>
    <n v="0"/>
    <n v="0"/>
    <n v="0"/>
    <n v="0"/>
    <n v="0"/>
    <n v="0"/>
    <n v="0"/>
    <n v="0"/>
    <n v="0"/>
    <n v="0"/>
    <n v="0"/>
    <n v="0"/>
    <n v="0"/>
    <n v="0"/>
    <n v="0"/>
    <n v="0"/>
    <s v="Mini-Grant"/>
    <n v="0"/>
    <n v="0"/>
    <n v="0"/>
    <n v="0"/>
    <n v="0"/>
    <n v="0"/>
    <n v="0"/>
    <n v="0"/>
    <n v="0"/>
    <n v="0"/>
    <n v="0"/>
    <n v="0"/>
    <n v="0"/>
    <n v="0"/>
    <s v="Mini-Grant"/>
    <n v="0"/>
    <n v="0"/>
    <n v="0"/>
    <n v="0"/>
    <n v="0"/>
    <n v="0"/>
    <n v="0"/>
    <n v="0"/>
    <n v="0"/>
    <n v="0"/>
    <n v="0"/>
    <n v="0"/>
    <n v="0"/>
    <n v="0"/>
    <n v="0"/>
    <s v="Mini-Grant"/>
    <n v="0"/>
    <n v="0"/>
    <n v="0"/>
    <n v="0"/>
    <n v="0"/>
    <n v="0"/>
    <n v="0"/>
    <n v="0"/>
    <n v="0"/>
    <n v="0"/>
    <n v="0"/>
    <n v="0"/>
    <n v="0"/>
    <n v="0"/>
    <x v="4"/>
    <n v="0"/>
    <n v="0"/>
    <n v="0"/>
    <n v="0"/>
    <n v="0"/>
    <n v="0"/>
    <s v="n/a, older cycle"/>
    <n v="0"/>
    <n v="0"/>
    <n v="0"/>
    <n v="0"/>
    <n v="0"/>
    <n v="0"/>
    <n v="0"/>
    <n v="0"/>
    <x v="4"/>
    <n v="0"/>
    <n v="0"/>
    <n v="0"/>
    <n v="0"/>
    <n v="0"/>
    <n v="0"/>
    <s v="n/a, older cycle"/>
    <n v="0"/>
    <n v="0"/>
    <n v="0"/>
    <n v="0"/>
    <n v="0"/>
    <n v="0"/>
    <n v="0"/>
    <n v="0"/>
    <n v="0"/>
    <n v="0"/>
    <n v="0"/>
  </r>
  <r>
    <s v="M052"/>
    <n v="515342"/>
    <x v="13"/>
    <s v="2019"/>
    <x v="1"/>
    <x v="14"/>
    <n v="4800"/>
    <s v="n/a, older cycle"/>
    <s v="Jason Christian"/>
    <s v="Jachrist@highlands.edu"/>
    <s v="Anatomy and Physiology II"/>
    <s v="BIOL 2122"/>
    <s v="Biological Sciences"/>
    <s v="n/a"/>
    <s v="n/a"/>
    <s v="n/a"/>
    <n v="0"/>
    <n v="0"/>
    <n v="0"/>
    <n v="0"/>
    <n v="0"/>
    <n v="0"/>
    <s v="n/a"/>
    <s v="N"/>
    <m/>
    <m/>
    <s v="Mini-Grant"/>
    <n v="0"/>
    <n v="0"/>
    <n v="0"/>
    <n v="0"/>
    <n v="0"/>
    <n v="0"/>
    <n v="0"/>
    <n v="0"/>
    <n v="0"/>
    <n v="0"/>
    <n v="0"/>
    <n v="0"/>
    <n v="0"/>
    <n v="0"/>
    <n v="0"/>
    <n v="0"/>
    <n v="0"/>
    <n v="0"/>
    <n v="0"/>
    <n v="0"/>
    <n v="0"/>
    <n v="0"/>
    <n v="0"/>
    <n v="0"/>
    <n v="0"/>
    <n v="0"/>
    <n v="0"/>
    <n v="0"/>
    <s v="Mini-Grant"/>
    <n v="0"/>
    <n v="0"/>
    <n v="0"/>
    <n v="0"/>
    <n v="0"/>
    <n v="0"/>
    <n v="0"/>
    <n v="0"/>
    <n v="0"/>
    <n v="0"/>
    <n v="0"/>
    <n v="0"/>
    <n v="0"/>
    <n v="0"/>
    <s v="Mini-Grant"/>
    <n v="0"/>
    <n v="0"/>
    <n v="0"/>
    <n v="0"/>
    <n v="0"/>
    <n v="0"/>
    <n v="0"/>
    <n v="0"/>
    <n v="0"/>
    <n v="0"/>
    <n v="0"/>
    <n v="0"/>
    <n v="0"/>
    <n v="0"/>
    <n v="0"/>
    <s v="Mini-Grant"/>
    <n v="0"/>
    <n v="0"/>
    <n v="0"/>
    <n v="0"/>
    <n v="0"/>
    <n v="0"/>
    <n v="0"/>
    <n v="0"/>
    <n v="0"/>
    <n v="0"/>
    <n v="0"/>
    <n v="0"/>
    <n v="0"/>
    <n v="0"/>
    <x v="4"/>
    <n v="0"/>
    <n v="0"/>
    <n v="0"/>
    <n v="0"/>
    <n v="0"/>
    <n v="0"/>
    <s v="n/a, older cycle"/>
    <n v="0"/>
    <n v="0"/>
    <n v="0"/>
    <n v="0"/>
    <n v="0"/>
    <n v="0"/>
    <n v="0"/>
    <n v="0"/>
    <x v="4"/>
    <n v="0"/>
    <n v="0"/>
    <n v="0"/>
    <n v="0"/>
    <n v="0"/>
    <n v="0"/>
    <s v="n/a, older cycle"/>
    <n v="0"/>
    <n v="0"/>
    <n v="0"/>
    <n v="0"/>
    <n v="0"/>
    <n v="0"/>
    <n v="0"/>
    <n v="0"/>
    <n v="0"/>
    <n v="0"/>
    <n v="0"/>
  </r>
  <r>
    <s v="M053"/>
    <n v="515285"/>
    <x v="13"/>
    <s v="2019"/>
    <x v="1"/>
    <x v="4"/>
    <n v="4800"/>
    <s v="n/a, older cycle"/>
    <s v="Natalie Stickney"/>
    <s v="nstickney@gsu.edu"/>
    <s v="CPR and First Aid"/>
    <s v="KH 2006"/>
    <s v="Nursing "/>
    <s v="n/a"/>
    <s v="n/a"/>
    <s v="n/a"/>
    <n v="0"/>
    <n v="0"/>
    <n v="0"/>
    <n v="0"/>
    <n v="0"/>
    <n v="0"/>
    <s v="n/a"/>
    <s v="N"/>
    <m/>
    <m/>
    <s v="Mini-Grant"/>
    <n v="0"/>
    <n v="0"/>
    <n v="0"/>
    <n v="0"/>
    <n v="0"/>
    <n v="0"/>
    <n v="0"/>
    <n v="0"/>
    <n v="0"/>
    <n v="0"/>
    <n v="0"/>
    <n v="0"/>
    <n v="0"/>
    <n v="0"/>
    <n v="0"/>
    <n v="0"/>
    <n v="0"/>
    <n v="0"/>
    <n v="0"/>
    <n v="0"/>
    <n v="0"/>
    <n v="0"/>
    <n v="0"/>
    <n v="0"/>
    <n v="0"/>
    <n v="0"/>
    <n v="0"/>
    <n v="0"/>
    <s v="Mini-Grant"/>
    <n v="0"/>
    <n v="0"/>
    <n v="0"/>
    <n v="0"/>
    <n v="0"/>
    <n v="0"/>
    <n v="0"/>
    <n v="0"/>
    <n v="0"/>
    <n v="0"/>
    <n v="0"/>
    <n v="0"/>
    <n v="0"/>
    <n v="0"/>
    <s v="Mini-Grant"/>
    <n v="0"/>
    <n v="0"/>
    <n v="0"/>
    <n v="0"/>
    <n v="0"/>
    <n v="0"/>
    <n v="0"/>
    <n v="0"/>
    <n v="0"/>
    <n v="0"/>
    <n v="0"/>
    <n v="0"/>
    <n v="0"/>
    <n v="0"/>
    <n v="0"/>
    <s v="Mini-Grant"/>
    <n v="0"/>
    <n v="0"/>
    <n v="0"/>
    <n v="0"/>
    <n v="0"/>
    <n v="0"/>
    <n v="0"/>
    <n v="0"/>
    <n v="0"/>
    <n v="0"/>
    <n v="0"/>
    <n v="0"/>
    <n v="0"/>
    <n v="0"/>
    <x v="4"/>
    <n v="0"/>
    <n v="0"/>
    <n v="0"/>
    <n v="0"/>
    <n v="0"/>
    <n v="0"/>
    <s v="n/a, older cycle"/>
    <n v="0"/>
    <n v="0"/>
    <n v="0"/>
    <n v="0"/>
    <n v="0"/>
    <n v="0"/>
    <n v="0"/>
    <n v="0"/>
    <x v="4"/>
    <n v="0"/>
    <n v="0"/>
    <n v="0"/>
    <n v="0"/>
    <n v="0"/>
    <n v="0"/>
    <s v="n/a, older cycle"/>
    <n v="0"/>
    <n v="0"/>
    <n v="0"/>
    <n v="0"/>
    <n v="0"/>
    <n v="0"/>
    <n v="0"/>
    <n v="0"/>
    <n v="0"/>
    <n v="0"/>
    <n v="0"/>
  </r>
  <r>
    <s v="M054"/>
    <n v="515298"/>
    <x v="13"/>
    <s v="2019"/>
    <x v="1"/>
    <x v="1"/>
    <n v="2444"/>
    <s v="n/a, older cycle"/>
    <s v="Hossain Shahriar"/>
    <s v="hshahria@kennesaw.edu"/>
    <s v="Ethical Hacking for Effective Defense"/>
    <s v="IT 4843"/>
    <s v="Computing Disciplines"/>
    <s v="n/a"/>
    <s v="n/a"/>
    <s v="n/a"/>
    <n v="0"/>
    <n v="0"/>
    <n v="0"/>
    <n v="0"/>
    <n v="0"/>
    <n v="0"/>
    <s v="n/a"/>
    <s v="N"/>
    <m/>
    <m/>
    <s v="Mini-Grant"/>
    <n v="0"/>
    <n v="0"/>
    <n v="0"/>
    <n v="0"/>
    <n v="0"/>
    <n v="0"/>
    <n v="0"/>
    <n v="0"/>
    <n v="0"/>
    <n v="0"/>
    <n v="0"/>
    <n v="0"/>
    <n v="0"/>
    <n v="0"/>
    <n v="0"/>
    <n v="0"/>
    <n v="0"/>
    <n v="0"/>
    <n v="0"/>
    <n v="0"/>
    <n v="0"/>
    <n v="0"/>
    <n v="0"/>
    <n v="0"/>
    <n v="0"/>
    <n v="0"/>
    <n v="0"/>
    <n v="0"/>
    <s v="Mini-Grant"/>
    <n v="0"/>
    <n v="0"/>
    <n v="0"/>
    <n v="0"/>
    <n v="0"/>
    <n v="0"/>
    <n v="0"/>
    <n v="0"/>
    <n v="0"/>
    <n v="0"/>
    <n v="0"/>
    <n v="0"/>
    <n v="0"/>
    <n v="0"/>
    <s v="Mini-Grant"/>
    <n v="0"/>
    <n v="0"/>
    <n v="0"/>
    <n v="0"/>
    <n v="0"/>
    <n v="0"/>
    <n v="0"/>
    <n v="0"/>
    <n v="0"/>
    <n v="0"/>
    <n v="0"/>
    <n v="0"/>
    <n v="0"/>
    <n v="0"/>
    <n v="0"/>
    <s v="Mini-Grant"/>
    <n v="0"/>
    <n v="0"/>
    <n v="0"/>
    <n v="0"/>
    <n v="0"/>
    <n v="0"/>
    <n v="0"/>
    <n v="0"/>
    <n v="0"/>
    <n v="0"/>
    <n v="0"/>
    <n v="0"/>
    <n v="0"/>
    <n v="0"/>
    <x v="4"/>
    <n v="0"/>
    <n v="0"/>
    <n v="0"/>
    <n v="0"/>
    <n v="0"/>
    <n v="0"/>
    <s v="n/a, older cycle"/>
    <n v="0"/>
    <n v="0"/>
    <n v="0"/>
    <n v="0"/>
    <n v="0"/>
    <n v="0"/>
    <n v="0"/>
    <n v="0"/>
    <x v="4"/>
    <n v="0"/>
    <n v="0"/>
    <n v="0"/>
    <n v="0"/>
    <n v="0"/>
    <n v="0"/>
    <s v="n/a, older cycle"/>
    <n v="0"/>
    <n v="0"/>
    <n v="0"/>
    <n v="0"/>
    <n v="0"/>
    <n v="0"/>
    <n v="0"/>
    <n v="0"/>
    <n v="0"/>
    <n v="0"/>
    <n v="0"/>
  </r>
  <r>
    <s v="M055"/>
    <n v="515313"/>
    <x v="13"/>
    <s v="2019"/>
    <x v="1"/>
    <x v="11"/>
    <n v="4800"/>
    <s v="n/a, older cycle"/>
    <s v="Aisha Adams"/>
    <s v="adams_aisha@columbusstate.edu"/>
    <s v="Research Methods in Psychology"/>
    <s v="PSYC 3211"/>
    <s v="Psychology"/>
    <s v="n/a"/>
    <s v="n/a"/>
    <s v="n/a"/>
    <n v="0"/>
    <n v="0"/>
    <n v="0"/>
    <n v="0"/>
    <n v="0"/>
    <n v="0"/>
    <s v="n/a"/>
    <s v="N"/>
    <m/>
    <m/>
    <s v="Mini-Grant"/>
    <n v="0"/>
    <n v="0"/>
    <n v="0"/>
    <n v="0"/>
    <n v="0"/>
    <n v="0"/>
    <n v="0"/>
    <n v="0"/>
    <n v="0"/>
    <n v="0"/>
    <n v="0"/>
    <n v="0"/>
    <n v="0"/>
    <n v="0"/>
    <n v="0"/>
    <n v="0"/>
    <n v="0"/>
    <n v="0"/>
    <n v="0"/>
    <n v="0"/>
    <n v="0"/>
    <n v="0"/>
    <n v="0"/>
    <n v="0"/>
    <n v="0"/>
    <n v="0"/>
    <n v="0"/>
    <n v="0"/>
    <s v="Mini-Grant"/>
    <n v="0"/>
    <n v="0"/>
    <n v="0"/>
    <n v="0"/>
    <n v="0"/>
    <n v="0"/>
    <n v="0"/>
    <n v="0"/>
    <n v="0"/>
    <n v="0"/>
    <n v="0"/>
    <n v="0"/>
    <n v="0"/>
    <n v="0"/>
    <s v="Mini-Grant"/>
    <n v="0"/>
    <n v="0"/>
    <n v="0"/>
    <n v="0"/>
    <n v="0"/>
    <n v="0"/>
    <n v="0"/>
    <n v="0"/>
    <n v="0"/>
    <n v="0"/>
    <n v="0"/>
    <n v="0"/>
    <n v="0"/>
    <n v="0"/>
    <n v="0"/>
    <s v="Mini-Grant"/>
    <n v="0"/>
    <n v="0"/>
    <n v="0"/>
    <n v="0"/>
    <n v="0"/>
    <n v="0"/>
    <n v="0"/>
    <n v="0"/>
    <n v="0"/>
    <n v="0"/>
    <n v="0"/>
    <n v="0"/>
    <n v="0"/>
    <n v="0"/>
    <x v="4"/>
    <n v="0"/>
    <n v="0"/>
    <n v="0"/>
    <n v="0"/>
    <n v="0"/>
    <n v="0"/>
    <s v="n/a, older cycle"/>
    <n v="0"/>
    <n v="0"/>
    <n v="0"/>
    <n v="0"/>
    <n v="0"/>
    <n v="0"/>
    <n v="0"/>
    <n v="0"/>
    <x v="4"/>
    <n v="0"/>
    <n v="0"/>
    <n v="0"/>
    <n v="0"/>
    <n v="0"/>
    <n v="0"/>
    <s v="n/a, older cycle"/>
    <n v="0"/>
    <n v="0"/>
    <n v="0"/>
    <n v="0"/>
    <n v="0"/>
    <n v="0"/>
    <n v="0"/>
    <n v="0"/>
    <n v="0"/>
    <n v="0"/>
    <n v="0"/>
  </r>
  <r>
    <n v="403"/>
    <n v="515678"/>
    <x v="14"/>
    <s v="2019"/>
    <x v="0"/>
    <x v="21"/>
    <n v="30000"/>
    <s v="Spring 2020"/>
    <s v="Hyesung Park"/>
    <s v="hpark7@ggc.edu"/>
    <s v="Programming Fundamentals"/>
    <s v="ITEC 2140"/>
    <s v="Computing Disciplines"/>
    <s v="Positive"/>
    <s v="Positive"/>
    <s v="Positive"/>
    <n v="109200"/>
    <n v="624"/>
    <n v="175"/>
    <s v="48"/>
    <s v="288"/>
    <s v="288"/>
    <s v="Spring 2020"/>
    <s v="N"/>
    <m/>
    <m/>
    <s v="Continued"/>
    <n v="0"/>
    <n v="0"/>
    <n v="0"/>
    <n v="0"/>
    <n v="0"/>
    <n v="0"/>
    <n v="0"/>
    <n v="0"/>
    <n v="0"/>
    <n v="0"/>
    <n v="0"/>
    <n v="0"/>
    <n v="0"/>
    <n v="0"/>
    <n v="0"/>
    <n v="0"/>
    <n v="0"/>
    <n v="0"/>
    <n v="0"/>
    <n v="0"/>
    <n v="0"/>
    <n v="0"/>
    <n v="0"/>
    <n v="0"/>
    <n v="0"/>
    <n v="0"/>
    <n v="0"/>
    <n v="0"/>
    <s v="Continued"/>
    <n v="48"/>
    <n v="288"/>
    <n v="288"/>
    <n v="624"/>
    <n v="175"/>
    <n v="109200"/>
    <n v="0"/>
    <n v="0"/>
    <n v="0"/>
    <n v="0"/>
    <n v="0"/>
    <n v="0"/>
    <n v="0"/>
    <n v="0"/>
    <s v="Continued"/>
    <n v="48"/>
    <n v="288"/>
    <n v="288"/>
    <n v="624"/>
    <n v="175"/>
    <n v="109200"/>
    <s v="Spring 2020"/>
    <n v="0"/>
    <n v="0"/>
    <n v="0"/>
    <n v="0"/>
    <n v="288"/>
    <n v="50400"/>
    <n v="288"/>
    <n v="50400"/>
    <s v="Continued"/>
    <n v="48"/>
    <n v="288"/>
    <n v="288"/>
    <n v="624"/>
    <n v="175"/>
    <n v="109200"/>
    <n v="48"/>
    <n v="8400"/>
    <n v="288"/>
    <n v="50400"/>
    <n v="288"/>
    <n v="50400"/>
    <n v="624"/>
    <n v="109200"/>
    <x v="0"/>
    <n v="48"/>
    <n v="288"/>
    <n v="288"/>
    <n v="624"/>
    <n v="175"/>
    <n v="109200"/>
    <s v="Spring 2020"/>
    <n v="48"/>
    <n v="8400"/>
    <n v="288"/>
    <n v="50400"/>
    <n v="288"/>
    <n v="50400"/>
    <n v="624"/>
    <n v="109200"/>
    <x v="2"/>
    <n v="48"/>
    <n v="288"/>
    <n v="288"/>
    <n v="624"/>
    <n v="175"/>
    <n v="109200"/>
    <s v="Spring 2020"/>
    <n v="48"/>
    <n v="8400"/>
    <n v="288"/>
    <n v="50400"/>
    <n v="288"/>
    <n v="50400"/>
    <n v="624"/>
    <n v="109200"/>
    <n v="2160"/>
    <n v="378000"/>
    <n v="12.6"/>
  </r>
  <r>
    <n v="404"/>
    <n v="515679"/>
    <x v="14"/>
    <s v="2019"/>
    <x v="0"/>
    <x v="21"/>
    <n v="10800"/>
    <s v="Spring 2020"/>
    <s v="Sherly Abraham"/>
    <s v="sabraham1@ggc.edu"/>
    <s v="Introduction to Databases"/>
    <s v="ITEC 3200"/>
    <s v="Computing Disciplines"/>
    <s v="Positive"/>
    <s v="Positive"/>
    <s v="Positive"/>
    <n v="48048"/>
    <n v="364"/>
    <n v="132"/>
    <s v="28"/>
    <s v="168"/>
    <s v="168"/>
    <s v="Spring 2020"/>
    <s v="N"/>
    <m/>
    <m/>
    <s v="Continued"/>
    <n v="0"/>
    <n v="0"/>
    <n v="0"/>
    <n v="0"/>
    <n v="0"/>
    <n v="0"/>
    <n v="0"/>
    <n v="0"/>
    <n v="0"/>
    <n v="0"/>
    <n v="0"/>
    <n v="0"/>
    <n v="0"/>
    <n v="0"/>
    <n v="0"/>
    <n v="0"/>
    <n v="0"/>
    <n v="0"/>
    <n v="0"/>
    <n v="0"/>
    <n v="0"/>
    <n v="0"/>
    <n v="0"/>
    <n v="0"/>
    <n v="0"/>
    <n v="0"/>
    <n v="0"/>
    <n v="0"/>
    <s v="Continued"/>
    <n v="28"/>
    <n v="168"/>
    <n v="168"/>
    <n v="364"/>
    <n v="132"/>
    <n v="48048"/>
    <n v="0"/>
    <n v="0"/>
    <n v="0"/>
    <n v="0"/>
    <n v="0"/>
    <n v="0"/>
    <n v="0"/>
    <n v="0"/>
    <s v="Continued"/>
    <n v="28"/>
    <n v="168"/>
    <n v="168"/>
    <n v="364"/>
    <n v="132"/>
    <n v="48048"/>
    <s v="Spring 2020"/>
    <n v="0"/>
    <n v="0"/>
    <n v="0"/>
    <n v="0"/>
    <n v="168"/>
    <n v="22176"/>
    <n v="168"/>
    <n v="22176"/>
    <s v="Continued"/>
    <n v="28"/>
    <n v="168"/>
    <n v="168"/>
    <n v="364"/>
    <n v="132"/>
    <n v="48048"/>
    <n v="28"/>
    <n v="3696"/>
    <n v="168"/>
    <n v="22176"/>
    <n v="168"/>
    <n v="22176"/>
    <n v="364"/>
    <n v="48048"/>
    <x v="0"/>
    <s v="28"/>
    <s v="168"/>
    <s v="168"/>
    <n v="364"/>
    <n v="132"/>
    <n v="48048"/>
    <s v="Spring 2020"/>
    <s v="28"/>
    <n v="3696"/>
    <s v="168"/>
    <n v="22176"/>
    <s v="168"/>
    <n v="22176"/>
    <n v="364"/>
    <n v="48048"/>
    <x v="2"/>
    <s v="28"/>
    <s v="168"/>
    <s v="168"/>
    <n v="364"/>
    <n v="132"/>
    <n v="48048"/>
    <s v="Spring 2020"/>
    <s v="28"/>
    <n v="3696"/>
    <s v="168"/>
    <n v="22176"/>
    <s v="168"/>
    <n v="22176"/>
    <n v="364"/>
    <n v="48048"/>
    <n v="1260"/>
    <n v="166320"/>
    <n v="15.4"/>
  </r>
  <r>
    <n v="405"/>
    <n v="515680"/>
    <x v="14"/>
    <s v="2019"/>
    <x v="0"/>
    <x v="21"/>
    <n v="10800"/>
    <s v="Spring 2020"/>
    <s v="Gregory Gullette"/>
    <s v="ggullette@ggc.edu"/>
    <s v="Introduction to Anthropology"/>
    <s v="ANTH 1102"/>
    <s v="Anthropology"/>
    <s v="Positive"/>
    <s v="Positive"/>
    <s v="Neutral"/>
    <n v="67424"/>
    <n v="392"/>
    <n v="172"/>
    <s v="0"/>
    <s v="196"/>
    <s v="196"/>
    <s v="Spring 2020"/>
    <s v="N"/>
    <m/>
    <m/>
    <s v="Continued"/>
    <n v="0"/>
    <n v="0"/>
    <n v="0"/>
    <n v="0"/>
    <n v="0"/>
    <n v="0"/>
    <n v="0"/>
    <n v="0"/>
    <n v="0"/>
    <n v="0"/>
    <n v="0"/>
    <n v="0"/>
    <n v="0"/>
    <n v="0"/>
    <n v="0"/>
    <n v="0"/>
    <n v="0"/>
    <n v="0"/>
    <n v="0"/>
    <n v="0"/>
    <n v="0"/>
    <n v="0"/>
    <n v="0"/>
    <n v="0"/>
    <n v="0"/>
    <n v="0"/>
    <n v="0"/>
    <n v="0"/>
    <s v="Continued"/>
    <n v="0"/>
    <n v="196"/>
    <n v="196"/>
    <n v="392"/>
    <n v="172"/>
    <n v="67424"/>
    <n v="0"/>
    <n v="0"/>
    <n v="0"/>
    <n v="0"/>
    <n v="0"/>
    <n v="0"/>
    <n v="0"/>
    <n v="0"/>
    <s v="Continued"/>
    <n v="0"/>
    <n v="196"/>
    <n v="196"/>
    <n v="392"/>
    <n v="172"/>
    <n v="67424"/>
    <s v="Spring 2020"/>
    <n v="0"/>
    <n v="0"/>
    <n v="0"/>
    <n v="0"/>
    <n v="196"/>
    <n v="33712"/>
    <n v="196"/>
    <n v="33712"/>
    <s v="Continued"/>
    <n v="0"/>
    <n v="196"/>
    <n v="196"/>
    <n v="392"/>
    <n v="172"/>
    <n v="67424"/>
    <n v="0"/>
    <n v="0"/>
    <n v="196"/>
    <n v="33712"/>
    <n v="196"/>
    <n v="33712"/>
    <n v="392"/>
    <n v="67424"/>
    <x v="0"/>
    <s v="0"/>
    <s v="196"/>
    <s v="196"/>
    <n v="392"/>
    <n v="172"/>
    <n v="67424"/>
    <s v="Spring 2020"/>
    <s v="0"/>
    <n v="0"/>
    <s v="196"/>
    <n v="33712"/>
    <s v="196"/>
    <n v="33712"/>
    <n v="392"/>
    <n v="67424"/>
    <x v="2"/>
    <s v="0"/>
    <s v="196"/>
    <s v="196"/>
    <n v="392"/>
    <n v="172"/>
    <n v="67424"/>
    <s v="Spring 2020"/>
    <s v="0"/>
    <n v="0"/>
    <s v="196"/>
    <n v="33712"/>
    <s v="196"/>
    <n v="33712"/>
    <n v="392"/>
    <n v="67424"/>
    <n v="1372"/>
    <n v="235984"/>
    <n v="21.850370370370371"/>
  </r>
  <r>
    <n v="406"/>
    <n v="515681"/>
    <x v="14"/>
    <s v="2019"/>
    <x v="0"/>
    <x v="21"/>
    <n v="10800"/>
    <s v="Spring 2020"/>
    <s v="Yi Ding"/>
    <s v="yding1@ggc.edu"/>
    <s v="Introduction to Information Systems; Management Information Systems"/>
    <s v="ITEC 2201, BUSA 3100"/>
    <s v="Computing Disciplines"/>
    <s v="Positive"/>
    <s v="Positive"/>
    <s v="Negative"/>
    <n v="61365"/>
    <n v="360"/>
    <n v="154.28"/>
    <s v="40"/>
    <s v="160"/>
    <s v="160"/>
    <s v="Spring 2020"/>
    <s v="N"/>
    <m/>
    <m/>
    <s v="Continued"/>
    <n v="0"/>
    <n v="0"/>
    <n v="0"/>
    <n v="0"/>
    <n v="0"/>
    <n v="0"/>
    <n v="0"/>
    <n v="0"/>
    <n v="0"/>
    <n v="0"/>
    <n v="0"/>
    <n v="0"/>
    <n v="0"/>
    <n v="0"/>
    <n v="0"/>
    <n v="0"/>
    <n v="0"/>
    <n v="0"/>
    <n v="0"/>
    <n v="0"/>
    <n v="0"/>
    <n v="0"/>
    <n v="0"/>
    <n v="0"/>
    <n v="0"/>
    <n v="0"/>
    <n v="0"/>
    <n v="0"/>
    <s v="Continued"/>
    <n v="40"/>
    <n v="160"/>
    <n v="160"/>
    <n v="360"/>
    <n v="154.28"/>
    <n v="55540.800000000003"/>
    <n v="0"/>
    <n v="0"/>
    <n v="0"/>
    <n v="0"/>
    <n v="0"/>
    <n v="0"/>
    <n v="0"/>
    <n v="0"/>
    <s v="Continued"/>
    <n v="40"/>
    <n v="160"/>
    <n v="160"/>
    <n v="360"/>
    <n v="154.28"/>
    <n v="55540.800000000003"/>
    <s v="Spring 2020"/>
    <n v="0"/>
    <n v="0"/>
    <n v="0"/>
    <n v="0"/>
    <n v="160"/>
    <n v="24684.799999999999"/>
    <n v="160"/>
    <n v="24684.799999999999"/>
    <s v="Continued"/>
    <n v="40"/>
    <n v="160"/>
    <n v="160"/>
    <n v="360"/>
    <n v="154.28"/>
    <n v="55540.800000000003"/>
    <n v="40"/>
    <n v="6171.2"/>
    <n v="160"/>
    <n v="24684.799999999999"/>
    <n v="160"/>
    <n v="24684.799999999999"/>
    <n v="360"/>
    <n v="55540.800000000003"/>
    <x v="0"/>
    <s v="40"/>
    <s v="160"/>
    <s v="160"/>
    <n v="360"/>
    <n v="154.28"/>
    <n v="55540.800000000003"/>
    <s v="Spring 2020"/>
    <s v="40"/>
    <n v="6171.2"/>
    <s v="160"/>
    <n v="24684.799999999999"/>
    <s v="160"/>
    <n v="24684.799999999999"/>
    <n v="360"/>
    <n v="55540.800000000003"/>
    <x v="2"/>
    <s v="40"/>
    <s v="160"/>
    <s v="160"/>
    <n v="360"/>
    <n v="154.28"/>
    <n v="55540.800000000003"/>
    <s v="Spring 2020"/>
    <s v="40"/>
    <n v="6171.2"/>
    <s v="160"/>
    <n v="24684.799999999999"/>
    <s v="160"/>
    <n v="24684.799999999999"/>
    <n v="360"/>
    <n v="55540.800000000003"/>
    <n v="1240"/>
    <n v="191307.2"/>
    <n v="17.713629629629629"/>
  </r>
  <r>
    <n v="408"/>
    <n v="515677"/>
    <x v="14"/>
    <s v="2019"/>
    <x v="0"/>
    <x v="7"/>
    <n v="10800"/>
    <s v="Spring 2020"/>
    <s v="Lixin Li"/>
    <s v="lli@georgiasouthern.edu"/>
    <s v="Data Structure; Theoretical Foundations"/>
    <s v="CSCI 3230; CSCI 3236"/>
    <s v="Computing Disciplines"/>
    <s v="Positive"/>
    <s v="Neutral"/>
    <s v="Neutral"/>
    <n v="30000"/>
    <n v="85"/>
    <n v="148"/>
    <s v="25"/>
    <s v="33"/>
    <s v="27"/>
    <s v="Spring 2020"/>
    <s v="N"/>
    <m/>
    <m/>
    <s v="Continued"/>
    <n v="0"/>
    <n v="0"/>
    <n v="0"/>
    <n v="0"/>
    <n v="0"/>
    <n v="0"/>
    <n v="0"/>
    <n v="0"/>
    <n v="0"/>
    <n v="0"/>
    <n v="0"/>
    <n v="0"/>
    <n v="0"/>
    <n v="0"/>
    <n v="0"/>
    <n v="0"/>
    <n v="0"/>
    <n v="0"/>
    <n v="0"/>
    <n v="0"/>
    <n v="0"/>
    <n v="0"/>
    <n v="0"/>
    <n v="0"/>
    <n v="0"/>
    <n v="0"/>
    <n v="0"/>
    <n v="0"/>
    <s v="Continued"/>
    <n v="25"/>
    <n v="33"/>
    <n v="27"/>
    <n v="85"/>
    <n v="148"/>
    <n v="12580"/>
    <n v="0"/>
    <n v="0"/>
    <n v="0"/>
    <n v="0"/>
    <n v="0"/>
    <n v="0"/>
    <n v="0"/>
    <n v="0"/>
    <s v="Continued"/>
    <n v="25"/>
    <n v="33"/>
    <n v="27"/>
    <n v="85"/>
    <n v="148"/>
    <n v="12580"/>
    <s v="Spring 2020"/>
    <n v="0"/>
    <n v="0"/>
    <n v="0"/>
    <n v="0"/>
    <n v="27"/>
    <n v="3996"/>
    <n v="27"/>
    <n v="3996"/>
    <s v="Continued"/>
    <n v="25"/>
    <n v="33"/>
    <n v="27"/>
    <n v="85"/>
    <n v="148"/>
    <n v="12580"/>
    <n v="25"/>
    <n v="3700"/>
    <n v="33"/>
    <n v="4884"/>
    <n v="27"/>
    <n v="3996"/>
    <n v="85"/>
    <n v="12580"/>
    <x v="0"/>
    <s v="25"/>
    <s v="33"/>
    <s v="27"/>
    <n v="85"/>
    <n v="148"/>
    <n v="12580"/>
    <s v="Spring 2020"/>
    <s v="25"/>
    <n v="3700"/>
    <s v="33"/>
    <n v="4884"/>
    <s v="27"/>
    <n v="3996"/>
    <n v="85"/>
    <n v="12580"/>
    <x v="5"/>
    <s v="25"/>
    <s v="33"/>
    <s v="27"/>
    <n v="85"/>
    <n v="148"/>
    <n v="12580"/>
    <s v="Spring 2020"/>
    <n v="0"/>
    <n v="0"/>
    <n v="0"/>
    <n v="0"/>
    <n v="0"/>
    <n v="0"/>
    <n v="0"/>
    <n v="0"/>
    <n v="197"/>
    <n v="29156"/>
    <n v="2.6996296296296296"/>
  </r>
  <r>
    <n v="410"/>
    <n v="515721"/>
    <x v="14"/>
    <s v="2019"/>
    <x v="0"/>
    <x v="11"/>
    <n v="20800"/>
    <s v="Spring 2020"/>
    <s v="Sherika Derico"/>
    <s v="derico_sherika@columbusstate.edu"/>
    <s v="Professional Clinical Nursing; Health Assessment; Pathophysiology; Evidence Based Practice"/>
    <s v="NURS 3191; NURS 3293; NURS 3194; NURS 31295"/>
    <s v="Nursing "/>
    <s v="Positive"/>
    <s v="Positive"/>
    <s v="Negative"/>
    <n v="187499"/>
    <n v="558"/>
    <n v="336"/>
    <s v="80"/>
    <s v="187"/>
    <s v="291"/>
    <s v="Spring 2020"/>
    <s v="N"/>
    <m/>
    <m/>
    <s v="Continued"/>
    <n v="0"/>
    <n v="0"/>
    <n v="0"/>
    <n v="0"/>
    <n v="0"/>
    <n v="0"/>
    <n v="0"/>
    <n v="0"/>
    <n v="0"/>
    <n v="0"/>
    <n v="0"/>
    <n v="0"/>
    <n v="0"/>
    <n v="0"/>
    <n v="0"/>
    <n v="0"/>
    <n v="0"/>
    <n v="0"/>
    <n v="0"/>
    <n v="0"/>
    <n v="0"/>
    <n v="0"/>
    <n v="0"/>
    <n v="0"/>
    <n v="0"/>
    <n v="0"/>
    <n v="0"/>
    <n v="0"/>
    <s v="Continued"/>
    <n v="80"/>
    <n v="187"/>
    <n v="291"/>
    <n v="558"/>
    <n v="336"/>
    <n v="187488"/>
    <n v="0"/>
    <n v="0"/>
    <n v="0"/>
    <n v="0"/>
    <n v="0"/>
    <n v="0"/>
    <n v="0"/>
    <n v="0"/>
    <s v="Continued"/>
    <n v="80"/>
    <n v="187"/>
    <n v="291"/>
    <n v="558"/>
    <n v="336"/>
    <n v="187488"/>
    <s v="Spring 2020"/>
    <n v="0"/>
    <n v="0"/>
    <n v="0"/>
    <n v="0"/>
    <n v="291"/>
    <n v="97776"/>
    <n v="291"/>
    <n v="97776"/>
    <s v="Continued"/>
    <n v="80"/>
    <n v="187"/>
    <n v="291"/>
    <n v="558"/>
    <n v="336"/>
    <n v="187488"/>
    <n v="80"/>
    <n v="26880"/>
    <n v="187"/>
    <n v="62832"/>
    <n v="291"/>
    <n v="97776"/>
    <n v="558"/>
    <n v="187488"/>
    <x v="5"/>
    <s v="80"/>
    <s v="187"/>
    <s v="291"/>
    <n v="558"/>
    <n v="336"/>
    <n v="187488"/>
    <s v="Spring 2020"/>
    <n v="0"/>
    <n v="0"/>
    <n v="0"/>
    <n v="0"/>
    <n v="0"/>
    <n v="0"/>
    <n v="0"/>
    <n v="0"/>
    <x v="5"/>
    <s v="80"/>
    <s v="187"/>
    <s v="291"/>
    <n v="558"/>
    <n v="336"/>
    <n v="187488"/>
    <s v="Spring 2020"/>
    <n v="0"/>
    <n v="0"/>
    <n v="0"/>
    <n v="0"/>
    <n v="0"/>
    <n v="0"/>
    <n v="0"/>
    <n v="0"/>
    <n v="849"/>
    <n v="285264"/>
    <n v="13.714615384615385"/>
  </r>
  <r>
    <n v="412"/>
    <n v="515722"/>
    <x v="14"/>
    <s v="2019"/>
    <x v="0"/>
    <x v="11"/>
    <n v="10800"/>
    <s v="Spring 2020"/>
    <s v="Kimberly Shaw"/>
    <s v="shaw_kimberly@columbusstate.edu"/>
    <s v="Introductory Physics 1 and Principles of Physics 1"/>
    <s v="PHYS 1111 and PHYS 2211"/>
    <s v="Physics and Astronomy"/>
    <s v="Positive"/>
    <s v="Neutral"/>
    <s v="Neutral"/>
    <n v="42168"/>
    <n v="216"/>
    <n v="251"/>
    <s v="24"/>
    <s v="72"/>
    <s v="120"/>
    <s v="Spring 2020"/>
    <s v="N"/>
    <m/>
    <m/>
    <s v="Continued"/>
    <n v="0"/>
    <n v="0"/>
    <n v="0"/>
    <n v="0"/>
    <n v="0"/>
    <n v="0"/>
    <n v="0"/>
    <n v="0"/>
    <n v="0"/>
    <n v="0"/>
    <n v="0"/>
    <n v="0"/>
    <n v="0"/>
    <n v="0"/>
    <n v="0"/>
    <n v="0"/>
    <n v="0"/>
    <n v="0"/>
    <n v="0"/>
    <n v="0"/>
    <n v="0"/>
    <n v="0"/>
    <n v="0"/>
    <n v="0"/>
    <n v="0"/>
    <n v="0"/>
    <n v="0"/>
    <n v="0"/>
    <s v="Continued"/>
    <n v="24"/>
    <n v="72"/>
    <n v="120"/>
    <n v="216"/>
    <n v="251"/>
    <n v="54216"/>
    <n v="0"/>
    <n v="0"/>
    <n v="0"/>
    <n v="0"/>
    <n v="0"/>
    <n v="0"/>
    <n v="0"/>
    <n v="0"/>
    <s v="Continued"/>
    <n v="24"/>
    <n v="72"/>
    <n v="120"/>
    <n v="216"/>
    <n v="251"/>
    <n v="54216"/>
    <s v="Spring 2020"/>
    <n v="0"/>
    <n v="0"/>
    <n v="0"/>
    <n v="0"/>
    <n v="120"/>
    <n v="30120"/>
    <n v="120"/>
    <n v="30120"/>
    <s v="Continued"/>
    <n v="24"/>
    <n v="72"/>
    <n v="120"/>
    <n v="216"/>
    <n v="251"/>
    <n v="54216"/>
    <n v="24"/>
    <n v="6024"/>
    <n v="72"/>
    <n v="18072"/>
    <n v="120"/>
    <n v="30120"/>
    <n v="216"/>
    <n v="54216"/>
    <x v="0"/>
    <n v="38"/>
    <n v="0"/>
    <n v="80"/>
    <n v="118"/>
    <n v="251"/>
    <n v="29618"/>
    <s v="Spring 2020"/>
    <n v="38"/>
    <n v="9538"/>
    <n v="0"/>
    <n v="0"/>
    <n v="80"/>
    <n v="20080"/>
    <n v="118"/>
    <n v="29618"/>
    <x v="2"/>
    <n v="38"/>
    <n v="0"/>
    <n v="80"/>
    <n v="118"/>
    <n v="251"/>
    <n v="29618"/>
    <s v="Spring 2020"/>
    <n v="38"/>
    <n v="9538"/>
    <n v="0"/>
    <n v="0"/>
    <n v="80"/>
    <n v="20080"/>
    <n v="118"/>
    <n v="29618"/>
    <n v="572"/>
    <n v="143572"/>
    <n v="13.293703703703704"/>
  </r>
  <r>
    <n v="413"/>
    <n v="516279"/>
    <x v="14"/>
    <s v="2019"/>
    <x v="0"/>
    <x v="11"/>
    <n v="10800"/>
    <s v="Fall 2019"/>
    <s v="Rosa Williams"/>
    <s v="williams_rosa@columbusstate.edu"/>
    <s v="Descriptive Astronomy 1: The Solar System"/>
    <s v="ASTR 1105"/>
    <s v="Physics and Astronomy"/>
    <s v="Not Found"/>
    <s v="Not Found"/>
    <s v="Not Found"/>
    <n v="12628"/>
    <n v="82"/>
    <n v="154"/>
    <s v="41"/>
    <s v="41"/>
    <s v="0"/>
    <s v="Fall 2019"/>
    <s v="N"/>
    <m/>
    <m/>
    <s v="Continued"/>
    <n v="0"/>
    <n v="0"/>
    <n v="0"/>
    <n v="0"/>
    <n v="0"/>
    <n v="0"/>
    <n v="0"/>
    <n v="0"/>
    <n v="0"/>
    <n v="0"/>
    <n v="0"/>
    <n v="0"/>
    <n v="0"/>
    <n v="0"/>
    <n v="0"/>
    <n v="0"/>
    <n v="0"/>
    <n v="0"/>
    <n v="0"/>
    <n v="0"/>
    <n v="0"/>
    <n v="0"/>
    <n v="0"/>
    <n v="0"/>
    <n v="0"/>
    <n v="0"/>
    <n v="0"/>
    <n v="0"/>
    <s v="Continued"/>
    <n v="41"/>
    <n v="41"/>
    <n v="0"/>
    <n v="82"/>
    <n v="154"/>
    <n v="12628"/>
    <n v="0"/>
    <n v="0"/>
    <n v="0"/>
    <n v="0"/>
    <n v="0"/>
    <n v="0"/>
    <n v="0"/>
    <n v="0"/>
    <s v="Continued"/>
    <n v="41"/>
    <n v="41"/>
    <n v="0"/>
    <n v="82"/>
    <n v="154"/>
    <n v="12628"/>
    <s v="Fall 2019"/>
    <n v="0"/>
    <n v="0"/>
    <n v="41"/>
    <n v="6314"/>
    <n v="0"/>
    <n v="0"/>
    <n v="41"/>
    <n v="6314"/>
    <s v="Unknown"/>
    <n v="41"/>
    <n v="41"/>
    <n v="0"/>
    <n v="0"/>
    <n v="154"/>
    <n v="0"/>
    <n v="0"/>
    <n v="0"/>
    <n v="0"/>
    <n v="0"/>
    <n v="0"/>
    <n v="0"/>
    <n v="0"/>
    <n v="0"/>
    <x v="5"/>
    <s v="41"/>
    <s v="41"/>
    <s v="0"/>
    <n v="82"/>
    <n v="154"/>
    <n v="12628"/>
    <s v="Fall 2019"/>
    <n v="0"/>
    <n v="0"/>
    <n v="0"/>
    <n v="0"/>
    <n v="0"/>
    <n v="0"/>
    <n v="0"/>
    <n v="0"/>
    <x v="2"/>
    <s v="41"/>
    <s v="41"/>
    <s v="0"/>
    <n v="82"/>
    <n v="154"/>
    <n v="12628"/>
    <s v="Fall 2019"/>
    <s v="41"/>
    <n v="6314"/>
    <s v="41"/>
    <n v="6314"/>
    <s v="0"/>
    <n v="0"/>
    <n v="82"/>
    <n v="12628"/>
    <n v="123"/>
    <n v="18942"/>
    <n v="1.7538888888888888"/>
  </r>
  <r>
    <n v="415"/>
    <n v="515788"/>
    <x v="14"/>
    <s v="2019"/>
    <x v="0"/>
    <x v="8"/>
    <n v="30000"/>
    <s v="Spring 2020"/>
    <s v="Aselia Urmanbetova"/>
    <s v="aselia.urmanbetova@gatech.edu"/>
    <s v="Principles of Macroeconomics"/>
    <s v="ECON2105"/>
    <s v="Business Administration, Management, and Economics"/>
    <s v="Positive"/>
    <s v="Positive"/>
    <s v="Positive"/>
    <n v="173825"/>
    <n v="850"/>
    <n v="204.5"/>
    <s v="50"/>
    <s v="400"/>
    <s v="400"/>
    <s v="Spring 2020"/>
    <s v="N"/>
    <m/>
    <m/>
    <s v="Continued"/>
    <n v="0"/>
    <n v="0"/>
    <n v="0"/>
    <n v="0"/>
    <n v="0"/>
    <n v="0"/>
    <n v="0"/>
    <n v="0"/>
    <n v="0"/>
    <n v="0"/>
    <n v="0"/>
    <n v="0"/>
    <n v="0"/>
    <n v="0"/>
    <n v="0"/>
    <n v="0"/>
    <n v="0"/>
    <n v="0"/>
    <n v="0"/>
    <n v="0"/>
    <n v="0"/>
    <n v="0"/>
    <n v="0"/>
    <n v="0"/>
    <n v="0"/>
    <n v="0"/>
    <n v="0"/>
    <n v="0"/>
    <s v="Continued"/>
    <n v="50"/>
    <n v="400"/>
    <n v="400"/>
    <n v="850"/>
    <n v="204.5"/>
    <n v="173825"/>
    <n v="0"/>
    <n v="0"/>
    <n v="0"/>
    <n v="0"/>
    <n v="0"/>
    <n v="0"/>
    <n v="0"/>
    <n v="0"/>
    <s v="Continued"/>
    <n v="50"/>
    <n v="400"/>
    <n v="400"/>
    <n v="850"/>
    <n v="204.5"/>
    <n v="173825"/>
    <s v="Spring 2020"/>
    <n v="0"/>
    <n v="0"/>
    <n v="0"/>
    <n v="0"/>
    <n v="400"/>
    <n v="81800"/>
    <n v="400"/>
    <n v="81800"/>
    <s v="Continued"/>
    <n v="50"/>
    <n v="400"/>
    <n v="400"/>
    <n v="850"/>
    <n v="204.5"/>
    <n v="173825"/>
    <n v="50"/>
    <n v="10225"/>
    <n v="400"/>
    <n v="81800"/>
    <n v="400"/>
    <n v="81800"/>
    <n v="850"/>
    <n v="173825"/>
    <x v="5"/>
    <s v="50"/>
    <s v="400"/>
    <s v="400"/>
    <n v="850"/>
    <n v="204.5"/>
    <n v="173825"/>
    <s v="Spring 2020"/>
    <n v="0"/>
    <n v="0"/>
    <n v="0"/>
    <n v="0"/>
    <n v="0"/>
    <n v="0"/>
    <n v="0"/>
    <n v="0"/>
    <x v="5"/>
    <s v="50"/>
    <s v="400"/>
    <s v="400"/>
    <n v="850"/>
    <n v="204.5"/>
    <n v="173825"/>
    <s v="Spring 2020"/>
    <n v="0"/>
    <n v="0"/>
    <n v="0"/>
    <n v="0"/>
    <n v="0"/>
    <n v="0"/>
    <n v="0"/>
    <n v="0"/>
    <n v="1250"/>
    <n v="255625"/>
    <n v="8.5208333333333339"/>
  </r>
  <r>
    <n v="418"/>
    <n v="515675"/>
    <x v="14"/>
    <s v="2019"/>
    <x v="0"/>
    <x v="8"/>
    <n v="30000"/>
    <s v="Spring 2020"/>
    <s v="Christopher Saldana"/>
    <s v="christopher.saldana@me.gatech.edu"/>
    <s v="Creative Decisions and Design"/>
    <s v="ME 2110"/>
    <s v="Engineering"/>
    <s v="Positive"/>
    <s v="Positive"/>
    <s v="Neutral"/>
    <n v="147798"/>
    <n v="600"/>
    <n v="246.33"/>
    <s v="100"/>
    <s v="275"/>
    <s v="225"/>
    <s v="Spring 2020"/>
    <s v="N"/>
    <m/>
    <m/>
    <s v="Continued"/>
    <n v="0"/>
    <n v="0"/>
    <n v="0"/>
    <n v="0"/>
    <n v="0"/>
    <n v="0"/>
    <n v="0"/>
    <n v="0"/>
    <n v="0"/>
    <n v="0"/>
    <n v="0"/>
    <n v="0"/>
    <n v="0"/>
    <n v="0"/>
    <n v="0"/>
    <n v="0"/>
    <n v="0"/>
    <n v="0"/>
    <n v="0"/>
    <n v="0"/>
    <n v="0"/>
    <n v="0"/>
    <n v="0"/>
    <n v="0"/>
    <n v="0"/>
    <n v="0"/>
    <n v="0"/>
    <n v="0"/>
    <s v="Continued"/>
    <n v="100"/>
    <n v="275"/>
    <n v="225"/>
    <n v="600"/>
    <n v="246.33"/>
    <n v="147798"/>
    <n v="0"/>
    <n v="0"/>
    <n v="0"/>
    <n v="0"/>
    <n v="0"/>
    <n v="0"/>
    <n v="0"/>
    <n v="0"/>
    <s v="Continued"/>
    <n v="100"/>
    <n v="275"/>
    <n v="225"/>
    <n v="600"/>
    <n v="246.33"/>
    <n v="147798"/>
    <s v="Spring 2020"/>
    <n v="0"/>
    <n v="0"/>
    <n v="0"/>
    <n v="0"/>
    <n v="225"/>
    <n v="55424.25"/>
    <n v="225"/>
    <n v="55424.25"/>
    <s v="Continued"/>
    <n v="100"/>
    <n v="275"/>
    <n v="225"/>
    <n v="600"/>
    <n v="246.33"/>
    <n v="147798"/>
    <n v="100"/>
    <n v="24633"/>
    <n v="275"/>
    <n v="67740.75"/>
    <n v="225"/>
    <n v="55424.25"/>
    <n v="600"/>
    <n v="147798"/>
    <x v="0"/>
    <s v="100"/>
    <s v="275"/>
    <s v="225"/>
    <n v="600"/>
    <n v="246.33"/>
    <n v="147798"/>
    <s v="Spring 2020"/>
    <s v="100"/>
    <n v="24633"/>
    <s v="275"/>
    <n v="67740.75"/>
    <s v="225"/>
    <n v="55424.25"/>
    <n v="600"/>
    <n v="147798"/>
    <x v="2"/>
    <s v="100"/>
    <s v="275"/>
    <s v="225"/>
    <n v="600"/>
    <n v="246.33"/>
    <n v="147798"/>
    <s v="Spring 2020"/>
    <s v="100"/>
    <n v="24633"/>
    <s v="275"/>
    <n v="67740.75"/>
    <s v="225"/>
    <n v="55424.25"/>
    <n v="600"/>
    <n v="147798"/>
    <n v="2025"/>
    <n v="498818.25"/>
    <n v="16.627275000000001"/>
  </r>
  <r>
    <n v="419"/>
    <n v="515719"/>
    <x v="14"/>
    <s v="2019"/>
    <x v="0"/>
    <x v="14"/>
    <n v="10800"/>
    <s v="Spring 2020"/>
    <s v="Michelle Boyce"/>
    <s v="mboyce@highlands.edu"/>
    <s v="Introduction to Nursing, Foundations of Nursing,"/>
    <s v="NURS 1000, NURS 1100, NURS 1200, NURS 1400, 2500, 2600, 2650"/>
    <s v="Nursing "/>
    <s v="Positive"/>
    <s v="Negative"/>
    <s v="Negative"/>
    <n v="41321"/>
    <n v="370"/>
    <n v="94.99"/>
    <s v="50"/>
    <s v="128"/>
    <s v="192"/>
    <s v="Spring 2020"/>
    <s v="N"/>
    <m/>
    <m/>
    <s v="Continued"/>
    <n v="0"/>
    <n v="0"/>
    <n v="0"/>
    <n v="0"/>
    <n v="0"/>
    <n v="0"/>
    <n v="0"/>
    <n v="0"/>
    <n v="0"/>
    <n v="0"/>
    <n v="0"/>
    <n v="0"/>
    <n v="0"/>
    <n v="0"/>
    <n v="0"/>
    <n v="0"/>
    <n v="0"/>
    <n v="0"/>
    <n v="0"/>
    <n v="0"/>
    <n v="0"/>
    <n v="0"/>
    <n v="0"/>
    <n v="0"/>
    <n v="0"/>
    <n v="0"/>
    <n v="0"/>
    <n v="0"/>
    <s v="Continued"/>
    <n v="50"/>
    <n v="128"/>
    <n v="192"/>
    <n v="370"/>
    <n v="94.99"/>
    <n v="35146.299999999996"/>
    <n v="0"/>
    <n v="0"/>
    <n v="0"/>
    <n v="0"/>
    <n v="0"/>
    <n v="0"/>
    <n v="0"/>
    <n v="0"/>
    <s v="Continued"/>
    <n v="50"/>
    <n v="128"/>
    <n v="192"/>
    <n v="370"/>
    <n v="94.99"/>
    <n v="35146.299999999996"/>
    <s v="Spring 2020"/>
    <n v="0"/>
    <n v="0"/>
    <n v="0"/>
    <n v="0"/>
    <n v="192"/>
    <n v="18238.079999999998"/>
    <n v="192"/>
    <n v="18238.079999999998"/>
    <s v="Continued"/>
    <n v="50"/>
    <n v="128"/>
    <n v="192"/>
    <n v="370"/>
    <n v="94.99"/>
    <n v="35146.299999999996"/>
    <n v="50"/>
    <n v="4749.5"/>
    <n v="128"/>
    <n v="12158.72"/>
    <n v="192"/>
    <n v="18238.079999999998"/>
    <n v="370"/>
    <n v="35146.300000000003"/>
    <x v="0"/>
    <s v="50"/>
    <s v="128"/>
    <s v="192"/>
    <n v="370"/>
    <n v="94.99"/>
    <n v="35146.299999999996"/>
    <s v="Spring 2020"/>
    <s v="50"/>
    <n v="4749.5"/>
    <s v="128"/>
    <n v="12158.72"/>
    <s v="192"/>
    <n v="18238.079999999998"/>
    <n v="370"/>
    <n v="35146.300000000003"/>
    <x v="5"/>
    <s v="50"/>
    <s v="128"/>
    <s v="192"/>
    <n v="370"/>
    <n v="94.99"/>
    <n v="35146.299999999996"/>
    <s v="Spring 2020"/>
    <n v="0"/>
    <n v="0"/>
    <n v="0"/>
    <n v="0"/>
    <n v="0"/>
    <n v="0"/>
    <n v="0"/>
    <n v="0"/>
    <n v="932"/>
    <n v="88530.680000000008"/>
    <n v="8.1972851851851853"/>
  </r>
  <r>
    <n v="420"/>
    <n v="515789"/>
    <x v="14"/>
    <s v="2019"/>
    <x v="0"/>
    <x v="10"/>
    <n v="30000"/>
    <s v="Spring 2020"/>
    <s v="Esther Morgan-Ellis"/>
    <s v="esther.morgan-ellis@ung.edu"/>
    <s v="Music Appreciation"/>
    <s v="MUSC 1100"/>
    <s v="Fine and Applied Arts"/>
    <s v="Not Measured"/>
    <s v="Not Measured"/>
    <s v="Not Measured"/>
    <n v="135066"/>
    <n v="1175"/>
    <n v="114.95"/>
    <s v="60"/>
    <s v="597"/>
    <s v="518"/>
    <s v="Spring 2020"/>
    <s v="N"/>
    <m/>
    <m/>
    <s v="Continued"/>
    <n v="0"/>
    <n v="0"/>
    <n v="0"/>
    <n v="0"/>
    <n v="0"/>
    <n v="0"/>
    <n v="0"/>
    <n v="0"/>
    <n v="0"/>
    <n v="0"/>
    <n v="0"/>
    <n v="0"/>
    <n v="0"/>
    <n v="0"/>
    <n v="0"/>
    <n v="0"/>
    <n v="0"/>
    <n v="0"/>
    <n v="0"/>
    <n v="0"/>
    <n v="0"/>
    <n v="0"/>
    <n v="0"/>
    <n v="0"/>
    <n v="0"/>
    <n v="0"/>
    <n v="0"/>
    <n v="0"/>
    <s v="Continued"/>
    <n v="60"/>
    <n v="597"/>
    <n v="518"/>
    <n v="1175"/>
    <n v="114.95"/>
    <n v="135066.25"/>
    <n v="0"/>
    <n v="0"/>
    <n v="0"/>
    <n v="0"/>
    <n v="0"/>
    <n v="0"/>
    <n v="0"/>
    <n v="0"/>
    <s v="Continued"/>
    <n v="60"/>
    <n v="597"/>
    <n v="518"/>
    <n v="1175"/>
    <n v="114.95"/>
    <n v="135066.25"/>
    <s v="Spring 2020"/>
    <n v="0"/>
    <n v="0"/>
    <n v="0"/>
    <n v="0"/>
    <n v="518"/>
    <n v="59544.1"/>
    <n v="518"/>
    <n v="59544.1"/>
    <s v="Continued"/>
    <n v="60"/>
    <n v="597"/>
    <n v="518"/>
    <n v="1175"/>
    <n v="114.95"/>
    <n v="135066.25"/>
    <n v="60"/>
    <n v="6897"/>
    <n v="597"/>
    <n v="68625.150000000009"/>
    <n v="518"/>
    <n v="59544.1"/>
    <n v="1175"/>
    <n v="135066.25"/>
    <x v="0"/>
    <s v="60"/>
    <s v="597"/>
    <s v="518"/>
    <n v="1175"/>
    <n v="114.95"/>
    <n v="135066.25"/>
    <s v="Spring 2020"/>
    <s v="60"/>
    <n v="6897"/>
    <s v="597"/>
    <n v="68625.150000000009"/>
    <s v="518"/>
    <n v="59544.1"/>
    <n v="1175"/>
    <n v="135066.25"/>
    <x v="2"/>
    <s v="60"/>
    <s v="597"/>
    <s v="518"/>
    <n v="1175"/>
    <n v="114.95"/>
    <n v="135066.25"/>
    <s v="Spring 2020"/>
    <s v="60"/>
    <n v="6897"/>
    <s v="597"/>
    <n v="68625.150000000009"/>
    <s v="518"/>
    <n v="59544.1"/>
    <n v="1175"/>
    <n v="135066.25"/>
    <n v="4043"/>
    <n v="464742.85"/>
    <n v="15.491428333333333"/>
  </r>
  <r>
    <n v="422"/>
    <n v="515765"/>
    <x v="14"/>
    <s v="2019"/>
    <x v="0"/>
    <x v="1"/>
    <n v="30000"/>
    <s v="Spring 2020"/>
    <s v="Lei Li"/>
    <s v="Lli13@kennesaw.edu"/>
    <s v="IT 5413: Software Design and Development IT 5423: Computer Networks and System Administration IT 6773: Practical Data Analytics IT 7833: IT Strategy, Policy, and Governance IT 7993: IT Capstone"/>
    <s v="IT 5413,IT 5423, IT 6773, IT 7833, IT 7993"/>
    <s v="Computing Disciplines"/>
    <s v="Positive"/>
    <s v="Positive"/>
    <s v="Neutral"/>
    <n v="70544"/>
    <n v="470"/>
    <n v="150.09"/>
    <s v="60"/>
    <s v="220"/>
    <s v="190"/>
    <s v="Spring 2020"/>
    <s v="N"/>
    <m/>
    <m/>
    <s v="Continued"/>
    <n v="0"/>
    <n v="0"/>
    <n v="0"/>
    <n v="0"/>
    <n v="0"/>
    <n v="0"/>
    <n v="0"/>
    <n v="0"/>
    <n v="0"/>
    <n v="0"/>
    <n v="0"/>
    <n v="0"/>
    <n v="0"/>
    <n v="0"/>
    <n v="0"/>
    <n v="0"/>
    <n v="0"/>
    <n v="0"/>
    <n v="0"/>
    <n v="0"/>
    <n v="0"/>
    <n v="0"/>
    <n v="0"/>
    <n v="0"/>
    <n v="0"/>
    <n v="0"/>
    <n v="0"/>
    <n v="0"/>
    <s v="Continued"/>
    <n v="60"/>
    <n v="220"/>
    <n v="190"/>
    <n v="470"/>
    <n v="150.09"/>
    <n v="70542.3"/>
    <n v="0"/>
    <n v="0"/>
    <n v="0"/>
    <n v="0"/>
    <n v="0"/>
    <n v="0"/>
    <n v="0"/>
    <n v="0"/>
    <s v="Continued"/>
    <n v="60"/>
    <n v="220"/>
    <n v="190"/>
    <n v="470"/>
    <n v="150.09"/>
    <n v="70542.3"/>
    <s v="Spring 2020"/>
    <n v="0"/>
    <n v="0"/>
    <n v="0"/>
    <n v="0"/>
    <n v="190"/>
    <n v="28517.100000000002"/>
    <n v="190"/>
    <n v="28517.100000000002"/>
    <s v="Continued"/>
    <n v="60"/>
    <n v="220"/>
    <n v="190"/>
    <n v="470"/>
    <n v="150.09"/>
    <n v="70542.3"/>
    <n v="60"/>
    <n v="9005.4"/>
    <n v="220"/>
    <n v="33019.800000000003"/>
    <n v="190"/>
    <n v="28517.100000000002"/>
    <n v="470"/>
    <n v="70542.3"/>
    <x v="0"/>
    <s v="60"/>
    <s v="220"/>
    <s v="190"/>
    <n v="470"/>
    <n v="150.09"/>
    <n v="70542.3"/>
    <s v="Spring 2020"/>
    <s v="60"/>
    <n v="9005.4"/>
    <s v="220"/>
    <n v="33019.800000000003"/>
    <s v="190"/>
    <n v="28517.100000000002"/>
    <n v="470"/>
    <n v="70542.3"/>
    <x v="2"/>
    <s v="60"/>
    <s v="220"/>
    <s v="190"/>
    <n v="470"/>
    <n v="150.09"/>
    <n v="70542.3"/>
    <s v="Spring 2020"/>
    <s v="60"/>
    <n v="9005.4"/>
    <s v="220"/>
    <n v="33019.800000000003"/>
    <s v="190"/>
    <n v="28517.100000000002"/>
    <n v="470"/>
    <n v="70542.3"/>
    <n v="1600"/>
    <n v="240144"/>
    <n v="8.0047999999999995"/>
  </r>
  <r>
    <n v="423"/>
    <n v="515866"/>
    <x v="14"/>
    <s v="2019"/>
    <x v="0"/>
    <x v="19"/>
    <n v="10800"/>
    <s v="Fall 2019"/>
    <s v="Samuel Cartwright"/>
    <s v="cartwris@fvsu.edu"/>
    <s v="Mathematics Modeling"/>
    <s v="MATH 1101"/>
    <s v="Mathematical Subjects"/>
    <s v="Positive"/>
    <s v="Negative"/>
    <s v="Neutral"/>
    <n v="54925"/>
    <n v="325"/>
    <n v="169"/>
    <s v="23"/>
    <s v="200"/>
    <s v="102"/>
    <s v="Fall 2019"/>
    <s v="N"/>
    <m/>
    <m/>
    <s v="Continued"/>
    <n v="0"/>
    <n v="0"/>
    <n v="0"/>
    <n v="0"/>
    <n v="0"/>
    <n v="0"/>
    <n v="0"/>
    <n v="0"/>
    <n v="0"/>
    <n v="0"/>
    <n v="0"/>
    <n v="0"/>
    <n v="0"/>
    <n v="0"/>
    <n v="0"/>
    <n v="0"/>
    <n v="0"/>
    <n v="0"/>
    <n v="0"/>
    <n v="0"/>
    <n v="0"/>
    <n v="0"/>
    <n v="0"/>
    <n v="0"/>
    <n v="0"/>
    <n v="0"/>
    <n v="0"/>
    <n v="0"/>
    <s v="Continued"/>
    <n v="23"/>
    <n v="200"/>
    <n v="102"/>
    <n v="325"/>
    <n v="169"/>
    <n v="54925"/>
    <n v="0"/>
    <n v="0"/>
    <n v="0"/>
    <n v="0"/>
    <n v="0"/>
    <n v="0"/>
    <n v="0"/>
    <n v="0"/>
    <s v="Continued"/>
    <n v="23"/>
    <n v="200"/>
    <n v="102"/>
    <n v="325"/>
    <n v="169"/>
    <n v="54925"/>
    <s v="Fall 2019"/>
    <n v="0"/>
    <n v="0"/>
    <n v="200"/>
    <n v="33800"/>
    <n v="102"/>
    <n v="17238"/>
    <n v="302"/>
    <n v="51038"/>
    <s v="Unknown"/>
    <n v="23"/>
    <n v="200"/>
    <n v="102"/>
    <n v="0"/>
    <n v="169"/>
    <n v="0"/>
    <n v="0"/>
    <n v="0"/>
    <n v="0"/>
    <n v="0"/>
    <n v="0"/>
    <n v="0"/>
    <n v="0"/>
    <n v="0"/>
    <x v="0"/>
    <s v="23"/>
    <s v="200"/>
    <s v="102"/>
    <n v="325"/>
    <n v="169"/>
    <n v="54925"/>
    <s v="Fall 2019"/>
    <s v="23"/>
    <n v="3887"/>
    <s v="200"/>
    <n v="33800"/>
    <s v="102"/>
    <n v="17238"/>
    <n v="325"/>
    <n v="54925"/>
    <x v="2"/>
    <s v="23"/>
    <s v="200"/>
    <s v="102"/>
    <n v="325"/>
    <n v="169"/>
    <n v="54925"/>
    <s v="Fall 2019"/>
    <s v="23"/>
    <n v="3887"/>
    <s v="200"/>
    <n v="33800"/>
    <s v="102"/>
    <n v="17238"/>
    <n v="325"/>
    <n v="54925"/>
    <n v="952"/>
    <n v="160888"/>
    <n v="14.897037037037038"/>
  </r>
  <r>
    <n v="427"/>
    <n v="516182"/>
    <x v="14"/>
    <s v="2019"/>
    <x v="0"/>
    <x v="25"/>
    <n v="10800"/>
    <s v="Spring 2020"/>
    <s v="Quintero Moore"/>
    <s v="qmoore@atlm.edu"/>
    <s v="Human Anatomy and Physiology I and II Lab"/>
    <s v="BLAB 2241 and BLAB 2242"/>
    <s v="Biological Sciences"/>
    <s v="Not Measured"/>
    <s v="Not Measured"/>
    <s v="Not Measured"/>
    <n v="36997"/>
    <n v="98"/>
    <n v="141.75"/>
    <n v="25"/>
    <n v="39"/>
    <n v="34"/>
    <s v="Spring 2020"/>
    <s v="N"/>
    <m/>
    <m/>
    <s v="Continued"/>
    <n v="0"/>
    <n v="0"/>
    <n v="0"/>
    <n v="0"/>
    <n v="0"/>
    <n v="0"/>
    <n v="0"/>
    <n v="0"/>
    <n v="0"/>
    <n v="0"/>
    <n v="0"/>
    <n v="0"/>
    <n v="0"/>
    <n v="0"/>
    <n v="0"/>
    <n v="0"/>
    <n v="0"/>
    <n v="0"/>
    <n v="0"/>
    <n v="0"/>
    <n v="0"/>
    <n v="0"/>
    <n v="0"/>
    <n v="0"/>
    <n v="0"/>
    <n v="0"/>
    <n v="0"/>
    <n v="0"/>
    <s v="Continued"/>
    <n v="25"/>
    <n v="39"/>
    <n v="34"/>
    <n v="98"/>
    <n v="141.75"/>
    <n v="13891.5"/>
    <n v="0"/>
    <n v="0"/>
    <n v="0"/>
    <n v="0"/>
    <n v="0"/>
    <n v="0"/>
    <n v="0"/>
    <n v="0"/>
    <s v="Continued"/>
    <n v="25"/>
    <n v="39"/>
    <n v="34"/>
    <n v="98"/>
    <n v="141.75"/>
    <n v="13891.5"/>
    <s v="Spring 2020"/>
    <n v="0"/>
    <n v="0"/>
    <n v="0"/>
    <n v="0"/>
    <n v="34"/>
    <n v="4819.5"/>
    <n v="34"/>
    <n v="4819.5"/>
    <s v="Continued"/>
    <n v="25"/>
    <n v="39"/>
    <n v="34"/>
    <n v="98"/>
    <n v="141.75"/>
    <n v="13891.5"/>
    <n v="25"/>
    <n v="3543.75"/>
    <n v="39"/>
    <n v="5528.25"/>
    <n v="34"/>
    <n v="4819.5"/>
    <n v="98"/>
    <n v="13891.5"/>
    <x v="1"/>
    <n v="25"/>
    <n v="39"/>
    <n v="34"/>
    <n v="98"/>
    <n v="141.75"/>
    <n v="13891.5"/>
    <s v="Spring 2020"/>
    <n v="0"/>
    <n v="0"/>
    <n v="0"/>
    <n v="0"/>
    <n v="0"/>
    <n v="0"/>
    <n v="0"/>
    <n v="0"/>
    <x v="1"/>
    <n v="25"/>
    <n v="39"/>
    <n v="34"/>
    <n v="98"/>
    <n v="141.75"/>
    <n v="13891.5"/>
    <s v="Spring 2020"/>
    <n v="0"/>
    <n v="0"/>
    <n v="0"/>
    <n v="0"/>
    <n v="0"/>
    <n v="0"/>
    <n v="0"/>
    <n v="0"/>
    <n v="132"/>
    <n v="18711"/>
    <n v="1.7324999999999999"/>
  </r>
  <r>
    <n v="428"/>
    <n v="516193"/>
    <x v="14"/>
    <s v="2019"/>
    <x v="0"/>
    <x v="25"/>
    <n v="10800"/>
    <s v="Spring 2020"/>
    <s v="Deon OBryant"/>
    <s v="dobryant@atlm.edu"/>
    <s v="Fundamentals of Microbiology/Fundamentals of Microbiology Lab"/>
    <s v="BIOL 2215/BLAB 2215"/>
    <s v="Biological Sciences"/>
    <s v="Not Measured"/>
    <s v="Not Measured"/>
    <s v="Not Measured"/>
    <n v="36950"/>
    <n v="177"/>
    <n v="381.75"/>
    <n v="42"/>
    <n v="63"/>
    <n v="72"/>
    <s v="Spring 2020"/>
    <s v="N"/>
    <m/>
    <m/>
    <s v="Continued"/>
    <n v="0"/>
    <n v="0"/>
    <n v="0"/>
    <n v="0"/>
    <n v="0"/>
    <n v="0"/>
    <n v="0"/>
    <n v="0"/>
    <n v="0"/>
    <n v="0"/>
    <n v="0"/>
    <n v="0"/>
    <n v="0"/>
    <n v="0"/>
    <n v="0"/>
    <n v="0"/>
    <n v="0"/>
    <n v="0"/>
    <n v="0"/>
    <n v="0"/>
    <n v="0"/>
    <n v="0"/>
    <n v="0"/>
    <n v="0"/>
    <n v="0"/>
    <n v="0"/>
    <n v="0"/>
    <n v="0"/>
    <s v="Continued"/>
    <n v="42"/>
    <n v="63"/>
    <n v="72"/>
    <n v="177"/>
    <n v="381.75"/>
    <n v="67569.75"/>
    <n v="0"/>
    <n v="0"/>
    <n v="0"/>
    <n v="0"/>
    <n v="0"/>
    <n v="0"/>
    <n v="0"/>
    <n v="0"/>
    <s v="Continued"/>
    <n v="42"/>
    <n v="63"/>
    <n v="72"/>
    <n v="177"/>
    <n v="381.75"/>
    <n v="67569.75"/>
    <s v="Spring 2020"/>
    <n v="0"/>
    <n v="0"/>
    <n v="0"/>
    <n v="0"/>
    <n v="72"/>
    <n v="27486"/>
    <n v="72"/>
    <n v="27486"/>
    <s v="Continued"/>
    <n v="42"/>
    <n v="63"/>
    <n v="72"/>
    <n v="177"/>
    <n v="381.75"/>
    <n v="67569.75"/>
    <n v="42"/>
    <n v="16033.5"/>
    <n v="63"/>
    <n v="24050.25"/>
    <n v="72"/>
    <n v="27486"/>
    <n v="177"/>
    <n v="67569.75"/>
    <x v="5"/>
    <n v="42"/>
    <n v="63"/>
    <n v="72"/>
    <n v="177"/>
    <n v="381.75"/>
    <n v="67569.75"/>
    <s v="Spring 2020"/>
    <n v="0"/>
    <n v="0"/>
    <n v="0"/>
    <n v="0"/>
    <n v="0"/>
    <n v="0"/>
    <n v="0"/>
    <n v="0"/>
    <x v="5"/>
    <n v="42"/>
    <n v="63"/>
    <n v="72"/>
    <n v="177"/>
    <n v="381.75"/>
    <n v="67569.75"/>
    <s v="Spring 2020"/>
    <n v="0"/>
    <n v="0"/>
    <n v="0"/>
    <n v="0"/>
    <n v="0"/>
    <n v="0"/>
    <n v="0"/>
    <n v="0"/>
    <n v="249"/>
    <n v="95055.75"/>
    <n v="8.8014583333333327"/>
  </r>
  <r>
    <n v="429"/>
    <n v="515883"/>
    <x v="14"/>
    <s v="2019"/>
    <x v="0"/>
    <x v="1"/>
    <n v="30000"/>
    <s v="Fall 2019"/>
    <s v="Guangzhi Zheng"/>
    <s v="gzheng@kennesaw.edu"/>
    <s v="Programming Principles, Adv Programming &amp; Applications, Adv Mobile Development, Data Communications &amp; Networking, The Internet of Things"/>
    <s v="IT 1113, IT 3883, IT 4213, IT 4323, IT 4893"/>
    <s v="Computing Disciplines"/>
    <s v="Positive"/>
    <s v="Neutral"/>
    <s v="Neutral"/>
    <n v="477162"/>
    <n v="882"/>
    <n v="108.2"/>
    <s v="178"/>
    <s v="411"/>
    <s v="293"/>
    <s v="Fall 2019"/>
    <s v="N"/>
    <m/>
    <m/>
    <s v="Continued"/>
    <n v="0"/>
    <n v="0"/>
    <n v="0"/>
    <n v="0"/>
    <n v="0"/>
    <n v="0"/>
    <n v="0"/>
    <n v="0"/>
    <n v="0"/>
    <n v="0"/>
    <n v="0"/>
    <n v="0"/>
    <n v="0"/>
    <n v="0"/>
    <n v="0"/>
    <n v="0"/>
    <n v="0"/>
    <n v="0"/>
    <n v="0"/>
    <n v="0"/>
    <n v="0"/>
    <n v="0"/>
    <n v="0"/>
    <n v="0"/>
    <n v="0"/>
    <n v="0"/>
    <n v="0"/>
    <n v="0"/>
    <s v="Continued"/>
    <n v="178"/>
    <n v="411"/>
    <n v="293"/>
    <n v="882"/>
    <n v="108.2"/>
    <n v="95432.400000000009"/>
    <n v="0"/>
    <n v="0"/>
    <n v="0"/>
    <n v="0"/>
    <n v="0"/>
    <n v="0"/>
    <n v="0"/>
    <n v="0"/>
    <s v="Continued"/>
    <n v="178"/>
    <n v="411"/>
    <n v="293"/>
    <n v="882"/>
    <n v="108.2"/>
    <n v="95432.400000000009"/>
    <s v="Fall 2019"/>
    <n v="0"/>
    <n v="0"/>
    <n v="411"/>
    <n v="44470.200000000004"/>
    <n v="293"/>
    <n v="31702.600000000002"/>
    <n v="704"/>
    <n v="76172.800000000003"/>
    <s v="Unknown"/>
    <n v="178"/>
    <n v="411"/>
    <n v="293"/>
    <n v="0"/>
    <n v="108.2"/>
    <n v="0"/>
    <n v="0"/>
    <n v="0"/>
    <n v="0"/>
    <n v="0"/>
    <n v="0"/>
    <n v="0"/>
    <n v="0"/>
    <n v="0"/>
    <x v="0"/>
    <s v="178"/>
    <s v="411"/>
    <s v="293"/>
    <n v="882"/>
    <n v="108.2"/>
    <n v="95432.400000000009"/>
    <s v="Fall 2019"/>
    <s v="178"/>
    <n v="19259.600000000002"/>
    <s v="411"/>
    <n v="44470.200000000004"/>
    <s v="293"/>
    <n v="31702.600000000002"/>
    <n v="882"/>
    <n v="95432.400000000009"/>
    <x v="2"/>
    <s v="178"/>
    <s v="411"/>
    <s v="293"/>
    <n v="882"/>
    <n v="108.2"/>
    <n v="95432.400000000009"/>
    <s v="Fall 2019"/>
    <s v="178"/>
    <n v="19259.600000000002"/>
    <s v="411"/>
    <n v="44470.200000000004"/>
    <s v="293"/>
    <n v="31702.600000000002"/>
    <n v="882"/>
    <n v="95432.400000000009"/>
    <n v="2468"/>
    <n v="267037.60000000003"/>
    <n v="8.9012533333333348"/>
  </r>
  <r>
    <n v="430"/>
    <n v="515787"/>
    <x v="14"/>
    <s v="2019"/>
    <x v="0"/>
    <x v="10"/>
    <n v="10800"/>
    <s v="Spring 2020"/>
    <s v="Yelizaveta Moss"/>
    <s v="ygmoss@ung.edu"/>
    <s v="Film Appreciation"/>
    <s v="MDST 1110"/>
    <s v="Fine and Applied Arts"/>
    <s v="Positive"/>
    <s v="Positive"/>
    <s v="Positive"/>
    <n v="74880"/>
    <n v="624"/>
    <n v="120"/>
    <s v="36"/>
    <s v="320"/>
    <s v="268"/>
    <s v="Spring 2020"/>
    <s v="N"/>
    <m/>
    <m/>
    <s v="Continued"/>
    <n v="0"/>
    <n v="0"/>
    <n v="0"/>
    <n v="0"/>
    <n v="0"/>
    <n v="0"/>
    <n v="0"/>
    <n v="0"/>
    <n v="0"/>
    <n v="0"/>
    <n v="0"/>
    <n v="0"/>
    <n v="0"/>
    <n v="0"/>
    <n v="0"/>
    <n v="0"/>
    <n v="0"/>
    <n v="0"/>
    <n v="0"/>
    <n v="0"/>
    <n v="0"/>
    <n v="0"/>
    <n v="0"/>
    <n v="0"/>
    <n v="0"/>
    <n v="0"/>
    <n v="0"/>
    <n v="0"/>
    <s v="Continued"/>
    <n v="36"/>
    <n v="320"/>
    <n v="268"/>
    <n v="624"/>
    <n v="120"/>
    <n v="74880"/>
    <n v="0"/>
    <n v="0"/>
    <n v="0"/>
    <n v="0"/>
    <n v="0"/>
    <n v="0"/>
    <n v="0"/>
    <n v="0"/>
    <s v="Continued"/>
    <n v="36"/>
    <n v="320"/>
    <n v="268"/>
    <n v="624"/>
    <n v="120"/>
    <n v="74880"/>
    <s v="Spring 2020"/>
    <n v="0"/>
    <n v="0"/>
    <n v="0"/>
    <n v="0"/>
    <n v="268"/>
    <n v="32160"/>
    <n v="268"/>
    <n v="32160"/>
    <s v="Continued"/>
    <n v="36"/>
    <n v="320"/>
    <n v="268"/>
    <n v="624"/>
    <n v="120"/>
    <n v="74880"/>
    <n v="36"/>
    <n v="4320"/>
    <n v="320"/>
    <n v="38400"/>
    <n v="268"/>
    <n v="32160"/>
    <n v="624"/>
    <n v="74880"/>
    <x v="0"/>
    <s v="36"/>
    <s v="320"/>
    <s v="268"/>
    <n v="624"/>
    <n v="120"/>
    <n v="74880"/>
    <s v="Spring 2020"/>
    <s v="36"/>
    <n v="4320"/>
    <s v="320"/>
    <n v="38400"/>
    <s v="268"/>
    <n v="32160"/>
    <n v="624"/>
    <n v="74880"/>
    <x v="2"/>
    <s v="36"/>
    <s v="320"/>
    <s v="268"/>
    <n v="624"/>
    <n v="120"/>
    <n v="74880"/>
    <s v="Spring 2020"/>
    <s v="36"/>
    <n v="4320"/>
    <s v="320"/>
    <n v="38400"/>
    <s v="268"/>
    <n v="32160"/>
    <n v="624"/>
    <n v="74880"/>
    <n v="2140"/>
    <n v="256800"/>
    <n v="23.777777777777779"/>
  </r>
  <r>
    <n v="431"/>
    <n v="515884"/>
    <x v="14"/>
    <s v="2019"/>
    <x v="0"/>
    <x v="1"/>
    <n v="15800"/>
    <s v="Spring 2020"/>
    <s v="Daniel Farr"/>
    <s v="dfarr4@kennesaw.edu"/>
    <s v="Foundations of Criminal Justice (Intro. to Criminal Justice)"/>
    <s v="CRJU 1101"/>
    <s v="Criminal Justice"/>
    <s v="Not Measured"/>
    <s v="Not Measured"/>
    <s v="Not Measured"/>
    <n v="37920"/>
    <n v="650"/>
    <n v="154.97999999999999"/>
    <n v="50"/>
    <s v="320"/>
    <s v="280"/>
    <s v="Spring 2020"/>
    <s v="N"/>
    <m/>
    <m/>
    <s v="Continued"/>
    <n v="0"/>
    <n v="0"/>
    <n v="0"/>
    <n v="0"/>
    <n v="0"/>
    <n v="0"/>
    <n v="0"/>
    <n v="0"/>
    <n v="0"/>
    <n v="0"/>
    <n v="0"/>
    <n v="0"/>
    <n v="0"/>
    <n v="0"/>
    <n v="0"/>
    <n v="0"/>
    <n v="0"/>
    <n v="0"/>
    <n v="0"/>
    <n v="0"/>
    <n v="0"/>
    <n v="0"/>
    <n v="0"/>
    <n v="0"/>
    <n v="0"/>
    <n v="0"/>
    <n v="0"/>
    <n v="0"/>
    <s v="Continued"/>
    <n v="50"/>
    <n v="320"/>
    <n v="280"/>
    <n v="650"/>
    <n v="154.97999999999999"/>
    <n v="100737"/>
    <n v="0"/>
    <n v="0"/>
    <n v="0"/>
    <n v="0"/>
    <n v="0"/>
    <n v="0"/>
    <n v="0"/>
    <n v="0"/>
    <s v="Continued"/>
    <n v="50"/>
    <n v="320"/>
    <n v="280"/>
    <n v="650"/>
    <n v="154.97999999999999"/>
    <n v="100737"/>
    <s v="Spring 2020"/>
    <n v="0"/>
    <n v="0"/>
    <n v="0"/>
    <n v="0"/>
    <n v="280"/>
    <n v="43394.399999999994"/>
    <n v="280"/>
    <n v="43394.399999999994"/>
    <s v="Continued"/>
    <n v="50"/>
    <n v="320"/>
    <n v="280"/>
    <n v="650"/>
    <n v="154.97999999999999"/>
    <n v="100737"/>
    <n v="50"/>
    <n v="7748.9999999999991"/>
    <n v="320"/>
    <n v="49593.599999999999"/>
    <n v="280"/>
    <n v="43394.399999999994"/>
    <n v="650"/>
    <n v="100737"/>
    <x v="0"/>
    <n v="150"/>
    <n v="850"/>
    <n v="850"/>
    <n v="1850"/>
    <n v="140"/>
    <n v="259000"/>
    <s v="Spring 2020"/>
    <n v="150"/>
    <n v="21000"/>
    <n v="850"/>
    <n v="119000"/>
    <n v="850"/>
    <n v="119000"/>
    <n v="1850"/>
    <n v="259000"/>
    <x v="2"/>
    <n v="150"/>
    <n v="850"/>
    <n v="850"/>
    <n v="1850"/>
    <n v="140"/>
    <n v="259000"/>
    <s v="Spring 2020"/>
    <n v="150"/>
    <n v="21000"/>
    <n v="850"/>
    <n v="119000"/>
    <n v="850"/>
    <n v="119000"/>
    <n v="1850"/>
    <n v="259000"/>
    <n v="4630"/>
    <n v="662131.4"/>
    <n v="41.907050632911393"/>
  </r>
  <r>
    <s v="M058"/>
    <n v="515764"/>
    <x v="14"/>
    <s v="2019"/>
    <x v="1"/>
    <x v="10"/>
    <n v="4800"/>
    <s v="Fall 2019"/>
    <s v="Hashim Saber"/>
    <s v="hashim.saber@ung.edu"/>
    <s v="Calculus I"/>
    <s v="MATH 1450"/>
    <s v="Mathematical Subjects"/>
    <s v="n/a"/>
    <s v="n/a"/>
    <s v="n/a"/>
    <n v="0"/>
    <n v="0"/>
    <n v="0"/>
    <n v="0"/>
    <n v="0"/>
    <n v="0"/>
    <n v="0"/>
    <s v="N"/>
    <m/>
    <m/>
    <s v="Mini-Grant"/>
    <n v="0"/>
    <n v="0"/>
    <n v="0"/>
    <n v="0"/>
    <n v="0"/>
    <n v="0"/>
    <n v="0"/>
    <n v="0"/>
    <n v="0"/>
    <n v="0"/>
    <n v="0"/>
    <n v="0"/>
    <n v="0"/>
    <n v="0"/>
    <n v="0"/>
    <n v="0"/>
    <n v="0"/>
    <n v="0"/>
    <n v="0"/>
    <n v="0"/>
    <n v="0"/>
    <n v="0"/>
    <n v="0"/>
    <n v="0"/>
    <n v="0"/>
    <n v="0"/>
    <n v="0"/>
    <n v="0"/>
    <s v="Mini-Grant"/>
    <n v="0"/>
    <n v="0"/>
    <n v="0"/>
    <n v="0"/>
    <n v="0"/>
    <n v="0"/>
    <n v="0"/>
    <n v="0"/>
    <n v="0"/>
    <n v="0"/>
    <n v="0"/>
    <n v="0"/>
    <n v="0"/>
    <n v="0"/>
    <s v="Mini-Grant"/>
    <n v="0"/>
    <n v="0"/>
    <n v="0"/>
    <n v="0"/>
    <m/>
    <n v="0"/>
    <n v="0"/>
    <n v="0"/>
    <n v="0"/>
    <n v="0"/>
    <n v="0"/>
    <n v="0"/>
    <n v="0"/>
    <n v="0"/>
    <n v="0"/>
    <s v="Mini-Grant"/>
    <n v="0"/>
    <n v="0"/>
    <n v="0"/>
    <n v="0"/>
    <m/>
    <n v="0"/>
    <n v="0"/>
    <n v="0"/>
    <n v="0"/>
    <n v="0"/>
    <n v="0"/>
    <n v="0"/>
    <n v="0"/>
    <n v="0"/>
    <x v="4"/>
    <n v="0"/>
    <n v="0"/>
    <n v="0"/>
    <n v="0"/>
    <m/>
    <n v="0"/>
    <s v="Fall 2019"/>
    <n v="0"/>
    <n v="0"/>
    <n v="0"/>
    <n v="0"/>
    <n v="0"/>
    <n v="0"/>
    <n v="0"/>
    <n v="0"/>
    <x v="4"/>
    <n v="0"/>
    <n v="0"/>
    <n v="0"/>
    <n v="0"/>
    <m/>
    <n v="0"/>
    <s v="Fall 2019"/>
    <n v="0"/>
    <n v="0"/>
    <n v="0"/>
    <n v="0"/>
    <n v="0"/>
    <n v="0"/>
    <n v="0"/>
    <n v="0"/>
    <n v="0"/>
    <n v="0"/>
    <n v="0"/>
  </r>
  <r>
    <s v="M059"/>
    <n v="516249"/>
    <x v="14"/>
    <s v="2019"/>
    <x v="1"/>
    <x v="2"/>
    <n v="4800"/>
    <s v="Spring 2020"/>
    <s v="Jasmine Crumsey Forde"/>
    <s v="jcrumsey@uga.edu"/>
    <s v="Ecological Basis of Environmental Issues"/>
    <s v="ECOL 1000"/>
    <s v="Biological Sciences"/>
    <s v="n/a"/>
    <s v="n/a"/>
    <s v="n/a"/>
    <n v="0"/>
    <n v="0"/>
    <n v="0"/>
    <n v="0"/>
    <n v="0"/>
    <n v="0"/>
    <n v="0"/>
    <s v="N"/>
    <m/>
    <m/>
    <s v="Mini-Grant"/>
    <n v="0"/>
    <n v="0"/>
    <n v="0"/>
    <n v="0"/>
    <n v="0"/>
    <n v="0"/>
    <n v="0"/>
    <n v="0"/>
    <n v="0"/>
    <n v="0"/>
    <n v="0"/>
    <n v="0"/>
    <n v="0"/>
    <n v="0"/>
    <n v="0"/>
    <n v="0"/>
    <n v="0"/>
    <n v="0"/>
    <n v="0"/>
    <n v="0"/>
    <n v="0"/>
    <n v="0"/>
    <n v="0"/>
    <n v="0"/>
    <n v="0"/>
    <n v="0"/>
    <n v="0"/>
    <n v="0"/>
    <s v="Mini-Grant"/>
    <n v="0"/>
    <n v="0"/>
    <n v="0"/>
    <n v="0"/>
    <n v="0"/>
    <n v="0"/>
    <n v="0"/>
    <n v="0"/>
    <n v="0"/>
    <n v="0"/>
    <n v="0"/>
    <n v="0"/>
    <n v="0"/>
    <n v="0"/>
    <s v="Mini-Grant"/>
    <n v="0"/>
    <n v="0"/>
    <n v="0"/>
    <n v="0"/>
    <m/>
    <n v="0"/>
    <n v="0"/>
    <n v="0"/>
    <n v="0"/>
    <n v="0"/>
    <n v="0"/>
    <n v="0"/>
    <n v="0"/>
    <n v="0"/>
    <n v="0"/>
    <s v="Mini-Grant"/>
    <n v="0"/>
    <n v="0"/>
    <n v="0"/>
    <n v="0"/>
    <m/>
    <n v="0"/>
    <n v="0"/>
    <n v="0"/>
    <n v="0"/>
    <n v="0"/>
    <n v="0"/>
    <n v="0"/>
    <n v="0"/>
    <n v="0"/>
    <x v="4"/>
    <n v="0"/>
    <n v="0"/>
    <n v="0"/>
    <n v="0"/>
    <m/>
    <n v="0"/>
    <s v="Spring 2020"/>
    <n v="0"/>
    <n v="0"/>
    <n v="0"/>
    <n v="0"/>
    <n v="0"/>
    <n v="0"/>
    <n v="0"/>
    <n v="0"/>
    <x v="4"/>
    <n v="0"/>
    <n v="0"/>
    <n v="0"/>
    <n v="0"/>
    <m/>
    <n v="0"/>
    <s v="Spring 2020"/>
    <n v="0"/>
    <n v="0"/>
    <n v="0"/>
    <n v="0"/>
    <n v="0"/>
    <n v="0"/>
    <n v="0"/>
    <n v="0"/>
    <n v="0"/>
    <n v="0"/>
    <n v="0"/>
  </r>
  <r>
    <s v="M060"/>
    <n v="516038"/>
    <x v="14"/>
    <s v="2019"/>
    <x v="1"/>
    <x v="1"/>
    <n v="4800"/>
    <s v="Spring 2020"/>
    <s v="Guangzhi Zheng"/>
    <s v="gzheng@kennesaw.edu"/>
    <s v="Business Intelligence"/>
    <s v="IT 6713"/>
    <s v="Computing Disciplines"/>
    <s v="n/a"/>
    <s v="n/a"/>
    <s v="n/a"/>
    <n v="0"/>
    <n v="0"/>
    <n v="0"/>
    <n v="0"/>
    <n v="0"/>
    <n v="0"/>
    <n v="0"/>
    <s v="N"/>
    <m/>
    <m/>
    <s v="Mini-Grant"/>
    <n v="0"/>
    <n v="0"/>
    <n v="0"/>
    <n v="0"/>
    <n v="0"/>
    <n v="0"/>
    <n v="0"/>
    <n v="0"/>
    <n v="0"/>
    <n v="0"/>
    <n v="0"/>
    <n v="0"/>
    <n v="0"/>
    <n v="0"/>
    <n v="0"/>
    <n v="0"/>
    <n v="0"/>
    <n v="0"/>
    <n v="0"/>
    <n v="0"/>
    <n v="0"/>
    <n v="0"/>
    <n v="0"/>
    <n v="0"/>
    <n v="0"/>
    <n v="0"/>
    <n v="0"/>
    <n v="0"/>
    <s v="Mini-Grant"/>
    <n v="0"/>
    <n v="0"/>
    <n v="0"/>
    <n v="0"/>
    <n v="0"/>
    <n v="0"/>
    <n v="0"/>
    <n v="0"/>
    <n v="0"/>
    <n v="0"/>
    <n v="0"/>
    <n v="0"/>
    <n v="0"/>
    <n v="0"/>
    <s v="Mini-Grant"/>
    <n v="0"/>
    <n v="0"/>
    <n v="0"/>
    <n v="0"/>
    <m/>
    <n v="0"/>
    <n v="0"/>
    <n v="0"/>
    <n v="0"/>
    <n v="0"/>
    <n v="0"/>
    <n v="0"/>
    <n v="0"/>
    <n v="0"/>
    <n v="0"/>
    <s v="Mini-Grant"/>
    <n v="0"/>
    <n v="0"/>
    <n v="0"/>
    <n v="0"/>
    <m/>
    <n v="0"/>
    <n v="0"/>
    <n v="0"/>
    <n v="0"/>
    <n v="0"/>
    <n v="0"/>
    <n v="0"/>
    <n v="0"/>
    <n v="0"/>
    <x v="4"/>
    <n v="0"/>
    <n v="0"/>
    <n v="0"/>
    <n v="0"/>
    <m/>
    <n v="0"/>
    <s v="Spring 2020"/>
    <n v="0"/>
    <n v="0"/>
    <n v="0"/>
    <n v="0"/>
    <n v="0"/>
    <n v="0"/>
    <n v="0"/>
    <n v="0"/>
    <x v="4"/>
    <n v="0"/>
    <n v="0"/>
    <n v="0"/>
    <n v="0"/>
    <m/>
    <n v="0"/>
    <s v="Spring 2020"/>
    <n v="0"/>
    <n v="0"/>
    <n v="0"/>
    <n v="0"/>
    <n v="0"/>
    <n v="0"/>
    <n v="0"/>
    <n v="0"/>
    <n v="0"/>
    <n v="0"/>
    <n v="0"/>
  </r>
  <r>
    <s v="M062"/>
    <n v="515899"/>
    <x v="14"/>
    <s v="2019"/>
    <x v="1"/>
    <x v="9"/>
    <n v="2000"/>
    <s v="Fall 2019"/>
    <s v="Deborah Lee, M.S."/>
    <s v="dlee@ega.edu"/>
    <s v="Psychological Adjustment"/>
    <s v="PSYC 2101"/>
    <s v="Psychology"/>
    <s v="n/a"/>
    <s v="n/a"/>
    <s v="n/a"/>
    <n v="0"/>
    <n v="0"/>
    <n v="0"/>
    <n v="0"/>
    <n v="0"/>
    <n v="0"/>
    <n v="0"/>
    <s v="N"/>
    <m/>
    <m/>
    <s v="Mini-Grant"/>
    <n v="0"/>
    <n v="0"/>
    <n v="0"/>
    <n v="0"/>
    <n v="0"/>
    <n v="0"/>
    <n v="0"/>
    <n v="0"/>
    <n v="0"/>
    <n v="0"/>
    <n v="0"/>
    <n v="0"/>
    <n v="0"/>
    <n v="0"/>
    <n v="0"/>
    <n v="0"/>
    <n v="0"/>
    <n v="0"/>
    <n v="0"/>
    <n v="0"/>
    <n v="0"/>
    <n v="0"/>
    <n v="0"/>
    <n v="0"/>
    <n v="0"/>
    <n v="0"/>
    <n v="0"/>
    <n v="0"/>
    <s v="Mini-Grant"/>
    <n v="0"/>
    <n v="0"/>
    <n v="0"/>
    <n v="0"/>
    <n v="0"/>
    <n v="0"/>
    <n v="0"/>
    <n v="0"/>
    <n v="0"/>
    <n v="0"/>
    <n v="0"/>
    <n v="0"/>
    <n v="0"/>
    <n v="0"/>
    <s v="Mini-Grant"/>
    <n v="0"/>
    <n v="0"/>
    <n v="0"/>
    <n v="0"/>
    <m/>
    <n v="0"/>
    <n v="0"/>
    <n v="0"/>
    <n v="0"/>
    <n v="0"/>
    <n v="0"/>
    <n v="0"/>
    <n v="0"/>
    <n v="0"/>
    <n v="0"/>
    <s v="Mini-Grant"/>
    <n v="0"/>
    <n v="0"/>
    <n v="0"/>
    <n v="0"/>
    <m/>
    <n v="0"/>
    <n v="0"/>
    <n v="0"/>
    <n v="0"/>
    <n v="0"/>
    <n v="0"/>
    <n v="0"/>
    <n v="0"/>
    <n v="0"/>
    <x v="4"/>
    <n v="0"/>
    <n v="0"/>
    <n v="0"/>
    <n v="0"/>
    <m/>
    <n v="0"/>
    <s v="Fall 2019"/>
    <n v="0"/>
    <n v="0"/>
    <n v="0"/>
    <n v="0"/>
    <n v="0"/>
    <n v="0"/>
    <n v="0"/>
    <n v="0"/>
    <x v="4"/>
    <n v="0"/>
    <n v="0"/>
    <n v="0"/>
    <n v="0"/>
    <m/>
    <n v="0"/>
    <s v="Fall 2019"/>
    <n v="0"/>
    <n v="0"/>
    <n v="0"/>
    <n v="0"/>
    <n v="0"/>
    <n v="0"/>
    <n v="0"/>
    <n v="0"/>
    <n v="0"/>
    <n v="0"/>
    <n v="0"/>
  </r>
  <r>
    <s v="M063"/>
    <n v="516136"/>
    <x v="14"/>
    <s v="2019"/>
    <x v="1"/>
    <x v="2"/>
    <n v="4000"/>
    <s v="Fall 2019"/>
    <s v="Kyle Chapman"/>
    <s v="kc31223@uga.edu"/>
    <s v="Calculus I, Calculus II"/>
    <s v="MATH 2250, MATH 2260"/>
    <s v="Mathematical Subjects"/>
    <s v="n/a"/>
    <s v="n/a"/>
    <s v="n/a"/>
    <n v="0"/>
    <n v="0"/>
    <n v="0"/>
    <n v="0"/>
    <n v="0"/>
    <n v="0"/>
    <n v="0"/>
    <s v="N"/>
    <m/>
    <m/>
    <s v="Mini-Grant"/>
    <n v="0"/>
    <n v="0"/>
    <n v="0"/>
    <n v="0"/>
    <n v="0"/>
    <n v="0"/>
    <n v="0"/>
    <n v="0"/>
    <n v="0"/>
    <n v="0"/>
    <n v="0"/>
    <n v="0"/>
    <n v="0"/>
    <n v="0"/>
    <n v="0"/>
    <n v="0"/>
    <n v="0"/>
    <n v="0"/>
    <n v="0"/>
    <n v="0"/>
    <n v="0"/>
    <n v="0"/>
    <n v="0"/>
    <n v="0"/>
    <n v="0"/>
    <n v="0"/>
    <n v="0"/>
    <n v="0"/>
    <s v="Mini-Grant"/>
    <n v="0"/>
    <n v="0"/>
    <n v="0"/>
    <n v="0"/>
    <n v="0"/>
    <n v="0"/>
    <n v="0"/>
    <n v="0"/>
    <n v="0"/>
    <n v="0"/>
    <n v="0"/>
    <n v="0"/>
    <n v="0"/>
    <n v="0"/>
    <s v="Mini-Grant"/>
    <n v="0"/>
    <n v="0"/>
    <n v="0"/>
    <n v="0"/>
    <m/>
    <n v="0"/>
    <n v="0"/>
    <n v="0"/>
    <n v="0"/>
    <n v="0"/>
    <n v="0"/>
    <n v="0"/>
    <n v="0"/>
    <n v="0"/>
    <n v="0"/>
    <s v="Mini-Grant"/>
    <n v="0"/>
    <n v="0"/>
    <n v="0"/>
    <n v="0"/>
    <m/>
    <n v="0"/>
    <n v="0"/>
    <n v="0"/>
    <n v="0"/>
    <n v="0"/>
    <n v="0"/>
    <n v="0"/>
    <n v="0"/>
    <n v="0"/>
    <x v="4"/>
    <n v="0"/>
    <n v="0"/>
    <n v="0"/>
    <n v="0"/>
    <m/>
    <n v="0"/>
    <s v="Fall 2019"/>
    <n v="0"/>
    <n v="0"/>
    <n v="0"/>
    <n v="0"/>
    <n v="0"/>
    <n v="0"/>
    <n v="0"/>
    <n v="0"/>
    <x v="4"/>
    <n v="0"/>
    <n v="0"/>
    <n v="0"/>
    <n v="0"/>
    <m/>
    <n v="0"/>
    <s v="Fall 2019"/>
    <n v="0"/>
    <n v="0"/>
    <n v="0"/>
    <n v="0"/>
    <n v="0"/>
    <n v="0"/>
    <n v="0"/>
    <n v="0"/>
    <n v="0"/>
    <n v="0"/>
    <n v="0"/>
  </r>
  <r>
    <s v="M064"/>
    <n v="515790"/>
    <x v="14"/>
    <s v="2019"/>
    <x v="1"/>
    <x v="2"/>
    <n v="4800"/>
    <s v="Fall 2019"/>
    <s v="Suzanne Ellenberger"/>
    <s v="suzanne.ellenberger@uga.edu"/>
    <s v="Freshman Chemistry I"/>
    <s v="CHEM 1211"/>
    <s v="Chemistry"/>
    <s v="n/a"/>
    <s v="n/a"/>
    <s v="n/a"/>
    <n v="0"/>
    <n v="0"/>
    <n v="0"/>
    <n v="0"/>
    <n v="0"/>
    <n v="0"/>
    <n v="0"/>
    <s v="N"/>
    <m/>
    <m/>
    <s v="Mini-Grant"/>
    <n v="0"/>
    <n v="0"/>
    <n v="0"/>
    <n v="0"/>
    <n v="0"/>
    <n v="0"/>
    <n v="0"/>
    <n v="0"/>
    <n v="0"/>
    <n v="0"/>
    <n v="0"/>
    <n v="0"/>
    <n v="0"/>
    <n v="0"/>
    <n v="0"/>
    <n v="0"/>
    <n v="0"/>
    <n v="0"/>
    <n v="0"/>
    <n v="0"/>
    <n v="0"/>
    <n v="0"/>
    <n v="0"/>
    <n v="0"/>
    <n v="0"/>
    <n v="0"/>
    <n v="0"/>
    <n v="0"/>
    <s v="Mini-Grant"/>
    <n v="0"/>
    <n v="0"/>
    <n v="0"/>
    <n v="0"/>
    <n v="0"/>
    <n v="0"/>
    <n v="0"/>
    <n v="0"/>
    <n v="0"/>
    <n v="0"/>
    <n v="0"/>
    <n v="0"/>
    <n v="0"/>
    <n v="0"/>
    <s v="Mini-Grant"/>
    <n v="0"/>
    <n v="0"/>
    <n v="0"/>
    <n v="0"/>
    <m/>
    <n v="0"/>
    <n v="0"/>
    <n v="0"/>
    <n v="0"/>
    <n v="0"/>
    <n v="0"/>
    <n v="0"/>
    <n v="0"/>
    <n v="0"/>
    <n v="0"/>
    <s v="Mini-Grant"/>
    <n v="0"/>
    <n v="0"/>
    <n v="0"/>
    <n v="0"/>
    <m/>
    <n v="0"/>
    <n v="0"/>
    <n v="0"/>
    <n v="0"/>
    <n v="0"/>
    <n v="0"/>
    <n v="0"/>
    <n v="0"/>
    <n v="0"/>
    <x v="4"/>
    <n v="0"/>
    <n v="0"/>
    <n v="0"/>
    <n v="0"/>
    <m/>
    <n v="0"/>
    <s v="Fall 2019"/>
    <n v="0"/>
    <n v="0"/>
    <n v="0"/>
    <n v="0"/>
    <n v="0"/>
    <n v="0"/>
    <n v="0"/>
    <n v="0"/>
    <x v="4"/>
    <n v="0"/>
    <n v="0"/>
    <n v="0"/>
    <n v="0"/>
    <m/>
    <n v="0"/>
    <s v="Fall 2019"/>
    <n v="0"/>
    <n v="0"/>
    <n v="0"/>
    <n v="0"/>
    <n v="0"/>
    <n v="0"/>
    <n v="0"/>
    <n v="0"/>
    <n v="0"/>
    <n v="0"/>
    <n v="0"/>
  </r>
  <r>
    <s v="M065"/>
    <n v="515791"/>
    <x v="14"/>
    <s v="2019"/>
    <x v="1"/>
    <x v="2"/>
    <n v="4800"/>
    <s v="Spring 2020"/>
    <s v="Suzanne Ellenberger"/>
    <s v="suzanne.ellenberger@uga.edu"/>
    <s v="Basics of Chemistry"/>
    <s v="CHEM 1210"/>
    <s v="Chemistry"/>
    <s v="n/a"/>
    <s v="n/a"/>
    <s v="n/a"/>
    <n v="0"/>
    <n v="0"/>
    <n v="0"/>
    <n v="0"/>
    <n v="0"/>
    <n v="0"/>
    <n v="0"/>
    <s v="N"/>
    <m/>
    <m/>
    <s v="Mini-Grant"/>
    <n v="0"/>
    <n v="0"/>
    <n v="0"/>
    <n v="0"/>
    <n v="0"/>
    <n v="0"/>
    <n v="0"/>
    <n v="0"/>
    <n v="0"/>
    <n v="0"/>
    <n v="0"/>
    <n v="0"/>
    <n v="0"/>
    <n v="0"/>
    <n v="0"/>
    <n v="0"/>
    <n v="0"/>
    <n v="0"/>
    <n v="0"/>
    <n v="0"/>
    <n v="0"/>
    <n v="0"/>
    <n v="0"/>
    <n v="0"/>
    <n v="0"/>
    <n v="0"/>
    <n v="0"/>
    <n v="0"/>
    <s v="Mini-Grant"/>
    <n v="0"/>
    <n v="0"/>
    <n v="0"/>
    <n v="0"/>
    <n v="0"/>
    <n v="0"/>
    <n v="0"/>
    <n v="0"/>
    <n v="0"/>
    <n v="0"/>
    <n v="0"/>
    <n v="0"/>
    <n v="0"/>
    <n v="0"/>
    <s v="Mini-Grant"/>
    <n v="0"/>
    <n v="0"/>
    <n v="0"/>
    <n v="0"/>
    <m/>
    <n v="0"/>
    <n v="0"/>
    <n v="0"/>
    <n v="0"/>
    <n v="0"/>
    <n v="0"/>
    <n v="0"/>
    <n v="0"/>
    <n v="0"/>
    <n v="0"/>
    <s v="Mini-Grant"/>
    <n v="0"/>
    <n v="0"/>
    <n v="0"/>
    <n v="0"/>
    <m/>
    <n v="0"/>
    <n v="0"/>
    <n v="0"/>
    <n v="0"/>
    <n v="0"/>
    <n v="0"/>
    <n v="0"/>
    <n v="0"/>
    <n v="0"/>
    <x v="4"/>
    <n v="0"/>
    <n v="0"/>
    <n v="0"/>
    <n v="0"/>
    <m/>
    <n v="0"/>
    <s v="Spring 2020"/>
    <n v="0"/>
    <n v="0"/>
    <n v="0"/>
    <n v="0"/>
    <n v="0"/>
    <n v="0"/>
    <n v="0"/>
    <n v="0"/>
    <x v="4"/>
    <n v="0"/>
    <n v="0"/>
    <n v="0"/>
    <n v="0"/>
    <m/>
    <n v="0"/>
    <s v="Spring 2020"/>
    <n v="0"/>
    <n v="0"/>
    <n v="0"/>
    <n v="0"/>
    <n v="0"/>
    <n v="0"/>
    <n v="0"/>
    <n v="0"/>
    <n v="0"/>
    <n v="0"/>
    <n v="0"/>
  </r>
  <r>
    <s v="M066"/>
    <n v="515676"/>
    <x v="14"/>
    <s v="2019"/>
    <x v="1"/>
    <x v="23"/>
    <n v="4000"/>
    <s v="Spring 2020"/>
    <s v="Lisa Connell"/>
    <s v="lconnell@westga.edu"/>
    <s v="Elementary French II, Intermediate French I"/>
    <s v="FREN 1002, FREN 2001"/>
    <s v="Foreign Languages"/>
    <s v="n/a"/>
    <s v="n/a"/>
    <s v="n/a"/>
    <n v="0"/>
    <n v="0"/>
    <n v="0"/>
    <n v="0"/>
    <n v="0"/>
    <n v="0"/>
    <n v="0"/>
    <s v="N"/>
    <m/>
    <m/>
    <s v="Mini-Grant"/>
    <n v="0"/>
    <n v="0"/>
    <n v="0"/>
    <n v="0"/>
    <n v="0"/>
    <n v="0"/>
    <n v="0"/>
    <n v="0"/>
    <n v="0"/>
    <n v="0"/>
    <n v="0"/>
    <n v="0"/>
    <n v="0"/>
    <n v="0"/>
    <n v="0"/>
    <n v="0"/>
    <n v="0"/>
    <n v="0"/>
    <n v="0"/>
    <n v="0"/>
    <n v="0"/>
    <n v="0"/>
    <n v="0"/>
    <n v="0"/>
    <n v="0"/>
    <n v="0"/>
    <n v="0"/>
    <n v="0"/>
    <s v="Mini-Grant"/>
    <n v="0"/>
    <n v="0"/>
    <n v="0"/>
    <n v="0"/>
    <n v="0"/>
    <n v="0"/>
    <n v="0"/>
    <n v="0"/>
    <n v="0"/>
    <n v="0"/>
    <n v="0"/>
    <n v="0"/>
    <n v="0"/>
    <n v="0"/>
    <s v="Mini-Grant"/>
    <n v="0"/>
    <n v="0"/>
    <n v="0"/>
    <n v="0"/>
    <m/>
    <n v="0"/>
    <n v="0"/>
    <n v="0"/>
    <n v="0"/>
    <n v="0"/>
    <n v="0"/>
    <n v="0"/>
    <n v="0"/>
    <n v="0"/>
    <n v="0"/>
    <s v="Mini-Grant"/>
    <n v="0"/>
    <n v="0"/>
    <n v="0"/>
    <n v="0"/>
    <m/>
    <n v="0"/>
    <n v="0"/>
    <n v="0"/>
    <n v="0"/>
    <n v="0"/>
    <n v="0"/>
    <n v="0"/>
    <n v="0"/>
    <n v="0"/>
    <x v="4"/>
    <n v="0"/>
    <n v="0"/>
    <n v="0"/>
    <n v="0"/>
    <m/>
    <n v="0"/>
    <s v="Spring 2020"/>
    <n v="0"/>
    <n v="0"/>
    <n v="0"/>
    <n v="0"/>
    <n v="0"/>
    <n v="0"/>
    <n v="0"/>
    <n v="0"/>
    <x v="4"/>
    <n v="0"/>
    <n v="0"/>
    <n v="0"/>
    <n v="0"/>
    <m/>
    <n v="0"/>
    <s v="Spring 2020"/>
    <n v="0"/>
    <n v="0"/>
    <n v="0"/>
    <n v="0"/>
    <n v="0"/>
    <n v="0"/>
    <n v="0"/>
    <n v="0"/>
    <n v="0"/>
    <n v="0"/>
    <n v="0"/>
  </r>
  <r>
    <s v="M067"/>
    <n v="515792"/>
    <x v="14"/>
    <s v="2019"/>
    <x v="1"/>
    <x v="2"/>
    <n v="4800"/>
    <s v="Spring 2020"/>
    <s v="Suzanne Ellenberger"/>
    <s v="suzanne.ellenberger@uga.edu"/>
    <s v="Freshman Chemistry II"/>
    <s v="CHEM 1212"/>
    <s v="Chemistry"/>
    <s v="n/a"/>
    <s v="n/a"/>
    <s v="n/a"/>
    <n v="0"/>
    <n v="0"/>
    <n v="0"/>
    <n v="0"/>
    <n v="0"/>
    <n v="0"/>
    <n v="0"/>
    <s v="N"/>
    <m/>
    <m/>
    <s v="Mini-Grant"/>
    <n v="0"/>
    <n v="0"/>
    <n v="0"/>
    <n v="0"/>
    <n v="0"/>
    <n v="0"/>
    <n v="0"/>
    <n v="0"/>
    <n v="0"/>
    <n v="0"/>
    <n v="0"/>
    <n v="0"/>
    <n v="0"/>
    <n v="0"/>
    <n v="0"/>
    <n v="0"/>
    <n v="0"/>
    <n v="0"/>
    <n v="0"/>
    <n v="0"/>
    <n v="0"/>
    <n v="0"/>
    <n v="0"/>
    <n v="0"/>
    <n v="0"/>
    <n v="0"/>
    <n v="0"/>
    <n v="0"/>
    <s v="Mini-Grant"/>
    <n v="0"/>
    <n v="0"/>
    <n v="0"/>
    <n v="0"/>
    <n v="0"/>
    <n v="0"/>
    <n v="0"/>
    <n v="0"/>
    <n v="0"/>
    <n v="0"/>
    <n v="0"/>
    <n v="0"/>
    <n v="0"/>
    <n v="0"/>
    <s v="Mini-Grant"/>
    <n v="0"/>
    <n v="0"/>
    <n v="0"/>
    <n v="0"/>
    <m/>
    <n v="0"/>
    <n v="0"/>
    <n v="0"/>
    <n v="0"/>
    <n v="0"/>
    <n v="0"/>
    <n v="0"/>
    <n v="0"/>
    <n v="0"/>
    <n v="0"/>
    <s v="Mini-Grant"/>
    <n v="0"/>
    <n v="0"/>
    <n v="0"/>
    <n v="0"/>
    <m/>
    <n v="0"/>
    <n v="0"/>
    <n v="0"/>
    <n v="0"/>
    <n v="0"/>
    <n v="0"/>
    <n v="0"/>
    <n v="0"/>
    <n v="0"/>
    <x v="4"/>
    <n v="0"/>
    <n v="0"/>
    <n v="0"/>
    <n v="0"/>
    <m/>
    <n v="0"/>
    <s v="Spring 2020"/>
    <n v="0"/>
    <n v="0"/>
    <n v="0"/>
    <n v="0"/>
    <n v="0"/>
    <n v="0"/>
    <n v="0"/>
    <n v="0"/>
    <x v="4"/>
    <n v="0"/>
    <n v="0"/>
    <n v="0"/>
    <n v="0"/>
    <m/>
    <n v="0"/>
    <s v="Spring 2020"/>
    <n v="0"/>
    <n v="0"/>
    <n v="0"/>
    <n v="0"/>
    <n v="0"/>
    <n v="0"/>
    <n v="0"/>
    <n v="0"/>
    <n v="0"/>
    <n v="0"/>
    <n v="0"/>
  </r>
  <r>
    <s v="M068"/>
    <n v="515994"/>
    <x v="14"/>
    <s v="2019"/>
    <x v="1"/>
    <x v="2"/>
    <n v="4800"/>
    <s v="Fall 2019"/>
    <s v="Suzanne Ellenberger"/>
    <s v="suzanne.ellenberger@uga.edu"/>
    <s v="Freshman Chemistry I"/>
    <s v="CHEM 1211"/>
    <s v="Chemistry"/>
    <s v="n/a"/>
    <s v="n/a"/>
    <s v="n/a"/>
    <n v="0"/>
    <n v="0"/>
    <n v="0"/>
    <n v="0"/>
    <n v="0"/>
    <n v="0"/>
    <n v="0"/>
    <s v="N"/>
    <m/>
    <m/>
    <s v="Mini-Grant"/>
    <n v="0"/>
    <n v="0"/>
    <n v="0"/>
    <n v="0"/>
    <n v="0"/>
    <n v="0"/>
    <n v="0"/>
    <n v="0"/>
    <n v="0"/>
    <n v="0"/>
    <n v="0"/>
    <n v="0"/>
    <n v="0"/>
    <n v="0"/>
    <n v="0"/>
    <n v="0"/>
    <n v="0"/>
    <n v="0"/>
    <n v="0"/>
    <n v="0"/>
    <n v="0"/>
    <n v="0"/>
    <n v="0"/>
    <n v="0"/>
    <n v="0"/>
    <n v="0"/>
    <n v="0"/>
    <n v="0"/>
    <s v="Mini-Grant"/>
    <n v="0"/>
    <n v="0"/>
    <n v="0"/>
    <n v="0"/>
    <n v="0"/>
    <n v="0"/>
    <n v="0"/>
    <n v="0"/>
    <n v="0"/>
    <n v="0"/>
    <n v="0"/>
    <n v="0"/>
    <n v="0"/>
    <n v="0"/>
    <s v="Mini-Grant"/>
    <n v="0"/>
    <n v="0"/>
    <n v="0"/>
    <n v="0"/>
    <m/>
    <n v="0"/>
    <n v="0"/>
    <n v="0"/>
    <n v="0"/>
    <n v="0"/>
    <n v="0"/>
    <n v="0"/>
    <n v="0"/>
    <n v="0"/>
    <n v="0"/>
    <s v="Mini-Grant"/>
    <n v="0"/>
    <n v="0"/>
    <n v="0"/>
    <n v="0"/>
    <m/>
    <n v="0"/>
    <n v="0"/>
    <n v="0"/>
    <n v="0"/>
    <n v="0"/>
    <n v="0"/>
    <n v="0"/>
    <n v="0"/>
    <n v="0"/>
    <x v="4"/>
    <n v="0"/>
    <n v="0"/>
    <n v="0"/>
    <n v="0"/>
    <m/>
    <n v="0"/>
    <s v="Fall 2019"/>
    <n v="0"/>
    <n v="0"/>
    <n v="0"/>
    <n v="0"/>
    <n v="0"/>
    <n v="0"/>
    <n v="0"/>
    <n v="0"/>
    <x v="4"/>
    <n v="0"/>
    <n v="0"/>
    <n v="0"/>
    <n v="0"/>
    <m/>
    <n v="0"/>
    <s v="Fall 2019"/>
    <n v="0"/>
    <n v="0"/>
    <n v="0"/>
    <n v="0"/>
    <n v="0"/>
    <n v="0"/>
    <n v="0"/>
    <n v="0"/>
    <n v="0"/>
    <n v="0"/>
    <n v="0"/>
  </r>
  <r>
    <s v="M069"/>
    <n v="515886"/>
    <x v="14"/>
    <s v="2019"/>
    <x v="1"/>
    <x v="13"/>
    <n v="2800"/>
    <s v="Fall 2019"/>
    <s v="Kathryn Morris Dye"/>
    <s v="kathryn.dye@sgsc.edu"/>
    <s v="Introduction to Biology I"/>
    <s v="BIOL 1010"/>
    <s v="Biological Sciences"/>
    <s v="n/a"/>
    <s v="n/a"/>
    <s v="n/a"/>
    <n v="0"/>
    <n v="0"/>
    <n v="0"/>
    <n v="0"/>
    <n v="0"/>
    <n v="0"/>
    <n v="0"/>
    <s v="N"/>
    <m/>
    <m/>
    <s v="Mini-Grant"/>
    <n v="0"/>
    <n v="0"/>
    <n v="0"/>
    <n v="0"/>
    <n v="0"/>
    <n v="0"/>
    <n v="0"/>
    <n v="0"/>
    <n v="0"/>
    <n v="0"/>
    <n v="0"/>
    <n v="0"/>
    <n v="0"/>
    <n v="0"/>
    <n v="0"/>
    <n v="0"/>
    <n v="0"/>
    <n v="0"/>
    <n v="0"/>
    <n v="0"/>
    <n v="0"/>
    <n v="0"/>
    <n v="0"/>
    <n v="0"/>
    <n v="0"/>
    <n v="0"/>
    <n v="0"/>
    <n v="0"/>
    <s v="Mini-Grant"/>
    <n v="0"/>
    <n v="0"/>
    <n v="0"/>
    <n v="0"/>
    <n v="0"/>
    <n v="0"/>
    <n v="0"/>
    <n v="0"/>
    <n v="0"/>
    <n v="0"/>
    <n v="0"/>
    <n v="0"/>
    <n v="0"/>
    <n v="0"/>
    <s v="Mini-Grant"/>
    <n v="0"/>
    <n v="0"/>
    <n v="0"/>
    <n v="0"/>
    <m/>
    <n v="0"/>
    <n v="0"/>
    <n v="0"/>
    <n v="0"/>
    <n v="0"/>
    <n v="0"/>
    <n v="0"/>
    <n v="0"/>
    <n v="0"/>
    <n v="0"/>
    <s v="Mini-Grant"/>
    <n v="0"/>
    <n v="0"/>
    <n v="0"/>
    <n v="0"/>
    <m/>
    <n v="0"/>
    <n v="0"/>
    <n v="0"/>
    <n v="0"/>
    <n v="0"/>
    <n v="0"/>
    <n v="0"/>
    <n v="0"/>
    <n v="0"/>
    <x v="4"/>
    <n v="0"/>
    <n v="0"/>
    <n v="0"/>
    <n v="0"/>
    <m/>
    <n v="0"/>
    <s v="Fall 2019"/>
    <n v="0"/>
    <n v="0"/>
    <n v="0"/>
    <n v="0"/>
    <n v="0"/>
    <n v="0"/>
    <n v="0"/>
    <n v="0"/>
    <x v="4"/>
    <n v="0"/>
    <n v="0"/>
    <n v="0"/>
    <n v="0"/>
    <m/>
    <n v="0"/>
    <s v="Fall 2019"/>
    <n v="0"/>
    <n v="0"/>
    <n v="0"/>
    <n v="0"/>
    <n v="0"/>
    <n v="0"/>
    <n v="0"/>
    <n v="0"/>
    <n v="0"/>
    <n v="0"/>
    <n v="0"/>
  </r>
  <r>
    <s v="M071"/>
    <n v="515867"/>
    <x v="14"/>
    <s v="2019"/>
    <x v="1"/>
    <x v="15"/>
    <n v="2800"/>
    <s v="Spring 2020"/>
    <s v="Clément Aubert"/>
    <s v="caubert@augusta.edu"/>
    <s v="Database Systems"/>
    <s v="CSCI 3410"/>
    <s v="Computing Disciplines"/>
    <s v="n/a"/>
    <s v="n/a"/>
    <s v="n/a"/>
    <n v="0"/>
    <n v="0"/>
    <n v="0"/>
    <n v="0"/>
    <n v="0"/>
    <n v="0"/>
    <n v="0"/>
    <s v="N"/>
    <m/>
    <m/>
    <s v="Mini-Grant"/>
    <n v="0"/>
    <n v="0"/>
    <n v="0"/>
    <n v="0"/>
    <n v="0"/>
    <n v="0"/>
    <n v="0"/>
    <n v="0"/>
    <n v="0"/>
    <n v="0"/>
    <n v="0"/>
    <n v="0"/>
    <n v="0"/>
    <n v="0"/>
    <n v="0"/>
    <n v="0"/>
    <n v="0"/>
    <n v="0"/>
    <n v="0"/>
    <n v="0"/>
    <n v="0"/>
    <n v="0"/>
    <n v="0"/>
    <n v="0"/>
    <n v="0"/>
    <n v="0"/>
    <n v="0"/>
    <n v="0"/>
    <s v="Mini-Grant"/>
    <n v="0"/>
    <n v="0"/>
    <n v="0"/>
    <n v="0"/>
    <n v="0"/>
    <n v="0"/>
    <n v="0"/>
    <n v="0"/>
    <n v="0"/>
    <n v="0"/>
    <n v="0"/>
    <n v="0"/>
    <n v="0"/>
    <n v="0"/>
    <s v="Mini-Grant"/>
    <n v="0"/>
    <n v="0"/>
    <n v="0"/>
    <n v="0"/>
    <m/>
    <n v="0"/>
    <n v="0"/>
    <n v="0"/>
    <n v="0"/>
    <n v="0"/>
    <n v="0"/>
    <n v="0"/>
    <n v="0"/>
    <n v="0"/>
    <n v="0"/>
    <s v="Mini-Grant"/>
    <n v="0"/>
    <n v="0"/>
    <n v="0"/>
    <n v="0"/>
    <m/>
    <n v="0"/>
    <n v="0"/>
    <n v="0"/>
    <n v="0"/>
    <n v="0"/>
    <n v="0"/>
    <n v="0"/>
    <n v="0"/>
    <n v="0"/>
    <x v="4"/>
    <n v="0"/>
    <n v="0"/>
    <n v="0"/>
    <n v="0"/>
    <m/>
    <n v="0"/>
    <s v="Spring 2020"/>
    <n v="0"/>
    <n v="0"/>
    <n v="0"/>
    <n v="0"/>
    <n v="0"/>
    <n v="0"/>
    <n v="0"/>
    <n v="0"/>
    <x v="4"/>
    <n v="0"/>
    <n v="0"/>
    <n v="0"/>
    <n v="0"/>
    <m/>
    <n v="0"/>
    <s v="Spring 2020"/>
    <n v="0"/>
    <n v="0"/>
    <n v="0"/>
    <n v="0"/>
    <n v="0"/>
    <n v="0"/>
    <n v="0"/>
    <n v="0"/>
    <n v="0"/>
    <n v="0"/>
    <n v="0"/>
  </r>
  <r>
    <s v="M073"/>
    <n v="515682"/>
    <x v="14"/>
    <s v="2019"/>
    <x v="1"/>
    <x v="21"/>
    <n v="4800"/>
    <s v="Spring 2020"/>
    <s v="Rabia Shahbaz"/>
    <s v="rshahbaz@ggc.edu"/>
    <s v="College Algebra"/>
    <s v="MATH 1111"/>
    <s v="Mathematical Subjects"/>
    <s v="n/a"/>
    <s v="n/a"/>
    <s v="n/a"/>
    <n v="0"/>
    <n v="0"/>
    <n v="0"/>
    <n v="0"/>
    <n v="0"/>
    <n v="0"/>
    <n v="0"/>
    <s v="N"/>
    <m/>
    <m/>
    <s v="Mini-Grant"/>
    <n v="0"/>
    <n v="0"/>
    <n v="0"/>
    <n v="0"/>
    <n v="0"/>
    <n v="0"/>
    <n v="0"/>
    <n v="0"/>
    <n v="0"/>
    <n v="0"/>
    <n v="0"/>
    <n v="0"/>
    <n v="0"/>
    <n v="0"/>
    <n v="0"/>
    <n v="0"/>
    <n v="0"/>
    <n v="0"/>
    <n v="0"/>
    <n v="0"/>
    <n v="0"/>
    <n v="0"/>
    <n v="0"/>
    <n v="0"/>
    <n v="0"/>
    <n v="0"/>
    <n v="0"/>
    <n v="0"/>
    <s v="Mini-Grant"/>
    <n v="0"/>
    <n v="0"/>
    <n v="0"/>
    <n v="0"/>
    <n v="0"/>
    <n v="0"/>
    <n v="0"/>
    <n v="0"/>
    <n v="0"/>
    <n v="0"/>
    <n v="0"/>
    <n v="0"/>
    <n v="0"/>
    <n v="0"/>
    <s v="Mini-Grant"/>
    <n v="0"/>
    <n v="0"/>
    <n v="0"/>
    <n v="0"/>
    <m/>
    <n v="0"/>
    <n v="0"/>
    <n v="0"/>
    <n v="0"/>
    <n v="0"/>
    <n v="0"/>
    <n v="0"/>
    <n v="0"/>
    <n v="0"/>
    <n v="0"/>
    <s v="Mini-Grant"/>
    <n v="0"/>
    <n v="0"/>
    <n v="0"/>
    <n v="0"/>
    <m/>
    <n v="0"/>
    <n v="0"/>
    <n v="0"/>
    <n v="0"/>
    <n v="0"/>
    <n v="0"/>
    <n v="0"/>
    <n v="0"/>
    <n v="0"/>
    <x v="4"/>
    <n v="0"/>
    <n v="0"/>
    <n v="0"/>
    <n v="0"/>
    <m/>
    <n v="0"/>
    <s v="Spring 2020"/>
    <n v="0"/>
    <n v="0"/>
    <n v="0"/>
    <n v="0"/>
    <n v="0"/>
    <n v="0"/>
    <n v="0"/>
    <n v="0"/>
    <x v="4"/>
    <n v="0"/>
    <n v="0"/>
    <n v="0"/>
    <n v="0"/>
    <m/>
    <n v="0"/>
    <s v="Spring 2020"/>
    <n v="0"/>
    <n v="0"/>
    <n v="0"/>
    <n v="0"/>
    <n v="0"/>
    <n v="0"/>
    <n v="0"/>
    <n v="0"/>
    <n v="0"/>
    <n v="0"/>
    <n v="0"/>
  </r>
  <r>
    <s v="M074"/>
    <n v="516258"/>
    <x v="14"/>
    <s v="2019"/>
    <x v="1"/>
    <x v="2"/>
    <n v="4800"/>
    <s v="Fall 2019"/>
    <s v="John Weatherford"/>
    <s v="johnweatherford@uga.edu"/>
    <s v="New Media Production"/>
    <s v="NMIX 4110"/>
    <s v="Computing Disciplines"/>
    <s v="n/a"/>
    <s v="n/a"/>
    <s v="n/a"/>
    <n v="0"/>
    <n v="0"/>
    <n v="0"/>
    <n v="0"/>
    <n v="0"/>
    <n v="0"/>
    <n v="0"/>
    <s v="N"/>
    <m/>
    <m/>
    <s v="Mini-Grant"/>
    <n v="0"/>
    <n v="0"/>
    <n v="0"/>
    <n v="0"/>
    <n v="0"/>
    <n v="0"/>
    <n v="0"/>
    <n v="0"/>
    <n v="0"/>
    <n v="0"/>
    <n v="0"/>
    <n v="0"/>
    <n v="0"/>
    <n v="0"/>
    <n v="0"/>
    <n v="0"/>
    <n v="0"/>
    <n v="0"/>
    <n v="0"/>
    <n v="0"/>
    <n v="0"/>
    <n v="0"/>
    <n v="0"/>
    <n v="0"/>
    <n v="0"/>
    <n v="0"/>
    <n v="0"/>
    <n v="0"/>
    <s v="Mini-Grant"/>
    <n v="0"/>
    <n v="0"/>
    <n v="0"/>
    <n v="0"/>
    <n v="0"/>
    <n v="0"/>
    <n v="0"/>
    <n v="0"/>
    <n v="0"/>
    <n v="0"/>
    <n v="0"/>
    <n v="0"/>
    <n v="0"/>
    <n v="0"/>
    <s v="Mini-Grant"/>
    <n v="0"/>
    <n v="0"/>
    <n v="0"/>
    <n v="0"/>
    <m/>
    <n v="0"/>
    <n v="0"/>
    <n v="0"/>
    <n v="0"/>
    <n v="0"/>
    <n v="0"/>
    <n v="0"/>
    <n v="0"/>
    <n v="0"/>
    <n v="0"/>
    <s v="Mini-Grant"/>
    <n v="0"/>
    <n v="0"/>
    <n v="0"/>
    <n v="0"/>
    <m/>
    <n v="0"/>
    <n v="0"/>
    <n v="0"/>
    <n v="0"/>
    <n v="0"/>
    <n v="0"/>
    <n v="0"/>
    <n v="0"/>
    <n v="0"/>
    <x v="4"/>
    <n v="0"/>
    <n v="0"/>
    <n v="0"/>
    <n v="0"/>
    <m/>
    <n v="0"/>
    <s v="Fall 2019"/>
    <n v="0"/>
    <n v="0"/>
    <n v="0"/>
    <n v="0"/>
    <n v="0"/>
    <n v="0"/>
    <n v="0"/>
    <n v="0"/>
    <x v="4"/>
    <n v="0"/>
    <n v="0"/>
    <n v="0"/>
    <n v="0"/>
    <m/>
    <n v="0"/>
    <s v="Fall 2019"/>
    <n v="0"/>
    <n v="0"/>
    <n v="0"/>
    <n v="0"/>
    <n v="0"/>
    <n v="0"/>
    <n v="0"/>
    <n v="0"/>
    <n v="0"/>
    <n v="0"/>
    <n v="0"/>
  </r>
  <r>
    <n v="438"/>
    <n v="516170"/>
    <x v="15"/>
    <s v="2019"/>
    <x v="0"/>
    <x v="4"/>
    <n v="30000"/>
    <s v="Summer 2020"/>
    <s v="Jacobus Boers"/>
    <s v="jboers@gsu.edu"/>
    <s v="Global Business"/>
    <s v="BUSA 4000, BUSA 4001"/>
    <s v="Business Administration, Management, and Economics"/>
    <s v="Not Measured"/>
    <s v="Not Measured"/>
    <s v="Not Measured"/>
    <n v="195617.73"/>
    <n v="1463"/>
    <n v="133.71"/>
    <n v="112"/>
    <n v="696"/>
    <n v="655"/>
    <s v="Summer 2020"/>
    <s v="N"/>
    <m/>
    <m/>
    <s v="Continued"/>
    <n v="0"/>
    <n v="0"/>
    <n v="0"/>
    <n v="0"/>
    <n v="0"/>
    <n v="0"/>
    <n v="0"/>
    <n v="0"/>
    <n v="0"/>
    <n v="0"/>
    <n v="0"/>
    <n v="0"/>
    <n v="0"/>
    <n v="0"/>
    <n v="0"/>
    <n v="0"/>
    <n v="0"/>
    <n v="0"/>
    <n v="0"/>
    <n v="0"/>
    <n v="0"/>
    <n v="0"/>
    <n v="0"/>
    <n v="0"/>
    <n v="0"/>
    <n v="0"/>
    <n v="0"/>
    <n v="0"/>
    <s v="Continued"/>
    <n v="0"/>
    <n v="0"/>
    <n v="0"/>
    <n v="0"/>
    <n v="0"/>
    <n v="0"/>
    <n v="0"/>
    <n v="0"/>
    <n v="0"/>
    <n v="0"/>
    <n v="0"/>
    <n v="0"/>
    <n v="0"/>
    <n v="0"/>
    <s v="Continued"/>
    <n v="112"/>
    <n v="696"/>
    <n v="655"/>
    <n v="1463"/>
    <n v="133.71"/>
    <n v="195617.73"/>
    <s v="Summer 2020"/>
    <n v="0"/>
    <n v="0"/>
    <n v="0"/>
    <n v="0"/>
    <n v="0"/>
    <n v="0"/>
    <n v="0"/>
    <n v="0"/>
    <s v="Continued"/>
    <n v="112"/>
    <n v="696"/>
    <n v="655"/>
    <n v="1463"/>
    <n v="133.71"/>
    <n v="195617.73"/>
    <n v="112"/>
    <n v="14975.52"/>
    <n v="696"/>
    <n v="93062.16"/>
    <n v="655"/>
    <n v="87580.05"/>
    <n v="1463"/>
    <n v="195617.73"/>
    <x v="5"/>
    <n v="112"/>
    <n v="696"/>
    <n v="655"/>
    <n v="1463"/>
    <n v="133.71"/>
    <n v="195617.73"/>
    <s v="Summer 2020"/>
    <n v="0"/>
    <n v="0"/>
    <n v="0"/>
    <n v="0"/>
    <n v="0"/>
    <n v="0"/>
    <n v="0"/>
    <n v="0"/>
    <x v="1"/>
    <n v="112"/>
    <n v="696"/>
    <n v="655"/>
    <n v="1463"/>
    <n v="133.71"/>
    <n v="195617.73"/>
    <s v="Summer 2020"/>
    <n v="0"/>
    <n v="0"/>
    <n v="0"/>
    <n v="0"/>
    <n v="0"/>
    <n v="0"/>
    <n v="0"/>
    <n v="0"/>
    <n v="1463"/>
    <n v="195617.73"/>
    <n v="6.5205910000000005"/>
  </r>
  <r>
    <n v="439"/>
    <n v="516278"/>
    <x v="15"/>
    <s v="2019"/>
    <x v="0"/>
    <x v="11"/>
    <n v="30000"/>
    <s v="Spring 2020"/>
    <s v="Lydia Ray"/>
    <s v="ray_lydia@columbusstate.edu"/>
    <s v="Computer Science II; Data Structures; Information Security"/>
    <s v="CPSC 1302, CPSC 2108, CPSC 2106"/>
    <s v="Computing Disciplines"/>
    <s v="Positive"/>
    <s v="Neutral"/>
    <s v="Neutral"/>
    <n v="61603.5"/>
    <n v="525"/>
    <n v="117.34"/>
    <n v="90"/>
    <n v="180"/>
    <n v="255"/>
    <s v="Spring 2020"/>
    <s v="N"/>
    <m/>
    <m/>
    <s v="Continued"/>
    <n v="0"/>
    <n v="0"/>
    <n v="0"/>
    <n v="0"/>
    <n v="0"/>
    <n v="0"/>
    <n v="0"/>
    <n v="0"/>
    <n v="0"/>
    <n v="0"/>
    <n v="0"/>
    <n v="0"/>
    <n v="0"/>
    <n v="0"/>
    <n v="0"/>
    <n v="0"/>
    <n v="0"/>
    <n v="0"/>
    <n v="0"/>
    <n v="0"/>
    <n v="0"/>
    <n v="0"/>
    <n v="0"/>
    <n v="0"/>
    <n v="0"/>
    <n v="0"/>
    <n v="0"/>
    <n v="0"/>
    <s v="Continued"/>
    <n v="0"/>
    <n v="0"/>
    <n v="0"/>
    <n v="0"/>
    <n v="0"/>
    <n v="0"/>
    <n v="0"/>
    <n v="0"/>
    <n v="0"/>
    <n v="0"/>
    <n v="0"/>
    <n v="0"/>
    <n v="0"/>
    <n v="0"/>
    <s v="Continued"/>
    <n v="90"/>
    <n v="180"/>
    <n v="255"/>
    <n v="525"/>
    <n v="117.34"/>
    <n v="61603.5"/>
    <s v="Spring 2020"/>
    <n v="0"/>
    <n v="0"/>
    <n v="0"/>
    <n v="0"/>
    <n v="255"/>
    <n v="29921.7"/>
    <n v="255"/>
    <n v="29921.7"/>
    <s v="Continued"/>
    <n v="90"/>
    <n v="180"/>
    <n v="255"/>
    <n v="525"/>
    <n v="117.34"/>
    <n v="61603.5"/>
    <n v="90"/>
    <n v="10560.6"/>
    <n v="180"/>
    <n v="21121.200000000001"/>
    <n v="255"/>
    <n v="29921.7"/>
    <n v="525"/>
    <n v="61603.5"/>
    <x v="5"/>
    <n v="90"/>
    <n v="180"/>
    <n v="255"/>
    <n v="525"/>
    <n v="117.34"/>
    <n v="61603.5"/>
    <s v="Spring 2020"/>
    <n v="0"/>
    <n v="0"/>
    <n v="0"/>
    <n v="0"/>
    <n v="0"/>
    <n v="0"/>
    <n v="0"/>
    <n v="0"/>
    <x v="5"/>
    <n v="90"/>
    <n v="180"/>
    <n v="255"/>
    <n v="525"/>
    <n v="117.34"/>
    <n v="61603.5"/>
    <s v="Spring 2020"/>
    <n v="0"/>
    <n v="0"/>
    <n v="0"/>
    <n v="0"/>
    <n v="0"/>
    <n v="0"/>
    <n v="0"/>
    <n v="0"/>
    <n v="780"/>
    <n v="91525.2"/>
    <n v="3.05084"/>
  </r>
  <r>
    <n v="440"/>
    <n v="516268"/>
    <x v="15"/>
    <s v="2019"/>
    <x v="0"/>
    <x v="1"/>
    <n v="30000"/>
    <s v="Spring 2020"/>
    <s v="Selena He"/>
    <s v="she4@kennesaw.edu"/>
    <s v="Data Structures; Data Structures Lab; Operating Systems; Algorithm Analysis; Modeling &amp; Simulation"/>
    <s v="CS3305, CS3305L, CS3502, CS4306, CS4632"/>
    <s v="Computing Disciplines"/>
    <s v="Positive"/>
    <s v="Positive"/>
    <s v="Neutral"/>
    <n v="254643.20000000001"/>
    <n v="1715"/>
    <n v="148.47999999999999"/>
    <n v="424"/>
    <n v="646"/>
    <n v="646"/>
    <s v="Spring 2020"/>
    <s v="N"/>
    <m/>
    <m/>
    <s v="Continued"/>
    <n v="0"/>
    <n v="0"/>
    <n v="0"/>
    <n v="0"/>
    <n v="0"/>
    <n v="0"/>
    <n v="0"/>
    <n v="0"/>
    <n v="0"/>
    <n v="0"/>
    <n v="0"/>
    <n v="0"/>
    <n v="0"/>
    <n v="0"/>
    <n v="0"/>
    <n v="0"/>
    <n v="0"/>
    <n v="0"/>
    <n v="0"/>
    <n v="0"/>
    <n v="0"/>
    <n v="0"/>
    <n v="0"/>
    <n v="0"/>
    <n v="0"/>
    <n v="0"/>
    <n v="0"/>
    <n v="0"/>
    <s v="Continued"/>
    <n v="0"/>
    <n v="0"/>
    <n v="0"/>
    <n v="0"/>
    <n v="0"/>
    <n v="0"/>
    <n v="0"/>
    <n v="0"/>
    <n v="0"/>
    <n v="0"/>
    <n v="0"/>
    <n v="0"/>
    <n v="0"/>
    <n v="0"/>
    <s v="Continued"/>
    <n v="424"/>
    <n v="646"/>
    <n v="646"/>
    <n v="1716"/>
    <n v="148.47999999999999"/>
    <n v="254791.67999999999"/>
    <s v="Spring 2020"/>
    <n v="0"/>
    <n v="0"/>
    <n v="0"/>
    <n v="0"/>
    <n v="646"/>
    <n v="95918.079999999987"/>
    <n v="646"/>
    <n v="95918.079999999987"/>
    <s v="Continued"/>
    <n v="424"/>
    <n v="646"/>
    <n v="646"/>
    <n v="1716"/>
    <n v="148.47999999999999"/>
    <n v="254791.67999999999"/>
    <n v="424"/>
    <n v="62955.519999999997"/>
    <n v="646"/>
    <n v="95918.079999999987"/>
    <n v="646"/>
    <n v="95918.079999999987"/>
    <n v="1716"/>
    <n v="254791.67999999996"/>
    <x v="0"/>
    <n v="424"/>
    <n v="646"/>
    <n v="646"/>
    <n v="1716"/>
    <n v="148.47999999999999"/>
    <n v="254791.67999999999"/>
    <s v="Spring 2020"/>
    <n v="424"/>
    <n v="62955.519999999997"/>
    <n v="646"/>
    <n v="95918.079999999987"/>
    <n v="646"/>
    <n v="95918.079999999987"/>
    <n v="1716"/>
    <n v="254791.67999999996"/>
    <x v="5"/>
    <n v="424"/>
    <n v="646"/>
    <n v="646"/>
    <n v="1716"/>
    <n v="148.47999999999999"/>
    <n v="254791.67999999999"/>
    <s v="Spring 2020"/>
    <n v="0"/>
    <n v="0"/>
    <n v="0"/>
    <n v="0"/>
    <n v="0"/>
    <n v="0"/>
    <n v="0"/>
    <n v="0"/>
    <n v="4078"/>
    <n v="605501.43999999994"/>
    <n v="20.183381333333333"/>
  </r>
  <r>
    <n v="442"/>
    <n v="516272"/>
    <x v="15"/>
    <s v="2019"/>
    <x v="0"/>
    <x v="1"/>
    <n v="10800"/>
    <s v="Summer 2020"/>
    <s v="Uli Ingram"/>
    <s v="uingram@kennesaw.edu"/>
    <s v="World Regional Geography and Introduction to Cartographic Techniques"/>
    <s v="GEOG 1130, GEOG 3305"/>
    <s v="Geological Sciences and Geography"/>
    <s v="Positive"/>
    <s v="Positive"/>
    <s v="Positive"/>
    <n v="26847"/>
    <n v="225"/>
    <n v="119.32"/>
    <n v="45"/>
    <n v="185"/>
    <n v="25"/>
    <s v="Summer 2020"/>
    <s v="N"/>
    <m/>
    <m/>
    <s v="Continued"/>
    <n v="0"/>
    <n v="0"/>
    <n v="0"/>
    <n v="0"/>
    <n v="0"/>
    <n v="0"/>
    <n v="0"/>
    <n v="0"/>
    <n v="0"/>
    <n v="0"/>
    <n v="0"/>
    <n v="0"/>
    <n v="0"/>
    <n v="0"/>
    <n v="0"/>
    <n v="0"/>
    <n v="0"/>
    <n v="0"/>
    <n v="0"/>
    <n v="0"/>
    <n v="0"/>
    <n v="0"/>
    <n v="0"/>
    <n v="0"/>
    <n v="0"/>
    <n v="0"/>
    <n v="0"/>
    <n v="0"/>
    <s v="Continued"/>
    <n v="0"/>
    <n v="0"/>
    <n v="0"/>
    <n v="0"/>
    <n v="0"/>
    <n v="0"/>
    <n v="0"/>
    <n v="0"/>
    <n v="0"/>
    <n v="0"/>
    <n v="0"/>
    <n v="0"/>
    <n v="0"/>
    <n v="0"/>
    <s v="Continued"/>
    <n v="45"/>
    <n v="185"/>
    <n v="25"/>
    <n v="255"/>
    <n v="119.32"/>
    <n v="30426.6"/>
    <s v="Summer 2020"/>
    <n v="0"/>
    <n v="0"/>
    <n v="0"/>
    <n v="0"/>
    <n v="0"/>
    <n v="0"/>
    <n v="0"/>
    <n v="0"/>
    <s v="Continued"/>
    <n v="45"/>
    <n v="185"/>
    <n v="25"/>
    <n v="255"/>
    <n v="119.32"/>
    <n v="30426.6"/>
    <n v="45"/>
    <n v="5369.4"/>
    <n v="185"/>
    <n v="22074.199999999997"/>
    <n v="25"/>
    <n v="2983"/>
    <n v="255"/>
    <n v="30426.6"/>
    <x v="0"/>
    <n v="45"/>
    <n v="185"/>
    <n v="25"/>
    <n v="255"/>
    <n v="119.32"/>
    <n v="30426.6"/>
    <s v="Summer 2020"/>
    <n v="45"/>
    <n v="5369.4"/>
    <n v="185"/>
    <n v="22074.199999999997"/>
    <n v="25"/>
    <n v="2983"/>
    <n v="255"/>
    <n v="30426.6"/>
    <x v="2"/>
    <n v="45"/>
    <n v="185"/>
    <n v="25"/>
    <n v="255"/>
    <n v="119.32"/>
    <n v="30426.6"/>
    <s v="Summer 2020"/>
    <n v="45"/>
    <n v="5369.4"/>
    <n v="185"/>
    <n v="22074.199999999997"/>
    <n v="25"/>
    <n v="2983"/>
    <n v="255"/>
    <n v="30426.6"/>
    <n v="765"/>
    <n v="91279.799999999988"/>
    <n v="8.4518333333333331"/>
  </r>
  <r>
    <n v="443"/>
    <n v="516274"/>
    <x v="15"/>
    <s v="2019"/>
    <x v="0"/>
    <x v="1"/>
    <n v="10800"/>
    <s v="Spring 2020"/>
    <s v="Laura Howard"/>
    <s v="lhowar40@kennesaw.edu"/>
    <s v="World Literature"/>
    <s v="ENGL 2110"/>
    <s v="English"/>
    <s v="Positive"/>
    <s v="Positive"/>
    <s v="Positive"/>
    <n v="13500"/>
    <n v="200"/>
    <n v="67.5"/>
    <s v="0"/>
    <s v="100"/>
    <s v="100"/>
    <s v="Spring 2020"/>
    <s v="N"/>
    <m/>
    <m/>
    <s v="Continued"/>
    <n v="0"/>
    <n v="0"/>
    <n v="0"/>
    <n v="0"/>
    <n v="0"/>
    <n v="0"/>
    <n v="0"/>
    <n v="0"/>
    <n v="0"/>
    <n v="0"/>
    <n v="0"/>
    <n v="0"/>
    <n v="0"/>
    <n v="0"/>
    <n v="0"/>
    <n v="0"/>
    <n v="0"/>
    <n v="0"/>
    <n v="0"/>
    <n v="0"/>
    <n v="0"/>
    <n v="0"/>
    <n v="0"/>
    <n v="0"/>
    <n v="0"/>
    <n v="0"/>
    <n v="0"/>
    <n v="0"/>
    <s v="Continued"/>
    <n v="0"/>
    <n v="0"/>
    <n v="0"/>
    <n v="0"/>
    <n v="0"/>
    <n v="0"/>
    <n v="0"/>
    <n v="0"/>
    <n v="0"/>
    <n v="0"/>
    <n v="0"/>
    <n v="0"/>
    <n v="0"/>
    <n v="0"/>
    <s v="Continued"/>
    <s v="0"/>
    <s v="100"/>
    <s v="100"/>
    <n v="200"/>
    <n v="67.5"/>
    <n v="13500"/>
    <s v="Spring 2020"/>
    <s v="0"/>
    <n v="0"/>
    <n v="0"/>
    <n v="0"/>
    <s v="100"/>
    <n v="6750"/>
    <n v="100"/>
    <n v="6750"/>
    <s v="Continued"/>
    <s v="0"/>
    <s v="100"/>
    <s v="100"/>
    <n v="200"/>
    <n v="67.5"/>
    <n v="13500"/>
    <s v="0"/>
    <n v="0"/>
    <s v="100"/>
    <n v="6750"/>
    <s v="100"/>
    <n v="6750"/>
    <n v="200"/>
    <n v="13500"/>
    <x v="5"/>
    <s v="0"/>
    <s v="100"/>
    <s v="100"/>
    <n v="200"/>
    <n v="67.5"/>
    <n v="13500"/>
    <s v="Spring 2020"/>
    <n v="0"/>
    <n v="0"/>
    <n v="0"/>
    <n v="0"/>
    <n v="0"/>
    <n v="0"/>
    <n v="0"/>
    <n v="0"/>
    <x v="5"/>
    <s v="0"/>
    <s v="100"/>
    <s v="100"/>
    <n v="200"/>
    <n v="67.5"/>
    <n v="13500"/>
    <s v="Spring 2020"/>
    <n v="0"/>
    <n v="0"/>
    <n v="0"/>
    <n v="0"/>
    <n v="0"/>
    <n v="0"/>
    <n v="0"/>
    <n v="0"/>
    <n v="300"/>
    <n v="20250"/>
    <n v="1.875"/>
  </r>
  <r>
    <n v="445"/>
    <n v="516199"/>
    <x v="15"/>
    <s v="2019"/>
    <x v="0"/>
    <x v="18"/>
    <n v="25800"/>
    <s v="Summer 2020"/>
    <s v="Aubrey Dyer"/>
    <s v="aubreydyer@clayton.edu"/>
    <s v="Principles of Chemistry I and Principles of Chemistry II"/>
    <s v="CHEM 1211, CHEM 1212"/>
    <s v="Chemistry"/>
    <s v="Positive"/>
    <s v="Positive"/>
    <s v="Positive"/>
    <n v="85060.800000000003"/>
    <n v="440"/>
    <n v="193.32"/>
    <s v="68"/>
    <s v="183"/>
    <s v="189"/>
    <s v="Summer 2020"/>
    <s v="N"/>
    <m/>
    <m/>
    <s v="Continued"/>
    <n v="0"/>
    <n v="0"/>
    <n v="0"/>
    <n v="0"/>
    <n v="0"/>
    <n v="0"/>
    <n v="0"/>
    <n v="0"/>
    <n v="0"/>
    <n v="0"/>
    <n v="0"/>
    <n v="0"/>
    <n v="0"/>
    <n v="0"/>
    <n v="0"/>
    <n v="0"/>
    <n v="0"/>
    <n v="0"/>
    <n v="0"/>
    <n v="0"/>
    <n v="0"/>
    <n v="0"/>
    <n v="0"/>
    <n v="0"/>
    <n v="0"/>
    <n v="0"/>
    <n v="0"/>
    <n v="0"/>
    <s v="Continued"/>
    <n v="0"/>
    <n v="0"/>
    <n v="0"/>
    <n v="0"/>
    <n v="0"/>
    <n v="0"/>
    <n v="0"/>
    <n v="0"/>
    <n v="0"/>
    <n v="0"/>
    <n v="0"/>
    <n v="0"/>
    <n v="0"/>
    <n v="0"/>
    <s v="Continued"/>
    <s v="68"/>
    <s v="183"/>
    <s v="189"/>
    <n v="440"/>
    <n v="193.32"/>
    <n v="85060.800000000003"/>
    <s v="Summer 2020"/>
    <n v="0"/>
    <n v="0"/>
    <n v="0"/>
    <n v="0"/>
    <n v="0"/>
    <n v="0"/>
    <n v="0"/>
    <n v="0"/>
    <s v="Continued"/>
    <s v="68"/>
    <s v="183"/>
    <s v="189"/>
    <n v="440"/>
    <n v="193.32"/>
    <n v="85060.800000000003"/>
    <s v="68"/>
    <n v="13145.76"/>
    <s v="183"/>
    <n v="35377.56"/>
    <s v="189"/>
    <n v="36537.479999999996"/>
    <n v="440"/>
    <n v="85060.799999999988"/>
    <x v="0"/>
    <s v="68"/>
    <s v="183"/>
    <s v="189"/>
    <n v="440"/>
    <n v="193.32"/>
    <n v="85060.800000000003"/>
    <s v="Summer 2020"/>
    <s v="68"/>
    <n v="13145.76"/>
    <s v="183"/>
    <n v="35377.56"/>
    <s v="189"/>
    <n v="36537.479999999996"/>
    <n v="440"/>
    <n v="85060.799999999988"/>
    <x v="2"/>
    <s v="68"/>
    <s v="183"/>
    <s v="189"/>
    <n v="440"/>
    <n v="193.32"/>
    <n v="85060.800000000003"/>
    <s v="Summer 2020"/>
    <s v="68"/>
    <n v="13145.76"/>
    <s v="183"/>
    <n v="35377.56"/>
    <s v="189"/>
    <n v="36537.479999999996"/>
    <n v="440"/>
    <n v="85060.799999999988"/>
    <n v="1320"/>
    <n v="255182.39999999997"/>
    <n v="9.8907906976744169"/>
  </r>
  <r>
    <n v="447"/>
    <n v="516214"/>
    <x v="15"/>
    <s v="2019"/>
    <x v="0"/>
    <x v="17"/>
    <n v="10800"/>
    <s v="Summer 2020"/>
    <s v="Tom Aiello"/>
    <s v="taiello@gordonstate.edu"/>
    <s v="Western Civilization II"/>
    <s v="HIST 1122"/>
    <s v="History"/>
    <s v="Positive"/>
    <s v="Neutral"/>
    <s v="Neutral"/>
    <n v="32678.799999999999"/>
    <n v="280"/>
    <n v="116.71"/>
    <s v="35"/>
    <s v="140"/>
    <s v="140"/>
    <s v="Summer 2020"/>
    <s v="N"/>
    <m/>
    <m/>
    <s v="Continued"/>
    <n v="0"/>
    <n v="0"/>
    <n v="0"/>
    <n v="0"/>
    <n v="0"/>
    <n v="0"/>
    <n v="0"/>
    <n v="0"/>
    <n v="0"/>
    <n v="0"/>
    <n v="0"/>
    <n v="0"/>
    <n v="0"/>
    <n v="0"/>
    <n v="0"/>
    <n v="0"/>
    <n v="0"/>
    <n v="0"/>
    <n v="0"/>
    <n v="0"/>
    <n v="0"/>
    <n v="0"/>
    <n v="0"/>
    <n v="0"/>
    <n v="0"/>
    <n v="0"/>
    <n v="0"/>
    <n v="0"/>
    <s v="Continued"/>
    <n v="0"/>
    <n v="0"/>
    <n v="0"/>
    <n v="0"/>
    <n v="0"/>
    <n v="0"/>
    <n v="0"/>
    <n v="0"/>
    <n v="0"/>
    <n v="0"/>
    <n v="0"/>
    <n v="0"/>
    <n v="0"/>
    <n v="0"/>
    <s v="Continued"/>
    <s v="35"/>
    <s v="140"/>
    <s v="140"/>
    <n v="315"/>
    <n v="116.71"/>
    <n v="36763.65"/>
    <s v="Summer 2020"/>
    <n v="0"/>
    <n v="0"/>
    <n v="0"/>
    <n v="0"/>
    <n v="0"/>
    <n v="0"/>
    <n v="0"/>
    <n v="0"/>
    <s v="Continued"/>
    <s v="35"/>
    <s v="140"/>
    <s v="140"/>
    <n v="315"/>
    <n v="116.71"/>
    <n v="36763.65"/>
    <s v="35"/>
    <n v="4084.85"/>
    <s v="140"/>
    <n v="16339.4"/>
    <s v="140"/>
    <n v="16339.4"/>
    <n v="315"/>
    <n v="36763.65"/>
    <x v="0"/>
    <s v="35"/>
    <s v="140"/>
    <s v="140"/>
    <n v="315"/>
    <n v="116.71"/>
    <n v="36763.65"/>
    <s v="Summer 2020"/>
    <s v="35"/>
    <n v="4084.85"/>
    <s v="140"/>
    <n v="16339.4"/>
    <s v="140"/>
    <n v="16339.4"/>
    <n v="315"/>
    <n v="36763.65"/>
    <x v="5"/>
    <s v="35"/>
    <s v="140"/>
    <s v="140"/>
    <n v="315"/>
    <n v="116.71"/>
    <n v="36763.65"/>
    <s v="Summer 2020"/>
    <n v="0"/>
    <n v="0"/>
    <n v="0"/>
    <n v="0"/>
    <n v="0"/>
    <n v="0"/>
    <n v="0"/>
    <n v="0"/>
    <n v="630"/>
    <n v="73527.3"/>
    <n v="6.8080833333333333"/>
  </r>
  <r>
    <n v="449"/>
    <n v="516262"/>
    <x v="15"/>
    <s v="2019"/>
    <x v="0"/>
    <x v="16"/>
    <n v="10800"/>
    <s v="Summer 2020"/>
    <s v="Rachel Epstein"/>
    <s v="rachel.epstein@gcsu.edu"/>
    <s v="Precalculus"/>
    <s v="MATH 1113"/>
    <s v="Mathematical Subjects"/>
    <s v="Positive"/>
    <s v="Positive"/>
    <s v="Positive"/>
    <n v="34320"/>
    <n v="330"/>
    <n v="104"/>
    <s v="0"/>
    <s v="90"/>
    <s v="240"/>
    <s v="Summer 2020"/>
    <s v="N"/>
    <m/>
    <m/>
    <s v="Continued"/>
    <n v="0"/>
    <n v="0"/>
    <n v="0"/>
    <n v="0"/>
    <n v="0"/>
    <n v="0"/>
    <n v="0"/>
    <n v="0"/>
    <n v="0"/>
    <n v="0"/>
    <n v="0"/>
    <n v="0"/>
    <n v="0"/>
    <n v="0"/>
    <n v="0"/>
    <n v="0"/>
    <n v="0"/>
    <n v="0"/>
    <n v="0"/>
    <n v="0"/>
    <n v="0"/>
    <n v="0"/>
    <n v="0"/>
    <n v="0"/>
    <n v="0"/>
    <n v="0"/>
    <n v="0"/>
    <n v="0"/>
    <s v="Continued"/>
    <n v="0"/>
    <n v="0"/>
    <n v="0"/>
    <n v="0"/>
    <n v="0"/>
    <n v="0"/>
    <n v="0"/>
    <n v="0"/>
    <n v="0"/>
    <n v="0"/>
    <n v="0"/>
    <n v="0"/>
    <n v="0"/>
    <n v="0"/>
    <s v="Continued"/>
    <s v="0"/>
    <s v="90"/>
    <s v="240"/>
    <n v="330"/>
    <n v="104"/>
    <n v="34320"/>
    <s v="Summer 2020"/>
    <n v="0"/>
    <n v="0"/>
    <n v="0"/>
    <n v="0"/>
    <n v="0"/>
    <n v="0"/>
    <n v="0"/>
    <n v="0"/>
    <s v="Continued"/>
    <s v="0"/>
    <s v="90"/>
    <s v="240"/>
    <n v="330"/>
    <n v="104"/>
    <n v="34320"/>
    <s v="0"/>
    <n v="0"/>
    <s v="90"/>
    <n v="9360"/>
    <s v="240"/>
    <n v="24960"/>
    <n v="330"/>
    <n v="34320"/>
    <x v="0"/>
    <s v="0"/>
    <s v="90"/>
    <s v="240"/>
    <n v="330"/>
    <n v="104"/>
    <n v="34320"/>
    <s v="Summer 2020"/>
    <s v="0"/>
    <n v="0"/>
    <s v="90"/>
    <n v="9360"/>
    <s v="240"/>
    <n v="24960"/>
    <n v="330"/>
    <n v="34320"/>
    <x v="2"/>
    <s v="0"/>
    <s v="90"/>
    <s v="240"/>
    <n v="330"/>
    <n v="104"/>
    <n v="34320"/>
    <s v="Summer 2020"/>
    <s v="0"/>
    <n v="0"/>
    <s v="90"/>
    <n v="9360"/>
    <s v="240"/>
    <n v="24960"/>
    <n v="330"/>
    <n v="34320"/>
    <n v="990"/>
    <n v="102960"/>
    <n v="9.5333333333333332"/>
  </r>
  <r>
    <n v="450"/>
    <n v="516266"/>
    <x v="15"/>
    <s v="2019"/>
    <x v="0"/>
    <x v="4"/>
    <n v="10800"/>
    <s v="Spring 2020"/>
    <s v="Cyntoria Johnson"/>
    <s v="cjohnson5@gsu.edu"/>
    <s v="American Criminal Courts"/>
    <s v="CRJU 2700"/>
    <s v="Criminal Justice"/>
    <s v="Positive"/>
    <s v="Positive"/>
    <s v="Neutral"/>
    <n v="35997"/>
    <n v="300"/>
    <n v="119"/>
    <s v="100"/>
    <s v="100"/>
    <s v="100"/>
    <s v="Spring 2020"/>
    <s v="N"/>
    <m/>
    <m/>
    <s v="Continued"/>
    <n v="0"/>
    <n v="0"/>
    <n v="0"/>
    <n v="0"/>
    <n v="0"/>
    <n v="0"/>
    <n v="0"/>
    <n v="0"/>
    <n v="0"/>
    <n v="0"/>
    <n v="0"/>
    <n v="0"/>
    <n v="0"/>
    <n v="0"/>
    <n v="0"/>
    <n v="0"/>
    <n v="0"/>
    <n v="0"/>
    <n v="0"/>
    <n v="0"/>
    <n v="0"/>
    <n v="0"/>
    <n v="0"/>
    <n v="0"/>
    <n v="0"/>
    <n v="0"/>
    <n v="0"/>
    <n v="0"/>
    <s v="Continued"/>
    <n v="0"/>
    <n v="0"/>
    <n v="0"/>
    <n v="0"/>
    <n v="0"/>
    <n v="0"/>
    <n v="0"/>
    <n v="0"/>
    <n v="0"/>
    <n v="0"/>
    <n v="0"/>
    <n v="0"/>
    <n v="0"/>
    <n v="0"/>
    <s v="Continued"/>
    <s v="100"/>
    <s v="100"/>
    <s v="100"/>
    <n v="300"/>
    <n v="119"/>
    <n v="35700"/>
    <s v="Spring 2020"/>
    <n v="0"/>
    <n v="0"/>
    <n v="0"/>
    <n v="0"/>
    <s v="100"/>
    <n v="11900"/>
    <n v="100"/>
    <n v="11900"/>
    <s v="Continued"/>
    <s v="100"/>
    <s v="100"/>
    <s v="100"/>
    <n v="300"/>
    <n v="119"/>
    <n v="35700"/>
    <s v="100"/>
    <n v="11900"/>
    <s v="100"/>
    <n v="11900"/>
    <s v="100"/>
    <n v="11900"/>
    <n v="300"/>
    <n v="35700"/>
    <x v="0"/>
    <s v="100"/>
    <s v="100"/>
    <s v="100"/>
    <n v="300"/>
    <n v="119"/>
    <n v="35700"/>
    <s v="Spring 2020"/>
    <s v="100"/>
    <n v="11900"/>
    <s v="100"/>
    <n v="11900"/>
    <s v="100"/>
    <n v="11900"/>
    <n v="300"/>
    <n v="35700"/>
    <x v="2"/>
    <s v="100"/>
    <s v="100"/>
    <s v="100"/>
    <n v="300"/>
    <n v="119"/>
    <n v="35700"/>
    <s v="Spring 2020"/>
    <s v="100"/>
    <n v="11900"/>
    <s v="100"/>
    <n v="11900"/>
    <s v="100"/>
    <n v="11900"/>
    <n v="300"/>
    <n v="35700"/>
    <n v="1000"/>
    <n v="119000"/>
    <n v="11.018518518518519"/>
  </r>
  <r>
    <n v="451"/>
    <n v="516276"/>
    <x v="15"/>
    <s v="2019"/>
    <x v="0"/>
    <x v="1"/>
    <n v="15800"/>
    <s v="Summer 2020"/>
    <s v="Meng Han"/>
    <s v="mhan9@kennesaw.edu"/>
    <s v="Introduction to Data Analytics and Technology; Big Data System Administration"/>
    <s v="IT 3703, IT 4733"/>
    <s v="Computing Disciplines"/>
    <s v="Positive"/>
    <s v="Positive"/>
    <s v="Neutral"/>
    <n v="36514.800000000003"/>
    <n v="315"/>
    <n v="115.92"/>
    <s v="70"/>
    <s v="105"/>
    <s v="105"/>
    <s v="Summer 2020"/>
    <s v="N"/>
    <m/>
    <m/>
    <s v="Continued"/>
    <n v="0"/>
    <n v="0"/>
    <n v="0"/>
    <n v="0"/>
    <n v="0"/>
    <n v="0"/>
    <n v="0"/>
    <n v="0"/>
    <n v="0"/>
    <n v="0"/>
    <n v="0"/>
    <n v="0"/>
    <n v="0"/>
    <n v="0"/>
    <n v="0"/>
    <n v="0"/>
    <n v="0"/>
    <n v="0"/>
    <n v="0"/>
    <n v="0"/>
    <n v="0"/>
    <n v="0"/>
    <n v="0"/>
    <n v="0"/>
    <n v="0"/>
    <n v="0"/>
    <n v="0"/>
    <n v="0"/>
    <s v="Continued"/>
    <n v="0"/>
    <n v="0"/>
    <n v="0"/>
    <n v="0"/>
    <n v="0"/>
    <n v="0"/>
    <n v="0"/>
    <n v="0"/>
    <n v="0"/>
    <n v="0"/>
    <n v="0"/>
    <n v="0"/>
    <n v="0"/>
    <n v="0"/>
    <s v="Continued"/>
    <s v="70"/>
    <s v="105"/>
    <s v="105"/>
    <n v="280"/>
    <n v="115.92"/>
    <n v="32457.600000000002"/>
    <s v="Summer 2020"/>
    <n v="0"/>
    <n v="0"/>
    <n v="0"/>
    <n v="0"/>
    <n v="0"/>
    <n v="0"/>
    <n v="0"/>
    <n v="0"/>
    <s v="Continued"/>
    <s v="70"/>
    <s v="105"/>
    <s v="105"/>
    <n v="280"/>
    <n v="115.92"/>
    <n v="32457.600000000002"/>
    <s v="70"/>
    <n v="8114.4000000000005"/>
    <s v="105"/>
    <n v="12171.6"/>
    <s v="105"/>
    <n v="12171.6"/>
    <n v="280"/>
    <n v="32457.599999999999"/>
    <x v="5"/>
    <s v="70"/>
    <s v="105"/>
    <s v="105"/>
    <n v="280"/>
    <n v="115.92"/>
    <n v="32457.600000000002"/>
    <s v="Summer 2020"/>
    <n v="0"/>
    <n v="0"/>
    <n v="0"/>
    <n v="0"/>
    <n v="0"/>
    <n v="0"/>
    <n v="0"/>
    <n v="0"/>
    <x v="5"/>
    <s v="70"/>
    <s v="105"/>
    <s v="105"/>
    <n v="280"/>
    <n v="115.92"/>
    <n v="32457.600000000002"/>
    <s v="Summer 2020"/>
    <n v="0"/>
    <n v="0"/>
    <n v="0"/>
    <n v="0"/>
    <n v="0"/>
    <n v="0"/>
    <n v="0"/>
    <n v="0"/>
    <n v="280"/>
    <n v="32457.599999999999"/>
    <n v="2.0542784810126582"/>
  </r>
  <r>
    <n v="453"/>
    <n v="516172"/>
    <x v="15"/>
    <s v="2019"/>
    <x v="0"/>
    <x v="2"/>
    <n v="30000"/>
    <s v="Summer 2020"/>
    <s v="Suzanne Ellenberger"/>
    <s v="suzanne.ellenberger@uga.edu"/>
    <s v="Freshman Chemistry I and Freshman Chemistry II"/>
    <s v="CHEM 1211, CHEM 1212"/>
    <s v="Chemistry"/>
    <s v="Not Measured"/>
    <s v="Not Measured"/>
    <s v="Not Measured"/>
    <n v="400000"/>
    <n v="6000"/>
    <n v="100"/>
    <s v="400"/>
    <s v="3,000"/>
    <s v="2,600"/>
    <s v="Summer 2020"/>
    <s v="N"/>
    <m/>
    <m/>
    <s v="Continued"/>
    <n v="0"/>
    <n v="0"/>
    <n v="0"/>
    <n v="0"/>
    <n v="0"/>
    <n v="0"/>
    <n v="0"/>
    <n v="0"/>
    <n v="0"/>
    <n v="0"/>
    <n v="0"/>
    <n v="0"/>
    <n v="0"/>
    <n v="0"/>
    <n v="0"/>
    <n v="0"/>
    <n v="0"/>
    <n v="0"/>
    <n v="0"/>
    <n v="0"/>
    <n v="0"/>
    <n v="0"/>
    <n v="0"/>
    <n v="0"/>
    <n v="0"/>
    <n v="0"/>
    <n v="0"/>
    <n v="0"/>
    <s v="Continued"/>
    <n v="0"/>
    <n v="0"/>
    <n v="0"/>
    <n v="0"/>
    <n v="0"/>
    <n v="0"/>
    <n v="0"/>
    <n v="0"/>
    <n v="0"/>
    <n v="0"/>
    <n v="0"/>
    <n v="0"/>
    <n v="0"/>
    <n v="0"/>
    <s v="Continued"/>
    <s v="400"/>
    <s v="3,000"/>
    <s v="2,600"/>
    <n v="6000"/>
    <n v="100"/>
    <n v="600000"/>
    <s v="Summer 2020"/>
    <n v="0"/>
    <n v="0"/>
    <n v="0"/>
    <n v="0"/>
    <n v="0"/>
    <n v="0"/>
    <n v="0"/>
    <n v="0"/>
    <s v="Continued"/>
    <s v="400"/>
    <s v="3,000"/>
    <s v="2,600"/>
    <n v="6000"/>
    <n v="100"/>
    <n v="600000"/>
    <s v="400"/>
    <n v="40000"/>
    <s v="3,000"/>
    <n v="300000"/>
    <s v="2,600"/>
    <n v="260000"/>
    <n v="6000"/>
    <n v="600000"/>
    <x v="5"/>
    <s v="400"/>
    <s v="3,000"/>
    <s v="2,600"/>
    <n v="6000"/>
    <n v="100"/>
    <n v="600000"/>
    <s v="Summer 2020"/>
    <n v="0"/>
    <n v="0"/>
    <n v="0"/>
    <n v="0"/>
    <n v="0"/>
    <n v="0"/>
    <n v="0"/>
    <n v="0"/>
    <x v="5"/>
    <s v="400"/>
    <s v="3,000"/>
    <s v="2,600"/>
    <n v="6000"/>
    <n v="100"/>
    <n v="600000"/>
    <s v="Summer 2020"/>
    <n v="0"/>
    <n v="0"/>
    <n v="0"/>
    <n v="0"/>
    <n v="0"/>
    <n v="0"/>
    <n v="0"/>
    <n v="0"/>
    <n v="6000"/>
    <n v="600000"/>
    <n v="20"/>
  </r>
  <r>
    <n v="454"/>
    <n v="516267"/>
    <x v="15"/>
    <s v="2019"/>
    <x v="0"/>
    <x v="12"/>
    <n v="30000"/>
    <s v="Spring 2020"/>
    <s v="Zephyrinus Okonkwo"/>
    <s v="zephyrinus.okonkwo@asurams.edu"/>
    <s v="Quantitative Reasoning"/>
    <s v="MATH 1001"/>
    <s v="Mathematical Subjects"/>
    <s v="Positive"/>
    <s v="Positive"/>
    <s v="Positive"/>
    <n v="178560"/>
    <n v="1920"/>
    <n v="93"/>
    <s v="25"/>
    <s v="1080"/>
    <s v="840"/>
    <s v="Spring 2020"/>
    <s v="N"/>
    <m/>
    <m/>
    <s v="Continued"/>
    <n v="0"/>
    <n v="0"/>
    <n v="0"/>
    <n v="0"/>
    <n v="0"/>
    <n v="0"/>
    <n v="0"/>
    <n v="0"/>
    <n v="0"/>
    <n v="0"/>
    <n v="0"/>
    <n v="0"/>
    <n v="0"/>
    <n v="0"/>
    <n v="0"/>
    <n v="0"/>
    <n v="0"/>
    <n v="0"/>
    <n v="0"/>
    <n v="0"/>
    <n v="0"/>
    <n v="0"/>
    <n v="0"/>
    <n v="0"/>
    <n v="0"/>
    <n v="0"/>
    <n v="0"/>
    <n v="0"/>
    <s v="Continued"/>
    <n v="0"/>
    <n v="0"/>
    <n v="0"/>
    <n v="0"/>
    <n v="0"/>
    <n v="0"/>
    <n v="0"/>
    <n v="0"/>
    <n v="0"/>
    <n v="0"/>
    <n v="0"/>
    <n v="0"/>
    <n v="0"/>
    <n v="0"/>
    <s v="Continued"/>
    <s v="25"/>
    <s v="1080"/>
    <s v="840"/>
    <n v="1945"/>
    <n v="93"/>
    <n v="180885"/>
    <s v="Spring 2020"/>
    <n v="0"/>
    <n v="0"/>
    <n v="0"/>
    <n v="0"/>
    <s v="840"/>
    <n v="78120"/>
    <n v="840"/>
    <n v="78120"/>
    <s v="Continued"/>
    <s v="25"/>
    <s v="1080"/>
    <s v="840"/>
    <n v="1945"/>
    <n v="93"/>
    <n v="180885"/>
    <s v="25"/>
    <n v="2325"/>
    <s v="1080"/>
    <n v="100440"/>
    <s v="840"/>
    <n v="78120"/>
    <n v="1945"/>
    <n v="180885"/>
    <x v="0"/>
    <s v="25"/>
    <s v="1080"/>
    <s v="840"/>
    <n v="1945"/>
    <n v="93"/>
    <n v="180885"/>
    <s v="Spring 2020"/>
    <s v="25"/>
    <n v="2325"/>
    <s v="1080"/>
    <n v="100440"/>
    <s v="840"/>
    <n v="78120"/>
    <n v="1945"/>
    <n v="180885"/>
    <x v="5"/>
    <s v="25"/>
    <s v="1080"/>
    <s v="840"/>
    <n v="1945"/>
    <n v="93"/>
    <n v="180885"/>
    <s v="Spring 2020"/>
    <n v="0"/>
    <n v="0"/>
    <n v="0"/>
    <n v="0"/>
    <n v="0"/>
    <n v="0"/>
    <n v="0"/>
    <n v="0"/>
    <n v="4730"/>
    <n v="439890"/>
    <n v="14.663"/>
  </r>
  <r>
    <n v="455"/>
    <n v="516171"/>
    <x v="15"/>
    <s v="2019"/>
    <x v="0"/>
    <x v="4"/>
    <n v="26098"/>
    <s v="Summer 2020"/>
    <s v="William Bogner"/>
    <s v="wbogner@gsu.edu"/>
    <s v="Business, Value and You (Introduction to Business)"/>
    <s v="BUSA 1105"/>
    <s v="Business Administration, Management, and Economics"/>
    <s v="Positive"/>
    <s v="Positive"/>
    <s v="Not Measured"/>
    <n v="250000"/>
    <n v="3150"/>
    <n v="145.08000000000001"/>
    <n v="350"/>
    <n v="1700"/>
    <n v="1100"/>
    <s v="Summer 2020"/>
    <s v="N"/>
    <m/>
    <m/>
    <s v="Continued"/>
    <n v="0"/>
    <n v="0"/>
    <n v="0"/>
    <n v="0"/>
    <n v="0"/>
    <n v="0"/>
    <n v="0"/>
    <n v="0"/>
    <n v="0"/>
    <n v="0"/>
    <n v="0"/>
    <n v="0"/>
    <n v="0"/>
    <n v="0"/>
    <n v="0"/>
    <n v="0"/>
    <n v="0"/>
    <n v="0"/>
    <n v="0"/>
    <n v="0"/>
    <n v="0"/>
    <n v="0"/>
    <n v="0"/>
    <n v="0"/>
    <n v="0"/>
    <n v="0"/>
    <n v="0"/>
    <n v="0"/>
    <s v="Continued"/>
    <n v="0"/>
    <n v="0"/>
    <n v="0"/>
    <n v="0"/>
    <n v="0"/>
    <n v="0"/>
    <n v="0"/>
    <n v="0"/>
    <n v="0"/>
    <n v="0"/>
    <n v="0"/>
    <n v="0"/>
    <n v="0"/>
    <n v="0"/>
    <s v="Continued"/>
    <n v="350"/>
    <n v="1700"/>
    <n v="1100"/>
    <n v="3150"/>
    <n v="145.08000000000001"/>
    <n v="457002.00000000006"/>
    <s v="Summer 2020"/>
    <n v="0"/>
    <n v="0"/>
    <n v="0"/>
    <n v="0"/>
    <n v="0"/>
    <n v="0"/>
    <n v="0"/>
    <n v="0"/>
    <s v="Continued"/>
    <n v="350"/>
    <n v="1700"/>
    <n v="1100"/>
    <n v="3150"/>
    <n v="145.08000000000001"/>
    <n v="457002.00000000006"/>
    <n v="350"/>
    <n v="50778.000000000007"/>
    <n v="1700"/>
    <n v="246636.00000000003"/>
    <n v="1100"/>
    <n v="159588"/>
    <n v="3150"/>
    <n v="457002.00000000006"/>
    <x v="5"/>
    <n v="350"/>
    <n v="1700"/>
    <n v="1100"/>
    <n v="3150"/>
    <n v="145.08000000000001"/>
    <n v="457002.00000000006"/>
    <s v="Summer 2020"/>
    <n v="0"/>
    <n v="0"/>
    <n v="0"/>
    <n v="0"/>
    <n v="0"/>
    <n v="0"/>
    <n v="0"/>
    <n v="0"/>
    <x v="5"/>
    <n v="350"/>
    <n v="1700"/>
    <n v="1100"/>
    <n v="3150"/>
    <n v="145.08000000000001"/>
    <n v="457002.00000000006"/>
    <s v="Summer 2020"/>
    <n v="0"/>
    <n v="0"/>
    <n v="0"/>
    <n v="0"/>
    <n v="0"/>
    <n v="0"/>
    <n v="0"/>
    <n v="0"/>
    <n v="3150"/>
    <n v="457002.00000000006"/>
    <n v="17.510997011265232"/>
  </r>
  <r>
    <n v="456"/>
    <n v="516257"/>
    <x v="15"/>
    <s v="2019"/>
    <x v="0"/>
    <x v="24"/>
    <n v="10800"/>
    <s v="Spring 2020"/>
    <s v="Brian Ray"/>
    <s v="bray@abac.edu"/>
    <s v="Theatre Appreciation"/>
    <s v="THEA 1100"/>
    <s v="Fine and Applied Arts"/>
    <s v="Positive"/>
    <s v="Neutral"/>
    <s v="Neutral"/>
    <n v="35292"/>
    <n v="240"/>
    <n v="147.05000000000001"/>
    <s v="0"/>
    <s v="120"/>
    <s v="120"/>
    <s v="Spring 2020"/>
    <s v="N"/>
    <m/>
    <m/>
    <s v="Continued"/>
    <n v="0"/>
    <n v="0"/>
    <n v="0"/>
    <n v="0"/>
    <n v="0"/>
    <n v="0"/>
    <n v="0"/>
    <n v="0"/>
    <n v="0"/>
    <n v="0"/>
    <n v="0"/>
    <n v="0"/>
    <n v="0"/>
    <n v="0"/>
    <n v="0"/>
    <n v="0"/>
    <n v="0"/>
    <n v="0"/>
    <n v="0"/>
    <n v="0"/>
    <n v="0"/>
    <n v="0"/>
    <n v="0"/>
    <n v="0"/>
    <n v="0"/>
    <n v="0"/>
    <n v="0"/>
    <n v="0"/>
    <s v="Continued"/>
    <n v="0"/>
    <n v="0"/>
    <n v="0"/>
    <n v="0"/>
    <n v="0"/>
    <n v="0"/>
    <n v="0"/>
    <n v="0"/>
    <n v="0"/>
    <n v="0"/>
    <n v="0"/>
    <n v="0"/>
    <n v="0"/>
    <n v="0"/>
    <s v="Continued"/>
    <s v="0"/>
    <s v="120"/>
    <s v="120"/>
    <n v="240"/>
    <n v="147.05000000000001"/>
    <n v="35292"/>
    <s v="Spring 2020"/>
    <n v="0"/>
    <n v="0"/>
    <n v="0"/>
    <n v="0"/>
    <s v="120"/>
    <n v="17646"/>
    <n v="120"/>
    <n v="17646"/>
    <s v="Continued"/>
    <s v="0"/>
    <s v="120"/>
    <s v="120"/>
    <n v="240"/>
    <n v="147.05000000000001"/>
    <n v="35292"/>
    <s v="0"/>
    <n v="0"/>
    <s v="120"/>
    <n v="17646"/>
    <s v="120"/>
    <n v="17646"/>
    <n v="240"/>
    <n v="35292"/>
    <x v="0"/>
    <s v="0"/>
    <s v="120"/>
    <s v="120"/>
    <n v="240"/>
    <n v="147.05000000000001"/>
    <n v="35292"/>
    <s v="Spring 2020"/>
    <s v="0"/>
    <n v="0"/>
    <s v="120"/>
    <n v="17646"/>
    <s v="120"/>
    <n v="17646"/>
    <n v="240"/>
    <n v="35292"/>
    <x v="2"/>
    <s v="0"/>
    <s v="120"/>
    <s v="120"/>
    <n v="240"/>
    <n v="147.05000000000001"/>
    <n v="35292"/>
    <s v="Spring 2020"/>
    <s v="0"/>
    <n v="0"/>
    <s v="120"/>
    <n v="17646"/>
    <s v="120"/>
    <n v="17646"/>
    <n v="240"/>
    <n v="35292"/>
    <n v="840"/>
    <n v="123522"/>
    <n v="11.437222222222223"/>
  </r>
  <r>
    <n v="457"/>
    <n v="516255"/>
    <x v="15"/>
    <s v="2019"/>
    <x v="0"/>
    <x v="15"/>
    <n v="15800"/>
    <s v="Summer 2020"/>
    <s v="Thomas Colbert"/>
    <s v="tcolbert@augusta.edu"/>
    <s v="Introductory Physics I and Introductory Physics II"/>
    <s v="PHYS1111, PHYS1112"/>
    <s v="Physics and Astronomy"/>
    <s v="Positive"/>
    <s v="Positive"/>
    <s v="Positive"/>
    <n v="132636.07"/>
    <n v="503"/>
    <n v="263.69"/>
    <s v="80"/>
    <s v="200"/>
    <s v="223"/>
    <s v="Summer 2020"/>
    <s v="N"/>
    <m/>
    <m/>
    <s v="Continued"/>
    <n v="0"/>
    <n v="0"/>
    <n v="0"/>
    <n v="0"/>
    <n v="0"/>
    <n v="0"/>
    <n v="0"/>
    <n v="0"/>
    <n v="0"/>
    <n v="0"/>
    <n v="0"/>
    <n v="0"/>
    <n v="0"/>
    <n v="0"/>
    <n v="0"/>
    <n v="0"/>
    <n v="0"/>
    <n v="0"/>
    <n v="0"/>
    <n v="0"/>
    <n v="0"/>
    <n v="0"/>
    <n v="0"/>
    <n v="0"/>
    <n v="0"/>
    <n v="0"/>
    <n v="0"/>
    <n v="0"/>
    <s v="Continued"/>
    <n v="0"/>
    <n v="0"/>
    <n v="0"/>
    <n v="0"/>
    <n v="0"/>
    <n v="0"/>
    <n v="0"/>
    <n v="0"/>
    <n v="0"/>
    <n v="0"/>
    <n v="0"/>
    <n v="0"/>
    <n v="0"/>
    <n v="0"/>
    <s v="Continued"/>
    <s v="80"/>
    <s v="200"/>
    <s v="223"/>
    <n v="503"/>
    <n v="263.69"/>
    <n v="132636.07"/>
    <s v="Summer 2020"/>
    <n v="0"/>
    <n v="0"/>
    <n v="0"/>
    <n v="0"/>
    <n v="0"/>
    <n v="0"/>
    <n v="0"/>
    <n v="0"/>
    <s v="Continued"/>
    <s v="80"/>
    <s v="200"/>
    <s v="223"/>
    <n v="503"/>
    <n v="263.69"/>
    <n v="132636.07"/>
    <s v="80"/>
    <n v="21095.200000000001"/>
    <s v="200"/>
    <n v="52738"/>
    <s v="223"/>
    <n v="58802.87"/>
    <n v="503"/>
    <n v="132636.07"/>
    <x v="0"/>
    <s v="80"/>
    <s v="200"/>
    <s v="223"/>
    <n v="503"/>
    <n v="263.69"/>
    <n v="132636.07"/>
    <s v="Summer 2020"/>
    <s v="80"/>
    <n v="21095.200000000001"/>
    <s v="200"/>
    <n v="52738"/>
    <s v="223"/>
    <n v="58802.87"/>
    <n v="503"/>
    <n v="132636.07"/>
    <x v="2"/>
    <s v="80"/>
    <s v="200"/>
    <s v="223"/>
    <n v="503"/>
    <n v="263.69"/>
    <n v="132636.07"/>
    <s v="Summer 2020"/>
    <s v="80"/>
    <n v="21095.200000000001"/>
    <s v="200"/>
    <n v="52738"/>
    <s v="223"/>
    <n v="58802.87"/>
    <n v="503"/>
    <n v="132636.07"/>
    <n v="1509"/>
    <n v="397908.21"/>
    <n v="25.184063924050633"/>
  </r>
  <r>
    <n v="458"/>
    <n v="516260"/>
    <x v="15"/>
    <s v="2019"/>
    <x v="0"/>
    <x v="24"/>
    <n v="27712.5"/>
    <s v="Summer 2020"/>
    <s v="April Abbott"/>
    <s v="aabbott@abac.edu"/>
    <s v="Quantitative Reasoning"/>
    <s v="MATH 1001"/>
    <s v="Mathematical Subjects"/>
    <s v="Positive"/>
    <s v="Neutral"/>
    <s v="Neutral"/>
    <n v="62500"/>
    <n v="500"/>
    <n v="125"/>
    <s v="30"/>
    <s v="270"/>
    <s v="200"/>
    <s v="Summer 2020"/>
    <s v="N"/>
    <m/>
    <m/>
    <s v="Continued"/>
    <n v="0"/>
    <n v="0"/>
    <n v="0"/>
    <n v="0"/>
    <n v="0"/>
    <n v="0"/>
    <n v="0"/>
    <n v="0"/>
    <n v="0"/>
    <n v="0"/>
    <n v="0"/>
    <n v="0"/>
    <n v="0"/>
    <n v="0"/>
    <n v="0"/>
    <n v="0"/>
    <n v="0"/>
    <n v="0"/>
    <n v="0"/>
    <n v="0"/>
    <n v="0"/>
    <n v="0"/>
    <n v="0"/>
    <n v="0"/>
    <n v="0"/>
    <n v="0"/>
    <n v="0"/>
    <n v="0"/>
    <s v="Continued"/>
    <n v="0"/>
    <n v="0"/>
    <n v="0"/>
    <n v="0"/>
    <n v="0"/>
    <n v="0"/>
    <n v="0"/>
    <n v="0"/>
    <n v="0"/>
    <n v="0"/>
    <n v="0"/>
    <n v="0"/>
    <n v="0"/>
    <n v="0"/>
    <s v="Continued"/>
    <s v="30"/>
    <s v="270"/>
    <s v="200"/>
    <n v="500"/>
    <n v="125"/>
    <n v="62500"/>
    <s v="Summer 2020"/>
    <n v="0"/>
    <n v="0"/>
    <n v="0"/>
    <n v="0"/>
    <n v="0"/>
    <n v="0"/>
    <n v="0"/>
    <n v="0"/>
    <s v="Continued"/>
    <s v="30"/>
    <s v="270"/>
    <s v="200"/>
    <n v="500"/>
    <n v="125"/>
    <n v="62500"/>
    <s v="30"/>
    <n v="3750"/>
    <s v="270"/>
    <n v="33750"/>
    <s v="200"/>
    <n v="25000"/>
    <n v="500"/>
    <n v="62500"/>
    <x v="0"/>
    <s v="30"/>
    <s v="270"/>
    <s v="200"/>
    <n v="500"/>
    <n v="125"/>
    <n v="62500"/>
    <s v="Summer 2020"/>
    <s v="30"/>
    <n v="3750"/>
    <s v="270"/>
    <n v="33750"/>
    <s v="200"/>
    <n v="25000"/>
    <n v="500"/>
    <n v="62500"/>
    <x v="2"/>
    <s v="30"/>
    <s v="270"/>
    <s v="200"/>
    <n v="500"/>
    <n v="125"/>
    <n v="62500"/>
    <s v="Summer 2020"/>
    <s v="30"/>
    <n v="3750"/>
    <s v="270"/>
    <n v="33750"/>
    <s v="200"/>
    <n v="25000"/>
    <n v="500"/>
    <n v="62500"/>
    <n v="1500"/>
    <n v="187500"/>
    <n v="6.7658998646820026"/>
  </r>
  <r>
    <n v="459"/>
    <n v="516173"/>
    <x v="15"/>
    <s v="2019"/>
    <x v="0"/>
    <x v="2"/>
    <n v="20800"/>
    <s v="Summer 2020"/>
    <s v="Inseok Song"/>
    <s v="song@uga.edu"/>
    <s v="Astronomy of the Solar System"/>
    <s v="ASTR 1010"/>
    <s v="Physics and Astronomy"/>
    <s v="Positive"/>
    <s v="Not Measured"/>
    <s v="Not Measured"/>
    <n v="68670"/>
    <n v="327"/>
    <n v="210"/>
    <n v="0"/>
    <s v="235"/>
    <s v="92"/>
    <s v="Summer 2020"/>
    <s v="N"/>
    <m/>
    <m/>
    <s v="Continued"/>
    <n v="0"/>
    <n v="0"/>
    <n v="0"/>
    <n v="0"/>
    <n v="0"/>
    <n v="0"/>
    <n v="0"/>
    <n v="0"/>
    <n v="0"/>
    <n v="0"/>
    <n v="0"/>
    <n v="0"/>
    <n v="0"/>
    <n v="0"/>
    <n v="0"/>
    <n v="0"/>
    <n v="0"/>
    <n v="0"/>
    <n v="0"/>
    <n v="0"/>
    <n v="0"/>
    <n v="0"/>
    <n v="0"/>
    <n v="0"/>
    <n v="0"/>
    <n v="0"/>
    <n v="0"/>
    <n v="0"/>
    <s v="Continued"/>
    <n v="0"/>
    <n v="0"/>
    <n v="0"/>
    <n v="0"/>
    <n v="0"/>
    <n v="0"/>
    <n v="0"/>
    <n v="0"/>
    <n v="0"/>
    <n v="0"/>
    <n v="0"/>
    <n v="0"/>
    <n v="0"/>
    <n v="0"/>
    <s v="Continued"/>
    <n v="0"/>
    <s v="235"/>
    <s v="92"/>
    <n v="327"/>
    <n v="210"/>
    <n v="68670"/>
    <s v="Summer 2020"/>
    <n v="0"/>
    <n v="0"/>
    <n v="0"/>
    <n v="0"/>
    <n v="0"/>
    <n v="0"/>
    <n v="0"/>
    <n v="0"/>
    <s v="Discontinued"/>
    <n v="0"/>
    <s v="235"/>
    <s v="92"/>
    <n v="0"/>
    <n v="210"/>
    <n v="0"/>
    <n v="0"/>
    <n v="0"/>
    <n v="0"/>
    <n v="0"/>
    <n v="0"/>
    <n v="0"/>
    <n v="0"/>
    <n v="0"/>
    <x v="1"/>
    <n v="0"/>
    <s v="235"/>
    <s v="92"/>
    <n v="327"/>
    <n v="210"/>
    <n v="68670"/>
    <s v="Summer 2020"/>
    <n v="0"/>
    <n v="0"/>
    <n v="0"/>
    <n v="0"/>
    <n v="0"/>
    <n v="0"/>
    <n v="0"/>
    <n v="0"/>
    <x v="1"/>
    <n v="0"/>
    <s v="235"/>
    <s v="92"/>
    <n v="327"/>
    <n v="210"/>
    <n v="68670"/>
    <s v="Summer 2020"/>
    <n v="0"/>
    <n v="0"/>
    <n v="0"/>
    <n v="0"/>
    <n v="0"/>
    <n v="0"/>
    <n v="0"/>
    <n v="0"/>
    <n v="0"/>
    <n v="0"/>
    <n v="0"/>
  </r>
  <r>
    <n v="461"/>
    <n v="516174"/>
    <x v="15"/>
    <s v="2019"/>
    <x v="0"/>
    <x v="7"/>
    <n v="21400"/>
    <s v="Summer 2020"/>
    <s v="Shainaz Landge"/>
    <s v="slandge@georgiasouthern.edu"/>
    <s v="Organic Chemistry I and Organic Chemistry II"/>
    <s v="CHEM 3401, CHEM 3402"/>
    <s v="Chemistry"/>
    <s v="Positive"/>
    <s v="Neutral"/>
    <s v="Negative"/>
    <n v="81600"/>
    <n v="768"/>
    <n v="170"/>
    <n v="96"/>
    <n v="384"/>
    <n v="384"/>
    <s v="Summer 2020"/>
    <s v="N"/>
    <m/>
    <m/>
    <s v="Continued"/>
    <n v="0"/>
    <n v="0"/>
    <n v="0"/>
    <n v="0"/>
    <n v="0"/>
    <n v="0"/>
    <n v="0"/>
    <n v="0"/>
    <n v="0"/>
    <n v="0"/>
    <n v="0"/>
    <n v="0"/>
    <n v="0"/>
    <n v="0"/>
    <n v="0"/>
    <n v="0"/>
    <n v="0"/>
    <n v="0"/>
    <n v="0"/>
    <n v="0"/>
    <n v="0"/>
    <n v="0"/>
    <n v="0"/>
    <n v="0"/>
    <n v="0"/>
    <n v="0"/>
    <n v="0"/>
    <n v="0"/>
    <s v="Continued"/>
    <n v="0"/>
    <n v="0"/>
    <n v="0"/>
    <n v="0"/>
    <n v="0"/>
    <n v="0"/>
    <n v="0"/>
    <n v="0"/>
    <n v="0"/>
    <n v="0"/>
    <n v="0"/>
    <n v="0"/>
    <n v="0"/>
    <n v="0"/>
    <s v="Continued"/>
    <n v="96"/>
    <n v="384"/>
    <n v="384"/>
    <n v="864"/>
    <n v="170"/>
    <n v="146880"/>
    <s v="Summer 2020"/>
    <n v="0"/>
    <n v="0"/>
    <n v="0"/>
    <n v="0"/>
    <n v="0"/>
    <n v="0"/>
    <n v="0"/>
    <n v="0"/>
    <s v="Continued"/>
    <n v="96"/>
    <n v="384"/>
    <n v="384"/>
    <n v="864"/>
    <n v="170"/>
    <n v="146880"/>
    <n v="96"/>
    <n v="16320"/>
    <n v="384"/>
    <n v="65280"/>
    <n v="384"/>
    <n v="65280"/>
    <n v="864"/>
    <n v="146880"/>
    <x v="0"/>
    <n v="96"/>
    <n v="384"/>
    <n v="384"/>
    <n v="864"/>
    <n v="170"/>
    <n v="146880"/>
    <s v="Summer 2020"/>
    <n v="96"/>
    <n v="16320"/>
    <n v="384"/>
    <n v="65280"/>
    <n v="384"/>
    <n v="65280"/>
    <n v="864"/>
    <n v="146880"/>
    <x v="2"/>
    <n v="96"/>
    <n v="384"/>
    <n v="384"/>
    <n v="864"/>
    <n v="170"/>
    <n v="146880"/>
    <s v="Summer 2020"/>
    <n v="96"/>
    <n v="16320"/>
    <n v="384"/>
    <n v="65280"/>
    <n v="384"/>
    <n v="65280"/>
    <n v="864"/>
    <n v="146880"/>
    <n v="2592"/>
    <n v="440640"/>
    <n v="20.590654205607478"/>
  </r>
  <r>
    <n v="462"/>
    <n v="516215"/>
    <x v="15"/>
    <s v="2019"/>
    <x v="0"/>
    <x v="17"/>
    <n v="10800"/>
    <s v="Summer 2020"/>
    <s v="Darren Broome"/>
    <s v="dbroome@gordonstate.edu"/>
    <s v="Elementary Spanish I and Elementary Spanish II"/>
    <s v="SPAN 1001, SPAN 1002"/>
    <s v="Foreign Languages"/>
    <s v="Not Measured"/>
    <s v="Not Measured"/>
    <s v="Neutral"/>
    <n v="67718.399999999994"/>
    <n v="480"/>
    <n v="141.08000000000001"/>
    <s v="60"/>
    <s v="270"/>
    <s v="150"/>
    <s v="Summer 2020"/>
    <s v="N"/>
    <m/>
    <m/>
    <s v="Continued"/>
    <n v="0"/>
    <n v="0"/>
    <n v="0"/>
    <n v="0"/>
    <n v="0"/>
    <n v="0"/>
    <n v="0"/>
    <n v="0"/>
    <n v="0"/>
    <n v="0"/>
    <n v="0"/>
    <n v="0"/>
    <n v="0"/>
    <n v="0"/>
    <n v="0"/>
    <n v="0"/>
    <n v="0"/>
    <n v="0"/>
    <n v="0"/>
    <n v="0"/>
    <n v="0"/>
    <n v="0"/>
    <n v="0"/>
    <n v="0"/>
    <n v="0"/>
    <n v="0"/>
    <n v="0"/>
    <n v="0"/>
    <s v="Continued"/>
    <n v="0"/>
    <n v="0"/>
    <n v="0"/>
    <n v="0"/>
    <n v="0"/>
    <n v="0"/>
    <n v="0"/>
    <n v="0"/>
    <n v="0"/>
    <n v="0"/>
    <n v="0"/>
    <n v="0"/>
    <n v="0"/>
    <n v="0"/>
    <s v="Continued"/>
    <s v="60"/>
    <s v="270"/>
    <s v="150"/>
    <n v="480"/>
    <n v="141.08000000000001"/>
    <n v="67718.400000000009"/>
    <s v="Summer 2020"/>
    <n v="0"/>
    <n v="0"/>
    <n v="0"/>
    <n v="0"/>
    <n v="0"/>
    <n v="0"/>
    <n v="0"/>
    <n v="0"/>
    <s v="Continued"/>
    <s v="60"/>
    <s v="270"/>
    <s v="150"/>
    <n v="480"/>
    <n v="141.08000000000001"/>
    <n v="67718.400000000009"/>
    <s v="60"/>
    <n v="8464.8000000000011"/>
    <s v="270"/>
    <n v="38091.600000000006"/>
    <s v="150"/>
    <n v="21162.000000000004"/>
    <n v="480"/>
    <n v="67718.400000000009"/>
    <x v="0"/>
    <s v="60"/>
    <s v="270"/>
    <s v="150"/>
    <n v="480"/>
    <n v="141.08000000000001"/>
    <n v="67718.400000000009"/>
    <s v="Summer 2020"/>
    <s v="60"/>
    <n v="8464.8000000000011"/>
    <s v="270"/>
    <n v="38091.600000000006"/>
    <s v="150"/>
    <n v="21162.000000000004"/>
    <n v="480"/>
    <n v="67718.400000000009"/>
    <x v="5"/>
    <s v="60"/>
    <s v="270"/>
    <s v="150"/>
    <n v="480"/>
    <n v="141.08000000000001"/>
    <n v="67718.400000000009"/>
    <s v="Summer 2020"/>
    <n v="0"/>
    <n v="0"/>
    <n v="0"/>
    <n v="0"/>
    <n v="0"/>
    <n v="0"/>
    <n v="0"/>
    <n v="0"/>
    <n v="960"/>
    <n v="135436.80000000002"/>
    <n v="12.540444444444447"/>
  </r>
  <r>
    <n v="464"/>
    <n v="516175"/>
    <x v="15"/>
    <s v="2019"/>
    <x v="0"/>
    <x v="2"/>
    <n v="10800"/>
    <s v="Summer 2020"/>
    <s v="Michael Cotterell"/>
    <s v="mepcott@uga.edu"/>
    <s v="Computer Science II (Software Development)"/>
    <s v="CSCI 1302"/>
    <s v="Computing Disciplines"/>
    <s v="Positive"/>
    <s v="Neutral"/>
    <s v="Positive"/>
    <n v="109884.88"/>
    <n v="634"/>
    <n v="173.32"/>
    <s v="48"/>
    <s v="293"/>
    <s v="293"/>
    <s v="Summer 2020"/>
    <s v="N"/>
    <m/>
    <m/>
    <s v="Continued"/>
    <n v="0"/>
    <n v="0"/>
    <n v="0"/>
    <n v="0"/>
    <n v="0"/>
    <n v="0"/>
    <n v="0"/>
    <n v="0"/>
    <n v="0"/>
    <n v="0"/>
    <n v="0"/>
    <n v="0"/>
    <n v="0"/>
    <n v="0"/>
    <n v="0"/>
    <n v="0"/>
    <n v="0"/>
    <n v="0"/>
    <n v="0"/>
    <n v="0"/>
    <n v="0"/>
    <n v="0"/>
    <n v="0"/>
    <n v="0"/>
    <n v="0"/>
    <n v="0"/>
    <n v="0"/>
    <n v="0"/>
    <s v="Continued"/>
    <n v="0"/>
    <n v="0"/>
    <n v="0"/>
    <n v="0"/>
    <n v="0"/>
    <n v="0"/>
    <n v="0"/>
    <n v="0"/>
    <n v="0"/>
    <n v="0"/>
    <n v="0"/>
    <n v="0"/>
    <n v="0"/>
    <n v="0"/>
    <s v="Continued"/>
    <s v="48"/>
    <s v="293"/>
    <s v="293"/>
    <n v="634"/>
    <n v="173.32"/>
    <n v="109884.87999999999"/>
    <s v="Summer 2020"/>
    <n v="0"/>
    <n v="0"/>
    <n v="0"/>
    <n v="0"/>
    <n v="0"/>
    <n v="0"/>
    <n v="0"/>
    <n v="0"/>
    <s v="Continued"/>
    <s v="48"/>
    <s v="293"/>
    <s v="293"/>
    <n v="634"/>
    <n v="173.32"/>
    <n v="109884.87999999999"/>
    <s v="48"/>
    <n v="8319.36"/>
    <s v="293"/>
    <n v="50782.759999999995"/>
    <s v="293"/>
    <n v="50782.759999999995"/>
    <n v="634"/>
    <n v="109884.87999999999"/>
    <x v="5"/>
    <s v="48"/>
    <s v="293"/>
    <s v="293"/>
    <n v="634"/>
    <n v="173.32"/>
    <n v="109884.87999999999"/>
    <s v="Summer 2020"/>
    <n v="0"/>
    <n v="0"/>
    <n v="0"/>
    <n v="0"/>
    <n v="0"/>
    <n v="0"/>
    <n v="0"/>
    <n v="0"/>
    <x v="5"/>
    <s v="48"/>
    <s v="293"/>
    <s v="293"/>
    <n v="634"/>
    <n v="173.32"/>
    <n v="109884.87999999999"/>
    <s v="Summer 2020"/>
    <n v="0"/>
    <n v="0"/>
    <n v="0"/>
    <n v="0"/>
    <n v="0"/>
    <n v="0"/>
    <n v="0"/>
    <n v="0"/>
    <n v="634"/>
    <n v="109884.87999999999"/>
    <n v="10.174525925925925"/>
  </r>
  <r>
    <n v="465"/>
    <n v="516216"/>
    <x v="15"/>
    <s v="2019"/>
    <x v="0"/>
    <x v="17"/>
    <n v="10800"/>
    <s v="Summer 2020"/>
    <s v="Neil Boumpani"/>
    <s v="nboumpani@gordonstate.edu"/>
    <s v="Music Appreciation"/>
    <s v="MUSC 1100"/>
    <s v="Fine and Applied Arts"/>
    <s v="Positive"/>
    <s v="Positive"/>
    <s v="Positive"/>
    <n v="68250"/>
    <n v="455"/>
    <n v="150"/>
    <s v="35"/>
    <s v="210"/>
    <s v="210"/>
    <s v="Summer 2020"/>
    <s v="N"/>
    <m/>
    <m/>
    <s v="Continued"/>
    <n v="0"/>
    <n v="0"/>
    <n v="0"/>
    <n v="0"/>
    <n v="0"/>
    <n v="0"/>
    <n v="0"/>
    <n v="0"/>
    <n v="0"/>
    <n v="0"/>
    <n v="0"/>
    <n v="0"/>
    <n v="0"/>
    <n v="0"/>
    <n v="0"/>
    <n v="0"/>
    <n v="0"/>
    <n v="0"/>
    <n v="0"/>
    <n v="0"/>
    <n v="0"/>
    <n v="0"/>
    <n v="0"/>
    <n v="0"/>
    <n v="0"/>
    <n v="0"/>
    <n v="0"/>
    <n v="0"/>
    <s v="Continued"/>
    <n v="0"/>
    <n v="0"/>
    <n v="0"/>
    <n v="0"/>
    <n v="0"/>
    <n v="0"/>
    <n v="0"/>
    <n v="0"/>
    <n v="0"/>
    <n v="0"/>
    <n v="0"/>
    <n v="0"/>
    <n v="0"/>
    <n v="0"/>
    <s v="Continued"/>
    <s v="35"/>
    <s v="210"/>
    <s v="210"/>
    <n v="455"/>
    <n v="150"/>
    <n v="68250"/>
    <s v="Summer 2020"/>
    <n v="0"/>
    <n v="0"/>
    <n v="0"/>
    <n v="0"/>
    <n v="0"/>
    <n v="0"/>
    <n v="0"/>
    <n v="0"/>
    <s v="Continued"/>
    <s v="35"/>
    <s v="210"/>
    <s v="210"/>
    <n v="455"/>
    <n v="150"/>
    <n v="68250"/>
    <s v="35"/>
    <n v="5250"/>
    <s v="210"/>
    <n v="31500"/>
    <s v="210"/>
    <n v="31500"/>
    <n v="455"/>
    <n v="68250"/>
    <x v="0"/>
    <s v="35"/>
    <s v="210"/>
    <s v="210"/>
    <n v="455"/>
    <n v="150"/>
    <n v="68250"/>
    <s v="Summer 2020"/>
    <s v="35"/>
    <n v="5250"/>
    <s v="210"/>
    <n v="31500"/>
    <s v="210"/>
    <n v="31500"/>
    <n v="455"/>
    <n v="68250"/>
    <x v="2"/>
    <s v="35"/>
    <s v="210"/>
    <s v="210"/>
    <n v="455"/>
    <n v="150"/>
    <n v="68250"/>
    <s v="Summer 2020"/>
    <s v="35"/>
    <n v="5250"/>
    <s v="210"/>
    <n v="31500"/>
    <s v="210"/>
    <n v="31500"/>
    <n v="455"/>
    <n v="68250"/>
    <n v="1365"/>
    <n v="204750"/>
    <n v="18.958333333333332"/>
  </r>
  <r>
    <n v="468"/>
    <n v="516259"/>
    <x v="15"/>
    <s v="2019"/>
    <x v="0"/>
    <x v="7"/>
    <n v="18500"/>
    <s v="Spring 2020"/>
    <s v="Beulah Narendrapurapu"/>
    <s v="bnarendrapurapu@georgiasouthern.edu"/>
    <s v="Comprehensive General Chemistry"/>
    <s v="CHEM 1310"/>
    <s v="Chemistry"/>
    <s v="Positive"/>
    <s v="Positive"/>
    <s v="Positive"/>
    <n v="90480"/>
    <n v="624"/>
    <n v="145"/>
    <s v="48"/>
    <s v="384"/>
    <s v="192"/>
    <s v="Spring 2020"/>
    <s v="N"/>
    <m/>
    <m/>
    <s v="Continued"/>
    <n v="0"/>
    <n v="0"/>
    <n v="0"/>
    <n v="0"/>
    <n v="0"/>
    <n v="0"/>
    <n v="0"/>
    <n v="0"/>
    <n v="0"/>
    <n v="0"/>
    <n v="0"/>
    <n v="0"/>
    <n v="0"/>
    <n v="0"/>
    <n v="0"/>
    <n v="0"/>
    <n v="0"/>
    <n v="0"/>
    <n v="0"/>
    <n v="0"/>
    <n v="0"/>
    <n v="0"/>
    <n v="0"/>
    <n v="0"/>
    <n v="0"/>
    <n v="0"/>
    <n v="0"/>
    <n v="0"/>
    <s v="Continued"/>
    <n v="0"/>
    <n v="0"/>
    <n v="0"/>
    <n v="0"/>
    <n v="0"/>
    <n v="0"/>
    <n v="0"/>
    <n v="0"/>
    <n v="0"/>
    <n v="0"/>
    <n v="0"/>
    <n v="0"/>
    <n v="0"/>
    <n v="0"/>
    <s v="Continued"/>
    <s v="48"/>
    <s v="384"/>
    <s v="192"/>
    <n v="624"/>
    <n v="145"/>
    <n v="90480"/>
    <s v="Spring 2020"/>
    <n v="0"/>
    <n v="0"/>
    <n v="0"/>
    <n v="0"/>
    <s v="192"/>
    <n v="27840"/>
    <n v="192"/>
    <n v="27840"/>
    <s v="Continued"/>
    <s v="48"/>
    <s v="384"/>
    <s v="192"/>
    <n v="624"/>
    <n v="145"/>
    <n v="90480"/>
    <s v="48"/>
    <n v="6960"/>
    <s v="384"/>
    <n v="55680"/>
    <s v="192"/>
    <n v="27840"/>
    <n v="624"/>
    <n v="90480"/>
    <x v="0"/>
    <s v="48"/>
    <s v="384"/>
    <s v="192"/>
    <n v="624"/>
    <n v="145"/>
    <n v="90480"/>
    <s v="Spring 2020"/>
    <s v="48"/>
    <n v="6960"/>
    <s v="384"/>
    <n v="55680"/>
    <s v="192"/>
    <n v="27840"/>
    <n v="624"/>
    <n v="90480"/>
    <x v="2"/>
    <s v="48"/>
    <n v="288"/>
    <n v="144"/>
    <n v="480"/>
    <n v="138"/>
    <n v="66240"/>
    <s v="Spring 2020"/>
    <s v="48"/>
    <n v="6624"/>
    <n v="288"/>
    <n v="39744"/>
    <n v="144"/>
    <n v="19872"/>
    <n v="480"/>
    <n v="66240"/>
    <n v="1920"/>
    <n v="275040"/>
    <n v="14.867027027027026"/>
  </r>
  <r>
    <n v="469"/>
    <n v="516323"/>
    <x v="15"/>
    <s v="2019"/>
    <x v="0"/>
    <x v="1"/>
    <n v="30000"/>
    <s v="Summer 2020"/>
    <s v="Ginny Zhan"/>
    <s v="gzhan@kennesaw.edu"/>
    <s v="Introduction to Human Development"/>
    <s v="PSYC 2103"/>
    <s v="Psychology"/>
    <s v="Positive"/>
    <s v="Neutral"/>
    <s v="Not Measured"/>
    <n v="274032"/>
    <n v="1384"/>
    <n v="198"/>
    <s v="105"/>
    <s v="685"/>
    <s v="538"/>
    <s v="Summer 2020"/>
    <s v="N"/>
    <m/>
    <m/>
    <s v="Continued"/>
    <n v="0"/>
    <n v="0"/>
    <n v="0"/>
    <n v="0"/>
    <n v="0"/>
    <n v="0"/>
    <n v="0"/>
    <n v="0"/>
    <n v="0"/>
    <n v="0"/>
    <n v="0"/>
    <n v="0"/>
    <n v="0"/>
    <n v="0"/>
    <n v="0"/>
    <n v="0"/>
    <n v="0"/>
    <n v="0"/>
    <n v="0"/>
    <n v="0"/>
    <n v="0"/>
    <n v="0"/>
    <n v="0"/>
    <n v="0"/>
    <n v="0"/>
    <n v="0"/>
    <n v="0"/>
    <n v="0"/>
    <s v="Continued"/>
    <n v="0"/>
    <n v="0"/>
    <n v="0"/>
    <n v="0"/>
    <n v="0"/>
    <n v="0"/>
    <n v="0"/>
    <n v="0"/>
    <n v="0"/>
    <n v="0"/>
    <n v="0"/>
    <n v="0"/>
    <n v="0"/>
    <n v="0"/>
    <s v="Continued"/>
    <s v="105"/>
    <s v="685"/>
    <s v="538"/>
    <n v="1328"/>
    <n v="198"/>
    <n v="262944"/>
    <s v="Summer 2020"/>
    <n v="0"/>
    <n v="0"/>
    <n v="0"/>
    <n v="0"/>
    <n v="0"/>
    <n v="0"/>
    <n v="0"/>
    <n v="0"/>
    <s v="Continued"/>
    <s v="105"/>
    <s v="685"/>
    <s v="538"/>
    <n v="1328"/>
    <n v="198"/>
    <n v="262944"/>
    <s v="105"/>
    <n v="20790"/>
    <s v="685"/>
    <n v="135630"/>
    <s v="538"/>
    <n v="106524"/>
    <n v="1328"/>
    <n v="262944"/>
    <x v="0"/>
    <s v="105"/>
    <s v="685"/>
    <s v="538"/>
    <n v="1328"/>
    <n v="198"/>
    <n v="262944"/>
    <s v="Summer 2020"/>
    <s v="105"/>
    <n v="20790"/>
    <s v="685"/>
    <n v="135630"/>
    <s v="538"/>
    <n v="106524"/>
    <n v="1328"/>
    <n v="262944"/>
    <x v="2"/>
    <s v="105"/>
    <s v="685"/>
    <s v="538"/>
    <n v="1328"/>
    <n v="198"/>
    <n v="262944"/>
    <s v="Summer 2020"/>
    <s v="105"/>
    <n v="20790"/>
    <s v="685"/>
    <n v="135630"/>
    <s v="538"/>
    <n v="106524"/>
    <n v="1328"/>
    <n v="262944"/>
    <n v="3984"/>
    <n v="788832"/>
    <n v="26.2944"/>
  </r>
  <r>
    <n v="471"/>
    <n v="516148"/>
    <x v="15"/>
    <s v="2019"/>
    <x v="0"/>
    <x v="21"/>
    <n v="25800"/>
    <s v="Summer 2020"/>
    <s v="Mohamed Jamaloodeen"/>
    <s v="mjamaloo@ggc.edu"/>
    <s v="Discrete Math"/>
    <s v="MATH 2300"/>
    <s v="Mathematical Subjects"/>
    <s v="Positive"/>
    <s v="Not Measured"/>
    <s v="Positive"/>
    <n v="69064.800000000003"/>
    <n v="336"/>
    <n v="205.55"/>
    <s v="56"/>
    <s v="140"/>
    <s v="140"/>
    <s v="Summer 2020"/>
    <s v="N"/>
    <m/>
    <m/>
    <s v="Continued"/>
    <n v="0"/>
    <n v="0"/>
    <n v="0"/>
    <n v="0"/>
    <n v="0"/>
    <n v="0"/>
    <n v="0"/>
    <n v="0"/>
    <n v="0"/>
    <n v="0"/>
    <n v="0"/>
    <n v="0"/>
    <n v="0"/>
    <n v="0"/>
    <n v="0"/>
    <n v="0"/>
    <n v="0"/>
    <n v="0"/>
    <n v="0"/>
    <n v="0"/>
    <n v="0"/>
    <n v="0"/>
    <n v="0"/>
    <n v="0"/>
    <n v="0"/>
    <n v="0"/>
    <n v="0"/>
    <n v="0"/>
    <s v="Continued"/>
    <n v="0"/>
    <n v="0"/>
    <n v="0"/>
    <n v="0"/>
    <n v="0"/>
    <n v="0"/>
    <n v="0"/>
    <n v="0"/>
    <n v="0"/>
    <n v="0"/>
    <n v="0"/>
    <n v="0"/>
    <n v="0"/>
    <n v="0"/>
    <s v="Continued"/>
    <s v="56"/>
    <s v="140"/>
    <s v="140"/>
    <n v="336"/>
    <n v="205.55"/>
    <n v="69064.800000000003"/>
    <s v="Summer 2020"/>
    <n v="0"/>
    <n v="0"/>
    <n v="0"/>
    <n v="0"/>
    <n v="0"/>
    <n v="0"/>
    <n v="0"/>
    <n v="0"/>
    <s v="Continued"/>
    <s v="56"/>
    <s v="140"/>
    <s v="140"/>
    <n v="336"/>
    <n v="205.55"/>
    <n v="69064.800000000003"/>
    <s v="56"/>
    <n v="11510.800000000001"/>
    <s v="140"/>
    <n v="28777"/>
    <s v="140"/>
    <n v="28777"/>
    <n v="336"/>
    <n v="69064.800000000003"/>
    <x v="0"/>
    <s v="56"/>
    <s v="140"/>
    <s v="140"/>
    <n v="336"/>
    <n v="205.55"/>
    <n v="69064.800000000003"/>
    <s v="Summer 2020"/>
    <s v="56"/>
    <n v="11510.800000000001"/>
    <s v="140"/>
    <n v="28777"/>
    <s v="140"/>
    <n v="28777"/>
    <n v="336"/>
    <n v="69064.800000000003"/>
    <x v="5"/>
    <s v="56"/>
    <s v="140"/>
    <s v="140"/>
    <n v="336"/>
    <n v="205.55"/>
    <n v="69064.800000000003"/>
    <s v="Summer 2020"/>
    <n v="0"/>
    <n v="0"/>
    <n v="0"/>
    <n v="0"/>
    <n v="0"/>
    <n v="0"/>
    <n v="0"/>
    <n v="0"/>
    <n v="672"/>
    <n v="138129.60000000001"/>
    <n v="5.3538604651162789"/>
  </r>
  <r>
    <s v="M75"/>
    <n v="516226"/>
    <x v="15"/>
    <s v="2019"/>
    <x v="1"/>
    <x v="14"/>
    <n v="4800"/>
    <s v="Spring 2020"/>
    <s v="Thomas Harnden"/>
    <s v="tharnden@highlands.edu"/>
    <s v="Plants, Society, and the Environment"/>
    <s v="BIOL 1020"/>
    <s v="Biological Sciences"/>
    <s v="n/a"/>
    <s v="n/a"/>
    <s v="n/a"/>
    <n v="0"/>
    <n v="0"/>
    <n v="0"/>
    <n v="0"/>
    <n v="0"/>
    <n v="0"/>
    <s v="Spring 2020"/>
    <s v="N"/>
    <m/>
    <m/>
    <s v="Continued"/>
    <n v="0"/>
    <s v="n/a"/>
    <s v="n/a"/>
    <s v="n/a"/>
    <s v="n/a"/>
    <s v="n/a"/>
    <s v="n/a"/>
    <s v="n/a"/>
    <s v="n/a"/>
    <s v="n/a"/>
    <s v="n/a"/>
    <s v="n/a"/>
    <s v="n/a"/>
    <s v="n/a"/>
    <s v="n/a"/>
    <s v="n/a"/>
    <s v="n/a"/>
    <s v="n/a"/>
    <s v="n/a"/>
    <s v="n/a"/>
    <s v="n/a"/>
    <s v="n/a"/>
    <s v="n/a"/>
    <s v="n/a"/>
    <s v="n/a"/>
    <s v="n/a"/>
    <s v="n/a"/>
    <s v="n/a"/>
    <s v="Mini-Grant"/>
    <n v="0"/>
    <n v="0"/>
    <n v="0"/>
    <n v="0"/>
    <n v="0"/>
    <n v="0"/>
    <n v="0"/>
    <n v="0"/>
    <n v="0"/>
    <n v="0"/>
    <n v="0"/>
    <n v="0"/>
    <n v="0"/>
    <n v="0"/>
    <s v="Mini-Grant"/>
    <n v="0"/>
    <n v="0"/>
    <n v="0"/>
    <n v="0"/>
    <n v="0"/>
    <n v="0"/>
    <s v="Spring 2020"/>
    <n v="0"/>
    <n v="0"/>
    <n v="0"/>
    <n v="0"/>
    <n v="0"/>
    <n v="0"/>
    <n v="0"/>
    <n v="0"/>
    <s v="Mini-Grant"/>
    <n v="0"/>
    <n v="0"/>
    <n v="0"/>
    <n v="0"/>
    <n v="0"/>
    <n v="0"/>
    <n v="0"/>
    <n v="0"/>
    <n v="0"/>
    <n v="0"/>
    <n v="0"/>
    <n v="0"/>
    <n v="0"/>
    <n v="0"/>
    <x v="4"/>
    <n v="0"/>
    <n v="0"/>
    <n v="0"/>
    <n v="0"/>
    <n v="0"/>
    <n v="0"/>
    <s v="Spring 2020"/>
    <n v="0"/>
    <n v="0"/>
    <n v="0"/>
    <n v="0"/>
    <n v="0"/>
    <n v="0"/>
    <n v="0"/>
    <n v="0"/>
    <x v="4"/>
    <n v="0"/>
    <n v="0"/>
    <n v="0"/>
    <n v="0"/>
    <n v="0"/>
    <n v="0"/>
    <s v="Spring 2020"/>
    <n v="0"/>
    <n v="0"/>
    <n v="0"/>
    <n v="0"/>
    <n v="0"/>
    <n v="0"/>
    <n v="0"/>
    <n v="0"/>
    <n v="0"/>
    <n v="0"/>
    <n v="0"/>
  </r>
  <r>
    <s v="M78"/>
    <n v="516206"/>
    <x v="15"/>
    <s v="2019"/>
    <x v="1"/>
    <x v="3"/>
    <n v="4800"/>
    <s v="Spring 2020"/>
    <s v="Barbara G. Tucker"/>
    <s v="btucker@daltonstate.edu"/>
    <s v="Fundamentals of Speech"/>
    <s v="COMM 1110"/>
    <s v="Communication"/>
    <s v="n/a"/>
    <s v="n/a"/>
    <s v="n/a"/>
    <n v="0"/>
    <n v="0"/>
    <n v="0"/>
    <n v="0"/>
    <n v="0"/>
    <n v="0"/>
    <s v="Spring 2020"/>
    <s v="N"/>
    <m/>
    <m/>
    <s v="Continued"/>
    <n v="0"/>
    <s v="n/a"/>
    <s v="n/a"/>
    <s v="n/a"/>
    <s v="n/a"/>
    <s v="n/a"/>
    <s v="n/a"/>
    <s v="n/a"/>
    <s v="n/a"/>
    <s v="n/a"/>
    <s v="n/a"/>
    <s v="n/a"/>
    <s v="n/a"/>
    <s v="n/a"/>
    <s v="n/a"/>
    <s v="n/a"/>
    <s v="n/a"/>
    <s v="n/a"/>
    <s v="n/a"/>
    <s v="n/a"/>
    <s v="n/a"/>
    <s v="n/a"/>
    <s v="n/a"/>
    <s v="n/a"/>
    <s v="n/a"/>
    <s v="n/a"/>
    <s v="n/a"/>
    <s v="n/a"/>
    <s v="Mini-Grant"/>
    <n v="0"/>
    <n v="0"/>
    <n v="0"/>
    <n v="0"/>
    <n v="0"/>
    <n v="0"/>
    <n v="0"/>
    <n v="0"/>
    <n v="0"/>
    <n v="0"/>
    <n v="0"/>
    <n v="0"/>
    <n v="0"/>
    <n v="0"/>
    <s v="Mini-Grant"/>
    <n v="0"/>
    <n v="0"/>
    <n v="0"/>
    <n v="0"/>
    <n v="0"/>
    <n v="0"/>
    <s v="Spring 2020"/>
    <n v="0"/>
    <n v="0"/>
    <n v="0"/>
    <n v="0"/>
    <n v="0"/>
    <n v="0"/>
    <n v="0"/>
    <n v="0"/>
    <s v="Mini-Grant"/>
    <n v="0"/>
    <n v="0"/>
    <n v="0"/>
    <n v="0"/>
    <n v="0"/>
    <n v="0"/>
    <n v="0"/>
    <n v="0"/>
    <n v="0"/>
    <n v="0"/>
    <n v="0"/>
    <n v="0"/>
    <n v="0"/>
    <n v="0"/>
    <x v="4"/>
    <n v="0"/>
    <n v="0"/>
    <n v="0"/>
    <n v="0"/>
    <n v="0"/>
    <n v="0"/>
    <s v="Spring 2020"/>
    <n v="0"/>
    <n v="0"/>
    <n v="0"/>
    <n v="0"/>
    <n v="0"/>
    <n v="0"/>
    <n v="0"/>
    <n v="0"/>
    <x v="4"/>
    <n v="0"/>
    <n v="0"/>
    <n v="0"/>
    <n v="0"/>
    <n v="0"/>
    <n v="0"/>
    <s v="Spring 2020"/>
    <n v="0"/>
    <n v="0"/>
    <n v="0"/>
    <n v="0"/>
    <n v="0"/>
    <n v="0"/>
    <n v="0"/>
    <n v="0"/>
    <n v="0"/>
    <n v="0"/>
    <n v="0"/>
  </r>
  <r>
    <s v="M79"/>
    <n v="516227"/>
    <x v="15"/>
    <s v="2019"/>
    <x v="1"/>
    <x v="14"/>
    <n v="4800"/>
    <s v="Summer 2020"/>
    <s v="Jayme Akers Feagin"/>
    <s v="jfeagin@highlands.edu"/>
    <s v="American History II"/>
    <s v="HIST 2112"/>
    <s v="History"/>
    <s v="n/a"/>
    <s v="n/a"/>
    <s v="n/a"/>
    <n v="0"/>
    <n v="0"/>
    <n v="0"/>
    <n v="0"/>
    <n v="0"/>
    <n v="0"/>
    <s v="Summer 2020"/>
    <s v="N"/>
    <m/>
    <m/>
    <s v="Continued"/>
    <n v="0"/>
    <s v="n/a"/>
    <s v="n/a"/>
    <s v="n/a"/>
    <s v="n/a"/>
    <s v="n/a"/>
    <s v="n/a"/>
    <s v="n/a"/>
    <s v="n/a"/>
    <s v="n/a"/>
    <s v="n/a"/>
    <s v="n/a"/>
    <s v="n/a"/>
    <s v="n/a"/>
    <s v="n/a"/>
    <s v="n/a"/>
    <s v="n/a"/>
    <s v="n/a"/>
    <s v="n/a"/>
    <s v="n/a"/>
    <s v="n/a"/>
    <s v="n/a"/>
    <s v="n/a"/>
    <s v="n/a"/>
    <s v="n/a"/>
    <s v="n/a"/>
    <s v="n/a"/>
    <s v="n/a"/>
    <s v="Mini-Grant"/>
    <n v="0"/>
    <n v="0"/>
    <n v="0"/>
    <n v="0"/>
    <n v="0"/>
    <n v="0"/>
    <n v="0"/>
    <n v="0"/>
    <n v="0"/>
    <n v="0"/>
    <n v="0"/>
    <n v="0"/>
    <n v="0"/>
    <n v="0"/>
    <s v="Mini-Grant"/>
    <n v="0"/>
    <n v="0"/>
    <n v="0"/>
    <n v="0"/>
    <n v="0"/>
    <n v="0"/>
    <s v="Summer 2020"/>
    <n v="0"/>
    <n v="0"/>
    <n v="0"/>
    <n v="0"/>
    <n v="0"/>
    <n v="0"/>
    <n v="0"/>
    <n v="0"/>
    <s v="Mini-Grant"/>
    <n v="0"/>
    <n v="0"/>
    <n v="0"/>
    <n v="0"/>
    <n v="0"/>
    <n v="0"/>
    <n v="0"/>
    <n v="0"/>
    <n v="0"/>
    <n v="0"/>
    <n v="0"/>
    <n v="0"/>
    <n v="0"/>
    <n v="0"/>
    <x v="4"/>
    <n v="0"/>
    <n v="0"/>
    <n v="0"/>
    <n v="0"/>
    <n v="0"/>
    <n v="0"/>
    <s v="Summer 2020"/>
    <n v="0"/>
    <n v="0"/>
    <n v="0"/>
    <n v="0"/>
    <n v="0"/>
    <n v="0"/>
    <n v="0"/>
    <n v="0"/>
    <x v="4"/>
    <n v="0"/>
    <n v="0"/>
    <n v="0"/>
    <n v="0"/>
    <n v="0"/>
    <n v="0"/>
    <s v="Summer 2020"/>
    <n v="0"/>
    <n v="0"/>
    <n v="0"/>
    <n v="0"/>
    <n v="0"/>
    <n v="0"/>
    <n v="0"/>
    <n v="0"/>
    <n v="0"/>
    <n v="0"/>
    <n v="0"/>
  </r>
  <r>
    <s v="M80"/>
    <n v="516228"/>
    <x v="15"/>
    <s v="2019"/>
    <x v="1"/>
    <x v="14"/>
    <n v="2800"/>
    <s v="Spring 2020"/>
    <s v="Mark E. Knauss"/>
    <s v="mknauss@highlands.edu"/>
    <s v="Principles of Biology II"/>
    <s v="BIOL 2108"/>
    <s v="Biological Sciences"/>
    <s v="n/a"/>
    <s v="n/a"/>
    <s v="n/a"/>
    <n v="0"/>
    <n v="0"/>
    <n v="0"/>
    <n v="0"/>
    <n v="0"/>
    <n v="0"/>
    <s v="Spring 2020"/>
    <s v="N"/>
    <m/>
    <m/>
    <s v="Continued"/>
    <n v="0"/>
    <s v="n/a"/>
    <s v="n/a"/>
    <s v="n/a"/>
    <s v="n/a"/>
    <s v="n/a"/>
    <s v="n/a"/>
    <s v="n/a"/>
    <s v="n/a"/>
    <s v="n/a"/>
    <s v="n/a"/>
    <s v="n/a"/>
    <s v="n/a"/>
    <s v="n/a"/>
    <s v="n/a"/>
    <s v="n/a"/>
    <s v="n/a"/>
    <s v="n/a"/>
    <s v="n/a"/>
    <s v="n/a"/>
    <s v="n/a"/>
    <s v="n/a"/>
    <s v="n/a"/>
    <s v="n/a"/>
    <s v="n/a"/>
    <s v="n/a"/>
    <s v="n/a"/>
    <s v="n/a"/>
    <s v="Mini-Grant"/>
    <n v="0"/>
    <n v="0"/>
    <n v="0"/>
    <n v="0"/>
    <n v="0"/>
    <n v="0"/>
    <n v="0"/>
    <n v="0"/>
    <n v="0"/>
    <n v="0"/>
    <n v="0"/>
    <n v="0"/>
    <n v="0"/>
    <n v="0"/>
    <s v="Mini-Grant"/>
    <n v="0"/>
    <n v="0"/>
    <n v="0"/>
    <n v="0"/>
    <n v="0"/>
    <n v="0"/>
    <s v="Spring 2020"/>
    <n v="0"/>
    <n v="0"/>
    <n v="0"/>
    <n v="0"/>
    <n v="0"/>
    <n v="0"/>
    <n v="0"/>
    <n v="0"/>
    <s v="Mini-Grant"/>
    <n v="0"/>
    <n v="0"/>
    <n v="0"/>
    <n v="0"/>
    <n v="0"/>
    <n v="0"/>
    <n v="0"/>
    <n v="0"/>
    <n v="0"/>
    <n v="0"/>
    <n v="0"/>
    <n v="0"/>
    <n v="0"/>
    <n v="0"/>
    <x v="4"/>
    <n v="0"/>
    <n v="0"/>
    <n v="0"/>
    <n v="0"/>
    <n v="0"/>
    <n v="0"/>
    <s v="Spring 2020"/>
    <n v="0"/>
    <n v="0"/>
    <n v="0"/>
    <n v="0"/>
    <n v="0"/>
    <n v="0"/>
    <n v="0"/>
    <n v="0"/>
    <x v="4"/>
    <n v="0"/>
    <n v="0"/>
    <n v="0"/>
    <n v="0"/>
    <n v="0"/>
    <n v="0"/>
    <s v="Spring 2020"/>
    <n v="0"/>
    <n v="0"/>
    <n v="0"/>
    <n v="0"/>
    <n v="0"/>
    <n v="0"/>
    <n v="0"/>
    <n v="0"/>
    <n v="0"/>
    <n v="0"/>
    <n v="0"/>
  </r>
  <r>
    <s v="M81"/>
    <n v="516277"/>
    <x v="15"/>
    <s v="2019"/>
    <x v="1"/>
    <x v="1"/>
    <n v="2800"/>
    <s v="Spring 2020"/>
    <s v="Reza Parizi"/>
    <s v="rparizi1@kennesaw.edu"/>
    <s v="Fundamentals of Blockchain and Smart Contracts"/>
    <s v="SWE 4490"/>
    <s v="Computing Disciplines"/>
    <s v="n/a"/>
    <s v="n/a"/>
    <s v="n/a"/>
    <n v="0"/>
    <n v="0"/>
    <n v="0"/>
    <n v="0"/>
    <n v="0"/>
    <n v="0"/>
    <s v="Spring 2020"/>
    <s v="N"/>
    <m/>
    <m/>
    <s v="Continued"/>
    <n v="0"/>
    <s v="n/a"/>
    <s v="n/a"/>
    <s v="n/a"/>
    <s v="n/a"/>
    <s v="n/a"/>
    <s v="n/a"/>
    <s v="n/a"/>
    <s v="n/a"/>
    <s v="n/a"/>
    <s v="n/a"/>
    <s v="n/a"/>
    <s v="n/a"/>
    <s v="n/a"/>
    <s v="n/a"/>
    <s v="n/a"/>
    <s v="n/a"/>
    <s v="n/a"/>
    <s v="n/a"/>
    <s v="n/a"/>
    <s v="n/a"/>
    <s v="n/a"/>
    <s v="n/a"/>
    <s v="n/a"/>
    <s v="n/a"/>
    <s v="n/a"/>
    <s v="n/a"/>
    <s v="n/a"/>
    <s v="Mini-Grant"/>
    <n v="0"/>
    <n v="0"/>
    <n v="0"/>
    <n v="0"/>
    <n v="0"/>
    <n v="0"/>
    <n v="0"/>
    <n v="0"/>
    <n v="0"/>
    <n v="0"/>
    <n v="0"/>
    <n v="0"/>
    <n v="0"/>
    <n v="0"/>
    <s v="Mini-Grant"/>
    <n v="0"/>
    <n v="0"/>
    <n v="0"/>
    <n v="0"/>
    <n v="0"/>
    <n v="0"/>
    <s v="Spring 2020"/>
    <n v="0"/>
    <n v="0"/>
    <n v="0"/>
    <n v="0"/>
    <n v="0"/>
    <n v="0"/>
    <n v="0"/>
    <n v="0"/>
    <s v="Mini-Grant"/>
    <n v="0"/>
    <n v="0"/>
    <n v="0"/>
    <n v="0"/>
    <n v="0"/>
    <n v="0"/>
    <n v="0"/>
    <n v="0"/>
    <n v="0"/>
    <n v="0"/>
    <n v="0"/>
    <n v="0"/>
    <n v="0"/>
    <n v="0"/>
    <x v="4"/>
    <n v="0"/>
    <n v="0"/>
    <n v="0"/>
    <n v="0"/>
    <n v="0"/>
    <n v="0"/>
    <s v="Spring 2020"/>
    <n v="0"/>
    <n v="0"/>
    <n v="0"/>
    <n v="0"/>
    <n v="0"/>
    <n v="0"/>
    <n v="0"/>
    <n v="0"/>
    <x v="4"/>
    <n v="0"/>
    <n v="0"/>
    <n v="0"/>
    <n v="0"/>
    <n v="0"/>
    <n v="0"/>
    <s v="Spring 2020"/>
    <n v="0"/>
    <n v="0"/>
    <n v="0"/>
    <n v="0"/>
    <n v="0"/>
    <n v="0"/>
    <n v="0"/>
    <n v="0"/>
    <n v="0"/>
    <n v="0"/>
    <n v="0"/>
  </r>
  <r>
    <s v="M82"/>
    <n v="516229"/>
    <x v="15"/>
    <s v="2019"/>
    <x v="1"/>
    <x v="14"/>
    <n v="4800"/>
    <s v="Spring 2020"/>
    <s v="Althea Moser"/>
    <s v="amoser@highlands.edu"/>
    <s v="Fitness Walking and Jogging"/>
    <s v="PHED 1130"/>
    <s v="Kinesiology"/>
    <s v="n/a"/>
    <s v="n/a"/>
    <s v="n/a"/>
    <n v="0"/>
    <n v="0"/>
    <n v="0"/>
    <n v="0"/>
    <n v="0"/>
    <n v="0"/>
    <s v="Spring 2020"/>
    <s v="N"/>
    <m/>
    <m/>
    <s v="Continued"/>
    <n v="0"/>
    <s v="n/a"/>
    <s v="n/a"/>
    <s v="n/a"/>
    <s v="n/a"/>
    <s v="n/a"/>
    <s v="n/a"/>
    <s v="n/a"/>
    <s v="n/a"/>
    <s v="n/a"/>
    <s v="n/a"/>
    <s v="n/a"/>
    <s v="n/a"/>
    <s v="n/a"/>
    <s v="n/a"/>
    <s v="n/a"/>
    <s v="n/a"/>
    <s v="n/a"/>
    <s v="n/a"/>
    <s v="n/a"/>
    <s v="n/a"/>
    <s v="n/a"/>
    <s v="n/a"/>
    <s v="n/a"/>
    <s v="n/a"/>
    <s v="n/a"/>
    <s v="n/a"/>
    <s v="n/a"/>
    <s v="Mini-Grant"/>
    <n v="0"/>
    <n v="0"/>
    <n v="0"/>
    <n v="0"/>
    <n v="0"/>
    <n v="0"/>
    <n v="0"/>
    <n v="0"/>
    <n v="0"/>
    <n v="0"/>
    <n v="0"/>
    <n v="0"/>
    <n v="0"/>
    <n v="0"/>
    <s v="Mini-Grant"/>
    <n v="0"/>
    <n v="0"/>
    <n v="0"/>
    <n v="0"/>
    <n v="0"/>
    <n v="0"/>
    <s v="Spring 2020"/>
    <n v="0"/>
    <n v="0"/>
    <n v="0"/>
    <n v="0"/>
    <n v="0"/>
    <n v="0"/>
    <n v="0"/>
    <n v="0"/>
    <s v="Mini-Grant"/>
    <n v="0"/>
    <n v="0"/>
    <n v="0"/>
    <n v="0"/>
    <n v="0"/>
    <n v="0"/>
    <n v="0"/>
    <n v="0"/>
    <n v="0"/>
    <n v="0"/>
    <n v="0"/>
    <n v="0"/>
    <n v="0"/>
    <n v="0"/>
    <x v="4"/>
    <n v="0"/>
    <n v="0"/>
    <n v="0"/>
    <n v="0"/>
    <n v="0"/>
    <n v="0"/>
    <s v="Spring 2020"/>
    <n v="0"/>
    <n v="0"/>
    <n v="0"/>
    <n v="0"/>
    <n v="0"/>
    <n v="0"/>
    <n v="0"/>
    <n v="0"/>
    <x v="4"/>
    <n v="0"/>
    <n v="0"/>
    <n v="0"/>
    <n v="0"/>
    <n v="0"/>
    <n v="0"/>
    <s v="Spring 2020"/>
    <n v="0"/>
    <n v="0"/>
    <n v="0"/>
    <n v="0"/>
    <n v="0"/>
    <n v="0"/>
    <n v="0"/>
    <n v="0"/>
    <n v="0"/>
    <n v="0"/>
    <n v="0"/>
  </r>
  <r>
    <s v="M83"/>
    <n v="516217"/>
    <x v="15"/>
    <s v="2019"/>
    <x v="1"/>
    <x v="10"/>
    <n v="4800"/>
    <s v="Spring 2020"/>
    <s v="Tashia Caughran"/>
    <s v="tashia.caughran@ung.edu"/>
    <s v="Principles of Chemistry I and II"/>
    <s v="CHEM 1211, CHEM 1151"/>
    <s v="Chemistry"/>
    <s v="n/a"/>
    <s v="n/a"/>
    <s v="n/a"/>
    <n v="0"/>
    <n v="0"/>
    <n v="0"/>
    <n v="0"/>
    <n v="0"/>
    <n v="0"/>
    <s v="Spring 2020"/>
    <s v="N"/>
    <m/>
    <m/>
    <s v="Continued"/>
    <n v="0"/>
    <s v="n/a"/>
    <s v="n/a"/>
    <s v="n/a"/>
    <s v="n/a"/>
    <s v="n/a"/>
    <s v="n/a"/>
    <s v="n/a"/>
    <s v="n/a"/>
    <s v="n/a"/>
    <s v="n/a"/>
    <s v="n/a"/>
    <s v="n/a"/>
    <s v="n/a"/>
    <s v="n/a"/>
    <s v="n/a"/>
    <s v="n/a"/>
    <s v="n/a"/>
    <s v="n/a"/>
    <s v="n/a"/>
    <s v="n/a"/>
    <s v="n/a"/>
    <s v="n/a"/>
    <s v="n/a"/>
    <s v="n/a"/>
    <s v="n/a"/>
    <s v="n/a"/>
    <s v="n/a"/>
    <s v="Mini-Grant"/>
    <n v="0"/>
    <n v="0"/>
    <n v="0"/>
    <n v="0"/>
    <n v="0"/>
    <n v="0"/>
    <n v="0"/>
    <n v="0"/>
    <n v="0"/>
    <n v="0"/>
    <n v="0"/>
    <n v="0"/>
    <n v="0"/>
    <n v="0"/>
    <s v="Mini-Grant"/>
    <n v="0"/>
    <n v="0"/>
    <n v="0"/>
    <n v="0"/>
    <n v="0"/>
    <n v="0"/>
    <s v="Spring 2020"/>
    <n v="0"/>
    <n v="0"/>
    <n v="0"/>
    <n v="0"/>
    <n v="0"/>
    <n v="0"/>
    <n v="0"/>
    <n v="0"/>
    <s v="Mini-Grant"/>
    <n v="0"/>
    <n v="0"/>
    <n v="0"/>
    <n v="0"/>
    <n v="0"/>
    <n v="0"/>
    <n v="0"/>
    <n v="0"/>
    <n v="0"/>
    <n v="0"/>
    <n v="0"/>
    <n v="0"/>
    <n v="0"/>
    <n v="0"/>
    <x v="4"/>
    <n v="0"/>
    <n v="0"/>
    <n v="0"/>
    <n v="0"/>
    <n v="0"/>
    <n v="0"/>
    <s v="Spring 2020"/>
    <n v="0"/>
    <n v="0"/>
    <n v="0"/>
    <n v="0"/>
    <n v="0"/>
    <n v="0"/>
    <n v="0"/>
    <n v="0"/>
    <x v="4"/>
    <n v="0"/>
    <n v="0"/>
    <n v="0"/>
    <n v="0"/>
    <n v="0"/>
    <n v="0"/>
    <s v="Spring 2020"/>
    <n v="0"/>
    <n v="0"/>
    <n v="0"/>
    <n v="0"/>
    <n v="0"/>
    <n v="0"/>
    <n v="0"/>
    <n v="0"/>
    <n v="0"/>
    <n v="0"/>
    <n v="0"/>
  </r>
  <r>
    <s v="M84"/>
    <n v="516230"/>
    <x v="15"/>
    <s v="2019"/>
    <x v="1"/>
    <x v="14"/>
    <n v="2000"/>
    <s v="Spring 2020"/>
    <s v="Jayme Akers Feagin"/>
    <s v="jfeagin@highlands.edu"/>
    <s v="World Civilizations II"/>
    <s v="HIST 1112"/>
    <s v="History"/>
    <s v="n/a"/>
    <s v="n/a"/>
    <s v="n/a"/>
    <n v="0"/>
    <n v="0"/>
    <n v="0"/>
    <n v="0"/>
    <n v="0"/>
    <n v="0"/>
    <s v="Spring 2020"/>
    <s v="N"/>
    <m/>
    <m/>
    <s v="Continued"/>
    <n v="0"/>
    <s v="n/a"/>
    <s v="n/a"/>
    <s v="n/a"/>
    <s v="n/a"/>
    <s v="n/a"/>
    <s v="n/a"/>
    <s v="n/a"/>
    <s v="n/a"/>
    <s v="n/a"/>
    <s v="n/a"/>
    <s v="n/a"/>
    <s v="n/a"/>
    <s v="n/a"/>
    <s v="n/a"/>
    <s v="n/a"/>
    <s v="n/a"/>
    <s v="n/a"/>
    <s v="n/a"/>
    <s v="n/a"/>
    <s v="n/a"/>
    <s v="n/a"/>
    <s v="n/a"/>
    <s v="n/a"/>
    <s v="n/a"/>
    <s v="n/a"/>
    <s v="n/a"/>
    <s v="n/a"/>
    <s v="Mini-Grant"/>
    <n v="0"/>
    <n v="0"/>
    <n v="0"/>
    <n v="0"/>
    <n v="0"/>
    <n v="0"/>
    <n v="0"/>
    <n v="0"/>
    <n v="0"/>
    <n v="0"/>
    <n v="0"/>
    <n v="0"/>
    <n v="0"/>
    <n v="0"/>
    <s v="Mini-Grant"/>
    <n v="0"/>
    <n v="0"/>
    <n v="0"/>
    <n v="0"/>
    <n v="0"/>
    <n v="0"/>
    <s v="Spring 2020"/>
    <n v="0"/>
    <n v="0"/>
    <n v="0"/>
    <n v="0"/>
    <n v="0"/>
    <n v="0"/>
    <n v="0"/>
    <n v="0"/>
    <s v="Mini-Grant"/>
    <n v="0"/>
    <n v="0"/>
    <n v="0"/>
    <n v="0"/>
    <n v="0"/>
    <n v="0"/>
    <n v="0"/>
    <n v="0"/>
    <n v="0"/>
    <n v="0"/>
    <n v="0"/>
    <n v="0"/>
    <n v="0"/>
    <n v="0"/>
    <x v="4"/>
    <n v="0"/>
    <n v="0"/>
    <n v="0"/>
    <n v="0"/>
    <n v="0"/>
    <n v="0"/>
    <s v="Spring 2020"/>
    <n v="0"/>
    <n v="0"/>
    <n v="0"/>
    <n v="0"/>
    <n v="0"/>
    <n v="0"/>
    <n v="0"/>
    <n v="0"/>
    <x v="4"/>
    <n v="0"/>
    <n v="0"/>
    <n v="0"/>
    <n v="0"/>
    <n v="0"/>
    <n v="0"/>
    <s v="Spring 2020"/>
    <n v="0"/>
    <n v="0"/>
    <n v="0"/>
    <n v="0"/>
    <n v="0"/>
    <n v="0"/>
    <n v="0"/>
    <n v="0"/>
    <n v="0"/>
    <n v="0"/>
    <n v="0"/>
  </r>
  <r>
    <s v="M85"/>
    <n v="516208"/>
    <x v="15"/>
    <s v="2019"/>
    <x v="1"/>
    <x v="3"/>
    <n v="4800"/>
    <s v="Spring 2020"/>
    <s v="Kim Correll"/>
    <s v="kcorrell@daltonstate.edu"/>
    <s v="Theatre Appreciation"/>
    <s v="THEA 1100"/>
    <s v="Fine and Applied Arts"/>
    <s v="n/a"/>
    <s v="n/a"/>
    <s v="n/a"/>
    <n v="0"/>
    <n v="0"/>
    <n v="0"/>
    <n v="0"/>
    <n v="0"/>
    <n v="0"/>
    <s v="Spring 2020"/>
    <s v="N"/>
    <m/>
    <m/>
    <s v="Continued"/>
    <n v="0"/>
    <s v="n/a"/>
    <s v="n/a"/>
    <s v="n/a"/>
    <s v="n/a"/>
    <s v="n/a"/>
    <s v="n/a"/>
    <s v="n/a"/>
    <s v="n/a"/>
    <s v="n/a"/>
    <s v="n/a"/>
    <s v="n/a"/>
    <s v="n/a"/>
    <s v="n/a"/>
    <s v="n/a"/>
    <s v="n/a"/>
    <s v="n/a"/>
    <s v="n/a"/>
    <s v="n/a"/>
    <s v="n/a"/>
    <s v="n/a"/>
    <s v="n/a"/>
    <s v="n/a"/>
    <s v="n/a"/>
    <s v="n/a"/>
    <s v="n/a"/>
    <s v="n/a"/>
    <s v="n/a"/>
    <s v="Mini-Grant"/>
    <n v="0"/>
    <n v="0"/>
    <n v="0"/>
    <n v="0"/>
    <n v="0"/>
    <n v="0"/>
    <n v="0"/>
    <n v="0"/>
    <n v="0"/>
    <n v="0"/>
    <n v="0"/>
    <n v="0"/>
    <n v="0"/>
    <n v="0"/>
    <s v="Mini-Grant"/>
    <n v="0"/>
    <n v="0"/>
    <n v="0"/>
    <n v="0"/>
    <n v="0"/>
    <n v="0"/>
    <s v="Spring 2020"/>
    <n v="0"/>
    <n v="0"/>
    <n v="0"/>
    <n v="0"/>
    <n v="0"/>
    <n v="0"/>
    <n v="0"/>
    <n v="0"/>
    <s v="Mini-Grant"/>
    <n v="0"/>
    <n v="0"/>
    <n v="0"/>
    <n v="0"/>
    <n v="0"/>
    <n v="0"/>
    <n v="0"/>
    <n v="0"/>
    <n v="0"/>
    <n v="0"/>
    <n v="0"/>
    <n v="0"/>
    <n v="0"/>
    <n v="0"/>
    <x v="4"/>
    <n v="0"/>
    <n v="0"/>
    <n v="0"/>
    <n v="0"/>
    <n v="0"/>
    <n v="0"/>
    <s v="Spring 2020"/>
    <n v="0"/>
    <n v="0"/>
    <n v="0"/>
    <n v="0"/>
    <n v="0"/>
    <n v="0"/>
    <n v="0"/>
    <n v="0"/>
    <x v="4"/>
    <n v="0"/>
    <n v="0"/>
    <n v="0"/>
    <n v="0"/>
    <n v="0"/>
    <n v="0"/>
    <s v="Spring 2020"/>
    <n v="0"/>
    <n v="0"/>
    <n v="0"/>
    <n v="0"/>
    <n v="0"/>
    <n v="0"/>
    <n v="0"/>
    <n v="0"/>
    <n v="0"/>
    <n v="0"/>
    <n v="0"/>
  </r>
  <r>
    <s v="M86"/>
    <n v="516218"/>
    <x v="15"/>
    <s v="2019"/>
    <x v="1"/>
    <x v="10"/>
    <n v="4800"/>
    <s v="Summer 2020"/>
    <s v="Tashia Caughran"/>
    <s v="tashia.caughran@ung.edu"/>
    <s v="Survey of Chemistry II, Survey of Biochemistry, Biochemistry I &amp; II"/>
    <s v="CHEM 1152, CHEM 3100, CHEM 4841K,, CHEM 4842K"/>
    <s v="Chemistry"/>
    <s v="n/a"/>
    <s v="n/a"/>
    <s v="n/a"/>
    <n v="0"/>
    <n v="0"/>
    <n v="0"/>
    <n v="0"/>
    <n v="0"/>
    <n v="0"/>
    <s v="Summer 2020"/>
    <s v="N"/>
    <m/>
    <m/>
    <s v="Continued"/>
    <n v="0"/>
    <s v="n/a"/>
    <s v="n/a"/>
    <s v="n/a"/>
    <s v="n/a"/>
    <s v="n/a"/>
    <s v="n/a"/>
    <s v="n/a"/>
    <s v="n/a"/>
    <s v="n/a"/>
    <s v="n/a"/>
    <s v="n/a"/>
    <s v="n/a"/>
    <s v="n/a"/>
    <s v="n/a"/>
    <s v="n/a"/>
    <s v="n/a"/>
    <s v="n/a"/>
    <s v="n/a"/>
    <s v="n/a"/>
    <s v="n/a"/>
    <s v="n/a"/>
    <s v="n/a"/>
    <s v="n/a"/>
    <s v="n/a"/>
    <s v="n/a"/>
    <s v="n/a"/>
    <s v="n/a"/>
    <s v="Mini-Grant"/>
    <n v="0"/>
    <n v="0"/>
    <n v="0"/>
    <n v="0"/>
    <n v="0"/>
    <n v="0"/>
    <n v="0"/>
    <n v="0"/>
    <n v="0"/>
    <n v="0"/>
    <n v="0"/>
    <n v="0"/>
    <n v="0"/>
    <n v="0"/>
    <s v="Mini-Grant"/>
    <n v="0"/>
    <n v="0"/>
    <n v="0"/>
    <n v="0"/>
    <n v="0"/>
    <n v="0"/>
    <s v="Summer 2020"/>
    <n v="0"/>
    <n v="0"/>
    <n v="0"/>
    <n v="0"/>
    <n v="0"/>
    <n v="0"/>
    <n v="0"/>
    <n v="0"/>
    <s v="Mini-Grant"/>
    <n v="0"/>
    <n v="0"/>
    <n v="0"/>
    <n v="0"/>
    <n v="0"/>
    <n v="0"/>
    <n v="0"/>
    <n v="0"/>
    <n v="0"/>
    <n v="0"/>
    <n v="0"/>
    <n v="0"/>
    <n v="0"/>
    <n v="0"/>
    <x v="4"/>
    <n v="0"/>
    <n v="0"/>
    <n v="0"/>
    <n v="0"/>
    <n v="0"/>
    <n v="0"/>
    <s v="Summer 2020"/>
    <n v="0"/>
    <n v="0"/>
    <n v="0"/>
    <n v="0"/>
    <n v="0"/>
    <n v="0"/>
    <n v="0"/>
    <n v="0"/>
    <x v="4"/>
    <n v="0"/>
    <n v="0"/>
    <n v="0"/>
    <n v="0"/>
    <n v="0"/>
    <n v="0"/>
    <s v="Summer 2020"/>
    <n v="0"/>
    <n v="0"/>
    <n v="0"/>
    <n v="0"/>
    <n v="0"/>
    <n v="0"/>
    <n v="0"/>
    <n v="0"/>
    <n v="0"/>
    <n v="0"/>
    <n v="0"/>
  </r>
  <r>
    <s v="M87"/>
    <n v="516261"/>
    <x v="15"/>
    <s v="2019"/>
    <x v="1"/>
    <x v="1"/>
    <n v="4800"/>
    <s v="Summer 2020"/>
    <s v="Hossain Shahriar"/>
    <s v="hshahria@kennesaw.edu"/>
    <s v="Ethical Hacking and Networking Security"/>
    <s v="IT 6843"/>
    <s v="Computing Disciplines"/>
    <s v="n/a"/>
    <s v="n/a"/>
    <s v="n/a"/>
    <n v="0"/>
    <n v="0"/>
    <n v="0"/>
    <n v="0"/>
    <n v="0"/>
    <n v="0"/>
    <s v="Summer 2020"/>
    <s v="N"/>
    <m/>
    <m/>
    <s v="Continued"/>
    <n v="0"/>
    <s v="n/a"/>
    <s v="n/a"/>
    <s v="n/a"/>
    <s v="n/a"/>
    <s v="n/a"/>
    <s v="n/a"/>
    <s v="n/a"/>
    <s v="n/a"/>
    <s v="n/a"/>
    <s v="n/a"/>
    <s v="n/a"/>
    <s v="n/a"/>
    <s v="n/a"/>
    <s v="n/a"/>
    <s v="n/a"/>
    <s v="n/a"/>
    <s v="n/a"/>
    <s v="n/a"/>
    <s v="n/a"/>
    <s v="n/a"/>
    <s v="n/a"/>
    <s v="n/a"/>
    <s v="n/a"/>
    <s v="n/a"/>
    <s v="n/a"/>
    <s v="n/a"/>
    <s v="n/a"/>
    <s v="Mini-Grant"/>
    <n v="0"/>
    <n v="0"/>
    <n v="0"/>
    <n v="0"/>
    <n v="0"/>
    <n v="0"/>
    <n v="0"/>
    <n v="0"/>
    <n v="0"/>
    <n v="0"/>
    <n v="0"/>
    <n v="0"/>
    <n v="0"/>
    <n v="0"/>
    <s v="Mini-Grant"/>
    <n v="0"/>
    <n v="0"/>
    <n v="0"/>
    <n v="0"/>
    <n v="0"/>
    <n v="0"/>
    <s v="Summer 2020"/>
    <n v="0"/>
    <n v="0"/>
    <n v="0"/>
    <n v="0"/>
    <n v="0"/>
    <n v="0"/>
    <n v="0"/>
    <n v="0"/>
    <s v="Mini-Grant"/>
    <n v="0"/>
    <n v="0"/>
    <n v="0"/>
    <n v="0"/>
    <n v="0"/>
    <n v="0"/>
    <n v="0"/>
    <n v="0"/>
    <n v="0"/>
    <n v="0"/>
    <n v="0"/>
    <n v="0"/>
    <n v="0"/>
    <n v="0"/>
    <x v="4"/>
    <n v="0"/>
    <n v="0"/>
    <n v="0"/>
    <n v="0"/>
    <n v="0"/>
    <n v="0"/>
    <s v="Summer 2020"/>
    <n v="0"/>
    <n v="0"/>
    <n v="0"/>
    <n v="0"/>
    <n v="0"/>
    <n v="0"/>
    <n v="0"/>
    <n v="0"/>
    <x v="4"/>
    <n v="0"/>
    <n v="0"/>
    <n v="0"/>
    <n v="0"/>
    <n v="0"/>
    <n v="0"/>
    <s v="Summer 2020"/>
    <n v="0"/>
    <n v="0"/>
    <n v="0"/>
    <n v="0"/>
    <n v="0"/>
    <n v="0"/>
    <n v="0"/>
    <n v="0"/>
    <n v="0"/>
    <n v="0"/>
    <n v="0"/>
  </r>
  <r>
    <s v="M89"/>
    <n v="516176"/>
    <x v="15"/>
    <s v="2019"/>
    <x v="1"/>
    <x v="2"/>
    <n v="2800"/>
    <s v="Summer 2020"/>
    <s v="Donald Wayne Suggs"/>
    <s v="dwsuggs@uga.edu"/>
    <s v="Quantitative Chemical Analysis Lab"/>
    <s v="CHEM 2300L"/>
    <s v="Chemistry"/>
    <s v="n/a"/>
    <s v="n/a"/>
    <s v="n/a"/>
    <n v="0"/>
    <n v="0"/>
    <n v="0"/>
    <n v="0"/>
    <n v="0"/>
    <n v="0"/>
    <s v="Summer 2020"/>
    <s v="N"/>
    <m/>
    <m/>
    <s v="Continued"/>
    <n v="0"/>
    <s v="n/a"/>
    <s v="n/a"/>
    <s v="n/a"/>
    <s v="n/a"/>
    <s v="n/a"/>
    <s v="n/a"/>
    <s v="n/a"/>
    <s v="n/a"/>
    <s v="n/a"/>
    <s v="n/a"/>
    <s v="n/a"/>
    <s v="n/a"/>
    <s v="n/a"/>
    <s v="n/a"/>
    <s v="n/a"/>
    <s v="n/a"/>
    <s v="n/a"/>
    <s v="n/a"/>
    <s v="n/a"/>
    <s v="n/a"/>
    <s v="n/a"/>
    <s v="n/a"/>
    <s v="n/a"/>
    <s v="n/a"/>
    <s v="n/a"/>
    <s v="n/a"/>
    <s v="n/a"/>
    <s v="Mini-Grant"/>
    <n v="0"/>
    <n v="0"/>
    <n v="0"/>
    <n v="0"/>
    <n v="0"/>
    <n v="0"/>
    <n v="0"/>
    <n v="0"/>
    <n v="0"/>
    <n v="0"/>
    <n v="0"/>
    <n v="0"/>
    <n v="0"/>
    <n v="0"/>
    <s v="Mini-Grant"/>
    <n v="0"/>
    <n v="0"/>
    <n v="0"/>
    <n v="0"/>
    <n v="0"/>
    <n v="0"/>
    <s v="Summer 2020"/>
    <n v="0"/>
    <n v="0"/>
    <n v="0"/>
    <n v="0"/>
    <n v="0"/>
    <n v="0"/>
    <n v="0"/>
    <n v="0"/>
    <s v="Mini-Grant"/>
    <n v="0"/>
    <n v="0"/>
    <n v="0"/>
    <n v="0"/>
    <n v="0"/>
    <n v="0"/>
    <n v="0"/>
    <n v="0"/>
    <n v="0"/>
    <n v="0"/>
    <n v="0"/>
    <n v="0"/>
    <n v="0"/>
    <n v="0"/>
    <x v="4"/>
    <n v="0"/>
    <n v="0"/>
    <n v="0"/>
    <n v="0"/>
    <n v="0"/>
    <n v="0"/>
    <s v="Summer 2020"/>
    <n v="0"/>
    <n v="0"/>
    <n v="0"/>
    <n v="0"/>
    <n v="0"/>
    <n v="0"/>
    <n v="0"/>
    <n v="0"/>
    <x v="4"/>
    <n v="0"/>
    <n v="0"/>
    <n v="0"/>
    <n v="0"/>
    <n v="0"/>
    <n v="0"/>
    <s v="Summer 2020"/>
    <n v="0"/>
    <n v="0"/>
    <n v="0"/>
    <n v="0"/>
    <n v="0"/>
    <n v="0"/>
    <n v="0"/>
    <n v="0"/>
    <n v="0"/>
    <n v="0"/>
    <n v="0"/>
  </r>
  <r>
    <s v="M90"/>
    <n v="516181"/>
    <x v="15"/>
    <s v="2019"/>
    <x v="1"/>
    <x v="2"/>
    <n v="2800"/>
    <s v="Summer 2020"/>
    <s v="Donald Wayne Suggs"/>
    <s v="dwsuggs@uga.edu"/>
    <s v="Quantitative Analysis"/>
    <s v="CHEM 2300"/>
    <s v="Chemistry"/>
    <s v="n/a"/>
    <s v="n/a"/>
    <s v="n/a"/>
    <n v="0"/>
    <n v="0"/>
    <n v="0"/>
    <n v="0"/>
    <n v="0"/>
    <n v="0"/>
    <s v="Summer 2020"/>
    <s v="N"/>
    <m/>
    <m/>
    <s v="Continued"/>
    <n v="0"/>
    <s v="n/a"/>
    <s v="n/a"/>
    <s v="n/a"/>
    <s v="n/a"/>
    <s v="n/a"/>
    <s v="n/a"/>
    <s v="n/a"/>
    <s v="n/a"/>
    <s v="n/a"/>
    <s v="n/a"/>
    <s v="n/a"/>
    <s v="n/a"/>
    <s v="n/a"/>
    <s v="n/a"/>
    <s v="n/a"/>
    <s v="n/a"/>
    <s v="n/a"/>
    <s v="n/a"/>
    <s v="n/a"/>
    <s v="n/a"/>
    <s v="n/a"/>
    <s v="n/a"/>
    <s v="n/a"/>
    <s v="n/a"/>
    <s v="n/a"/>
    <s v="n/a"/>
    <s v="n/a"/>
    <s v="Mini-Grant"/>
    <n v="0"/>
    <n v="0"/>
    <n v="0"/>
    <n v="0"/>
    <n v="0"/>
    <n v="0"/>
    <n v="0"/>
    <n v="0"/>
    <n v="0"/>
    <n v="0"/>
    <n v="0"/>
    <n v="0"/>
    <n v="0"/>
    <n v="0"/>
    <s v="Mini-Grant"/>
    <n v="0"/>
    <n v="0"/>
    <n v="0"/>
    <n v="0"/>
    <n v="0"/>
    <n v="0"/>
    <s v="Summer 2020"/>
    <n v="0"/>
    <n v="0"/>
    <n v="0"/>
    <n v="0"/>
    <n v="0"/>
    <n v="0"/>
    <n v="0"/>
    <n v="0"/>
    <s v="Mini-Grant"/>
    <n v="0"/>
    <n v="0"/>
    <n v="0"/>
    <n v="0"/>
    <n v="0"/>
    <n v="0"/>
    <n v="0"/>
    <n v="0"/>
    <n v="0"/>
    <n v="0"/>
    <n v="0"/>
    <n v="0"/>
    <n v="0"/>
    <n v="0"/>
    <x v="4"/>
    <n v="0"/>
    <n v="0"/>
    <n v="0"/>
    <n v="0"/>
    <n v="0"/>
    <n v="0"/>
    <s v="Summer 2020"/>
    <n v="0"/>
    <n v="0"/>
    <n v="0"/>
    <n v="0"/>
    <n v="0"/>
    <n v="0"/>
    <n v="0"/>
    <n v="0"/>
    <x v="4"/>
    <n v="0"/>
    <n v="0"/>
    <n v="0"/>
    <n v="0"/>
    <n v="0"/>
    <n v="0"/>
    <s v="Summer 2020"/>
    <n v="0"/>
    <n v="0"/>
    <n v="0"/>
    <n v="0"/>
    <n v="0"/>
    <n v="0"/>
    <n v="0"/>
    <n v="0"/>
    <n v="0"/>
    <n v="0"/>
    <n v="0"/>
  </r>
  <r>
    <s v="M91"/>
    <n v="516200"/>
    <x v="15"/>
    <s v="2019"/>
    <x v="1"/>
    <x v="18"/>
    <n v="4000"/>
    <s v="Spring 2020"/>
    <s v="Michael J. Dancs"/>
    <s v="michaeldancs@clayton.edu"/>
    <s v="Introductory Statistics"/>
    <s v="MATH 1404"/>
    <s v="Mathematical Subjects"/>
    <s v="n/a"/>
    <s v="n/a"/>
    <s v="n/a"/>
    <n v="0"/>
    <n v="0"/>
    <n v="0"/>
    <n v="0"/>
    <n v="0"/>
    <n v="0"/>
    <s v="Spring 2020"/>
    <s v="N"/>
    <m/>
    <m/>
    <s v="Continued"/>
    <n v="0"/>
    <s v="n/a"/>
    <s v="n/a"/>
    <s v="n/a"/>
    <s v="n/a"/>
    <s v="n/a"/>
    <s v="n/a"/>
    <s v="n/a"/>
    <s v="n/a"/>
    <s v="n/a"/>
    <s v="n/a"/>
    <s v="n/a"/>
    <s v="n/a"/>
    <s v="n/a"/>
    <s v="n/a"/>
    <s v="n/a"/>
    <s v="n/a"/>
    <s v="n/a"/>
    <s v="n/a"/>
    <s v="n/a"/>
    <s v="n/a"/>
    <s v="n/a"/>
    <s v="n/a"/>
    <s v="n/a"/>
    <s v="n/a"/>
    <s v="n/a"/>
    <s v="n/a"/>
    <s v="n/a"/>
    <s v="Mini-Grant"/>
    <n v="0"/>
    <n v="0"/>
    <n v="0"/>
    <n v="0"/>
    <n v="0"/>
    <n v="0"/>
    <n v="0"/>
    <n v="0"/>
    <n v="0"/>
    <n v="0"/>
    <n v="0"/>
    <n v="0"/>
    <n v="0"/>
    <n v="0"/>
    <s v="Mini-Grant"/>
    <n v="0"/>
    <n v="0"/>
    <n v="0"/>
    <n v="0"/>
    <n v="0"/>
    <n v="0"/>
    <s v="Spring 2020"/>
    <n v="0"/>
    <n v="0"/>
    <n v="0"/>
    <n v="0"/>
    <n v="0"/>
    <n v="0"/>
    <n v="0"/>
    <n v="0"/>
    <s v="Mini-Grant"/>
    <n v="0"/>
    <n v="0"/>
    <n v="0"/>
    <n v="0"/>
    <n v="0"/>
    <n v="0"/>
    <n v="0"/>
    <n v="0"/>
    <n v="0"/>
    <n v="0"/>
    <n v="0"/>
    <n v="0"/>
    <n v="0"/>
    <n v="0"/>
    <x v="4"/>
    <n v="0"/>
    <n v="0"/>
    <n v="0"/>
    <n v="0"/>
    <n v="0"/>
    <n v="0"/>
    <s v="Spring 2020"/>
    <n v="0"/>
    <n v="0"/>
    <n v="0"/>
    <n v="0"/>
    <n v="0"/>
    <n v="0"/>
    <n v="0"/>
    <n v="0"/>
    <x v="4"/>
    <n v="0"/>
    <n v="0"/>
    <n v="0"/>
    <n v="0"/>
    <n v="0"/>
    <n v="0"/>
    <s v="Spring 2020"/>
    <n v="0"/>
    <n v="0"/>
    <n v="0"/>
    <n v="0"/>
    <n v="0"/>
    <n v="0"/>
    <n v="0"/>
    <n v="0"/>
    <n v="0"/>
    <n v="0"/>
    <n v="0"/>
  </r>
  <r>
    <s v="M92"/>
    <n v="516234"/>
    <x v="15"/>
    <s v="2019"/>
    <x v="1"/>
    <x v="14"/>
    <n v="4800"/>
    <s v="Spring 2020"/>
    <s v="J. Sean Callahan"/>
    <s v="scallaha@highlands.edu"/>
    <s v="Introduction to General Psychology"/>
    <s v="PSYC 1101"/>
    <s v="Psychology"/>
    <s v="n/a"/>
    <s v="n/a"/>
    <s v="n/a"/>
    <n v="0"/>
    <n v="0"/>
    <n v="0"/>
    <n v="0"/>
    <n v="0"/>
    <n v="0"/>
    <s v="Spring 2020"/>
    <s v="N"/>
    <m/>
    <m/>
    <s v="Continued"/>
    <n v="0"/>
    <s v="n/a"/>
    <s v="n/a"/>
    <s v="n/a"/>
    <s v="n/a"/>
    <s v="n/a"/>
    <s v="n/a"/>
    <s v="n/a"/>
    <s v="n/a"/>
    <s v="n/a"/>
    <s v="n/a"/>
    <s v="n/a"/>
    <s v="n/a"/>
    <s v="n/a"/>
    <s v="n/a"/>
    <s v="n/a"/>
    <s v="n/a"/>
    <s v="n/a"/>
    <s v="n/a"/>
    <s v="n/a"/>
    <s v="n/a"/>
    <s v="n/a"/>
    <s v="n/a"/>
    <s v="n/a"/>
    <s v="n/a"/>
    <s v="n/a"/>
    <s v="n/a"/>
    <s v="n/a"/>
    <s v="Mini-Grant"/>
    <n v="0"/>
    <n v="0"/>
    <n v="0"/>
    <n v="0"/>
    <n v="0"/>
    <n v="0"/>
    <n v="0"/>
    <n v="0"/>
    <n v="0"/>
    <n v="0"/>
    <n v="0"/>
    <n v="0"/>
    <n v="0"/>
    <n v="0"/>
    <s v="Mini-Grant"/>
    <n v="0"/>
    <n v="0"/>
    <n v="0"/>
    <n v="0"/>
    <n v="0"/>
    <n v="0"/>
    <s v="Spring 2020"/>
    <n v="0"/>
    <n v="0"/>
    <n v="0"/>
    <n v="0"/>
    <n v="0"/>
    <n v="0"/>
    <n v="0"/>
    <n v="0"/>
    <s v="Mini-Grant"/>
    <n v="0"/>
    <n v="0"/>
    <n v="0"/>
    <n v="0"/>
    <n v="0"/>
    <n v="0"/>
    <n v="0"/>
    <n v="0"/>
    <n v="0"/>
    <n v="0"/>
    <n v="0"/>
    <n v="0"/>
    <n v="0"/>
    <n v="0"/>
    <x v="4"/>
    <n v="0"/>
    <n v="0"/>
    <n v="0"/>
    <n v="0"/>
    <n v="0"/>
    <n v="0"/>
    <s v="Spring 2020"/>
    <n v="0"/>
    <n v="0"/>
    <n v="0"/>
    <n v="0"/>
    <n v="0"/>
    <n v="0"/>
    <n v="0"/>
    <n v="0"/>
    <x v="4"/>
    <n v="0"/>
    <n v="0"/>
    <n v="0"/>
    <n v="0"/>
    <n v="0"/>
    <n v="0"/>
    <s v="Spring 2020"/>
    <n v="0"/>
    <n v="0"/>
    <n v="0"/>
    <n v="0"/>
    <n v="0"/>
    <n v="0"/>
    <n v="0"/>
    <n v="0"/>
    <n v="0"/>
    <n v="0"/>
    <n v="0"/>
  </r>
  <r>
    <s v="M94"/>
    <n v="516263"/>
    <x v="15"/>
    <s v="2019"/>
    <x v="1"/>
    <x v="1"/>
    <n v="4800"/>
    <s v="Summer 2020"/>
    <s v="Jack Zheng"/>
    <s v="gzheng@kennesaw.edu"/>
    <s v="Data Visualization"/>
    <s v="IT 7113"/>
    <s v="Computing Disciplines"/>
    <s v="n/a"/>
    <s v="n/a"/>
    <s v="n/a"/>
    <n v="0"/>
    <n v="0"/>
    <n v="0"/>
    <n v="0"/>
    <n v="0"/>
    <n v="0"/>
    <s v="Summer 2020"/>
    <s v="N"/>
    <m/>
    <m/>
    <s v="Continued"/>
    <n v="0"/>
    <s v="n/a"/>
    <s v="n/a"/>
    <s v="n/a"/>
    <s v="n/a"/>
    <s v="n/a"/>
    <s v="n/a"/>
    <s v="n/a"/>
    <s v="n/a"/>
    <s v="n/a"/>
    <s v="n/a"/>
    <s v="n/a"/>
    <s v="n/a"/>
    <s v="n/a"/>
    <s v="n/a"/>
    <s v="n/a"/>
    <s v="n/a"/>
    <s v="n/a"/>
    <s v="n/a"/>
    <s v="n/a"/>
    <s v="n/a"/>
    <s v="n/a"/>
    <s v="n/a"/>
    <s v="n/a"/>
    <s v="n/a"/>
    <s v="n/a"/>
    <s v="n/a"/>
    <s v="n/a"/>
    <s v="Mini-Grant"/>
    <n v="0"/>
    <n v="0"/>
    <n v="0"/>
    <n v="0"/>
    <n v="0"/>
    <n v="0"/>
    <n v="0"/>
    <n v="0"/>
    <n v="0"/>
    <n v="0"/>
    <n v="0"/>
    <n v="0"/>
    <n v="0"/>
    <n v="0"/>
    <s v="Mini-Grant"/>
    <n v="0"/>
    <n v="0"/>
    <n v="0"/>
    <n v="0"/>
    <n v="0"/>
    <n v="0"/>
    <s v="Summer 2020"/>
    <n v="0"/>
    <n v="0"/>
    <n v="0"/>
    <n v="0"/>
    <n v="0"/>
    <n v="0"/>
    <n v="0"/>
    <n v="0"/>
    <s v="Mini-Grant"/>
    <n v="0"/>
    <n v="0"/>
    <n v="0"/>
    <n v="0"/>
    <n v="0"/>
    <n v="0"/>
    <n v="0"/>
    <n v="0"/>
    <n v="0"/>
    <n v="0"/>
    <n v="0"/>
    <n v="0"/>
    <n v="0"/>
    <n v="0"/>
    <x v="4"/>
    <n v="0"/>
    <n v="0"/>
    <n v="0"/>
    <n v="0"/>
    <n v="0"/>
    <n v="0"/>
    <s v="Summer 2020"/>
    <n v="0"/>
    <n v="0"/>
    <n v="0"/>
    <n v="0"/>
    <n v="0"/>
    <n v="0"/>
    <n v="0"/>
    <n v="0"/>
    <x v="4"/>
    <n v="0"/>
    <n v="0"/>
    <n v="0"/>
    <n v="0"/>
    <n v="0"/>
    <n v="0"/>
    <s v="Summer 2020"/>
    <n v="0"/>
    <n v="0"/>
    <n v="0"/>
    <n v="0"/>
    <n v="0"/>
    <n v="0"/>
    <n v="0"/>
    <n v="0"/>
    <n v="0"/>
    <n v="0"/>
    <n v="0"/>
  </r>
  <r>
    <s v="402.a"/>
    <n v="515357"/>
    <x v="16"/>
    <s v="2019"/>
    <x v="0"/>
    <x v="7"/>
    <n v="25000"/>
    <s v="Spring 2020"/>
    <s v="D. Jason Slone"/>
    <s v="dslone@georgiasouthern.edu"/>
    <s v="World History II, World Religions, Introduction to Religious Studies, First Year Experience"/>
    <s v="FYE 120, HIST 1112, IDS 2000, RELS 2100, RELS 2130, POLS 1150, CRJU 2010"/>
    <s v="History"/>
    <s v="In Progress"/>
    <s v="In Progress"/>
    <s v="In Progress"/>
    <n v="0"/>
    <n v="0"/>
    <n v="0"/>
    <n v="0"/>
    <n v="0"/>
    <n v="0"/>
    <s v="n/a"/>
    <s v="N"/>
    <m/>
    <m/>
    <s v="Mini-Grant"/>
    <n v="0"/>
    <n v="0"/>
    <n v="0"/>
    <n v="0"/>
    <n v="0"/>
    <n v="0"/>
    <n v="0"/>
    <n v="0"/>
    <n v="0"/>
    <n v="0"/>
    <n v="0"/>
    <n v="0"/>
    <n v="0"/>
    <n v="0"/>
    <n v="0"/>
    <n v="0"/>
    <n v="0"/>
    <n v="0"/>
    <n v="0"/>
    <n v="0"/>
    <n v="0"/>
    <n v="0"/>
    <n v="0"/>
    <n v="0"/>
    <n v="0"/>
    <n v="0"/>
    <n v="0"/>
    <n v="0"/>
    <s v="Mini-Grant"/>
    <n v="0"/>
    <n v="0"/>
    <n v="0"/>
    <n v="0"/>
    <n v="0"/>
    <n v="0"/>
    <n v="0"/>
    <n v="0"/>
    <n v="0"/>
    <n v="0"/>
    <n v="0"/>
    <n v="0"/>
    <n v="0"/>
    <n v="0"/>
    <s v="Mini-Grant"/>
    <n v="0"/>
    <n v="0"/>
    <n v="0"/>
    <n v="0"/>
    <n v="0"/>
    <n v="0"/>
    <n v="0"/>
    <n v="0"/>
    <n v="0"/>
    <n v="0"/>
    <n v="0"/>
    <n v="0"/>
    <n v="0"/>
    <n v="0"/>
    <n v="0"/>
    <s v="Mini-Grant"/>
    <n v="0"/>
    <n v="0"/>
    <n v="0"/>
    <n v="0"/>
    <n v="0"/>
    <n v="0"/>
    <n v="0"/>
    <n v="0"/>
    <n v="0"/>
    <n v="0"/>
    <n v="0"/>
    <n v="0"/>
    <n v="0"/>
    <n v="0"/>
    <x v="4"/>
    <n v="0"/>
    <n v="0"/>
    <n v="0"/>
    <n v="0"/>
    <n v="0"/>
    <n v="0"/>
    <s v="Spring 2020"/>
    <n v="0"/>
    <n v="0"/>
    <n v="0"/>
    <n v="0"/>
    <n v="0"/>
    <n v="0"/>
    <n v="0"/>
    <n v="0"/>
    <x v="4"/>
    <n v="0"/>
    <n v="0"/>
    <n v="0"/>
    <n v="0"/>
    <n v="0"/>
    <n v="0"/>
    <s v="Spring 2020"/>
    <n v="0"/>
    <n v="0"/>
    <n v="0"/>
    <n v="0"/>
    <n v="0"/>
    <n v="0"/>
    <n v="0"/>
    <n v="0"/>
    <n v="0"/>
    <n v="0"/>
    <n v="0"/>
  </r>
  <r>
    <s v="402.b"/>
    <n v="515490"/>
    <x v="16"/>
    <s v="2019"/>
    <x v="0"/>
    <x v="4"/>
    <n v="25000"/>
    <s v="Fall 2019"/>
    <s v="H. Robert Baker"/>
    <s v="robertbaker@gsu.edu"/>
    <s v="US History, Bills of Rights"/>
    <s v="HIST 2110, HIST 4460"/>
    <s v="History"/>
    <s v="In Progress"/>
    <s v="In Progress"/>
    <s v="In Progress"/>
    <n v="0"/>
    <n v="0"/>
    <n v="0"/>
    <n v="0"/>
    <n v="0"/>
    <n v="0"/>
    <s v="n/a"/>
    <s v="N"/>
    <m/>
    <m/>
    <s v="Mini-Grant"/>
    <n v="0"/>
    <n v="0"/>
    <n v="0"/>
    <n v="0"/>
    <n v="0"/>
    <n v="0"/>
    <n v="0"/>
    <n v="0"/>
    <n v="0"/>
    <n v="0"/>
    <n v="0"/>
    <n v="0"/>
    <n v="0"/>
    <n v="0"/>
    <n v="0"/>
    <n v="0"/>
    <n v="0"/>
    <n v="0"/>
    <n v="0"/>
    <n v="0"/>
    <n v="0"/>
    <n v="0"/>
    <n v="0"/>
    <n v="0"/>
    <n v="0"/>
    <n v="0"/>
    <n v="0"/>
    <n v="0"/>
    <s v="Mini-Grant"/>
    <n v="0"/>
    <n v="0"/>
    <n v="0"/>
    <n v="0"/>
    <n v="0"/>
    <n v="0"/>
    <n v="0"/>
    <n v="0"/>
    <n v="0"/>
    <n v="0"/>
    <n v="0"/>
    <n v="0"/>
    <n v="0"/>
    <n v="0"/>
    <s v="Mini-Grant"/>
    <n v="0"/>
    <n v="0"/>
    <n v="0"/>
    <n v="0"/>
    <n v="0"/>
    <n v="0"/>
    <n v="0"/>
    <n v="0"/>
    <n v="0"/>
    <n v="0"/>
    <n v="0"/>
    <n v="0"/>
    <n v="0"/>
    <n v="0"/>
    <n v="0"/>
    <s v="Mini-Grant"/>
    <n v="0"/>
    <n v="0"/>
    <n v="0"/>
    <n v="0"/>
    <n v="0"/>
    <n v="0"/>
    <n v="0"/>
    <n v="0"/>
    <n v="0"/>
    <n v="0"/>
    <n v="0"/>
    <n v="0"/>
    <n v="0"/>
    <n v="0"/>
    <x v="4"/>
    <n v="0"/>
    <n v="0"/>
    <n v="0"/>
    <n v="0"/>
    <n v="0"/>
    <n v="0"/>
    <s v="Fall 2019"/>
    <n v="0"/>
    <n v="0"/>
    <n v="0"/>
    <n v="0"/>
    <n v="0"/>
    <n v="0"/>
    <n v="0"/>
    <n v="0"/>
    <x v="4"/>
    <n v="0"/>
    <n v="0"/>
    <n v="0"/>
    <n v="0"/>
    <n v="0"/>
    <n v="0"/>
    <s v="Fall 2019"/>
    <n v="0"/>
    <n v="0"/>
    <n v="0"/>
    <n v="0"/>
    <n v="0"/>
    <n v="0"/>
    <n v="0"/>
    <n v="0"/>
    <n v="0"/>
    <n v="0"/>
    <n v="0"/>
  </r>
  <r>
    <s v="402.c"/>
    <n v="515442"/>
    <x v="16"/>
    <s v="2019"/>
    <x v="0"/>
    <x v="2"/>
    <n v="9000"/>
    <s v="Spring 2020"/>
    <s v="Janice Hume"/>
    <s v="jhume@uga.edu"/>
    <s v="History of American Mass Media"/>
    <s v="JRLC 5490"/>
    <s v="Communication"/>
    <s v="In Progress"/>
    <s v="In Progress"/>
    <s v="In Progress"/>
    <n v="0"/>
    <n v="0"/>
    <n v="0"/>
    <n v="0"/>
    <n v="0"/>
    <n v="0"/>
    <s v="n/a"/>
    <s v="N"/>
    <m/>
    <m/>
    <s v="Mini-Grant"/>
    <n v="0"/>
    <n v="0"/>
    <n v="0"/>
    <n v="0"/>
    <n v="0"/>
    <n v="0"/>
    <n v="0"/>
    <n v="0"/>
    <n v="0"/>
    <n v="0"/>
    <n v="0"/>
    <n v="0"/>
    <n v="0"/>
    <n v="0"/>
    <n v="0"/>
    <n v="0"/>
    <n v="0"/>
    <n v="0"/>
    <n v="0"/>
    <n v="0"/>
    <n v="0"/>
    <n v="0"/>
    <n v="0"/>
    <n v="0"/>
    <n v="0"/>
    <n v="0"/>
    <n v="0"/>
    <n v="0"/>
    <s v="Mini-Grant"/>
    <n v="0"/>
    <n v="0"/>
    <n v="0"/>
    <n v="0"/>
    <n v="0"/>
    <n v="0"/>
    <n v="0"/>
    <n v="0"/>
    <n v="0"/>
    <n v="0"/>
    <n v="0"/>
    <n v="0"/>
    <n v="0"/>
    <n v="0"/>
    <s v="Mini-Grant"/>
    <n v="0"/>
    <n v="0"/>
    <n v="0"/>
    <n v="0"/>
    <n v="0"/>
    <n v="0"/>
    <n v="0"/>
    <n v="0"/>
    <n v="0"/>
    <n v="0"/>
    <n v="0"/>
    <n v="0"/>
    <n v="0"/>
    <n v="0"/>
    <n v="0"/>
    <s v="Mini-Grant"/>
    <n v="0"/>
    <n v="0"/>
    <n v="0"/>
    <n v="0"/>
    <n v="0"/>
    <n v="0"/>
    <n v="0"/>
    <n v="0"/>
    <n v="0"/>
    <n v="0"/>
    <n v="0"/>
    <n v="0"/>
    <n v="0"/>
    <n v="0"/>
    <x v="4"/>
    <n v="0"/>
    <n v="0"/>
    <n v="0"/>
    <n v="0"/>
    <n v="0"/>
    <n v="0"/>
    <s v="Spring 2020"/>
    <n v="0"/>
    <n v="0"/>
    <n v="0"/>
    <n v="0"/>
    <n v="0"/>
    <n v="0"/>
    <n v="0"/>
    <n v="0"/>
    <x v="4"/>
    <n v="0"/>
    <n v="0"/>
    <n v="0"/>
    <n v="0"/>
    <n v="0"/>
    <n v="0"/>
    <s v="Spring 2020"/>
    <n v="0"/>
    <n v="0"/>
    <n v="0"/>
    <n v="0"/>
    <n v="0"/>
    <n v="0"/>
    <n v="0"/>
    <n v="0"/>
    <n v="0"/>
    <n v="0"/>
    <n v="0"/>
  </r>
  <r>
    <s v="402.d"/>
    <n v="515770"/>
    <x v="16"/>
    <s v="2019"/>
    <x v="0"/>
    <x v="2"/>
    <n v="25000"/>
    <s v="Spring 2020"/>
    <s v="Andrew Owsiak"/>
    <s v="aowsiak@uga.edu"/>
    <s v="Decision Making in International Relations, Crisis Diplomacy, The Politics of Cyber Security"/>
    <s v="INTL 4260, INTL 4285"/>
    <s v="Political Science"/>
    <s v="In Progress"/>
    <s v="In Progress"/>
    <s v="In Progress"/>
    <n v="0"/>
    <n v="0"/>
    <n v="0"/>
    <n v="0"/>
    <n v="0"/>
    <n v="0"/>
    <s v="n/a"/>
    <s v="N"/>
    <m/>
    <m/>
    <s v="Mini-Grant"/>
    <n v="0"/>
    <n v="0"/>
    <n v="0"/>
    <n v="0"/>
    <n v="0"/>
    <n v="0"/>
    <n v="0"/>
    <n v="0"/>
    <n v="0"/>
    <n v="0"/>
    <n v="0"/>
    <n v="0"/>
    <n v="0"/>
    <n v="0"/>
    <n v="0"/>
    <n v="0"/>
    <n v="0"/>
    <n v="0"/>
    <n v="0"/>
    <n v="0"/>
    <n v="0"/>
    <n v="0"/>
    <n v="0"/>
    <n v="0"/>
    <n v="0"/>
    <n v="0"/>
    <n v="0"/>
    <n v="0"/>
    <s v="Mini-Grant"/>
    <n v="0"/>
    <n v="0"/>
    <n v="0"/>
    <n v="0"/>
    <n v="0"/>
    <n v="0"/>
    <n v="0"/>
    <n v="0"/>
    <n v="0"/>
    <n v="0"/>
    <n v="0"/>
    <n v="0"/>
    <n v="0"/>
    <n v="0"/>
    <s v="Mini-Grant"/>
    <n v="0"/>
    <n v="0"/>
    <n v="0"/>
    <n v="0"/>
    <n v="0"/>
    <n v="0"/>
    <n v="0"/>
    <n v="0"/>
    <n v="0"/>
    <n v="0"/>
    <n v="0"/>
    <n v="0"/>
    <n v="0"/>
    <n v="0"/>
    <n v="0"/>
    <s v="Mini-Grant"/>
    <n v="0"/>
    <n v="0"/>
    <n v="0"/>
    <n v="0"/>
    <n v="0"/>
    <n v="0"/>
    <n v="0"/>
    <n v="0"/>
    <n v="0"/>
    <n v="0"/>
    <n v="0"/>
    <n v="0"/>
    <n v="0"/>
    <n v="0"/>
    <x v="4"/>
    <n v="0"/>
    <n v="0"/>
    <n v="0"/>
    <n v="0"/>
    <n v="0"/>
    <n v="0"/>
    <s v="Spring 2020"/>
    <n v="0"/>
    <n v="0"/>
    <n v="0"/>
    <n v="0"/>
    <n v="0"/>
    <n v="0"/>
    <n v="0"/>
    <n v="0"/>
    <x v="4"/>
    <n v="0"/>
    <n v="0"/>
    <n v="0"/>
    <n v="0"/>
    <n v="0"/>
    <n v="0"/>
    <s v="Spring 2020"/>
    <n v="0"/>
    <n v="0"/>
    <n v="0"/>
    <n v="0"/>
    <n v="0"/>
    <n v="0"/>
    <n v="0"/>
    <n v="0"/>
    <n v="0"/>
    <n v="0"/>
    <n v="0"/>
  </r>
  <r>
    <s v="402.e"/>
    <n v="515352"/>
    <x v="16"/>
    <s v="2019"/>
    <x v="0"/>
    <x v="2"/>
    <n v="8500"/>
    <s v="Spring 2021"/>
    <s v="Montgomery Wolf"/>
    <s v="mwolf@uga.edu"/>
    <s v="Reacting to the Past"/>
    <s v="HIST 3115"/>
    <s v="History"/>
    <s v="In Progress"/>
    <s v="In Progress"/>
    <s v="In Progress"/>
    <n v="0"/>
    <n v="0"/>
    <n v="0"/>
    <n v="0"/>
    <n v="0"/>
    <n v="0"/>
    <s v="n/a"/>
    <s v="N"/>
    <m/>
    <m/>
    <s v="Mini-Grant"/>
    <n v="0"/>
    <n v="0"/>
    <n v="0"/>
    <n v="0"/>
    <n v="0"/>
    <n v="0"/>
    <n v="0"/>
    <n v="0"/>
    <n v="0"/>
    <n v="0"/>
    <n v="0"/>
    <n v="0"/>
    <n v="0"/>
    <n v="0"/>
    <n v="0"/>
    <n v="0"/>
    <n v="0"/>
    <n v="0"/>
    <n v="0"/>
    <n v="0"/>
    <n v="0"/>
    <n v="0"/>
    <n v="0"/>
    <n v="0"/>
    <n v="0"/>
    <n v="0"/>
    <n v="0"/>
    <n v="0"/>
    <s v="Mini-Grant"/>
    <n v="0"/>
    <n v="0"/>
    <n v="0"/>
    <n v="0"/>
    <n v="0"/>
    <n v="0"/>
    <n v="0"/>
    <n v="0"/>
    <n v="0"/>
    <n v="0"/>
    <n v="0"/>
    <n v="0"/>
    <n v="0"/>
    <n v="0"/>
    <s v="Mini-Grant"/>
    <n v="0"/>
    <n v="0"/>
    <n v="0"/>
    <n v="0"/>
    <n v="0"/>
    <n v="0"/>
    <n v="0"/>
    <n v="0"/>
    <n v="0"/>
    <n v="0"/>
    <n v="0"/>
    <n v="0"/>
    <n v="0"/>
    <n v="0"/>
    <n v="0"/>
    <s v="Mini-Grant"/>
    <n v="0"/>
    <n v="0"/>
    <n v="0"/>
    <n v="0"/>
    <n v="0"/>
    <n v="0"/>
    <n v="0"/>
    <n v="0"/>
    <n v="0"/>
    <n v="0"/>
    <n v="0"/>
    <n v="0"/>
    <n v="0"/>
    <n v="0"/>
    <x v="4"/>
    <n v="0"/>
    <n v="0"/>
    <n v="0"/>
    <n v="0"/>
    <n v="0"/>
    <n v="0"/>
    <s v="Spring 2021"/>
    <n v="0"/>
    <n v="0"/>
    <n v="0"/>
    <n v="0"/>
    <n v="0"/>
    <n v="0"/>
    <n v="0"/>
    <n v="0"/>
    <x v="4"/>
    <n v="0"/>
    <n v="0"/>
    <n v="0"/>
    <n v="0"/>
    <n v="0"/>
    <n v="0"/>
    <s v="Spring 2021"/>
    <n v="0"/>
    <n v="0"/>
    <n v="0"/>
    <n v="0"/>
    <n v="0"/>
    <n v="0"/>
    <n v="0"/>
    <n v="0"/>
    <n v="0"/>
    <n v="0"/>
    <n v="0"/>
  </r>
  <r>
    <s v="402.f"/>
    <n v="515354"/>
    <x v="16"/>
    <s v="2019"/>
    <x v="0"/>
    <x v="16"/>
    <n v="7500"/>
    <s v="Spring 2020"/>
    <s v="Peggy Elliott"/>
    <s v="peggy.elliott@gcsu.edu"/>
    <s v="End of the British Empire in Africa"/>
    <s v="GC2Y 2000"/>
    <s v="History"/>
    <s v="In Progress"/>
    <s v="In Progress"/>
    <s v="In Progress"/>
    <n v="0"/>
    <n v="0"/>
    <n v="0"/>
    <n v="0"/>
    <n v="0"/>
    <n v="0"/>
    <s v="n/a"/>
    <s v="N"/>
    <m/>
    <m/>
    <s v="Mini-Grant"/>
    <n v="0"/>
    <n v="0"/>
    <n v="0"/>
    <n v="0"/>
    <n v="0"/>
    <n v="0"/>
    <n v="0"/>
    <n v="0"/>
    <n v="0"/>
    <n v="0"/>
    <n v="0"/>
    <n v="0"/>
    <n v="0"/>
    <n v="0"/>
    <n v="0"/>
    <n v="0"/>
    <n v="0"/>
    <n v="0"/>
    <n v="0"/>
    <n v="0"/>
    <n v="0"/>
    <n v="0"/>
    <n v="0"/>
    <n v="0"/>
    <n v="0"/>
    <n v="0"/>
    <n v="0"/>
    <n v="0"/>
    <s v="Mini-Grant"/>
    <n v="0"/>
    <n v="0"/>
    <n v="0"/>
    <n v="0"/>
    <n v="0"/>
    <n v="0"/>
    <n v="0"/>
    <n v="0"/>
    <n v="0"/>
    <n v="0"/>
    <n v="0"/>
    <n v="0"/>
    <n v="0"/>
    <n v="0"/>
    <s v="Mini-Grant"/>
    <n v="0"/>
    <n v="0"/>
    <n v="0"/>
    <n v="0"/>
    <n v="0"/>
    <n v="0"/>
    <n v="0"/>
    <n v="0"/>
    <n v="0"/>
    <n v="0"/>
    <n v="0"/>
    <n v="0"/>
    <n v="0"/>
    <n v="0"/>
    <n v="0"/>
    <s v="Mini-Grant"/>
    <n v="0"/>
    <n v="0"/>
    <n v="0"/>
    <n v="0"/>
    <n v="0"/>
    <n v="0"/>
    <n v="0"/>
    <n v="0"/>
    <n v="0"/>
    <n v="0"/>
    <n v="0"/>
    <n v="0"/>
    <n v="0"/>
    <n v="0"/>
    <x v="4"/>
    <n v="0"/>
    <n v="0"/>
    <n v="0"/>
    <n v="0"/>
    <n v="0"/>
    <n v="0"/>
    <s v="Spring 2020"/>
    <n v="0"/>
    <n v="0"/>
    <n v="0"/>
    <n v="0"/>
    <n v="0"/>
    <n v="0"/>
    <n v="0"/>
    <n v="0"/>
    <x v="4"/>
    <n v="0"/>
    <n v="0"/>
    <n v="0"/>
    <n v="0"/>
    <n v="0"/>
    <n v="0"/>
    <s v="Spring 2020"/>
    <n v="0"/>
    <n v="0"/>
    <n v="0"/>
    <n v="0"/>
    <n v="0"/>
    <n v="0"/>
    <n v="0"/>
    <n v="0"/>
    <n v="0"/>
    <n v="0"/>
    <n v="0"/>
  </r>
  <r>
    <n v="473"/>
    <n v="517199"/>
    <x v="17"/>
    <s v="2020"/>
    <x v="0"/>
    <x v="21"/>
    <n v="25800"/>
    <s v="Fall 2020"/>
    <s v="Shoshana Katzman"/>
    <s v="skatzman@ggc.edu"/>
    <s v="Cell Biology"/>
    <s v="BIOL 3400"/>
    <s v="Biological Sciences"/>
    <s v="Positive"/>
    <s v="Negative"/>
    <s v="Negative"/>
    <n v="47034"/>
    <s v="216"/>
    <s v="$130.65"/>
    <s v="48"/>
    <s v="168"/>
    <n v="144"/>
    <s v="Fall 2020"/>
    <s v="N"/>
    <m/>
    <m/>
    <s v="Continued"/>
    <n v="0"/>
    <n v="0"/>
    <n v="0"/>
    <n v="0"/>
    <n v="0"/>
    <n v="0"/>
    <n v="0"/>
    <n v="0"/>
    <n v="0"/>
    <n v="0"/>
    <n v="0"/>
    <n v="0"/>
    <n v="0"/>
    <n v="0"/>
    <n v="0"/>
    <n v="0"/>
    <n v="0"/>
    <n v="0"/>
    <n v="0"/>
    <n v="0"/>
    <n v="0"/>
    <n v="0"/>
    <n v="0"/>
    <n v="0"/>
    <n v="0"/>
    <n v="0"/>
    <n v="0"/>
    <n v="0"/>
    <s v="Continued"/>
    <n v="0"/>
    <n v="0"/>
    <n v="0"/>
    <n v="0"/>
    <n v="0"/>
    <n v="0"/>
    <n v="0"/>
    <n v="0"/>
    <n v="0"/>
    <n v="0"/>
    <n v="0"/>
    <n v="0"/>
    <n v="0"/>
    <n v="0"/>
    <s v="Continued"/>
    <s v="48"/>
    <s v="168"/>
    <n v="144"/>
    <s v="216"/>
    <s v="$130.65"/>
    <n v="28220.400000000001"/>
    <s v="Fall 2020"/>
    <n v="0"/>
    <n v="0"/>
    <n v="0"/>
    <n v="0"/>
    <n v="0"/>
    <n v="0"/>
    <n v="0"/>
    <n v="0"/>
    <s v="Continued"/>
    <s v="48"/>
    <s v="168"/>
    <n v="144"/>
    <n v="360"/>
    <s v="$130.65"/>
    <n v="47034"/>
    <n v="0"/>
    <n v="0"/>
    <s v="168"/>
    <n v="21949.200000000001"/>
    <n v="144"/>
    <n v="18813.600000000002"/>
    <n v="312"/>
    <n v="40762.800000000003"/>
    <x v="0"/>
    <s v="48"/>
    <s v="168"/>
    <n v="144"/>
    <n v="360"/>
    <s v="$130.65"/>
    <n v="47034"/>
    <s v="Fall 2020"/>
    <s v="48"/>
    <n v="6271.2000000000007"/>
    <s v="168"/>
    <n v="21949.200000000001"/>
    <n v="144"/>
    <n v="18813.600000000002"/>
    <n v="360"/>
    <n v="47034"/>
    <x v="5"/>
    <s v="48"/>
    <s v="168"/>
    <n v="144"/>
    <n v="360"/>
    <s v="$130.65"/>
    <n v="47034"/>
    <s v="Fall 2020"/>
    <n v="0"/>
    <n v="0"/>
    <n v="0"/>
    <n v="0"/>
    <n v="0"/>
    <n v="0"/>
    <n v="0"/>
    <n v="0"/>
    <n v="672"/>
    <n v="87796.800000000003"/>
    <n v="3.4029767441860468"/>
  </r>
  <r>
    <n v="476"/>
    <n v="517200"/>
    <x v="17"/>
    <s v="2020"/>
    <x v="0"/>
    <x v="21"/>
    <n v="10800"/>
    <s v="Fall 2020"/>
    <s v="Shuhua Lai"/>
    <s v="slai@ggc.edu"/>
    <s v="Web Development"/>
    <s v="ITEC 4450"/>
    <s v="Computing Disciplines"/>
    <s v="Positive"/>
    <s v="Positive"/>
    <s v="Positive"/>
    <n v="18447.800000000003"/>
    <s v="140"/>
    <n v="131.77000000000001"/>
    <s v="28"/>
    <s v="56"/>
    <s v="56"/>
    <s v="Fall 2020"/>
    <s v="N"/>
    <m/>
    <m/>
    <s v="Continued"/>
    <n v="0"/>
    <n v="0"/>
    <n v="0"/>
    <n v="0"/>
    <n v="0"/>
    <n v="0"/>
    <n v="0"/>
    <n v="0"/>
    <n v="0"/>
    <n v="0"/>
    <n v="0"/>
    <n v="0"/>
    <n v="0"/>
    <n v="0"/>
    <n v="0"/>
    <n v="0"/>
    <n v="0"/>
    <n v="0"/>
    <n v="0"/>
    <n v="0"/>
    <n v="0"/>
    <n v="0"/>
    <n v="0"/>
    <n v="0"/>
    <n v="0"/>
    <n v="0"/>
    <n v="0"/>
    <n v="0"/>
    <s v="Continued"/>
    <n v="0"/>
    <n v="0"/>
    <n v="0"/>
    <n v="0"/>
    <n v="0"/>
    <n v="0"/>
    <n v="0"/>
    <n v="0"/>
    <n v="0"/>
    <n v="0"/>
    <n v="0"/>
    <n v="0"/>
    <n v="0"/>
    <n v="0"/>
    <s v="Continued"/>
    <s v="28"/>
    <s v="56"/>
    <s v="56"/>
    <s v="140"/>
    <n v="131.77000000000001"/>
    <n v="18447.800000000003"/>
    <s v="Fall 2020"/>
    <n v="0"/>
    <n v="0"/>
    <n v="0"/>
    <n v="0"/>
    <n v="0"/>
    <n v="0"/>
    <n v="0"/>
    <n v="0"/>
    <s v="Continued"/>
    <s v="28"/>
    <s v="56"/>
    <s v="56"/>
    <n v="140"/>
    <n v="131.77000000000001"/>
    <n v="18447.800000000003"/>
    <n v="0"/>
    <n v="0"/>
    <s v="56"/>
    <n v="7379.1200000000008"/>
    <s v="56"/>
    <n v="7379.1200000000008"/>
    <n v="112"/>
    <n v="14758.240000000002"/>
    <x v="0"/>
    <s v="28"/>
    <s v="56"/>
    <s v="56"/>
    <n v="140"/>
    <n v="131.77000000000001"/>
    <n v="18447.800000000003"/>
    <s v="Fall 2020"/>
    <s v="28"/>
    <n v="3689.5600000000004"/>
    <s v="56"/>
    <n v="7379.1200000000008"/>
    <s v="56"/>
    <n v="7379.1200000000008"/>
    <n v="140"/>
    <n v="18447.800000000003"/>
    <x v="2"/>
    <s v="28"/>
    <s v="56"/>
    <s v="56"/>
    <n v="140"/>
    <n v="131.77000000000001"/>
    <n v="18447.800000000003"/>
    <s v="Fall 2020"/>
    <s v="28"/>
    <n v="3689.5600000000004"/>
    <s v="56"/>
    <n v="7379.1200000000008"/>
    <s v="56"/>
    <n v="7379.1200000000008"/>
    <n v="140"/>
    <n v="18447.800000000003"/>
    <n v="392"/>
    <n v="51653.840000000011"/>
    <n v="4.7827629629629635"/>
  </r>
  <r>
    <n v="477"/>
    <n v="517187"/>
    <x v="17"/>
    <s v="2020"/>
    <x v="0"/>
    <x v="18"/>
    <n v="10800"/>
    <s v="Fall 2020"/>
    <s v="Rodger Bates"/>
    <s v="rodgerbates@clayton.edu"/>
    <s v="Introductory Sociology"/>
    <s v="SOCI 1101"/>
    <s v="Sociology"/>
    <s v="Positive"/>
    <s v="Positive"/>
    <s v="Positive"/>
    <n v="33320"/>
    <s v="280"/>
    <s v="$119"/>
    <s v="40"/>
    <s v="120"/>
    <s v="120"/>
    <s v="Fall 2020"/>
    <s v="N"/>
    <m/>
    <m/>
    <s v="Continued"/>
    <n v="0"/>
    <n v="0"/>
    <n v="0"/>
    <n v="0"/>
    <n v="0"/>
    <n v="0"/>
    <n v="0"/>
    <n v="0"/>
    <n v="0"/>
    <n v="0"/>
    <n v="0"/>
    <n v="0"/>
    <n v="0"/>
    <n v="0"/>
    <n v="0"/>
    <n v="0"/>
    <n v="0"/>
    <n v="0"/>
    <n v="0"/>
    <n v="0"/>
    <n v="0"/>
    <n v="0"/>
    <n v="0"/>
    <n v="0"/>
    <n v="0"/>
    <n v="0"/>
    <n v="0"/>
    <n v="0"/>
    <s v="Continued"/>
    <n v="0"/>
    <n v="0"/>
    <n v="0"/>
    <n v="0"/>
    <n v="0"/>
    <n v="0"/>
    <n v="0"/>
    <n v="0"/>
    <n v="0"/>
    <n v="0"/>
    <n v="0"/>
    <n v="0"/>
    <n v="0"/>
    <n v="0"/>
    <s v="Continued"/>
    <s v="40"/>
    <s v="120"/>
    <s v="120"/>
    <s v="280"/>
    <s v="$119"/>
    <n v="33320"/>
    <s v="Fall 2020"/>
    <n v="0"/>
    <n v="0"/>
    <n v="0"/>
    <n v="0"/>
    <n v="0"/>
    <n v="0"/>
    <n v="0"/>
    <n v="0"/>
    <s v="Continued"/>
    <s v="40"/>
    <s v="120"/>
    <s v="120"/>
    <n v="280"/>
    <s v="$119"/>
    <n v="33320"/>
    <n v="0"/>
    <n v="0"/>
    <s v="120"/>
    <n v="14280"/>
    <s v="120"/>
    <n v="14280"/>
    <n v="240"/>
    <n v="28560"/>
    <x v="0"/>
    <s v="40"/>
    <s v="120"/>
    <s v="120"/>
    <n v="280"/>
    <s v="$119"/>
    <n v="33320"/>
    <s v="Fall 2020"/>
    <s v="40"/>
    <n v="4760"/>
    <s v="120"/>
    <n v="14280"/>
    <s v="120"/>
    <n v="14280"/>
    <n v="280"/>
    <n v="33320"/>
    <x v="5"/>
    <s v="40"/>
    <s v="120"/>
    <s v="120"/>
    <n v="280"/>
    <s v="$119"/>
    <n v="33320"/>
    <s v="Fall 2020"/>
    <n v="0"/>
    <n v="0"/>
    <n v="0"/>
    <n v="0"/>
    <n v="0"/>
    <n v="0"/>
    <n v="0"/>
    <n v="0"/>
    <n v="520"/>
    <n v="61880"/>
    <n v="5.7296296296296294"/>
  </r>
  <r>
    <n v="478"/>
    <n v="517368"/>
    <x v="17"/>
    <s v="2020"/>
    <x v="0"/>
    <x v="4"/>
    <n v="30000"/>
    <s v="Fall 2020"/>
    <s v="Scott Jacques"/>
    <s v="sjacques1@gsu.edu"/>
    <s v="Policing in America, Social Science &amp; the American Crime Problem, Ethical Issues in Criminal Justice, Statistical Analysis in Criminal Justice"/>
    <s v="CRJU 2110, CRJU 2200, CRJU 3060, CRJU 3610"/>
    <s v="Criminal Justice"/>
    <s v="Positive"/>
    <s v="Positive"/>
    <s v="Neutral"/>
    <n v="287175.60000000003"/>
    <s v="1655"/>
    <n v="173.52"/>
    <s v="215"/>
    <s v="720"/>
    <s v="720"/>
    <s v="Fall 2020"/>
    <s v="N"/>
    <m/>
    <m/>
    <s v="Continued"/>
    <n v="0"/>
    <n v="0"/>
    <n v="0"/>
    <n v="0"/>
    <n v="0"/>
    <n v="0"/>
    <n v="0"/>
    <n v="0"/>
    <n v="0"/>
    <n v="0"/>
    <n v="0"/>
    <n v="0"/>
    <n v="0"/>
    <n v="0"/>
    <n v="0"/>
    <n v="0"/>
    <n v="0"/>
    <n v="0"/>
    <n v="0"/>
    <n v="0"/>
    <n v="0"/>
    <n v="0"/>
    <n v="0"/>
    <n v="0"/>
    <n v="0"/>
    <n v="0"/>
    <n v="0"/>
    <n v="0"/>
    <s v="Continued"/>
    <n v="0"/>
    <n v="0"/>
    <n v="0"/>
    <n v="0"/>
    <n v="0"/>
    <n v="0"/>
    <n v="0"/>
    <n v="0"/>
    <n v="0"/>
    <n v="0"/>
    <n v="0"/>
    <n v="0"/>
    <n v="0"/>
    <n v="0"/>
    <s v="Continued"/>
    <s v="215"/>
    <s v="720"/>
    <s v="720"/>
    <s v="1655"/>
    <n v="173.52"/>
    <n v="287175.60000000003"/>
    <s v="Fall 2020"/>
    <n v="0"/>
    <n v="0"/>
    <n v="0"/>
    <n v="0"/>
    <n v="0"/>
    <n v="0"/>
    <n v="0"/>
    <n v="0"/>
    <s v="Continued"/>
    <s v="215"/>
    <s v="720"/>
    <s v="720"/>
    <n v="1655"/>
    <n v="173.52"/>
    <n v="287175.60000000003"/>
    <n v="0"/>
    <n v="0"/>
    <s v="720"/>
    <n v="124934.40000000001"/>
    <s v="720"/>
    <n v="124934.40000000001"/>
    <n v="1440"/>
    <n v="249868.80000000002"/>
    <x v="5"/>
    <s v="215"/>
    <s v="720"/>
    <s v="720"/>
    <n v="1655"/>
    <n v="173.52"/>
    <n v="287175.60000000003"/>
    <s v="Fall 2020"/>
    <n v="0"/>
    <n v="0"/>
    <n v="0"/>
    <n v="0"/>
    <n v="0"/>
    <n v="0"/>
    <n v="0"/>
    <n v="0"/>
    <x v="5"/>
    <s v="215"/>
    <s v="720"/>
    <s v="720"/>
    <n v="1655"/>
    <n v="173.52"/>
    <n v="287175.60000000003"/>
    <s v="Fall 2020"/>
    <n v="0"/>
    <n v="0"/>
    <n v="0"/>
    <n v="0"/>
    <n v="0"/>
    <n v="0"/>
    <n v="0"/>
    <n v="0"/>
    <n v="1440"/>
    <n v="249868.80000000002"/>
    <n v="8.3289600000000004"/>
  </r>
  <r>
    <n v="480"/>
    <n v="517252"/>
    <x v="17"/>
    <s v="2020"/>
    <x v="0"/>
    <x v="1"/>
    <n v="10800"/>
    <s v="Fall 2020"/>
    <s v="Shane Peterson"/>
    <s v="speter71@kennesaw.edu"/>
    <s v="Elementary German 1 and 2, Intermediate German 1 and 2"/>
    <s v="GRMN 1001, GRMN 1002, GRMN 2001, GRMN 2002"/>
    <s v="Foreign Languages"/>
    <s v="Positive"/>
    <s v="Positive"/>
    <s v="Positive"/>
    <n v="43316.39"/>
    <n v="200"/>
    <n v="119.99"/>
    <s v="25"/>
    <s v="175"/>
    <s v="161"/>
    <s v="Spring 2020"/>
    <s v="N"/>
    <m/>
    <m/>
    <s v="Continued"/>
    <n v="0"/>
    <n v="0"/>
    <n v="0"/>
    <n v="0"/>
    <n v="0"/>
    <n v="0"/>
    <n v="0"/>
    <n v="0"/>
    <n v="0"/>
    <n v="0"/>
    <n v="0"/>
    <n v="0"/>
    <n v="0"/>
    <n v="0"/>
    <n v="0"/>
    <n v="0"/>
    <n v="0"/>
    <n v="0"/>
    <n v="0"/>
    <n v="0"/>
    <n v="0"/>
    <n v="0"/>
    <n v="0"/>
    <n v="0"/>
    <n v="0"/>
    <n v="0"/>
    <n v="0"/>
    <n v="0"/>
    <s v="Continued"/>
    <n v="0"/>
    <n v="0"/>
    <n v="0"/>
    <n v="0"/>
    <n v="0"/>
    <n v="0"/>
    <n v="0"/>
    <n v="0"/>
    <n v="0"/>
    <n v="0"/>
    <n v="0"/>
    <n v="0"/>
    <n v="0"/>
    <n v="0"/>
    <s v="Continued"/>
    <s v="25"/>
    <s v="175"/>
    <s v="161"/>
    <n v="200"/>
    <n v="119.99"/>
    <n v="23998"/>
    <s v="Spring 2020"/>
    <n v="0"/>
    <n v="0"/>
    <n v="0"/>
    <n v="0"/>
    <s v="161"/>
    <n v="19318.39"/>
    <n v="161"/>
    <n v="19318.39"/>
    <s v="Continued"/>
    <s v="25"/>
    <s v="175"/>
    <s v="161"/>
    <n v="361"/>
    <n v="119.99"/>
    <n v="43316.39"/>
    <s v="25"/>
    <n v="2999.75"/>
    <s v="175"/>
    <n v="20998.25"/>
    <s v="161"/>
    <n v="19318.39"/>
    <n v="361"/>
    <n v="43316.39"/>
    <x v="0"/>
    <s v="25"/>
    <s v="175"/>
    <s v="161"/>
    <n v="361"/>
    <n v="119.99"/>
    <n v="43316.39"/>
    <s v="Fall 2020"/>
    <s v="25"/>
    <n v="2999.75"/>
    <s v="175"/>
    <n v="20998.25"/>
    <s v="161"/>
    <n v="19318.39"/>
    <n v="361"/>
    <n v="43316.39"/>
    <x v="2"/>
    <s v="25"/>
    <s v="175"/>
    <s v="161"/>
    <n v="361"/>
    <n v="119.99"/>
    <n v="43316.39"/>
    <s v="Fall 2020"/>
    <s v="25"/>
    <n v="2999.75"/>
    <s v="175"/>
    <n v="20998.25"/>
    <s v="161"/>
    <n v="19318.39"/>
    <n v="361"/>
    <n v="43316.39"/>
    <n v="1244"/>
    <n v="149267.56"/>
    <n v="13.82107037037037"/>
  </r>
  <r>
    <n v="481"/>
    <n v="517906"/>
    <x v="17"/>
    <s v="2020"/>
    <x v="0"/>
    <x v="9"/>
    <n v="25800"/>
    <s v="Fall 2020"/>
    <s v="Daniel Mancill"/>
    <s v="dmancill@ega.edu"/>
    <s v="American Government"/>
    <s v="POLS 1101"/>
    <s v="Political Science"/>
    <s v="Positive"/>
    <s v="Positive"/>
    <s v="Negative"/>
    <n v="283750.5"/>
    <s v="1650"/>
    <n v="171.97"/>
    <s v="150"/>
    <s v="750"/>
    <s v="750"/>
    <s v="Fall 2020"/>
    <s v="N"/>
    <m/>
    <m/>
    <s v="Continued"/>
    <n v="0"/>
    <n v="0"/>
    <n v="0"/>
    <n v="0"/>
    <n v="0"/>
    <n v="0"/>
    <n v="0"/>
    <n v="0"/>
    <n v="0"/>
    <n v="0"/>
    <n v="0"/>
    <n v="0"/>
    <n v="0"/>
    <n v="0"/>
    <n v="0"/>
    <n v="0"/>
    <n v="0"/>
    <n v="0"/>
    <n v="0"/>
    <n v="0"/>
    <n v="0"/>
    <n v="0"/>
    <n v="0"/>
    <n v="0"/>
    <n v="0"/>
    <n v="0"/>
    <n v="0"/>
    <n v="0"/>
    <s v="Continued"/>
    <n v="0"/>
    <n v="0"/>
    <n v="0"/>
    <n v="0"/>
    <n v="0"/>
    <n v="0"/>
    <n v="0"/>
    <n v="0"/>
    <n v="0"/>
    <n v="0"/>
    <n v="0"/>
    <n v="0"/>
    <n v="0"/>
    <n v="0"/>
    <s v="Continued"/>
    <s v="150"/>
    <s v="750"/>
    <s v="750"/>
    <s v="1650"/>
    <n v="171.97"/>
    <n v="283750.5"/>
    <s v="Fall 2020"/>
    <n v="0"/>
    <n v="0"/>
    <n v="0"/>
    <n v="0"/>
    <n v="0"/>
    <n v="0"/>
    <n v="0"/>
    <n v="0"/>
    <s v="Continued"/>
    <s v="150"/>
    <s v="750"/>
    <s v="750"/>
    <n v="1650"/>
    <n v="171.97"/>
    <n v="283750.5"/>
    <n v="0"/>
    <n v="0"/>
    <s v="750"/>
    <n v="128977.5"/>
    <s v="750"/>
    <n v="128977.5"/>
    <n v="1500"/>
    <n v="257955"/>
    <x v="0"/>
    <s v="150"/>
    <s v="750"/>
    <s v="750"/>
    <n v="1650"/>
    <n v="171.97"/>
    <n v="283750.5"/>
    <s v="Fall 2020"/>
    <s v="150"/>
    <n v="25795.5"/>
    <s v="750"/>
    <n v="128977.5"/>
    <s v="750"/>
    <n v="128977.5"/>
    <n v="1650"/>
    <n v="283750.5"/>
    <x v="2"/>
    <s v="150"/>
    <s v="750"/>
    <s v="750"/>
    <n v="1650"/>
    <n v="171.97"/>
    <n v="283750.5"/>
    <s v="Fall 2020"/>
    <s v="150"/>
    <n v="25795.5"/>
    <s v="750"/>
    <n v="128977.5"/>
    <s v="750"/>
    <n v="128977.5"/>
    <n v="1650"/>
    <n v="283750.5"/>
    <n v="4800"/>
    <n v="825456"/>
    <n v="31.994418604651162"/>
  </r>
  <r>
    <n v="482"/>
    <n v="517202"/>
    <x v="17"/>
    <s v="2020"/>
    <x v="0"/>
    <x v="21"/>
    <n v="10800"/>
    <s v="Fall 2020"/>
    <s v="Cengiz Gunay"/>
    <s v="cgunay@ggc.edu"/>
    <s v="Software Development II"/>
    <s v="ITEC 3870"/>
    <s v="Computing Disciplines"/>
    <s v="Positive"/>
    <s v="Not Measured"/>
    <s v="Positive"/>
    <n v="20088"/>
    <s v="62"/>
    <s v="$324"/>
    <s v="0"/>
    <s v="38"/>
    <s v="24"/>
    <s v="Fall 2020"/>
    <s v="N"/>
    <m/>
    <m/>
    <s v="Continued"/>
    <n v="0"/>
    <n v="0"/>
    <n v="0"/>
    <n v="0"/>
    <n v="0"/>
    <n v="0"/>
    <n v="0"/>
    <n v="0"/>
    <n v="0"/>
    <n v="0"/>
    <n v="0"/>
    <n v="0"/>
    <n v="0"/>
    <n v="0"/>
    <n v="0"/>
    <n v="0"/>
    <n v="0"/>
    <n v="0"/>
    <n v="0"/>
    <n v="0"/>
    <n v="0"/>
    <n v="0"/>
    <n v="0"/>
    <n v="0"/>
    <n v="0"/>
    <n v="0"/>
    <n v="0"/>
    <n v="0"/>
    <s v="Continued"/>
    <n v="0"/>
    <n v="0"/>
    <n v="0"/>
    <n v="0"/>
    <n v="0"/>
    <n v="0"/>
    <n v="0"/>
    <n v="0"/>
    <n v="0"/>
    <n v="0"/>
    <n v="0"/>
    <n v="0"/>
    <n v="0"/>
    <n v="0"/>
    <s v="Continued"/>
    <s v="0"/>
    <s v="38"/>
    <s v="24"/>
    <s v="62"/>
    <s v="$324"/>
    <n v="20088"/>
    <s v="Fall 2020"/>
    <n v="0"/>
    <n v="0"/>
    <n v="0"/>
    <n v="0"/>
    <n v="0"/>
    <n v="0"/>
    <n v="0"/>
    <n v="0"/>
    <s v="Continued"/>
    <s v="0"/>
    <s v="38"/>
    <s v="24"/>
    <n v="62"/>
    <s v="$324"/>
    <n v="20088"/>
    <n v="0"/>
    <n v="0"/>
    <s v="38"/>
    <n v="12312"/>
    <s v="24"/>
    <n v="7776"/>
    <n v="62"/>
    <n v="20088"/>
    <x v="0"/>
    <s v="0"/>
    <s v="38"/>
    <s v="24"/>
    <n v="62"/>
    <s v="$324"/>
    <n v="20088"/>
    <s v="Fall 2020"/>
    <s v="0"/>
    <n v="0"/>
    <s v="38"/>
    <n v="12312"/>
    <s v="24"/>
    <n v="7776"/>
    <n v="62"/>
    <n v="20088"/>
    <x v="2"/>
    <s v="0"/>
    <s v="38"/>
    <s v="24"/>
    <n v="62"/>
    <s v="$324"/>
    <n v="20088"/>
    <s v="Fall 2020"/>
    <s v="0"/>
    <n v="0"/>
    <s v="38"/>
    <n v="12312"/>
    <s v="24"/>
    <n v="7776"/>
    <n v="62"/>
    <n v="20088"/>
    <n v="186"/>
    <n v="60264"/>
    <n v="5.58"/>
  </r>
  <r>
    <n v="484"/>
    <n v="517253"/>
    <x v="17"/>
    <s v="2020"/>
    <x v="0"/>
    <x v="1"/>
    <n v="30000"/>
    <s v="Fall 2020"/>
    <s v="Hossain Shahriar"/>
    <s v="hshahria@kennesaw.edu"/>
    <s v="Electronic Health Record Systems, Clinical Processes &amp; Workflows: Analysis and Redesign, Health Information Security and Privacy, Database Administration, Thesis"/>
    <s v="IT 6513, IT 6523, IT 6533, IT 6733, IT 7999"/>
    <s v="Computing Disciplines"/>
    <s v="Positive"/>
    <s v="Positive"/>
    <s v="Positive"/>
    <n v="43554.090000000004"/>
    <s v="307"/>
    <n v="141.87"/>
    <s v="62"/>
    <s v="95"/>
    <s v="150"/>
    <s v="Fall 2020"/>
    <s v="N"/>
    <m/>
    <m/>
    <s v="Continued"/>
    <n v="0"/>
    <n v="0"/>
    <n v="0"/>
    <n v="0"/>
    <n v="0"/>
    <n v="0"/>
    <n v="0"/>
    <n v="0"/>
    <n v="0"/>
    <n v="0"/>
    <n v="0"/>
    <n v="0"/>
    <n v="0"/>
    <n v="0"/>
    <n v="0"/>
    <n v="0"/>
    <n v="0"/>
    <n v="0"/>
    <n v="0"/>
    <n v="0"/>
    <n v="0"/>
    <n v="0"/>
    <n v="0"/>
    <n v="0"/>
    <n v="0"/>
    <n v="0"/>
    <n v="0"/>
    <n v="0"/>
    <s v="Continued"/>
    <n v="0"/>
    <n v="0"/>
    <n v="0"/>
    <n v="0"/>
    <n v="0"/>
    <n v="0"/>
    <n v="0"/>
    <n v="0"/>
    <n v="0"/>
    <n v="0"/>
    <n v="0"/>
    <n v="0"/>
    <n v="0"/>
    <n v="0"/>
    <s v="Continued"/>
    <s v="62"/>
    <s v="95"/>
    <s v="150"/>
    <s v="307"/>
    <n v="141.87"/>
    <n v="43554.090000000004"/>
    <s v="Fall 2020"/>
    <n v="0"/>
    <n v="0"/>
    <n v="0"/>
    <n v="0"/>
    <n v="0"/>
    <n v="0"/>
    <n v="0"/>
    <n v="0"/>
    <s v="Continued"/>
    <s v="62"/>
    <s v="95"/>
    <s v="150"/>
    <n v="307"/>
    <n v="141.87"/>
    <n v="43554.090000000004"/>
    <n v="0"/>
    <n v="0"/>
    <s v="95"/>
    <n v="13477.65"/>
    <s v="150"/>
    <n v="21280.5"/>
    <n v="245"/>
    <n v="34758.15"/>
    <x v="0"/>
    <s v="62"/>
    <s v="95"/>
    <s v="150"/>
    <n v="307"/>
    <n v="141.87"/>
    <n v="43554.090000000004"/>
    <s v="Fall 2020"/>
    <s v="62"/>
    <n v="8795.94"/>
    <s v="95"/>
    <n v="13477.65"/>
    <s v="150"/>
    <n v="21280.5"/>
    <n v="307"/>
    <n v="43554.09"/>
    <x v="2"/>
    <s v="62"/>
    <s v="95"/>
    <s v="150"/>
    <n v="307"/>
    <n v="141.87"/>
    <n v="43554.090000000004"/>
    <s v="Fall 2020"/>
    <s v="62"/>
    <n v="8795.94"/>
    <s v="95"/>
    <n v="13477.65"/>
    <s v="150"/>
    <n v="21280.5"/>
    <n v="307"/>
    <n v="43554.09"/>
    <n v="859"/>
    <n v="121866.32999999999"/>
    <n v="4.0622109999999996"/>
  </r>
  <r>
    <n v="486"/>
    <n v="517254"/>
    <x v="17"/>
    <s v="2020"/>
    <x v="0"/>
    <x v="1"/>
    <n v="25800"/>
    <s v="Fall 2020"/>
    <s v="Laura Palmer"/>
    <s v="lpalme32@kennesaw.edu"/>
    <s v="Technical Writing"/>
    <s v="TCOM 2010"/>
    <s v="Communication"/>
    <s v="Positive"/>
    <s v="Neutral"/>
    <s v="Neutral"/>
    <n v="196875"/>
    <s v="1500"/>
    <s v="$131.25"/>
    <s v="250"/>
    <s v="625"/>
    <s v="625"/>
    <s v="Fall 2020"/>
    <s v="N"/>
    <m/>
    <m/>
    <s v="Continued"/>
    <n v="0"/>
    <n v="0"/>
    <n v="0"/>
    <n v="0"/>
    <n v="0"/>
    <n v="0"/>
    <n v="0"/>
    <n v="0"/>
    <n v="0"/>
    <n v="0"/>
    <n v="0"/>
    <n v="0"/>
    <n v="0"/>
    <n v="0"/>
    <n v="0"/>
    <n v="0"/>
    <n v="0"/>
    <n v="0"/>
    <n v="0"/>
    <n v="0"/>
    <n v="0"/>
    <n v="0"/>
    <n v="0"/>
    <n v="0"/>
    <n v="0"/>
    <n v="0"/>
    <n v="0"/>
    <n v="0"/>
    <s v="Continued"/>
    <n v="0"/>
    <n v="0"/>
    <n v="0"/>
    <n v="0"/>
    <n v="0"/>
    <n v="0"/>
    <n v="0"/>
    <n v="0"/>
    <n v="0"/>
    <n v="0"/>
    <n v="0"/>
    <n v="0"/>
    <n v="0"/>
    <n v="0"/>
    <s v="Continued"/>
    <s v="250"/>
    <s v="625"/>
    <s v="625"/>
    <s v="1500"/>
    <s v="$131.25"/>
    <n v="196875"/>
    <s v="Fall 2020"/>
    <n v="0"/>
    <n v="0"/>
    <n v="0"/>
    <n v="0"/>
    <n v="0"/>
    <n v="0"/>
    <n v="0"/>
    <n v="0"/>
    <s v="Continued"/>
    <s v="250"/>
    <s v="625"/>
    <s v="625"/>
    <n v="1500"/>
    <s v="$131.25"/>
    <n v="196875"/>
    <n v="0"/>
    <n v="0"/>
    <s v="625"/>
    <n v="82031.25"/>
    <s v="625"/>
    <n v="82031.25"/>
    <n v="1250"/>
    <n v="164062.5"/>
    <x v="1"/>
    <s v="250"/>
    <s v="625"/>
    <s v="625"/>
    <n v="1500"/>
    <s v="$131.25"/>
    <n v="196875"/>
    <s v="Fall 2020"/>
    <n v="0"/>
    <n v="0"/>
    <n v="0"/>
    <n v="0"/>
    <n v="0"/>
    <n v="0"/>
    <n v="0"/>
    <n v="0"/>
    <x v="1"/>
    <s v="250"/>
    <s v="625"/>
    <s v="625"/>
    <n v="1500"/>
    <s v="$131.25"/>
    <n v="196875"/>
    <s v="Fall 2020"/>
    <n v="0"/>
    <n v="0"/>
    <n v="0"/>
    <n v="0"/>
    <n v="0"/>
    <n v="0"/>
    <n v="0"/>
    <n v="0"/>
    <n v="1250"/>
    <n v="164062.5"/>
    <n v="6.3590116279069768"/>
  </r>
  <r>
    <n v="489"/>
    <n v="517260"/>
    <x v="17"/>
    <s v="2020"/>
    <x v="0"/>
    <x v="1"/>
    <n v="30000"/>
    <s v="Fall 2020"/>
    <s v="Hossain Shahriar"/>
    <s v="hshahria@kennesaw.edu"/>
    <s v="Professional Development &amp; Entrepreneurship, Operations Systems Concepts &amp; Administration,  Advanced Web Security &amp; Applications,  Network Configuration &amp; Administration,  Virtual IT Systems"/>
    <s v="IT3003, IT3423, IT4403, IT4333, IT4673"/>
    <s v="Computing Disciplines"/>
    <s v="Positive"/>
    <s v="Neutral"/>
    <s v="Neutral"/>
    <n v="75254.200000000012"/>
    <s v="490"/>
    <n v="153.58000000000001"/>
    <s v="90"/>
    <s v="200"/>
    <s v="200"/>
    <s v="Fall 2020"/>
    <s v="N"/>
    <m/>
    <m/>
    <s v="Continued"/>
    <n v="0"/>
    <n v="0"/>
    <n v="0"/>
    <n v="0"/>
    <n v="0"/>
    <n v="0"/>
    <n v="0"/>
    <n v="0"/>
    <n v="0"/>
    <n v="0"/>
    <n v="0"/>
    <n v="0"/>
    <n v="0"/>
    <n v="0"/>
    <n v="0"/>
    <n v="0"/>
    <n v="0"/>
    <n v="0"/>
    <n v="0"/>
    <n v="0"/>
    <n v="0"/>
    <n v="0"/>
    <n v="0"/>
    <n v="0"/>
    <n v="0"/>
    <n v="0"/>
    <n v="0"/>
    <n v="0"/>
    <s v="Continued"/>
    <n v="0"/>
    <n v="0"/>
    <n v="0"/>
    <n v="0"/>
    <n v="0"/>
    <n v="0"/>
    <n v="0"/>
    <n v="0"/>
    <n v="0"/>
    <n v="0"/>
    <n v="0"/>
    <n v="0"/>
    <n v="0"/>
    <n v="0"/>
    <s v="Continued"/>
    <s v="90"/>
    <s v="200"/>
    <s v="200"/>
    <s v="490"/>
    <n v="153.58000000000001"/>
    <n v="75254.200000000012"/>
    <s v="Fall 2020"/>
    <n v="0"/>
    <n v="0"/>
    <n v="0"/>
    <n v="0"/>
    <n v="0"/>
    <n v="0"/>
    <n v="0"/>
    <n v="0"/>
    <s v="Continued"/>
    <s v="90"/>
    <s v="200"/>
    <s v="200"/>
    <n v="490"/>
    <n v="153.58000000000001"/>
    <n v="75254.200000000012"/>
    <n v="0"/>
    <n v="0"/>
    <s v="200"/>
    <n v="30716.000000000004"/>
    <s v="200"/>
    <n v="30716.000000000004"/>
    <n v="400"/>
    <n v="61432.000000000007"/>
    <x v="0"/>
    <s v="90"/>
    <s v="200"/>
    <s v="200"/>
    <n v="490"/>
    <n v="153.58000000000001"/>
    <n v="75254.200000000012"/>
    <s v="Fall 2020"/>
    <s v="90"/>
    <n v="13822.2"/>
    <s v="200"/>
    <n v="30716.000000000004"/>
    <s v="200"/>
    <n v="30716.000000000004"/>
    <n v="490"/>
    <n v="75254.200000000012"/>
    <x v="2"/>
    <s v="90"/>
    <s v="200"/>
    <s v="200"/>
    <n v="490"/>
    <n v="153.58000000000001"/>
    <n v="75254.200000000012"/>
    <s v="Fall 2020"/>
    <s v="90"/>
    <n v="13822.2"/>
    <s v="200"/>
    <n v="30716.000000000004"/>
    <s v="200"/>
    <n v="30716.000000000004"/>
    <n v="490"/>
    <n v="75254.200000000012"/>
    <n v="1380"/>
    <n v="211940.40000000002"/>
    <n v="7.064680000000001"/>
  </r>
  <r>
    <n v="490"/>
    <n v="517548"/>
    <x v="17"/>
    <s v="2020"/>
    <x v="0"/>
    <x v="23"/>
    <n v="15800"/>
    <s v="Fall 2020"/>
    <s v="Jeff Zamostny"/>
    <s v="jzamostn@westga.edu"/>
    <s v="Elementary Spanish I, Elementary Spanish II, Intermediate Spanish I"/>
    <s v="SPAN 1001, SPAN 1002, SPAN 2001"/>
    <s v="Foreign Languages"/>
    <s v="Positive"/>
    <s v="Positive"/>
    <s v="Neutral"/>
    <n v="132707.25"/>
    <s v="845"/>
    <s v="$157.05"/>
    <s v="55"/>
    <s v="355"/>
    <s v="435"/>
    <s v="Fall 2020"/>
    <s v="N"/>
    <m/>
    <m/>
    <s v="Continued"/>
    <n v="0"/>
    <n v="0"/>
    <n v="0"/>
    <n v="0"/>
    <n v="0"/>
    <n v="0"/>
    <n v="0"/>
    <n v="0"/>
    <n v="0"/>
    <n v="0"/>
    <n v="0"/>
    <n v="0"/>
    <n v="0"/>
    <n v="0"/>
    <n v="0"/>
    <n v="0"/>
    <n v="0"/>
    <n v="0"/>
    <n v="0"/>
    <n v="0"/>
    <n v="0"/>
    <n v="0"/>
    <n v="0"/>
    <n v="0"/>
    <n v="0"/>
    <n v="0"/>
    <n v="0"/>
    <n v="0"/>
    <s v="Continued"/>
    <n v="0"/>
    <n v="0"/>
    <n v="0"/>
    <n v="0"/>
    <n v="0"/>
    <n v="0"/>
    <n v="0"/>
    <n v="0"/>
    <n v="0"/>
    <n v="0"/>
    <n v="0"/>
    <n v="0"/>
    <n v="0"/>
    <n v="0"/>
    <s v="Continued"/>
    <s v="55"/>
    <s v="355"/>
    <s v="435"/>
    <s v="845"/>
    <s v="$157.05"/>
    <n v="132707.25"/>
    <s v="Fall 2020"/>
    <n v="0"/>
    <n v="0"/>
    <n v="0"/>
    <n v="0"/>
    <n v="0"/>
    <n v="0"/>
    <n v="0"/>
    <n v="0"/>
    <s v="Continued"/>
    <s v="55"/>
    <s v="355"/>
    <s v="435"/>
    <n v="845"/>
    <s v="$157.05"/>
    <n v="132707.25"/>
    <n v="0"/>
    <n v="0"/>
    <s v="355"/>
    <n v="55752.750000000007"/>
    <s v="435"/>
    <n v="68316.75"/>
    <n v="790"/>
    <n v="124069.5"/>
    <x v="0"/>
    <s v="55"/>
    <s v="355"/>
    <s v="435"/>
    <n v="845"/>
    <s v="$157.05"/>
    <n v="132707.25"/>
    <s v="Fall 2020"/>
    <s v="55"/>
    <n v="8637.75"/>
    <s v="355"/>
    <n v="55752.750000000007"/>
    <s v="435"/>
    <n v="68316.75"/>
    <n v="845"/>
    <n v="132707.25"/>
    <x v="2"/>
    <s v="55"/>
    <s v="355"/>
    <s v="435"/>
    <n v="845"/>
    <s v="$157.05"/>
    <n v="132707.25"/>
    <s v="Fall 2020"/>
    <s v="55"/>
    <n v="8637.75"/>
    <s v="355"/>
    <n v="55752.750000000007"/>
    <s v="435"/>
    <n v="68316.75"/>
    <n v="845"/>
    <n v="132707.25"/>
    <n v="2480"/>
    <n v="389484"/>
    <n v="24.650886075949366"/>
  </r>
  <r>
    <n v="492"/>
    <n v="517298"/>
    <x v="17"/>
    <s v="2020"/>
    <x v="0"/>
    <x v="14"/>
    <n v="10800"/>
    <s v="Fall 2020"/>
    <s v="Elizabeth Dose"/>
    <s v="edose@highlands.edu"/>
    <s v="Introduction to Abnormal Psychology"/>
    <s v="PSYC 2165"/>
    <s v="Psychology"/>
    <s v="Not Measured"/>
    <s v="Neutral"/>
    <s v="Neutral"/>
    <n v="69819.75"/>
    <s v="315"/>
    <s v="$221.65"/>
    <s v="105"/>
    <s v="105"/>
    <s v="105"/>
    <s v="Fall 2020"/>
    <s v="N"/>
    <m/>
    <m/>
    <s v="Continued"/>
    <n v="0"/>
    <n v="0"/>
    <n v="0"/>
    <n v="0"/>
    <n v="0"/>
    <n v="0"/>
    <n v="0"/>
    <n v="0"/>
    <n v="0"/>
    <n v="0"/>
    <n v="0"/>
    <n v="0"/>
    <n v="0"/>
    <n v="0"/>
    <n v="0"/>
    <n v="0"/>
    <n v="0"/>
    <n v="0"/>
    <n v="0"/>
    <n v="0"/>
    <n v="0"/>
    <n v="0"/>
    <n v="0"/>
    <n v="0"/>
    <n v="0"/>
    <n v="0"/>
    <n v="0"/>
    <n v="0"/>
    <s v="Continued"/>
    <n v="0"/>
    <n v="0"/>
    <n v="0"/>
    <n v="0"/>
    <n v="0"/>
    <n v="0"/>
    <n v="0"/>
    <n v="0"/>
    <n v="0"/>
    <n v="0"/>
    <n v="0"/>
    <n v="0"/>
    <n v="0"/>
    <n v="0"/>
    <s v="Continued"/>
    <s v="105"/>
    <s v="105"/>
    <s v="105"/>
    <s v="315"/>
    <s v="$221.65"/>
    <n v="69819.75"/>
    <s v="Fall 2020"/>
    <n v="0"/>
    <n v="0"/>
    <n v="0"/>
    <n v="0"/>
    <n v="0"/>
    <n v="0"/>
    <n v="0"/>
    <n v="0"/>
    <s v="Continued"/>
    <s v="105"/>
    <s v="105"/>
    <s v="105"/>
    <n v="315"/>
    <s v="$221.65"/>
    <n v="69819.75"/>
    <n v="0"/>
    <n v="0"/>
    <s v="105"/>
    <n v="23273.25"/>
    <s v="105"/>
    <n v="23273.25"/>
    <n v="210"/>
    <n v="46546.5"/>
    <x v="0"/>
    <s v="105"/>
    <s v="105"/>
    <s v="105"/>
    <n v="315"/>
    <s v="$221.65"/>
    <n v="69819.75"/>
    <s v="Fall 2020"/>
    <s v="105"/>
    <n v="23273.25"/>
    <s v="105"/>
    <n v="23273.25"/>
    <s v="105"/>
    <n v="23273.25"/>
    <n v="315"/>
    <n v="69819.75"/>
    <x v="2"/>
    <s v="105"/>
    <s v="105"/>
    <s v="105"/>
    <n v="315"/>
    <s v="$221.65"/>
    <n v="69819.75"/>
    <s v="Fall 2020"/>
    <s v="105"/>
    <n v="23273.25"/>
    <s v="105"/>
    <n v="23273.25"/>
    <s v="105"/>
    <n v="23273.25"/>
    <n v="315"/>
    <n v="69819.75"/>
    <n v="840"/>
    <n v="186186"/>
    <n v="17.239444444444445"/>
  </r>
  <r>
    <n v="494"/>
    <n v="517338"/>
    <x v="17"/>
    <s v="2020"/>
    <x v="0"/>
    <x v="5"/>
    <n v="10800"/>
    <s v="Fall 2020"/>
    <s v="Shantanu Chakraborty"/>
    <s v="shchakraborty@valdosta.edu"/>
    <s v="The Universe of Energy (Physical Science)"/>
    <s v="PHSC 1100"/>
    <s v="Physics and Astronomy"/>
    <s v="Positive"/>
    <s v="Positive"/>
    <s v="Neutral"/>
    <n v="28794"/>
    <s v="120"/>
    <s v="$239.95"/>
    <s v="20"/>
    <s v="50"/>
    <s v="50"/>
    <s v="Fall 2020"/>
    <s v="N"/>
    <m/>
    <m/>
    <s v="Continued"/>
    <n v="0"/>
    <n v="0"/>
    <n v="0"/>
    <n v="0"/>
    <n v="0"/>
    <n v="0"/>
    <n v="0"/>
    <n v="0"/>
    <n v="0"/>
    <n v="0"/>
    <n v="0"/>
    <n v="0"/>
    <n v="0"/>
    <n v="0"/>
    <n v="0"/>
    <n v="0"/>
    <n v="0"/>
    <n v="0"/>
    <n v="0"/>
    <n v="0"/>
    <n v="0"/>
    <n v="0"/>
    <n v="0"/>
    <n v="0"/>
    <n v="0"/>
    <n v="0"/>
    <n v="0"/>
    <n v="0"/>
    <s v="Continued"/>
    <n v="0"/>
    <n v="0"/>
    <n v="0"/>
    <n v="0"/>
    <n v="0"/>
    <n v="0"/>
    <n v="0"/>
    <n v="0"/>
    <n v="0"/>
    <n v="0"/>
    <n v="0"/>
    <n v="0"/>
    <n v="0"/>
    <n v="0"/>
    <s v="Continued"/>
    <s v="20"/>
    <s v="50"/>
    <s v="50"/>
    <s v="120"/>
    <s v="$239.95"/>
    <n v="28794"/>
    <s v="Fall 2020"/>
    <n v="0"/>
    <n v="0"/>
    <n v="0"/>
    <n v="0"/>
    <n v="0"/>
    <n v="0"/>
    <n v="0"/>
    <n v="0"/>
    <s v="Continued"/>
    <s v="20"/>
    <s v="50"/>
    <s v="50"/>
    <n v="120"/>
    <s v="$239.95"/>
    <n v="28794"/>
    <n v="0"/>
    <n v="0"/>
    <s v="50"/>
    <n v="11997.5"/>
    <s v="50"/>
    <n v="11997.5"/>
    <n v="100"/>
    <n v="23995"/>
    <x v="0"/>
    <n v="35"/>
    <n v="30"/>
    <n v="0"/>
    <n v="65"/>
    <s v="$239.95"/>
    <n v="15596.75"/>
    <s v="Fall 2020"/>
    <n v="35"/>
    <n v="8398.25"/>
    <n v="30"/>
    <n v="7198.5"/>
    <n v="0"/>
    <n v="0"/>
    <n v="65"/>
    <n v="15596.75"/>
    <x v="2"/>
    <n v="35"/>
    <n v="30"/>
    <n v="0"/>
    <n v="65"/>
    <s v="$239.95"/>
    <n v="15596.75"/>
    <s v="Fall 2020"/>
    <n v="35"/>
    <n v="8398.25"/>
    <n v="30"/>
    <n v="7198.5"/>
    <n v="0"/>
    <n v="0"/>
    <n v="65"/>
    <n v="15596.75"/>
    <n v="230"/>
    <n v="55188.5"/>
    <n v="5.1100462962962965"/>
  </r>
  <r>
    <n v="495"/>
    <n v="517339"/>
    <x v="17"/>
    <s v="2020"/>
    <x v="0"/>
    <x v="5"/>
    <n v="8800"/>
    <s v="Summer 2020"/>
    <s v="Shafat Mubin"/>
    <s v="smubin@valdosta.edu"/>
    <s v="Introduction to the Universe"/>
    <s v="ASTR 1000"/>
    <s v="Physics and Astronomy"/>
    <s v="Not Measured"/>
    <s v="Not Measured"/>
    <s v="Not Measured"/>
    <n v="23040"/>
    <s v="180"/>
    <s v="128"/>
    <s v="30"/>
    <s v="100"/>
    <s v="50"/>
    <s v="Summer 2020"/>
    <s v="N"/>
    <m/>
    <m/>
    <s v="Continued"/>
    <n v="0"/>
    <n v="0"/>
    <n v="0"/>
    <n v="0"/>
    <n v="0"/>
    <n v="0"/>
    <n v="0"/>
    <n v="0"/>
    <n v="0"/>
    <n v="0"/>
    <n v="0"/>
    <n v="0"/>
    <n v="0"/>
    <n v="0"/>
    <n v="0"/>
    <n v="0"/>
    <n v="0"/>
    <n v="0"/>
    <n v="0"/>
    <n v="0"/>
    <n v="0"/>
    <n v="0"/>
    <n v="0"/>
    <n v="0"/>
    <n v="0"/>
    <n v="0"/>
    <n v="0"/>
    <n v="0"/>
    <s v="Continued"/>
    <n v="0"/>
    <n v="0"/>
    <n v="0"/>
    <n v="0"/>
    <n v="0"/>
    <n v="0"/>
    <n v="0"/>
    <n v="0"/>
    <n v="0"/>
    <n v="0"/>
    <n v="0"/>
    <n v="0"/>
    <n v="0"/>
    <n v="0"/>
    <s v="Continued"/>
    <s v="30"/>
    <s v="100"/>
    <s v="50"/>
    <s v="180"/>
    <s v="128"/>
    <n v="23040"/>
    <s v="Summer 2020"/>
    <n v="0"/>
    <n v="0"/>
    <n v="0"/>
    <n v="0"/>
    <n v="0"/>
    <n v="0"/>
    <n v="0"/>
    <n v="0"/>
    <s v="Continued"/>
    <s v="30"/>
    <s v="100"/>
    <s v="50"/>
    <n v="180"/>
    <s v="128"/>
    <n v="23040"/>
    <s v="30"/>
    <n v="3840"/>
    <s v="100"/>
    <n v="12800"/>
    <s v="50"/>
    <n v="6400"/>
    <n v="180"/>
    <n v="23040"/>
    <x v="0"/>
    <s v="30"/>
    <s v="100"/>
    <s v="50"/>
    <n v="180"/>
    <s v="128"/>
    <n v="23040"/>
    <s v="Summer 2020"/>
    <s v="30"/>
    <n v="3840"/>
    <s v="100"/>
    <n v="12800"/>
    <s v="50"/>
    <n v="6400"/>
    <n v="180"/>
    <n v="23040"/>
    <x v="2"/>
    <s v="30"/>
    <s v="100"/>
    <s v="50"/>
    <n v="180"/>
    <s v="128"/>
    <n v="23040"/>
    <s v="Summer 2020"/>
    <s v="30"/>
    <n v="3840"/>
    <s v="100"/>
    <n v="12800"/>
    <s v="50"/>
    <n v="6400"/>
    <n v="180"/>
    <n v="23040"/>
    <n v="540"/>
    <n v="69120"/>
    <n v="7.8545454545454545"/>
  </r>
  <r>
    <n v="497"/>
    <n v="517261"/>
    <x v="17"/>
    <s v="2020"/>
    <x v="0"/>
    <x v="1"/>
    <n v="10800"/>
    <s v="Spring 2021"/>
    <s v="Daniel Farr"/>
    <s v="dfarr4@kennesaw.edu"/>
    <s v="Sociology of the Family"/>
    <s v="SOCI 3364"/>
    <s v="Sociology"/>
    <s v="Positive"/>
    <s v="Neutral"/>
    <s v="Neutral"/>
    <n v="24750"/>
    <s v="110"/>
    <n v="225"/>
    <s v="30"/>
    <s v="40"/>
    <s v="40"/>
    <s v="Fall 2020"/>
    <s v="N"/>
    <m/>
    <m/>
    <s v="Continued"/>
    <n v="0"/>
    <n v="0"/>
    <n v="0"/>
    <n v="0"/>
    <n v="0"/>
    <n v="0"/>
    <n v="0"/>
    <n v="0"/>
    <n v="0"/>
    <n v="0"/>
    <n v="0"/>
    <n v="0"/>
    <n v="0"/>
    <n v="0"/>
    <n v="0"/>
    <n v="0"/>
    <n v="0"/>
    <n v="0"/>
    <n v="0"/>
    <n v="0"/>
    <n v="0"/>
    <n v="0"/>
    <n v="0"/>
    <n v="0"/>
    <n v="0"/>
    <n v="0"/>
    <n v="0"/>
    <n v="0"/>
    <s v="Continued"/>
    <n v="0"/>
    <n v="0"/>
    <n v="0"/>
    <n v="0"/>
    <n v="0"/>
    <n v="0"/>
    <n v="0"/>
    <n v="0"/>
    <n v="0"/>
    <n v="0"/>
    <n v="0"/>
    <n v="0"/>
    <n v="0"/>
    <n v="0"/>
    <s v="Continued"/>
    <s v="30"/>
    <s v="40"/>
    <s v="40"/>
    <s v="110"/>
    <s v="$225"/>
    <n v="24750"/>
    <s v="Fall 2020"/>
    <n v="0"/>
    <n v="0"/>
    <n v="0"/>
    <n v="0"/>
    <n v="0"/>
    <n v="0"/>
    <n v="0"/>
    <n v="0"/>
    <s v="Continued"/>
    <s v="30"/>
    <s v="40"/>
    <s v="40"/>
    <n v="110"/>
    <s v="$225"/>
    <n v="24750"/>
    <n v="0"/>
    <n v="0"/>
    <s v="40"/>
    <n v="9000"/>
    <s v="40"/>
    <n v="9000"/>
    <n v="80"/>
    <n v="18000"/>
    <x v="0"/>
    <s v="30"/>
    <s v="40"/>
    <s v="40"/>
    <n v="110"/>
    <s v="$225"/>
    <n v="24750"/>
    <s v="Spring 2021"/>
    <s v="30"/>
    <n v="6750"/>
    <s v="40"/>
    <n v="9000"/>
    <s v="40"/>
    <n v="9000"/>
    <n v="110"/>
    <n v="24750"/>
    <x v="2"/>
    <s v="30"/>
    <s v="40"/>
    <s v="40"/>
    <n v="110"/>
    <s v="$225"/>
    <n v="24750"/>
    <s v="Spring 2021"/>
    <s v="30"/>
    <n v="6750"/>
    <s v="40"/>
    <n v="9000"/>
    <s v="40"/>
    <n v="9000"/>
    <n v="110"/>
    <n v="24750"/>
    <n v="300"/>
    <n v="67500"/>
    <n v="6.25"/>
  </r>
  <r>
    <n v="499"/>
    <n v="517966"/>
    <x v="17"/>
    <s v="2020"/>
    <x v="0"/>
    <x v="22"/>
    <n v="8600"/>
    <s v="Summer 2020"/>
    <s v="Samuel Dolo"/>
    <s v="dolos@savannahstate.edu"/>
    <s v="College Algebra"/>
    <s v="MATH 1111"/>
    <s v="Mathematical Subjects"/>
    <s v="Positive"/>
    <s v="Positive"/>
    <s v="Positive"/>
    <n v="165000"/>
    <n v="900"/>
    <n v="200"/>
    <n v="25"/>
    <n v="600"/>
    <n v="200"/>
    <s v="Spring 2020"/>
    <s v="N"/>
    <m/>
    <m/>
    <s v="Continued"/>
    <n v="0"/>
    <n v="0"/>
    <n v="0"/>
    <n v="0"/>
    <n v="0"/>
    <n v="0"/>
    <n v="0"/>
    <n v="0"/>
    <n v="0"/>
    <n v="0"/>
    <n v="0"/>
    <n v="0"/>
    <n v="0"/>
    <n v="0"/>
    <n v="0"/>
    <n v="0"/>
    <n v="0"/>
    <n v="0"/>
    <n v="0"/>
    <n v="0"/>
    <n v="0"/>
    <n v="0"/>
    <n v="0"/>
    <n v="0"/>
    <n v="0"/>
    <n v="0"/>
    <n v="0"/>
    <n v="0"/>
    <s v="Continued"/>
    <n v="0"/>
    <n v="0"/>
    <n v="0"/>
    <n v="0"/>
    <n v="0"/>
    <n v="0"/>
    <n v="0"/>
    <n v="0"/>
    <n v="0"/>
    <n v="0"/>
    <n v="0"/>
    <n v="0"/>
    <n v="0"/>
    <n v="0"/>
    <s v="Continued"/>
    <n v="25"/>
    <n v="600"/>
    <n v="200"/>
    <n v="900"/>
    <n v="200"/>
    <n v="180000"/>
    <s v="Spring 2020"/>
    <n v="0"/>
    <n v="0"/>
    <n v="0"/>
    <n v="0"/>
    <n v="200"/>
    <n v="40000"/>
    <n v="200"/>
    <n v="40000"/>
    <s v="Continued"/>
    <n v="25"/>
    <n v="600"/>
    <n v="200"/>
    <n v="825"/>
    <n v="200"/>
    <n v="165000"/>
    <n v="25"/>
    <n v="5000"/>
    <n v="600"/>
    <n v="120000"/>
    <n v="200"/>
    <n v="40000"/>
    <n v="825"/>
    <n v="165000"/>
    <x v="5"/>
    <n v="25"/>
    <n v="600"/>
    <n v="200"/>
    <n v="825"/>
    <n v="200"/>
    <n v="165000"/>
    <s v="Summer 2020"/>
    <n v="0"/>
    <n v="0"/>
    <n v="0"/>
    <n v="0"/>
    <n v="0"/>
    <n v="0"/>
    <n v="0"/>
    <n v="0"/>
    <x v="5"/>
    <n v="25"/>
    <n v="600"/>
    <n v="200"/>
    <n v="825"/>
    <n v="200"/>
    <n v="165000"/>
    <s v="Summer 2020"/>
    <n v="0"/>
    <n v="0"/>
    <n v="0"/>
    <n v="0"/>
    <n v="0"/>
    <n v="0"/>
    <n v="0"/>
    <n v="0"/>
    <n v="1025"/>
    <n v="205000"/>
    <n v="23.837209302325583"/>
  </r>
  <r>
    <n v="501"/>
    <n v="517262"/>
    <x v="17"/>
    <s v="2020"/>
    <x v="0"/>
    <x v="1"/>
    <n v="10800"/>
    <s v="Fall 2020"/>
    <s v="Paola Spoletini"/>
    <s v="pspoleti@kennesaw.edu"/>
    <s v="Requirements Engineering, Software Testing and Verification, Formal Methods"/>
    <s v="SWE 6613, SWE 6673, SWE 6883"/>
    <s v="Computing Disciplines"/>
    <s v="Positive"/>
    <s v="Neutral"/>
    <s v="Negative"/>
    <n v="45195.8"/>
    <s v="90"/>
    <s v="$347.66"/>
    <n v="20"/>
    <s v="65"/>
    <s v="45"/>
    <s v="Fall 2020"/>
    <s v="N"/>
    <m/>
    <m/>
    <s v="Continued"/>
    <n v="0"/>
    <n v="0"/>
    <n v="0"/>
    <n v="0"/>
    <n v="0"/>
    <n v="0"/>
    <n v="0"/>
    <n v="0"/>
    <n v="0"/>
    <n v="0"/>
    <n v="0"/>
    <n v="0"/>
    <n v="0"/>
    <n v="0"/>
    <n v="0"/>
    <n v="0"/>
    <n v="0"/>
    <n v="0"/>
    <n v="0"/>
    <n v="0"/>
    <n v="0"/>
    <n v="0"/>
    <n v="0"/>
    <n v="0"/>
    <n v="0"/>
    <n v="0"/>
    <n v="0"/>
    <n v="0"/>
    <s v="Continued"/>
    <n v="0"/>
    <n v="0"/>
    <n v="0"/>
    <n v="0"/>
    <n v="0"/>
    <n v="0"/>
    <n v="0"/>
    <n v="0"/>
    <n v="0"/>
    <n v="0"/>
    <n v="0"/>
    <n v="0"/>
    <n v="0"/>
    <n v="0"/>
    <s v="Continued"/>
    <n v="20"/>
    <s v="65"/>
    <s v="45"/>
    <s v="90"/>
    <s v="$347.66"/>
    <n v="31289.4"/>
    <s v="Fall 2020"/>
    <n v="0"/>
    <n v="0"/>
    <n v="0"/>
    <n v="0"/>
    <n v="0"/>
    <n v="0"/>
    <n v="0"/>
    <n v="0"/>
    <s v="Continued"/>
    <n v="20"/>
    <s v="65"/>
    <s v="45"/>
    <n v="130"/>
    <s v="$347.66"/>
    <n v="45195.8"/>
    <n v="0"/>
    <n v="0"/>
    <s v="65"/>
    <n v="22597.9"/>
    <s v="45"/>
    <n v="15644.7"/>
    <n v="110"/>
    <n v="38242.600000000006"/>
    <x v="5"/>
    <n v="20"/>
    <s v="65"/>
    <s v="45"/>
    <n v="130"/>
    <s v="$347.66"/>
    <n v="45195.8"/>
    <s v="Fall 2020"/>
    <n v="0"/>
    <n v="0"/>
    <n v="0"/>
    <n v="0"/>
    <n v="0"/>
    <n v="0"/>
    <n v="0"/>
    <n v="0"/>
    <x v="5"/>
    <n v="20"/>
    <s v="65"/>
    <s v="45"/>
    <n v="130"/>
    <s v="$347.66"/>
    <n v="45195.8"/>
    <s v="Fall 2020"/>
    <n v="0"/>
    <n v="0"/>
    <n v="0"/>
    <n v="0"/>
    <n v="0"/>
    <n v="0"/>
    <n v="0"/>
    <n v="0"/>
    <n v="110"/>
    <n v="38242.600000000006"/>
    <n v="3.5409814814814822"/>
  </r>
  <r>
    <s v="M096"/>
    <n v="517448"/>
    <x v="17"/>
    <s v="2020"/>
    <x v="1"/>
    <x v="15"/>
    <n v="4800"/>
    <s v="Summer 2020"/>
    <s v="Soma Mukhopadhyay"/>
    <s v="smukhopadhyay@augusta.edu"/>
    <s v="Fundamentals of Biology Lab"/>
    <s v="BIOL 1101"/>
    <s v="Biological Sciences"/>
    <s v="n/a"/>
    <s v="n/a"/>
    <s v="n/a"/>
    <n v="0"/>
    <n v="0"/>
    <n v="0"/>
    <n v="0"/>
    <n v="0"/>
    <n v="0"/>
    <s v="Summer 2020"/>
    <s v="N"/>
    <m/>
    <m/>
    <s v="Continued"/>
    <n v="0"/>
    <n v="0"/>
    <n v="0"/>
    <n v="0"/>
    <n v="0"/>
    <n v="0"/>
    <n v="0"/>
    <n v="0"/>
    <n v="0"/>
    <n v="0"/>
    <n v="0"/>
    <n v="0"/>
    <n v="0"/>
    <n v="0"/>
    <n v="0"/>
    <n v="0"/>
    <n v="0"/>
    <n v="0"/>
    <n v="0"/>
    <n v="0"/>
    <n v="0"/>
    <n v="0"/>
    <n v="0"/>
    <n v="0"/>
    <n v="0"/>
    <n v="0"/>
    <n v="0"/>
    <n v="0"/>
    <s v="Continued"/>
    <n v="0"/>
    <n v="0"/>
    <n v="0"/>
    <n v="0"/>
    <n v="0"/>
    <n v="0"/>
    <n v="0"/>
    <n v="0"/>
    <n v="0"/>
    <n v="0"/>
    <n v="0"/>
    <n v="0"/>
    <n v="0"/>
    <n v="0"/>
    <s v="Mini-Grant"/>
    <n v="0"/>
    <n v="0"/>
    <n v="0"/>
    <n v="0"/>
    <n v="0"/>
    <n v="0"/>
    <s v="Summer 2020"/>
    <n v="0"/>
    <n v="0"/>
    <n v="0"/>
    <n v="0"/>
    <n v="0"/>
    <n v="0"/>
    <n v="0"/>
    <n v="0"/>
    <s v="Mini-Grant"/>
    <n v="0"/>
    <n v="0"/>
    <n v="0"/>
    <n v="0"/>
    <n v="0"/>
    <n v="0"/>
    <n v="0"/>
    <n v="0"/>
    <n v="0"/>
    <n v="0"/>
    <n v="0"/>
    <n v="0"/>
    <n v="0"/>
    <n v="0"/>
    <x v="4"/>
    <n v="0"/>
    <n v="0"/>
    <n v="0"/>
    <n v="0"/>
    <n v="0"/>
    <n v="0"/>
    <s v="Summer 2020"/>
    <n v="0"/>
    <n v="0"/>
    <n v="0"/>
    <n v="0"/>
    <n v="0"/>
    <n v="0"/>
    <n v="0"/>
    <n v="0"/>
    <x v="4"/>
    <n v="0"/>
    <n v="0"/>
    <n v="0"/>
    <n v="0"/>
    <n v="0"/>
    <n v="0"/>
    <s v="Summer 2020"/>
    <n v="0"/>
    <n v="0"/>
    <n v="0"/>
    <n v="0"/>
    <n v="0"/>
    <n v="0"/>
    <n v="0"/>
    <n v="0"/>
    <n v="0"/>
    <n v="0"/>
    <n v="0"/>
  </r>
  <r>
    <s v="M097"/>
    <n v="517245"/>
    <x v="17"/>
    <s v="2020"/>
    <x v="1"/>
    <x v="1"/>
    <n v="4800"/>
    <s v="Summer 2020"/>
    <s v="Lei Li"/>
    <s v="lli13@kennesaw.edu"/>
    <s v="Wireless Security"/>
    <s v="IT 6833"/>
    <s v="Computing Disciplines"/>
    <s v="n/a"/>
    <s v="n/a"/>
    <s v="n/a"/>
    <n v="0"/>
    <n v="0"/>
    <n v="0"/>
    <n v="0"/>
    <n v="0"/>
    <n v="0"/>
    <s v="Summer 2020"/>
    <s v="N"/>
    <m/>
    <m/>
    <s v="Continued"/>
    <n v="0"/>
    <n v="0"/>
    <n v="0"/>
    <n v="0"/>
    <n v="0"/>
    <n v="0"/>
    <n v="0"/>
    <n v="0"/>
    <n v="0"/>
    <n v="0"/>
    <n v="0"/>
    <n v="0"/>
    <n v="0"/>
    <n v="0"/>
    <n v="0"/>
    <n v="0"/>
    <n v="0"/>
    <n v="0"/>
    <n v="0"/>
    <n v="0"/>
    <n v="0"/>
    <n v="0"/>
    <n v="0"/>
    <n v="0"/>
    <n v="0"/>
    <n v="0"/>
    <n v="0"/>
    <n v="0"/>
    <s v="Mini-Grant"/>
    <n v="0"/>
    <n v="0"/>
    <n v="0"/>
    <n v="0"/>
    <n v="0"/>
    <n v="0"/>
    <n v="0"/>
    <n v="0"/>
    <n v="0"/>
    <n v="0"/>
    <n v="0"/>
    <n v="0"/>
    <n v="0"/>
    <n v="0"/>
    <s v="Mini-Grant"/>
    <n v="0"/>
    <n v="0"/>
    <n v="0"/>
    <n v="0"/>
    <n v="0"/>
    <n v="0"/>
    <s v="Summer 2020"/>
    <n v="0"/>
    <n v="0"/>
    <n v="0"/>
    <n v="0"/>
    <n v="0"/>
    <n v="0"/>
    <n v="0"/>
    <n v="0"/>
    <s v="Mini-Grant"/>
    <n v="0"/>
    <n v="0"/>
    <n v="0"/>
    <n v="0"/>
    <n v="0"/>
    <n v="0"/>
    <n v="0"/>
    <n v="0"/>
    <n v="0"/>
    <n v="0"/>
    <n v="0"/>
    <n v="0"/>
    <n v="0"/>
    <n v="0"/>
    <x v="4"/>
    <n v="0"/>
    <n v="0"/>
    <n v="0"/>
    <n v="0"/>
    <n v="0"/>
    <n v="0"/>
    <s v="Summer 2020"/>
    <n v="0"/>
    <n v="0"/>
    <n v="0"/>
    <n v="0"/>
    <n v="0"/>
    <n v="0"/>
    <n v="0"/>
    <n v="0"/>
    <x v="4"/>
    <n v="0"/>
    <n v="0"/>
    <n v="0"/>
    <n v="0"/>
    <n v="0"/>
    <n v="0"/>
    <s v="Summer 2020"/>
    <n v="0"/>
    <n v="0"/>
    <n v="0"/>
    <n v="0"/>
    <n v="0"/>
    <n v="0"/>
    <n v="0"/>
    <n v="0"/>
    <n v="0"/>
    <n v="0"/>
    <n v="0"/>
  </r>
  <r>
    <s v="M098"/>
    <n v="517264"/>
    <x v="17"/>
    <s v="2020"/>
    <x v="1"/>
    <x v="1"/>
    <n v="4800"/>
    <s v="Summer 2020"/>
    <s v="James Rutherfoord"/>
    <s v="jruther3@kennesaw.edu"/>
    <s v="Discrete Structures"/>
    <s v="CSE 2300"/>
    <s v="Computing Disciplines"/>
    <s v="n/a"/>
    <s v="n/a"/>
    <s v="n/a"/>
    <n v="0"/>
    <n v="0"/>
    <n v="0"/>
    <n v="0"/>
    <n v="0"/>
    <n v="0"/>
    <s v="Summer 2020"/>
    <s v="N"/>
    <m/>
    <m/>
    <s v="Continued"/>
    <n v="0"/>
    <n v="0"/>
    <n v="0"/>
    <n v="0"/>
    <n v="0"/>
    <n v="0"/>
    <n v="0"/>
    <n v="0"/>
    <n v="0"/>
    <n v="0"/>
    <n v="0"/>
    <n v="0"/>
    <n v="0"/>
    <n v="0"/>
    <n v="0"/>
    <n v="0"/>
    <n v="0"/>
    <n v="0"/>
    <n v="0"/>
    <n v="0"/>
    <n v="0"/>
    <n v="0"/>
    <n v="0"/>
    <n v="0"/>
    <n v="0"/>
    <n v="0"/>
    <n v="0"/>
    <n v="0"/>
    <s v="Mini-Grant"/>
    <n v="0"/>
    <n v="0"/>
    <n v="0"/>
    <n v="0"/>
    <n v="0"/>
    <n v="0"/>
    <n v="0"/>
    <n v="0"/>
    <n v="0"/>
    <n v="0"/>
    <n v="0"/>
    <n v="0"/>
    <n v="0"/>
    <n v="0"/>
    <s v="Mini-Grant"/>
    <n v="0"/>
    <n v="0"/>
    <n v="0"/>
    <n v="0"/>
    <n v="0"/>
    <n v="0"/>
    <s v="Summer 2020"/>
    <n v="0"/>
    <n v="0"/>
    <n v="0"/>
    <n v="0"/>
    <n v="0"/>
    <n v="0"/>
    <n v="0"/>
    <n v="0"/>
    <s v="Mini-Grant"/>
    <n v="0"/>
    <n v="0"/>
    <n v="0"/>
    <n v="0"/>
    <n v="0"/>
    <n v="0"/>
    <n v="0"/>
    <n v="0"/>
    <n v="0"/>
    <n v="0"/>
    <n v="0"/>
    <n v="0"/>
    <n v="0"/>
    <n v="0"/>
    <x v="4"/>
    <n v="0"/>
    <n v="0"/>
    <n v="0"/>
    <n v="0"/>
    <n v="0"/>
    <n v="0"/>
    <s v="Summer 2020"/>
    <n v="0"/>
    <n v="0"/>
    <n v="0"/>
    <n v="0"/>
    <n v="0"/>
    <n v="0"/>
    <n v="0"/>
    <n v="0"/>
    <x v="4"/>
    <n v="0"/>
    <n v="0"/>
    <n v="0"/>
    <n v="0"/>
    <n v="0"/>
    <n v="0"/>
    <s v="Summer 2020"/>
    <n v="0"/>
    <n v="0"/>
    <n v="0"/>
    <n v="0"/>
    <n v="0"/>
    <n v="0"/>
    <n v="0"/>
    <n v="0"/>
    <n v="0"/>
    <n v="0"/>
    <n v="0"/>
  </r>
  <r>
    <s v="M099"/>
    <n v="517265"/>
    <x v="17"/>
    <s v="2020"/>
    <x v="1"/>
    <x v="1"/>
    <n v="4800"/>
    <s v="Summer 2020"/>
    <s v="Paola Spoletini"/>
    <s v="pspoleti@kennesaw.edu"/>
    <s v="Professional Practices and Ethics"/>
    <s v="CSE 3801"/>
    <s v="Computing Disciplines"/>
    <s v="n/a"/>
    <s v="n/a"/>
    <s v="n/a"/>
    <n v="0"/>
    <n v="0"/>
    <n v="0"/>
    <n v="0"/>
    <n v="0"/>
    <n v="0"/>
    <s v="Summer 2020"/>
    <s v="N"/>
    <m/>
    <m/>
    <s v="Continued"/>
    <n v="0"/>
    <n v="0"/>
    <n v="0"/>
    <n v="0"/>
    <n v="0"/>
    <n v="0"/>
    <n v="0"/>
    <n v="0"/>
    <n v="0"/>
    <n v="0"/>
    <n v="0"/>
    <n v="0"/>
    <n v="0"/>
    <n v="0"/>
    <n v="0"/>
    <n v="0"/>
    <n v="0"/>
    <n v="0"/>
    <n v="0"/>
    <n v="0"/>
    <n v="0"/>
    <n v="0"/>
    <n v="0"/>
    <n v="0"/>
    <n v="0"/>
    <n v="0"/>
    <n v="0"/>
    <n v="0"/>
    <s v="Mini-Grant"/>
    <n v="0"/>
    <n v="0"/>
    <n v="0"/>
    <n v="0"/>
    <n v="0"/>
    <n v="0"/>
    <n v="0"/>
    <n v="0"/>
    <n v="0"/>
    <n v="0"/>
    <n v="0"/>
    <n v="0"/>
    <n v="0"/>
    <n v="0"/>
    <s v="Mini-Grant"/>
    <n v="0"/>
    <n v="0"/>
    <n v="0"/>
    <n v="0"/>
    <n v="0"/>
    <n v="0"/>
    <s v="Summer 2020"/>
    <n v="0"/>
    <n v="0"/>
    <n v="0"/>
    <n v="0"/>
    <n v="0"/>
    <n v="0"/>
    <n v="0"/>
    <n v="0"/>
    <s v="Mini-Grant"/>
    <n v="0"/>
    <n v="0"/>
    <n v="0"/>
    <n v="0"/>
    <n v="0"/>
    <n v="0"/>
    <n v="0"/>
    <n v="0"/>
    <n v="0"/>
    <n v="0"/>
    <n v="0"/>
    <n v="0"/>
    <n v="0"/>
    <n v="0"/>
    <x v="4"/>
    <n v="0"/>
    <n v="0"/>
    <n v="0"/>
    <n v="0"/>
    <n v="0"/>
    <n v="0"/>
    <s v="Summer 2020"/>
    <n v="0"/>
    <n v="0"/>
    <n v="0"/>
    <n v="0"/>
    <n v="0"/>
    <n v="0"/>
    <n v="0"/>
    <n v="0"/>
    <x v="4"/>
    <n v="0"/>
    <n v="0"/>
    <n v="0"/>
    <n v="0"/>
    <n v="0"/>
    <n v="0"/>
    <s v="Summer 2020"/>
    <n v="0"/>
    <n v="0"/>
    <n v="0"/>
    <n v="0"/>
    <n v="0"/>
    <n v="0"/>
    <n v="0"/>
    <n v="0"/>
    <n v="0"/>
    <n v="0"/>
    <n v="0"/>
  </r>
  <r>
    <s v="M100"/>
    <n v="517241"/>
    <x v="17"/>
    <s v="2020"/>
    <x v="1"/>
    <x v="19"/>
    <n v="4800"/>
    <s v="Summer 2020"/>
    <s v="Patcharin Tragoonsirisak Marion"/>
    <s v="tragoonsirisakp@fvsu.edu"/>
    <s v="Calculus II"/>
    <s v="MATH 2164"/>
    <s v="Mathematical Subjects"/>
    <s v="n/a"/>
    <s v="n/a"/>
    <s v="n/a"/>
    <n v="0"/>
    <n v="0"/>
    <n v="0"/>
    <n v="0"/>
    <n v="0"/>
    <n v="0"/>
    <s v="Summer 2020"/>
    <s v="N"/>
    <m/>
    <m/>
    <s v="Continued"/>
    <n v="0"/>
    <n v="0"/>
    <n v="0"/>
    <n v="0"/>
    <n v="0"/>
    <n v="0"/>
    <n v="0"/>
    <n v="0"/>
    <n v="0"/>
    <n v="0"/>
    <n v="0"/>
    <n v="0"/>
    <n v="0"/>
    <n v="0"/>
    <n v="0"/>
    <n v="0"/>
    <n v="0"/>
    <n v="0"/>
    <n v="0"/>
    <n v="0"/>
    <n v="0"/>
    <n v="0"/>
    <n v="0"/>
    <n v="0"/>
    <n v="0"/>
    <n v="0"/>
    <n v="0"/>
    <n v="0"/>
    <s v="Mini-Grant"/>
    <n v="0"/>
    <n v="0"/>
    <n v="0"/>
    <n v="0"/>
    <n v="0"/>
    <n v="0"/>
    <n v="0"/>
    <n v="0"/>
    <n v="0"/>
    <n v="0"/>
    <n v="0"/>
    <n v="0"/>
    <n v="0"/>
    <n v="0"/>
    <s v="Mini-Grant"/>
    <n v="0"/>
    <n v="0"/>
    <n v="0"/>
    <n v="0"/>
    <n v="0"/>
    <n v="0"/>
    <s v="Summer 2020"/>
    <n v="0"/>
    <n v="0"/>
    <n v="0"/>
    <n v="0"/>
    <n v="0"/>
    <n v="0"/>
    <n v="0"/>
    <n v="0"/>
    <s v="Mini-Grant"/>
    <n v="0"/>
    <n v="0"/>
    <n v="0"/>
    <n v="0"/>
    <n v="0"/>
    <n v="0"/>
    <n v="0"/>
    <n v="0"/>
    <n v="0"/>
    <n v="0"/>
    <n v="0"/>
    <n v="0"/>
    <n v="0"/>
    <n v="0"/>
    <x v="4"/>
    <n v="0"/>
    <n v="0"/>
    <n v="0"/>
    <n v="0"/>
    <n v="0"/>
    <n v="0"/>
    <s v="Summer 2020"/>
    <n v="0"/>
    <n v="0"/>
    <n v="0"/>
    <n v="0"/>
    <n v="0"/>
    <n v="0"/>
    <n v="0"/>
    <n v="0"/>
    <x v="4"/>
    <n v="0"/>
    <n v="0"/>
    <n v="0"/>
    <n v="0"/>
    <n v="0"/>
    <n v="0"/>
    <s v="Summer 2020"/>
    <n v="0"/>
    <n v="0"/>
    <n v="0"/>
    <n v="0"/>
    <n v="0"/>
    <n v="0"/>
    <n v="0"/>
    <n v="0"/>
    <n v="0"/>
    <n v="0"/>
    <n v="0"/>
  </r>
  <r>
    <s v="M101"/>
    <n v="517203"/>
    <x v="17"/>
    <s v="2020"/>
    <x v="1"/>
    <x v="21"/>
    <n v="2800"/>
    <s v="Summer 2020"/>
    <s v="Joycelyn Streator"/>
    <s v="jstreator@ggc.edu"/>
    <s v="Digital Media"/>
    <s v="ITEC 2110"/>
    <s v="Computing Disciplines"/>
    <s v="n/a"/>
    <s v="n/a"/>
    <s v="n/a"/>
    <n v="0"/>
    <n v="0"/>
    <n v="0"/>
    <n v="0"/>
    <n v="0"/>
    <n v="0"/>
    <s v="Summer 2020"/>
    <s v="N"/>
    <m/>
    <m/>
    <s v="Continued"/>
    <n v="0"/>
    <n v="0"/>
    <n v="0"/>
    <n v="0"/>
    <n v="0"/>
    <n v="0"/>
    <n v="0"/>
    <n v="0"/>
    <n v="0"/>
    <n v="0"/>
    <n v="0"/>
    <n v="0"/>
    <n v="0"/>
    <n v="0"/>
    <n v="0"/>
    <n v="0"/>
    <n v="0"/>
    <n v="0"/>
    <n v="0"/>
    <n v="0"/>
    <n v="0"/>
    <n v="0"/>
    <n v="0"/>
    <n v="0"/>
    <n v="0"/>
    <n v="0"/>
    <n v="0"/>
    <n v="0"/>
    <s v="Mini-Grant"/>
    <n v="0"/>
    <n v="0"/>
    <n v="0"/>
    <n v="0"/>
    <n v="0"/>
    <n v="0"/>
    <n v="0"/>
    <n v="0"/>
    <n v="0"/>
    <n v="0"/>
    <n v="0"/>
    <n v="0"/>
    <n v="0"/>
    <n v="0"/>
    <s v="Mini-Grant"/>
    <n v="0"/>
    <n v="0"/>
    <n v="0"/>
    <n v="0"/>
    <n v="0"/>
    <n v="0"/>
    <s v="Summer 2020"/>
    <n v="0"/>
    <n v="0"/>
    <n v="0"/>
    <n v="0"/>
    <n v="0"/>
    <n v="0"/>
    <n v="0"/>
    <n v="0"/>
    <s v="Mini-Grant"/>
    <n v="0"/>
    <n v="0"/>
    <n v="0"/>
    <n v="0"/>
    <n v="0"/>
    <n v="0"/>
    <n v="0"/>
    <n v="0"/>
    <n v="0"/>
    <n v="0"/>
    <n v="0"/>
    <n v="0"/>
    <n v="0"/>
    <n v="0"/>
    <x v="4"/>
    <n v="0"/>
    <n v="0"/>
    <n v="0"/>
    <n v="0"/>
    <n v="0"/>
    <n v="0"/>
    <s v="Summer 2020"/>
    <n v="0"/>
    <n v="0"/>
    <n v="0"/>
    <n v="0"/>
    <n v="0"/>
    <n v="0"/>
    <n v="0"/>
    <n v="0"/>
    <x v="4"/>
    <n v="0"/>
    <n v="0"/>
    <n v="0"/>
    <n v="0"/>
    <n v="0"/>
    <n v="0"/>
    <s v="Summer 2020"/>
    <n v="0"/>
    <n v="0"/>
    <n v="0"/>
    <n v="0"/>
    <n v="0"/>
    <n v="0"/>
    <n v="0"/>
    <n v="0"/>
    <n v="0"/>
    <n v="0"/>
    <n v="0"/>
  </r>
  <r>
    <s v="M102"/>
    <n v="517299"/>
    <x v="17"/>
    <s v="2020"/>
    <x v="1"/>
    <x v="14"/>
    <n v="4000"/>
    <s v="Summer 2020"/>
    <s v="Kimberly Subacz"/>
    <s v="ksubacz@highlands.edu"/>
    <s v="Medical Microbiology"/>
    <s v="BIOL 2161"/>
    <s v="Biological Sciences"/>
    <s v="n/a"/>
    <s v="n/a"/>
    <s v="n/a"/>
    <n v="0"/>
    <n v="0"/>
    <n v="0"/>
    <n v="0"/>
    <n v="0"/>
    <n v="0"/>
    <s v="Summer 2020"/>
    <s v="N"/>
    <m/>
    <m/>
    <s v="Continued"/>
    <n v="0"/>
    <n v="0"/>
    <n v="0"/>
    <n v="0"/>
    <n v="0"/>
    <n v="0"/>
    <n v="0"/>
    <n v="0"/>
    <n v="0"/>
    <n v="0"/>
    <n v="0"/>
    <n v="0"/>
    <n v="0"/>
    <n v="0"/>
    <n v="0"/>
    <n v="0"/>
    <n v="0"/>
    <n v="0"/>
    <n v="0"/>
    <n v="0"/>
    <n v="0"/>
    <n v="0"/>
    <n v="0"/>
    <n v="0"/>
    <n v="0"/>
    <n v="0"/>
    <n v="0"/>
    <n v="0"/>
    <s v="Mini-Grant"/>
    <n v="0"/>
    <n v="0"/>
    <n v="0"/>
    <n v="0"/>
    <n v="0"/>
    <n v="0"/>
    <n v="0"/>
    <n v="0"/>
    <n v="0"/>
    <n v="0"/>
    <n v="0"/>
    <n v="0"/>
    <n v="0"/>
    <n v="0"/>
    <s v="Mini-Grant"/>
    <n v="0"/>
    <n v="0"/>
    <n v="0"/>
    <n v="0"/>
    <n v="0"/>
    <n v="0"/>
    <s v="Summer 2020"/>
    <n v="0"/>
    <n v="0"/>
    <n v="0"/>
    <n v="0"/>
    <n v="0"/>
    <n v="0"/>
    <n v="0"/>
    <n v="0"/>
    <s v="Mini-Grant"/>
    <n v="0"/>
    <n v="0"/>
    <n v="0"/>
    <n v="0"/>
    <n v="0"/>
    <n v="0"/>
    <n v="0"/>
    <n v="0"/>
    <n v="0"/>
    <n v="0"/>
    <n v="0"/>
    <n v="0"/>
    <n v="0"/>
    <n v="0"/>
    <x v="4"/>
    <n v="0"/>
    <n v="0"/>
    <n v="0"/>
    <n v="0"/>
    <n v="0"/>
    <n v="0"/>
    <s v="Summer 2020"/>
    <n v="0"/>
    <n v="0"/>
    <n v="0"/>
    <n v="0"/>
    <n v="0"/>
    <n v="0"/>
    <n v="0"/>
    <n v="0"/>
    <x v="4"/>
    <n v="0"/>
    <n v="0"/>
    <n v="0"/>
    <n v="0"/>
    <n v="0"/>
    <n v="0"/>
    <s v="Summer 2020"/>
    <n v="0"/>
    <n v="0"/>
    <n v="0"/>
    <n v="0"/>
    <n v="0"/>
    <n v="0"/>
    <n v="0"/>
    <n v="0"/>
    <n v="0"/>
    <n v="0"/>
    <n v="0"/>
  </r>
  <r>
    <s v="M103"/>
    <n v="517300"/>
    <x v="17"/>
    <s v="2020"/>
    <x v="1"/>
    <x v="14"/>
    <n v="4800"/>
    <s v="Fall 2020"/>
    <s v="Laura Ralston"/>
    <s v="lralston@highlands.edu"/>
    <s v="Elementary Statistics"/>
    <s v="MATH 1401"/>
    <s v="Mathematical Subjects"/>
    <s v="n/a"/>
    <s v="n/a"/>
    <s v="n/a"/>
    <n v="0"/>
    <n v="0"/>
    <n v="0"/>
    <n v="0"/>
    <n v="0"/>
    <n v="0"/>
    <s v="Fall 2020"/>
    <s v="N"/>
    <m/>
    <m/>
    <s v="Continued"/>
    <n v="0"/>
    <n v="0"/>
    <n v="0"/>
    <n v="0"/>
    <n v="0"/>
    <n v="0"/>
    <n v="0"/>
    <n v="0"/>
    <n v="0"/>
    <n v="0"/>
    <n v="0"/>
    <n v="0"/>
    <n v="0"/>
    <n v="0"/>
    <n v="0"/>
    <n v="0"/>
    <n v="0"/>
    <n v="0"/>
    <n v="0"/>
    <n v="0"/>
    <n v="0"/>
    <n v="0"/>
    <n v="0"/>
    <n v="0"/>
    <n v="0"/>
    <n v="0"/>
    <n v="0"/>
    <n v="0"/>
    <s v="Mini-Grant"/>
    <n v="0"/>
    <n v="0"/>
    <n v="0"/>
    <n v="0"/>
    <n v="0"/>
    <n v="0"/>
    <n v="0"/>
    <n v="0"/>
    <n v="0"/>
    <n v="0"/>
    <n v="0"/>
    <n v="0"/>
    <n v="0"/>
    <n v="0"/>
    <s v="Mini-Grant"/>
    <n v="0"/>
    <n v="0"/>
    <n v="0"/>
    <n v="0"/>
    <n v="0"/>
    <n v="0"/>
    <s v="Fall 2020"/>
    <n v="0"/>
    <n v="0"/>
    <n v="0"/>
    <n v="0"/>
    <n v="0"/>
    <n v="0"/>
    <n v="0"/>
    <n v="0"/>
    <s v="Mini-Grant"/>
    <n v="0"/>
    <n v="0"/>
    <n v="0"/>
    <n v="0"/>
    <n v="0"/>
    <n v="0"/>
    <n v="0"/>
    <n v="0"/>
    <n v="0"/>
    <n v="0"/>
    <n v="0"/>
    <n v="0"/>
    <n v="0"/>
    <n v="0"/>
    <x v="4"/>
    <n v="0"/>
    <n v="0"/>
    <n v="0"/>
    <n v="0"/>
    <n v="0"/>
    <n v="0"/>
    <s v="Fall 2020"/>
    <n v="0"/>
    <n v="0"/>
    <n v="0"/>
    <n v="0"/>
    <n v="0"/>
    <n v="0"/>
    <n v="0"/>
    <n v="0"/>
    <x v="4"/>
    <n v="0"/>
    <n v="0"/>
    <n v="0"/>
    <n v="0"/>
    <n v="0"/>
    <n v="0"/>
    <s v="Fall 2020"/>
    <n v="0"/>
    <n v="0"/>
    <n v="0"/>
    <n v="0"/>
    <n v="0"/>
    <n v="0"/>
    <n v="0"/>
    <n v="0"/>
    <n v="0"/>
    <n v="0"/>
    <n v="0"/>
  </r>
  <r>
    <s v="M105"/>
    <n v="517196"/>
    <x v="17"/>
    <s v="2020"/>
    <x v="1"/>
    <x v="21"/>
    <n v="4800"/>
    <s v="Fall 2020"/>
    <s v="Shuting Xu"/>
    <s v="sxu@ggc.edu"/>
    <s v="Web Technologies"/>
    <s v="ITEC 2130"/>
    <s v="Computing Disciplines"/>
    <s v="n/a"/>
    <s v="n/a"/>
    <s v="n/a"/>
    <n v="0"/>
    <n v="0"/>
    <n v="0"/>
    <n v="0"/>
    <n v="0"/>
    <n v="0"/>
    <s v="Fall 2020"/>
    <s v="N"/>
    <m/>
    <m/>
    <s v="Continued"/>
    <n v="0"/>
    <n v="0"/>
    <n v="0"/>
    <n v="0"/>
    <n v="0"/>
    <n v="0"/>
    <n v="0"/>
    <n v="0"/>
    <n v="0"/>
    <n v="0"/>
    <n v="0"/>
    <n v="0"/>
    <n v="0"/>
    <n v="0"/>
    <n v="0"/>
    <n v="0"/>
    <n v="0"/>
    <n v="0"/>
    <n v="0"/>
    <n v="0"/>
    <n v="0"/>
    <n v="0"/>
    <n v="0"/>
    <n v="0"/>
    <n v="0"/>
    <n v="0"/>
    <n v="0"/>
    <n v="0"/>
    <s v="Mini-Grant"/>
    <n v="0"/>
    <n v="0"/>
    <n v="0"/>
    <n v="0"/>
    <n v="0"/>
    <n v="0"/>
    <n v="0"/>
    <n v="0"/>
    <n v="0"/>
    <n v="0"/>
    <n v="0"/>
    <n v="0"/>
    <n v="0"/>
    <n v="0"/>
    <s v="Mini-Grant"/>
    <n v="0"/>
    <n v="0"/>
    <n v="0"/>
    <n v="0"/>
    <n v="0"/>
    <n v="0"/>
    <s v="Fall 2020"/>
    <n v="0"/>
    <n v="0"/>
    <n v="0"/>
    <n v="0"/>
    <n v="0"/>
    <n v="0"/>
    <n v="0"/>
    <n v="0"/>
    <s v="Mini-Grant"/>
    <n v="0"/>
    <n v="0"/>
    <n v="0"/>
    <n v="0"/>
    <n v="0"/>
    <n v="0"/>
    <n v="0"/>
    <n v="0"/>
    <n v="0"/>
    <n v="0"/>
    <n v="0"/>
    <n v="0"/>
    <n v="0"/>
    <n v="0"/>
    <x v="4"/>
    <n v="0"/>
    <n v="0"/>
    <n v="0"/>
    <n v="0"/>
    <n v="0"/>
    <n v="0"/>
    <s v="Fall 2020"/>
    <n v="0"/>
    <n v="0"/>
    <n v="0"/>
    <n v="0"/>
    <n v="0"/>
    <n v="0"/>
    <n v="0"/>
    <n v="0"/>
    <x v="4"/>
    <n v="0"/>
    <n v="0"/>
    <n v="0"/>
    <n v="0"/>
    <n v="0"/>
    <n v="0"/>
    <s v="Fall 2020"/>
    <n v="0"/>
    <n v="0"/>
    <n v="0"/>
    <n v="0"/>
    <n v="0"/>
    <n v="0"/>
    <n v="0"/>
    <n v="0"/>
    <n v="0"/>
    <n v="0"/>
    <n v="0"/>
  </r>
  <r>
    <s v="M106"/>
    <n v="517195"/>
    <x v="17"/>
    <s v="2020"/>
    <x v="1"/>
    <x v="21"/>
    <n v="4800"/>
    <s v="Fall 2020"/>
    <s v="Todd Lindley"/>
    <s v="tlindley1@ggc.edu"/>
    <s v="Introduction to Human Geography"/>
    <s v="GEOG 1101"/>
    <s v="Geological Sciences and Geography"/>
    <s v="n/a"/>
    <s v="n/a"/>
    <s v="n/a"/>
    <n v="0"/>
    <n v="0"/>
    <n v="0"/>
    <n v="0"/>
    <n v="0"/>
    <n v="0"/>
    <s v="Fall 2020"/>
    <s v="N"/>
    <m/>
    <m/>
    <s v="Continued"/>
    <n v="0"/>
    <n v="0"/>
    <n v="0"/>
    <n v="0"/>
    <n v="0"/>
    <n v="0"/>
    <n v="0"/>
    <n v="0"/>
    <n v="0"/>
    <n v="0"/>
    <n v="0"/>
    <n v="0"/>
    <n v="0"/>
    <n v="0"/>
    <n v="0"/>
    <n v="0"/>
    <n v="0"/>
    <n v="0"/>
    <n v="0"/>
    <n v="0"/>
    <n v="0"/>
    <n v="0"/>
    <n v="0"/>
    <n v="0"/>
    <n v="0"/>
    <n v="0"/>
    <n v="0"/>
    <n v="0"/>
    <s v="Mini-Grant"/>
    <n v="0"/>
    <n v="0"/>
    <n v="0"/>
    <n v="0"/>
    <n v="0"/>
    <n v="0"/>
    <n v="0"/>
    <n v="0"/>
    <n v="0"/>
    <n v="0"/>
    <n v="0"/>
    <n v="0"/>
    <n v="0"/>
    <n v="0"/>
    <s v="Mini-Grant"/>
    <n v="0"/>
    <n v="0"/>
    <n v="0"/>
    <n v="0"/>
    <n v="0"/>
    <n v="0"/>
    <s v="Fall 2020"/>
    <n v="0"/>
    <n v="0"/>
    <n v="0"/>
    <n v="0"/>
    <n v="0"/>
    <n v="0"/>
    <n v="0"/>
    <n v="0"/>
    <s v="Mini-Grant"/>
    <n v="0"/>
    <n v="0"/>
    <n v="0"/>
    <n v="0"/>
    <n v="0"/>
    <n v="0"/>
    <n v="0"/>
    <n v="0"/>
    <n v="0"/>
    <n v="0"/>
    <n v="0"/>
    <n v="0"/>
    <n v="0"/>
    <n v="0"/>
    <x v="4"/>
    <n v="0"/>
    <n v="0"/>
    <n v="0"/>
    <n v="0"/>
    <n v="0"/>
    <n v="0"/>
    <s v="Fall 2020"/>
    <n v="0"/>
    <n v="0"/>
    <n v="0"/>
    <n v="0"/>
    <n v="0"/>
    <n v="0"/>
    <n v="0"/>
    <n v="0"/>
    <x v="4"/>
    <n v="0"/>
    <n v="0"/>
    <n v="0"/>
    <n v="0"/>
    <n v="0"/>
    <n v="0"/>
    <s v="Fall 2020"/>
    <n v="0"/>
    <n v="0"/>
    <n v="0"/>
    <n v="0"/>
    <n v="0"/>
    <n v="0"/>
    <n v="0"/>
    <n v="0"/>
    <n v="0"/>
    <n v="0"/>
    <n v="0"/>
  </r>
  <r>
    <s v="M107"/>
    <n v="517266"/>
    <x v="17"/>
    <s v="2020"/>
    <x v="1"/>
    <x v="1"/>
    <n v="4800"/>
    <s v="Summer 2020"/>
    <s v="Jonathan Arnett"/>
    <s v="jarnet11@kennesaw.edu"/>
    <s v="Issues in Digital Accessibility, Technical Writing"/>
    <s v="TCOM 2050, TCOM 2010"/>
    <s v="Communication"/>
    <s v="n/a"/>
    <s v="n/a"/>
    <s v="n/a"/>
    <n v="0"/>
    <n v="0"/>
    <n v="0"/>
    <n v="0"/>
    <n v="0"/>
    <n v="0"/>
    <s v="Summer 2020"/>
    <s v="N"/>
    <m/>
    <m/>
    <s v="Continued"/>
    <n v="0"/>
    <n v="0"/>
    <n v="0"/>
    <n v="0"/>
    <n v="0"/>
    <n v="0"/>
    <n v="0"/>
    <n v="0"/>
    <n v="0"/>
    <n v="0"/>
    <n v="0"/>
    <n v="0"/>
    <n v="0"/>
    <n v="0"/>
    <n v="0"/>
    <n v="0"/>
    <n v="0"/>
    <n v="0"/>
    <n v="0"/>
    <n v="0"/>
    <n v="0"/>
    <n v="0"/>
    <n v="0"/>
    <n v="0"/>
    <n v="0"/>
    <n v="0"/>
    <n v="0"/>
    <n v="0"/>
    <s v="Mini-Grant"/>
    <n v="0"/>
    <n v="0"/>
    <n v="0"/>
    <n v="0"/>
    <n v="0"/>
    <n v="0"/>
    <n v="0"/>
    <n v="0"/>
    <n v="0"/>
    <n v="0"/>
    <n v="0"/>
    <n v="0"/>
    <n v="0"/>
    <n v="0"/>
    <s v="Mini-Grant"/>
    <n v="0"/>
    <n v="0"/>
    <n v="0"/>
    <n v="0"/>
    <n v="0"/>
    <n v="0"/>
    <s v="Summer 2020"/>
    <n v="0"/>
    <n v="0"/>
    <n v="0"/>
    <n v="0"/>
    <n v="0"/>
    <n v="0"/>
    <n v="0"/>
    <n v="0"/>
    <s v="Mini-Grant"/>
    <n v="0"/>
    <n v="0"/>
    <n v="0"/>
    <n v="0"/>
    <n v="0"/>
    <n v="0"/>
    <n v="0"/>
    <n v="0"/>
    <n v="0"/>
    <n v="0"/>
    <n v="0"/>
    <n v="0"/>
    <n v="0"/>
    <n v="0"/>
    <x v="4"/>
    <n v="0"/>
    <n v="0"/>
    <n v="0"/>
    <n v="0"/>
    <n v="0"/>
    <n v="0"/>
    <s v="Summer 2020"/>
    <n v="0"/>
    <n v="0"/>
    <n v="0"/>
    <n v="0"/>
    <n v="0"/>
    <n v="0"/>
    <n v="0"/>
    <n v="0"/>
    <x v="4"/>
    <n v="0"/>
    <n v="0"/>
    <n v="0"/>
    <n v="0"/>
    <n v="0"/>
    <n v="0"/>
    <s v="Summer 2020"/>
    <n v="0"/>
    <n v="0"/>
    <n v="0"/>
    <n v="0"/>
    <n v="0"/>
    <n v="0"/>
    <n v="0"/>
    <n v="0"/>
    <n v="0"/>
    <n v="0"/>
    <n v="0"/>
  </r>
  <r>
    <n v="502"/>
    <n v="517753"/>
    <x v="18"/>
    <s v="2020"/>
    <x v="0"/>
    <x v="1"/>
    <n v="30000"/>
    <s v="Spring 2021"/>
    <s v="Sarah North"/>
    <s v="snorth@kennesaw.edu"/>
    <s v="Introduction to Database Systems, Big Data Analytics, Computer Graphics &amp; Multimedia"/>
    <s v="CS3410, CS4265, CS4722"/>
    <s v="Computing Disciplines"/>
    <s v="Positive"/>
    <s v="Positive"/>
    <s v="Positive"/>
    <n v="118069"/>
    <n v="623"/>
    <n v="189.51685393258427"/>
    <n v="82"/>
    <n v="218"/>
    <n v="323"/>
    <s v="Spring 2021"/>
    <s v="N"/>
    <m/>
    <m/>
    <s v="Continued"/>
    <n v="0"/>
    <n v="0"/>
    <n v="0"/>
    <n v="0"/>
    <n v="0"/>
    <n v="0"/>
    <n v="0"/>
    <n v="0"/>
    <n v="0"/>
    <n v="0"/>
    <n v="0"/>
    <n v="0"/>
    <n v="0"/>
    <n v="0"/>
    <n v="0"/>
    <n v="0"/>
    <n v="0"/>
    <n v="0"/>
    <n v="0"/>
    <n v="0"/>
    <n v="0"/>
    <n v="0"/>
    <n v="0"/>
    <n v="0"/>
    <n v="0"/>
    <n v="0"/>
    <n v="0"/>
    <n v="0"/>
    <s v="Continued"/>
    <n v="0"/>
    <n v="0"/>
    <n v="0"/>
    <n v="0"/>
    <n v="0"/>
    <n v="0"/>
    <n v="0"/>
    <n v="0"/>
    <n v="0"/>
    <n v="0"/>
    <n v="0"/>
    <n v="0"/>
    <n v="0"/>
    <n v="0"/>
    <s v="Continued"/>
    <n v="0"/>
    <n v="0"/>
    <n v="0"/>
    <n v="623"/>
    <n v="189.51685393258427"/>
    <n v="118069"/>
    <s v="Spring 2021"/>
    <n v="0"/>
    <n v="0"/>
    <n v="0"/>
    <n v="0"/>
    <n v="0"/>
    <n v="0"/>
    <n v="0"/>
    <n v="0"/>
    <s v="Continued"/>
    <n v="82"/>
    <n v="218"/>
    <n v="323"/>
    <n v="623"/>
    <n v="189.51685393258427"/>
    <n v="118069"/>
    <n v="0"/>
    <n v="0"/>
    <n v="0"/>
    <n v="0"/>
    <n v="323"/>
    <n v="61213.943820224718"/>
    <n v="323"/>
    <n v="61213.943820224718"/>
    <x v="0"/>
    <n v="82"/>
    <n v="218"/>
    <n v="323"/>
    <n v="623"/>
    <n v="189.51685393258427"/>
    <n v="118069"/>
    <s v="Spring 2021"/>
    <n v="82"/>
    <n v="15540.382022471909"/>
    <n v="218"/>
    <n v="41314.674157303372"/>
    <n v="323"/>
    <n v="61213.943820224718"/>
    <n v="623"/>
    <n v="118069"/>
    <x v="2"/>
    <n v="82"/>
    <n v="218"/>
    <n v="323"/>
    <n v="623"/>
    <n v="68"/>
    <n v="42364"/>
    <s v="Spring 2021"/>
    <n v="82"/>
    <n v="5576"/>
    <n v="218"/>
    <n v="14824"/>
    <n v="323"/>
    <n v="21964"/>
    <n v="623"/>
    <n v="42364"/>
    <n v="1569"/>
    <n v="221646.94382022473"/>
    <n v="7.3882314606741577"/>
  </r>
  <r>
    <n v="506"/>
    <n v="517668"/>
    <x v="18"/>
    <s v="2020"/>
    <x v="0"/>
    <x v="7"/>
    <n v="29922"/>
    <s v="Spring 2021"/>
    <s v="Priya Goeser"/>
    <s v="pgoeser@georgiasouthern.edu"/>
    <s v="Computing Applications in Mechanical Engineering"/>
    <s v="ENGR 1121"/>
    <s v="English"/>
    <s v="Neutral"/>
    <s v="Positive"/>
    <s v="Positive"/>
    <n v="24209.5"/>
    <n v="270"/>
    <n v="89.664814814814818"/>
    <n v="0"/>
    <n v="95"/>
    <n v="175"/>
    <s v="Spring 2021"/>
    <s v="N"/>
    <m/>
    <m/>
    <s v="Continued"/>
    <n v="0"/>
    <n v="0"/>
    <n v="0"/>
    <n v="0"/>
    <n v="0"/>
    <n v="0"/>
    <n v="0"/>
    <n v="0"/>
    <n v="0"/>
    <n v="0"/>
    <n v="0"/>
    <n v="0"/>
    <n v="0"/>
    <n v="0"/>
    <n v="0"/>
    <n v="0"/>
    <n v="0"/>
    <n v="0"/>
    <n v="0"/>
    <n v="0"/>
    <n v="0"/>
    <n v="0"/>
    <n v="0"/>
    <n v="0"/>
    <n v="0"/>
    <n v="0"/>
    <n v="0"/>
    <n v="0"/>
    <s v="Continued"/>
    <n v="0"/>
    <n v="0"/>
    <n v="0"/>
    <n v="0"/>
    <n v="0"/>
    <n v="0"/>
    <n v="0"/>
    <n v="0"/>
    <n v="0"/>
    <n v="0"/>
    <n v="0"/>
    <n v="0"/>
    <n v="0"/>
    <n v="0"/>
    <s v="Continued"/>
    <n v="0"/>
    <n v="0"/>
    <n v="0"/>
    <n v="270"/>
    <n v="89.664814814814818"/>
    <n v="24209.5"/>
    <s v="Spring 2021"/>
    <n v="0"/>
    <n v="0"/>
    <n v="0"/>
    <n v="0"/>
    <n v="0"/>
    <n v="0"/>
    <n v="0"/>
    <n v="0"/>
    <s v="Continued"/>
    <n v="0"/>
    <n v="95"/>
    <n v="175"/>
    <n v="270"/>
    <n v="89.664814814814818"/>
    <n v="24209.5"/>
    <n v="0"/>
    <n v="0"/>
    <n v="0"/>
    <n v="0"/>
    <n v="175"/>
    <n v="15691.342592592593"/>
    <n v="175"/>
    <n v="15691.342592592593"/>
    <x v="0"/>
    <n v="0"/>
    <n v="95"/>
    <n v="175"/>
    <n v="270"/>
    <n v="89.664814814814818"/>
    <n v="24209.5"/>
    <s v="Spring 2021"/>
    <n v="0"/>
    <n v="0"/>
    <n v="95"/>
    <n v="8518.1574074074069"/>
    <n v="175"/>
    <n v="15691.342592592593"/>
    <n v="270"/>
    <n v="24209.5"/>
    <x v="2"/>
    <n v="0"/>
    <n v="95"/>
    <n v="175"/>
    <n v="270"/>
    <n v="89.664814814814818"/>
    <n v="24209.5"/>
    <s v="Spring 2021"/>
    <n v="0"/>
    <n v="0"/>
    <n v="95"/>
    <n v="8518.1574074074069"/>
    <n v="175"/>
    <n v="15691.342592592593"/>
    <n v="270"/>
    <n v="24209.5"/>
    <n v="715"/>
    <n v="64110.342592592591"/>
    <n v="2.1425821332996655"/>
  </r>
  <r>
    <n v="507"/>
    <n v="517814"/>
    <x v="18"/>
    <s v="2020"/>
    <x v="0"/>
    <x v="21"/>
    <n v="10800"/>
    <s v="Spring 2021"/>
    <s v="Skanda Vivek"/>
    <s v="chakes@ggc.edu"/>
    <s v="Physical Science with Laboratory"/>
    <s v="PSCI 1101K"/>
    <s v="Physics and Astronomy"/>
    <s v="Positive"/>
    <s v="Neutral"/>
    <s v="Neutral"/>
    <n v="59270.2"/>
    <n v="220"/>
    <n v="269.40999999999997"/>
    <n v="20"/>
    <n v="80"/>
    <n v="120"/>
    <s v="Spring 2021"/>
    <s v="N"/>
    <m/>
    <m/>
    <s v="Continued"/>
    <n v="0"/>
    <n v="0"/>
    <n v="0"/>
    <n v="0"/>
    <n v="0"/>
    <n v="0"/>
    <n v="0"/>
    <n v="0"/>
    <n v="0"/>
    <n v="0"/>
    <n v="0"/>
    <n v="0"/>
    <n v="0"/>
    <n v="0"/>
    <n v="0"/>
    <n v="0"/>
    <n v="0"/>
    <n v="0"/>
    <n v="0"/>
    <n v="0"/>
    <n v="0"/>
    <n v="0"/>
    <n v="0"/>
    <n v="0"/>
    <n v="0"/>
    <n v="0"/>
    <n v="0"/>
    <n v="0"/>
    <s v="Continued"/>
    <n v="0"/>
    <n v="0"/>
    <n v="0"/>
    <n v="0"/>
    <n v="0"/>
    <n v="0"/>
    <n v="0"/>
    <n v="0"/>
    <n v="0"/>
    <n v="0"/>
    <n v="0"/>
    <n v="0"/>
    <n v="0"/>
    <n v="0"/>
    <s v="Continued"/>
    <n v="0"/>
    <n v="0"/>
    <n v="0"/>
    <n v="220"/>
    <n v="269.40999999999997"/>
    <n v="59270.19999999999"/>
    <s v="Spring 2021"/>
    <n v="0"/>
    <n v="0"/>
    <n v="0"/>
    <n v="0"/>
    <n v="0"/>
    <n v="0"/>
    <n v="0"/>
    <n v="0"/>
    <s v="Continued"/>
    <n v="20"/>
    <n v="80"/>
    <n v="120"/>
    <n v="220"/>
    <n v="269.40999999999997"/>
    <n v="59270.19999999999"/>
    <n v="0"/>
    <n v="0"/>
    <n v="0"/>
    <n v="0"/>
    <n v="120"/>
    <n v="32329.199999999997"/>
    <n v="120"/>
    <n v="32329.199999999997"/>
    <x v="0"/>
    <n v="20"/>
    <n v="80"/>
    <n v="120"/>
    <n v="220"/>
    <n v="269.40999999999997"/>
    <n v="59270.19999999999"/>
    <s v="Spring 2021"/>
    <n v="20"/>
    <n v="5388.1999999999989"/>
    <n v="80"/>
    <n v="21552.799999999996"/>
    <n v="120"/>
    <n v="32329.199999999997"/>
    <n v="220"/>
    <n v="59270.19999999999"/>
    <x v="2"/>
    <n v="20"/>
    <n v="80"/>
    <n v="120"/>
    <n v="220"/>
    <n v="269.40999999999997"/>
    <n v="59270.19999999999"/>
    <s v="Spring 2021"/>
    <n v="20"/>
    <n v="5388.1999999999989"/>
    <n v="80"/>
    <n v="21552.799999999996"/>
    <n v="120"/>
    <n v="32329.199999999997"/>
    <n v="220"/>
    <n v="59270.19999999999"/>
    <n v="560"/>
    <n v="150869.59999999998"/>
    <n v="13.969407407407406"/>
  </r>
  <r>
    <n v="508"/>
    <n v="517755"/>
    <x v="18"/>
    <s v="2020"/>
    <x v="0"/>
    <x v="1"/>
    <n v="11800"/>
    <s v="Spring 2021"/>
    <s v="Lin Li"/>
    <s v="lli19@kennesaw.edu"/>
    <s v="Survey of Engineering Applications from Mathematics, Systems Simulation"/>
    <s v="ENGR 1100, IET 4451"/>
    <s v="Engineering"/>
    <s v="Positive"/>
    <s v="Positive"/>
    <s v="Neutral"/>
    <n v="28692"/>
    <n v="160"/>
    <n v="179.32499999999999"/>
    <n v="0"/>
    <n v="80"/>
    <n v="80"/>
    <s v="Spring 2021"/>
    <s v="N"/>
    <m/>
    <m/>
    <s v="Continued"/>
    <n v="0"/>
    <n v="0"/>
    <n v="0"/>
    <n v="0"/>
    <n v="0"/>
    <n v="0"/>
    <n v="0"/>
    <n v="0"/>
    <n v="0"/>
    <n v="0"/>
    <n v="0"/>
    <n v="0"/>
    <n v="0"/>
    <n v="0"/>
    <n v="0"/>
    <n v="0"/>
    <n v="0"/>
    <n v="0"/>
    <n v="0"/>
    <n v="0"/>
    <n v="0"/>
    <n v="0"/>
    <n v="0"/>
    <n v="0"/>
    <n v="0"/>
    <n v="0"/>
    <n v="0"/>
    <n v="0"/>
    <s v="Continued"/>
    <n v="0"/>
    <n v="0"/>
    <n v="0"/>
    <n v="0"/>
    <n v="0"/>
    <n v="0"/>
    <n v="0"/>
    <n v="0"/>
    <n v="0"/>
    <n v="0"/>
    <n v="0"/>
    <n v="0"/>
    <n v="0"/>
    <n v="0"/>
    <s v="Continued"/>
    <n v="0"/>
    <n v="0"/>
    <n v="0"/>
    <n v="160"/>
    <n v="179.32499999999999"/>
    <n v="28692"/>
    <s v="Spring 2021"/>
    <n v="0"/>
    <n v="0"/>
    <n v="0"/>
    <n v="0"/>
    <n v="0"/>
    <n v="0"/>
    <n v="0"/>
    <n v="0"/>
    <s v="Continued"/>
    <n v="0"/>
    <n v="80"/>
    <n v="80"/>
    <n v="160"/>
    <n v="179.32499999999999"/>
    <n v="28692"/>
    <n v="0"/>
    <n v="0"/>
    <n v="0"/>
    <n v="0"/>
    <n v="80"/>
    <n v="14346"/>
    <n v="80"/>
    <n v="14346"/>
    <x v="0"/>
    <n v="0"/>
    <n v="80"/>
    <n v="80"/>
    <n v="160"/>
    <n v="179.32499999999999"/>
    <n v="28692"/>
    <s v="Spring 2021"/>
    <n v="0"/>
    <n v="0"/>
    <n v="80"/>
    <n v="14346"/>
    <n v="80"/>
    <n v="14346"/>
    <n v="160"/>
    <n v="28692"/>
    <x v="2"/>
    <n v="0"/>
    <n v="80"/>
    <n v="80"/>
    <n v="160"/>
    <n v="179.32499999999999"/>
    <n v="28692"/>
    <s v="Spring 2021"/>
    <n v="0"/>
    <n v="0"/>
    <n v="80"/>
    <n v="14346"/>
    <n v="80"/>
    <n v="14346"/>
    <n v="160"/>
    <n v="28692"/>
    <n v="400"/>
    <n v="71730"/>
    <n v="6.0788135593220343"/>
  </r>
  <r>
    <n v="509"/>
    <n v="517629"/>
    <x v="18"/>
    <s v="2020"/>
    <x v="0"/>
    <x v="4"/>
    <n v="29016"/>
    <s v="Spring 2021"/>
    <s v="Geoffrey Graybeal"/>
    <s v="lletbetter@gsu.edu"/>
    <s v="Entrepreneurial Thinking for Startups, Introduction to Entrepreneurship &amp; Innovation"/>
    <s v="ENI 3101, ENI 3100"/>
    <s v="Business Administration, Management, and Economics"/>
    <s v="Neutral"/>
    <s v="Neutral"/>
    <s v="Positive"/>
    <n v="120900"/>
    <n v="780"/>
    <n v="155"/>
    <n v="45"/>
    <n v="400"/>
    <n v="400"/>
    <s v="Spring 2021"/>
    <s v="N"/>
    <m/>
    <m/>
    <s v="Continued"/>
    <n v="0"/>
    <n v="0"/>
    <n v="0"/>
    <n v="0"/>
    <n v="0"/>
    <n v="0"/>
    <n v="0"/>
    <n v="0"/>
    <n v="0"/>
    <n v="0"/>
    <n v="0"/>
    <n v="0"/>
    <n v="0"/>
    <n v="0"/>
    <n v="0"/>
    <n v="0"/>
    <n v="0"/>
    <n v="0"/>
    <n v="0"/>
    <n v="0"/>
    <n v="0"/>
    <n v="0"/>
    <n v="0"/>
    <n v="0"/>
    <n v="0"/>
    <n v="0"/>
    <n v="0"/>
    <n v="0"/>
    <s v="Continued"/>
    <n v="0"/>
    <n v="0"/>
    <n v="0"/>
    <n v="0"/>
    <n v="0"/>
    <n v="0"/>
    <n v="0"/>
    <n v="0"/>
    <n v="0"/>
    <n v="0"/>
    <n v="0"/>
    <n v="0"/>
    <n v="0"/>
    <n v="0"/>
    <s v="Continued"/>
    <n v="0"/>
    <n v="0"/>
    <n v="0"/>
    <n v="780"/>
    <n v="155"/>
    <n v="120900"/>
    <s v="Spring 2021"/>
    <n v="0"/>
    <n v="0"/>
    <n v="0"/>
    <n v="0"/>
    <n v="0"/>
    <n v="0"/>
    <n v="0"/>
    <n v="0"/>
    <s v="Continued"/>
    <n v="45"/>
    <n v="400"/>
    <n v="400"/>
    <n v="845"/>
    <n v="155"/>
    <n v="130975"/>
    <n v="0"/>
    <n v="0"/>
    <n v="0"/>
    <n v="0"/>
    <n v="400"/>
    <n v="62000"/>
    <n v="400"/>
    <n v="62000"/>
    <x v="0"/>
    <n v="45"/>
    <n v="400"/>
    <n v="400"/>
    <n v="845"/>
    <n v="155"/>
    <n v="130975"/>
    <s v="Spring 2021"/>
    <n v="45"/>
    <n v="6975"/>
    <n v="400"/>
    <n v="62000"/>
    <n v="400"/>
    <n v="62000"/>
    <n v="845"/>
    <n v="130975"/>
    <x v="2"/>
    <n v="45"/>
    <n v="400"/>
    <n v="400"/>
    <n v="845"/>
    <n v="155"/>
    <n v="130975"/>
    <s v="Spring 2021"/>
    <n v="45"/>
    <n v="6975"/>
    <n v="400"/>
    <n v="62000"/>
    <n v="400"/>
    <n v="62000"/>
    <n v="845"/>
    <n v="130975"/>
    <n v="2090"/>
    <n v="323950"/>
    <n v="11.164529914529915"/>
  </r>
  <r>
    <n v="516"/>
    <n v="518111"/>
    <x v="18"/>
    <s v="2020"/>
    <x v="0"/>
    <x v="11"/>
    <n v="30000"/>
    <s v="Spring 2021"/>
    <s v="William Muse"/>
    <s v="muse_william@columbusstate.edu"/>
    <s v="Elementary Statistics"/>
    <s v="STAT 1401"/>
    <s v="Mathematical Subjects"/>
    <s v="Positive"/>
    <s v="Positive"/>
    <s v="Positive"/>
    <n v="53552.07"/>
    <n v="741.33"/>
    <n v="72.237829306786452"/>
    <n v="51.33"/>
    <n v="325.33"/>
    <n v="364.67"/>
    <s v="Spring 2021"/>
    <s v="N"/>
    <m/>
    <m/>
    <s v="Continued"/>
    <n v="0"/>
    <n v="0"/>
    <n v="0"/>
    <n v="0"/>
    <n v="0"/>
    <n v="0"/>
    <n v="0"/>
    <n v="0"/>
    <n v="0"/>
    <n v="0"/>
    <n v="0"/>
    <n v="0"/>
    <n v="0"/>
    <n v="0"/>
    <n v="0"/>
    <n v="0"/>
    <n v="0"/>
    <n v="0"/>
    <n v="0"/>
    <n v="0"/>
    <n v="0"/>
    <n v="0"/>
    <n v="0"/>
    <n v="0"/>
    <n v="0"/>
    <n v="0"/>
    <n v="0"/>
    <n v="0"/>
    <s v="Continued"/>
    <n v="0"/>
    <n v="0"/>
    <n v="0"/>
    <n v="0"/>
    <n v="0"/>
    <n v="0"/>
    <n v="0"/>
    <n v="0"/>
    <n v="0"/>
    <n v="0"/>
    <n v="0"/>
    <n v="0"/>
    <n v="0"/>
    <n v="0"/>
    <s v="Continued"/>
    <n v="0"/>
    <n v="0"/>
    <n v="0"/>
    <n v="741.33"/>
    <n v="72.237829306786452"/>
    <n v="53552.07"/>
    <s v="Spring 2021"/>
    <n v="0"/>
    <n v="0"/>
    <n v="0"/>
    <n v="0"/>
    <n v="0"/>
    <n v="0"/>
    <n v="0"/>
    <n v="0"/>
    <s v="Continued"/>
    <n v="51.33"/>
    <n v="325.33"/>
    <n v="364.67"/>
    <n v="741.32999999999993"/>
    <n v="72.237829306786452"/>
    <n v="53552.069999999992"/>
    <n v="0"/>
    <n v="0"/>
    <n v="0"/>
    <n v="0"/>
    <n v="364.67"/>
    <n v="26342.969213305816"/>
    <n v="364.67"/>
    <n v="26342.969213305816"/>
    <x v="0"/>
    <n v="51.33"/>
    <n v="325.33"/>
    <n v="364.67"/>
    <n v="741.32999999999993"/>
    <n v="72.237829306786452"/>
    <n v="53552.069999999992"/>
    <s v="Spring 2021"/>
    <n v="51.33"/>
    <n v="3707.9677783173483"/>
    <n v="325.33"/>
    <n v="23501.133008376833"/>
    <n v="364.67"/>
    <n v="26342.969213305816"/>
    <n v="741.32999999999993"/>
    <n v="53552.069999999992"/>
    <x v="2"/>
    <n v="51.33"/>
    <n v="325.33"/>
    <n v="364.67"/>
    <n v="741.32999999999993"/>
    <n v="72.237829306786452"/>
    <n v="53552.069999999992"/>
    <s v="Spring 2021"/>
    <n v="51.33"/>
    <n v="3707.9677783173483"/>
    <n v="325.33"/>
    <n v="23501.133008376833"/>
    <n v="364.67"/>
    <n v="26342.969213305816"/>
    <n v="741.32999999999993"/>
    <n v="53552.069999999992"/>
    <n v="1847.33"/>
    <n v="133447.10921330581"/>
    <n v="4.4482369737768606"/>
  </r>
  <r>
    <n v="517"/>
    <n v="517669"/>
    <x v="18"/>
    <s v="2020"/>
    <x v="0"/>
    <x v="7"/>
    <n v="10800"/>
    <s v="Spring 2021"/>
    <s v="Christine Whitlock"/>
    <s v="cwhitlock@georgiasouthern.edu"/>
    <s v="Organic Chemistry I Lab and Organic Chemistry II Lab"/>
    <s v="CHEM 3401L/CHEM 3402L"/>
    <s v="Chemistry"/>
    <s v="Positive"/>
    <s v="Neutral"/>
    <s v="Neutral"/>
    <n v="42878"/>
    <n v="864"/>
    <n v="49.627314814814817"/>
    <n v="96"/>
    <n v="384"/>
    <n v="384"/>
    <s v="Spring 2021"/>
    <s v="N"/>
    <m/>
    <m/>
    <s v="Continued"/>
    <n v="0"/>
    <n v="0"/>
    <n v="0"/>
    <n v="0"/>
    <n v="0"/>
    <n v="0"/>
    <n v="0"/>
    <n v="0"/>
    <n v="0"/>
    <n v="0"/>
    <n v="0"/>
    <n v="0"/>
    <n v="0"/>
    <n v="0"/>
    <n v="0"/>
    <n v="0"/>
    <n v="0"/>
    <n v="0"/>
    <n v="0"/>
    <n v="0"/>
    <n v="0"/>
    <n v="0"/>
    <n v="0"/>
    <n v="0"/>
    <n v="0"/>
    <n v="0"/>
    <n v="0"/>
    <n v="0"/>
    <s v="Continued"/>
    <n v="0"/>
    <n v="0"/>
    <n v="0"/>
    <n v="0"/>
    <n v="0"/>
    <n v="0"/>
    <n v="0"/>
    <n v="0"/>
    <n v="0"/>
    <n v="0"/>
    <n v="0"/>
    <n v="0"/>
    <n v="0"/>
    <n v="0"/>
    <s v="Continued"/>
    <n v="0"/>
    <n v="0"/>
    <n v="0"/>
    <n v="864"/>
    <n v="49.627314814814817"/>
    <n v="42878"/>
    <s v="Spring 2021"/>
    <n v="0"/>
    <n v="0"/>
    <n v="0"/>
    <n v="0"/>
    <n v="0"/>
    <n v="0"/>
    <n v="0"/>
    <n v="0"/>
    <s v="Continued"/>
    <n v="96"/>
    <n v="384"/>
    <n v="384"/>
    <n v="864"/>
    <n v="49.627314814814817"/>
    <n v="42878"/>
    <n v="0"/>
    <n v="0"/>
    <n v="0"/>
    <n v="0"/>
    <n v="384"/>
    <n v="19056.888888888891"/>
    <n v="384"/>
    <n v="19056.888888888891"/>
    <x v="0"/>
    <n v="96"/>
    <n v="384"/>
    <n v="384"/>
    <n v="864"/>
    <n v="49.627314814814817"/>
    <n v="42878"/>
    <s v="Spring 2021"/>
    <n v="96"/>
    <n v="4764.2222222222226"/>
    <n v="384"/>
    <n v="19056.888888888891"/>
    <n v="384"/>
    <n v="19056.888888888891"/>
    <n v="864"/>
    <n v="42878"/>
    <x v="2"/>
    <n v="96"/>
    <n v="384"/>
    <n v="384"/>
    <n v="864"/>
    <n v="49.627314814814817"/>
    <n v="42878"/>
    <s v="Spring 2021"/>
    <n v="96"/>
    <n v="4764.2222222222226"/>
    <n v="384"/>
    <n v="19056.888888888891"/>
    <n v="384"/>
    <n v="19056.888888888891"/>
    <n v="864"/>
    <n v="42878"/>
    <n v="2112"/>
    <n v="104812.88888888889"/>
    <n v="9.7048971193415632"/>
  </r>
  <r>
    <n v="518"/>
    <n v="517764"/>
    <x v="18"/>
    <s v="2020"/>
    <x v="0"/>
    <x v="12"/>
    <n v="30000"/>
    <s v="Spring 2021"/>
    <s v="Zephyrinus Okonkwo"/>
    <s v="anilkumar.devarapu@asurams.edu"/>
    <s v="Introduction to Statistics"/>
    <s v="MATH 2411"/>
    <s v="Mathematical Subjects"/>
    <s v="Positive"/>
    <s v="Positive"/>
    <s v="Positive"/>
    <n v="181584.48"/>
    <n v="952"/>
    <n v="190.74"/>
    <n v="190"/>
    <n v="381"/>
    <n v="381"/>
    <s v="Spring 2021"/>
    <s v="Y"/>
    <n v="159"/>
    <s v="Spring 2021"/>
    <s v="Continued"/>
    <n v="0"/>
    <n v="0"/>
    <n v="0"/>
    <n v="0"/>
    <n v="0"/>
    <n v="0"/>
    <n v="0"/>
    <n v="0"/>
    <n v="0"/>
    <n v="0"/>
    <n v="0"/>
    <n v="0"/>
    <n v="0"/>
    <n v="0"/>
    <n v="0"/>
    <n v="0"/>
    <n v="0"/>
    <n v="0"/>
    <n v="0"/>
    <n v="0"/>
    <n v="0"/>
    <n v="0"/>
    <n v="0"/>
    <n v="0"/>
    <n v="0"/>
    <n v="0"/>
    <n v="0"/>
    <n v="0"/>
    <s v="Continued"/>
    <n v="0"/>
    <n v="0"/>
    <n v="0"/>
    <n v="0"/>
    <n v="0"/>
    <n v="0"/>
    <n v="0"/>
    <n v="0"/>
    <n v="0"/>
    <n v="0"/>
    <n v="0"/>
    <n v="0"/>
    <n v="0"/>
    <n v="0"/>
    <s v="Continued"/>
    <n v="0"/>
    <n v="0"/>
    <n v="0"/>
    <n v="952"/>
    <n v="190.74"/>
    <n v="181584.48"/>
    <s v="Spring 2021"/>
    <n v="0"/>
    <n v="0"/>
    <n v="0"/>
    <n v="0"/>
    <n v="0"/>
    <n v="0"/>
    <n v="0"/>
    <n v="0"/>
    <s v="Continued"/>
    <n v="190"/>
    <n v="381"/>
    <n v="381"/>
    <n v="952"/>
    <n v="190.74"/>
    <n v="181584.48"/>
    <n v="0"/>
    <n v="0"/>
    <n v="0"/>
    <n v="0"/>
    <n v="381"/>
    <n v="72671.94"/>
    <n v="381"/>
    <n v="72671.94"/>
    <x v="0"/>
    <n v="190"/>
    <n v="381"/>
    <n v="381"/>
    <n v="952"/>
    <n v="190.74"/>
    <n v="181584.48"/>
    <s v="Spring 2021"/>
    <n v="190"/>
    <n v="36240.6"/>
    <n v="381"/>
    <n v="72671.94"/>
    <n v="381"/>
    <n v="72671.94"/>
    <n v="952"/>
    <n v="181584.48"/>
    <x v="2"/>
    <n v="190"/>
    <n v="381"/>
    <n v="381"/>
    <n v="952"/>
    <n v="190.74"/>
    <n v="181584.48"/>
    <s v="Spring 2021"/>
    <n v="190"/>
    <n v="36240.6"/>
    <n v="381"/>
    <n v="72671.94"/>
    <n v="381"/>
    <n v="72671.94"/>
    <n v="952"/>
    <n v="181584.48"/>
    <n v="2285"/>
    <n v="435840.9"/>
    <n v="14.528030000000001"/>
  </r>
  <r>
    <n v="519"/>
    <n v="517756"/>
    <x v="18"/>
    <s v="2020"/>
    <x v="0"/>
    <x v="1"/>
    <n v="30000"/>
    <s v="Spring 2021"/>
    <s v="Seyedamin Pouriyeh"/>
    <s v="spouriye@kennesaw.edu"/>
    <s v="Intro to FinTech in IT; Machine Learning for Enterprise Applications; Infrastructure Defense; Web &amp; Mobile Security"/>
    <s v="IT 4603; IT 4773; IT 4883; IT 4863"/>
    <s v="Computing Disciplines"/>
    <s v="Positive"/>
    <s v="Neutral"/>
    <s v="Neutral"/>
    <n v="49593.599999999999"/>
    <n v="360"/>
    <n v="137.76"/>
    <n v="90"/>
    <n v="135"/>
    <n v="135"/>
    <s v="Spring 2021"/>
    <s v="N"/>
    <m/>
    <m/>
    <s v="Continued"/>
    <n v="0"/>
    <n v="0"/>
    <n v="0"/>
    <n v="0"/>
    <n v="0"/>
    <n v="0"/>
    <n v="0"/>
    <n v="0"/>
    <n v="0"/>
    <n v="0"/>
    <n v="0"/>
    <n v="0"/>
    <n v="0"/>
    <n v="0"/>
    <n v="0"/>
    <n v="0"/>
    <n v="0"/>
    <n v="0"/>
    <n v="0"/>
    <n v="0"/>
    <n v="0"/>
    <n v="0"/>
    <n v="0"/>
    <n v="0"/>
    <n v="0"/>
    <n v="0"/>
    <n v="0"/>
    <n v="0"/>
    <s v="Continued"/>
    <n v="0"/>
    <n v="0"/>
    <n v="0"/>
    <n v="0"/>
    <n v="0"/>
    <n v="0"/>
    <n v="0"/>
    <n v="0"/>
    <n v="0"/>
    <n v="0"/>
    <n v="0"/>
    <n v="0"/>
    <n v="0"/>
    <n v="0"/>
    <s v="Continued"/>
    <n v="0"/>
    <n v="0"/>
    <n v="0"/>
    <n v="360"/>
    <n v="137.76"/>
    <n v="49593.599999999999"/>
    <s v="Spring 2021"/>
    <n v="0"/>
    <n v="0"/>
    <n v="0"/>
    <n v="0"/>
    <n v="0"/>
    <n v="0"/>
    <n v="0"/>
    <n v="0"/>
    <s v="Continued"/>
    <n v="90"/>
    <n v="135"/>
    <n v="135"/>
    <n v="360"/>
    <n v="137.76"/>
    <n v="49593.599999999999"/>
    <n v="0"/>
    <n v="0"/>
    <n v="0"/>
    <n v="0"/>
    <n v="135"/>
    <n v="18597.599999999999"/>
    <n v="135"/>
    <n v="18597.599999999999"/>
    <x v="0"/>
    <n v="90"/>
    <n v="135"/>
    <n v="135"/>
    <n v="360"/>
    <n v="137.76"/>
    <n v="49593.599999999999"/>
    <s v="Spring 2021"/>
    <n v="90"/>
    <n v="12398.4"/>
    <n v="135"/>
    <n v="18597.599999999999"/>
    <n v="135"/>
    <n v="18597.599999999999"/>
    <n v="360"/>
    <n v="49593.599999999999"/>
    <x v="2"/>
    <n v="90"/>
    <n v="135"/>
    <n v="135"/>
    <n v="360"/>
    <n v="137.76"/>
    <n v="49593.599999999999"/>
    <s v="Spring 2021"/>
    <n v="90"/>
    <n v="12398.4"/>
    <n v="135"/>
    <n v="18597.599999999999"/>
    <n v="135"/>
    <n v="18597.599999999999"/>
    <n v="360"/>
    <n v="49593.599999999999"/>
    <n v="855"/>
    <n v="117784.79999999999"/>
    <n v="3.9261599999999994"/>
  </r>
  <r>
    <n v="520"/>
    <n v="517757"/>
    <x v="18"/>
    <s v="2020"/>
    <x v="0"/>
    <x v="1"/>
    <n v="30000"/>
    <s v="Spring 2021"/>
    <s v="Daniel Farr"/>
    <s v="dfarr4@kennesaw.edu"/>
    <s v="Introduction to Sociology"/>
    <s v="SOCI 1101"/>
    <s v="Sociology"/>
    <s v="Positive"/>
    <s v="Neutral"/>
    <s v="Neutral"/>
    <n v="112599"/>
    <n v="1050"/>
    <n v="107.23714285714286"/>
    <n v="80"/>
    <n v="680"/>
    <n v="290"/>
    <s v="Spring 2021"/>
    <s v="Y"/>
    <n v="143"/>
    <s v="Spring 2021"/>
    <s v="Continued"/>
    <n v="0"/>
    <n v="0"/>
    <n v="0"/>
    <n v="0"/>
    <n v="0"/>
    <n v="0"/>
    <n v="0"/>
    <n v="0"/>
    <n v="0"/>
    <n v="0"/>
    <n v="0"/>
    <n v="0"/>
    <n v="0"/>
    <n v="0"/>
    <n v="0"/>
    <n v="0"/>
    <n v="0"/>
    <n v="0"/>
    <n v="0"/>
    <n v="0"/>
    <n v="0"/>
    <n v="0"/>
    <n v="0"/>
    <n v="0"/>
    <n v="0"/>
    <n v="0"/>
    <n v="0"/>
    <n v="0"/>
    <s v="Continued"/>
    <n v="0"/>
    <n v="0"/>
    <n v="0"/>
    <n v="0"/>
    <n v="0"/>
    <n v="0"/>
    <n v="0"/>
    <n v="0"/>
    <n v="0"/>
    <n v="0"/>
    <n v="0"/>
    <n v="0"/>
    <n v="0"/>
    <n v="0"/>
    <s v="Continued"/>
    <n v="0"/>
    <n v="0"/>
    <n v="0"/>
    <n v="1050"/>
    <n v="107.23714285714286"/>
    <n v="112599"/>
    <s v="Spring 2021"/>
    <n v="0"/>
    <n v="0"/>
    <n v="0"/>
    <n v="0"/>
    <n v="0"/>
    <n v="0"/>
    <n v="0"/>
    <n v="0"/>
    <s v="Continued"/>
    <n v="80"/>
    <n v="680"/>
    <n v="290"/>
    <n v="1050"/>
    <n v="107.23714285714286"/>
    <n v="112599"/>
    <n v="0"/>
    <n v="0"/>
    <n v="0"/>
    <n v="0"/>
    <n v="290"/>
    <n v="31098.771428571428"/>
    <n v="290"/>
    <n v="31098.771428571428"/>
    <x v="0"/>
    <n v="80"/>
    <n v="680"/>
    <n v="290"/>
    <n v="1050"/>
    <n v="107.23714285714286"/>
    <n v="112599"/>
    <s v="Spring 2021"/>
    <n v="80"/>
    <n v="8578.971428571429"/>
    <n v="680"/>
    <n v="72921.257142857139"/>
    <n v="290"/>
    <n v="31098.771428571428"/>
    <n v="1050"/>
    <n v="112599"/>
    <x v="2"/>
    <n v="80"/>
    <n v="680"/>
    <n v="290"/>
    <n v="1050"/>
    <n v="107.23714285714286"/>
    <n v="112599"/>
    <s v="Spring 2021"/>
    <n v="80"/>
    <n v="8578.971428571429"/>
    <n v="680"/>
    <n v="72921.257142857139"/>
    <n v="290"/>
    <n v="31098.771428571428"/>
    <n v="1050"/>
    <n v="112599"/>
    <n v="2390"/>
    <n v="256296.77142857143"/>
    <n v="8.5432257142857146"/>
  </r>
  <r>
    <n v="521"/>
    <n v="517948"/>
    <x v="18"/>
    <s v="2020"/>
    <x v="0"/>
    <x v="11"/>
    <n v="12800"/>
    <s v="Spring 2021"/>
    <s v="Houbin Fang"/>
    <s v="fang_houbin@columbusstate.edu"/>
    <s v="Quantitative Skills and Reasoning"/>
    <s v="MATH 1001"/>
    <s v="Mathematical Subjects"/>
    <s v="Positive"/>
    <s v="Positive"/>
    <s v="Negative"/>
    <n v="27000"/>
    <n v="300"/>
    <n v="90"/>
    <n v="60"/>
    <n v="120"/>
    <n v="120"/>
    <s v="Spring 2021"/>
    <s v="N"/>
    <m/>
    <m/>
    <s v="Continued"/>
    <n v="0"/>
    <n v="0"/>
    <n v="0"/>
    <n v="0"/>
    <n v="0"/>
    <n v="0"/>
    <n v="0"/>
    <n v="0"/>
    <n v="0"/>
    <n v="0"/>
    <n v="0"/>
    <n v="0"/>
    <n v="0"/>
    <n v="0"/>
    <n v="0"/>
    <n v="0"/>
    <n v="0"/>
    <n v="0"/>
    <n v="0"/>
    <n v="0"/>
    <n v="0"/>
    <n v="0"/>
    <n v="0"/>
    <n v="0"/>
    <n v="0"/>
    <n v="0"/>
    <n v="0"/>
    <n v="0"/>
    <s v="Continued"/>
    <n v="0"/>
    <n v="0"/>
    <n v="0"/>
    <n v="0"/>
    <n v="0"/>
    <n v="0"/>
    <n v="0"/>
    <n v="0"/>
    <n v="0"/>
    <n v="0"/>
    <n v="0"/>
    <n v="0"/>
    <n v="0"/>
    <n v="0"/>
    <s v="Continued"/>
    <n v="0"/>
    <n v="0"/>
    <n v="0"/>
    <n v="300"/>
    <n v="90"/>
    <n v="27000"/>
    <s v="Spring 2021"/>
    <n v="0"/>
    <n v="0"/>
    <n v="0"/>
    <n v="0"/>
    <n v="0"/>
    <n v="0"/>
    <n v="0"/>
    <n v="0"/>
    <s v="Continued"/>
    <n v="60"/>
    <n v="120"/>
    <n v="120"/>
    <n v="300"/>
    <n v="90"/>
    <n v="27000"/>
    <n v="0"/>
    <n v="0"/>
    <n v="0"/>
    <n v="0"/>
    <n v="120"/>
    <n v="10800"/>
    <n v="120"/>
    <n v="10800"/>
    <x v="0"/>
    <n v="60"/>
    <n v="120"/>
    <n v="120"/>
    <n v="300"/>
    <n v="90"/>
    <n v="27000"/>
    <s v="Spring 2021"/>
    <n v="60"/>
    <n v="5400"/>
    <n v="120"/>
    <n v="10800"/>
    <n v="120"/>
    <n v="10800"/>
    <n v="300"/>
    <n v="27000"/>
    <x v="2"/>
    <n v="120"/>
    <n v="280"/>
    <n v="280"/>
    <n v="680"/>
    <n v="100"/>
    <n v="68000"/>
    <s v="Spring 2021"/>
    <n v="120"/>
    <n v="12000"/>
    <n v="280"/>
    <n v="28000"/>
    <n v="280"/>
    <n v="28000"/>
    <n v="680"/>
    <n v="68000"/>
    <n v="1100"/>
    <n v="105800"/>
    <n v="8.265625"/>
  </r>
  <r>
    <n v="522"/>
    <n v="517648"/>
    <x v="18"/>
    <s v="2020"/>
    <x v="0"/>
    <x v="4"/>
    <n v="30000"/>
    <s v="Spring 2021"/>
    <s v="Jung Ha Kim "/>
    <s v="jhkim@gsu.edu"/>
    <s v="Introduction to Sociology"/>
    <s v="SOCI 1101"/>
    <s v="Sociology"/>
    <s v="Positive"/>
    <s v="Neutral"/>
    <s v="Neutral"/>
    <n v="225000"/>
    <n v="3000"/>
    <n v="75"/>
    <n v="120"/>
    <n v="500"/>
    <n v="300"/>
    <s v="Fall 2020"/>
    <s v="Y"/>
    <n v="341"/>
    <s v="Fall 2020"/>
    <s v="Continued"/>
    <n v="0"/>
    <n v="0"/>
    <n v="0"/>
    <n v="0"/>
    <n v="0"/>
    <n v="0"/>
    <n v="0"/>
    <n v="0"/>
    <n v="0"/>
    <n v="0"/>
    <n v="0"/>
    <n v="0"/>
    <n v="0"/>
    <n v="0"/>
    <n v="0"/>
    <n v="0"/>
    <n v="0"/>
    <n v="0"/>
    <n v="0"/>
    <n v="0"/>
    <n v="0"/>
    <n v="0"/>
    <n v="0"/>
    <n v="0"/>
    <n v="0"/>
    <n v="0"/>
    <n v="0"/>
    <n v="0"/>
    <s v="Continued"/>
    <n v="0"/>
    <n v="0"/>
    <n v="0"/>
    <n v="0"/>
    <n v="0"/>
    <n v="0"/>
    <n v="0"/>
    <n v="0"/>
    <n v="0"/>
    <n v="0"/>
    <n v="0"/>
    <n v="0"/>
    <n v="0"/>
    <n v="0"/>
    <s v="Continued"/>
    <n v="0"/>
    <n v="0"/>
    <n v="0"/>
    <n v="3000"/>
    <n v="75"/>
    <n v="225000"/>
    <s v="Fall 2020"/>
    <n v="0"/>
    <n v="0"/>
    <n v="0"/>
    <n v="0"/>
    <n v="0"/>
    <n v="0"/>
    <n v="0"/>
    <n v="0"/>
    <s v="Continued"/>
    <n v="120"/>
    <n v="500"/>
    <n v="300"/>
    <n v="920"/>
    <n v="75"/>
    <n v="69000"/>
    <n v="0"/>
    <n v="0"/>
    <n v="0"/>
    <n v="0"/>
    <n v="300"/>
    <n v="22500"/>
    <n v="300"/>
    <n v="22500"/>
    <x v="0"/>
    <n v="120"/>
    <n v="500"/>
    <n v="300"/>
    <n v="920"/>
    <n v="75"/>
    <n v="69000"/>
    <s v="Spring 2021"/>
    <n v="120"/>
    <n v="9000"/>
    <n v="500"/>
    <n v="37500"/>
    <n v="300"/>
    <n v="22500"/>
    <n v="920"/>
    <n v="69000"/>
    <x v="2"/>
    <n v="120"/>
    <n v="500"/>
    <n v="300"/>
    <n v="920"/>
    <n v="75"/>
    <n v="69000"/>
    <s v="Spring 2021"/>
    <n v="120"/>
    <n v="9000"/>
    <n v="500"/>
    <n v="37500"/>
    <n v="300"/>
    <n v="22500"/>
    <n v="920"/>
    <n v="69000"/>
    <n v="2140"/>
    <n v="160500"/>
    <n v="5.35"/>
  </r>
  <r>
    <s v="504.a"/>
    <n v="517754"/>
    <x v="18"/>
    <s v="2020"/>
    <x v="0"/>
    <x v="1"/>
    <n v="30000"/>
    <s v="Spring 2021"/>
    <s v="Ulrike Ingram"/>
    <s v="uingram@kennesaw.edu"/>
    <s v="Introduction to GIS"/>
    <s v="GISC 2011 &amp; GISC 2011L (UNG) GEOG 3315 (KSU)"/>
    <s v="Geological Sciences and Geography"/>
    <s v="Neutral"/>
    <s v="Positive"/>
    <s v="Positive"/>
    <n v="31070.880000000001"/>
    <n v="358"/>
    <n v="86.790167597765361"/>
    <n v="24"/>
    <n v="164"/>
    <n v="170"/>
    <s v="Spring 2021"/>
    <s v="N"/>
    <m/>
    <m/>
    <s v="Continued"/>
    <n v="0"/>
    <n v="0"/>
    <n v="0"/>
    <n v="0"/>
    <n v="0"/>
    <n v="0"/>
    <n v="0"/>
    <n v="0"/>
    <n v="0"/>
    <n v="0"/>
    <n v="0"/>
    <n v="0"/>
    <n v="0"/>
    <n v="0"/>
    <n v="0"/>
    <n v="0"/>
    <n v="0"/>
    <n v="0"/>
    <n v="0"/>
    <n v="0"/>
    <n v="0"/>
    <n v="0"/>
    <n v="0"/>
    <n v="0"/>
    <n v="0"/>
    <n v="0"/>
    <n v="0"/>
    <n v="0"/>
    <s v="Continued"/>
    <n v="0"/>
    <n v="0"/>
    <n v="0"/>
    <n v="0"/>
    <n v="0"/>
    <n v="0"/>
    <n v="0"/>
    <n v="0"/>
    <n v="0"/>
    <n v="0"/>
    <n v="0"/>
    <n v="0"/>
    <n v="0"/>
    <n v="0"/>
    <s v="Continued"/>
    <n v="0"/>
    <n v="0"/>
    <n v="0"/>
    <n v="358"/>
    <n v="86.790167597765361"/>
    <n v="31070.880000000001"/>
    <s v="Spring 2021"/>
    <n v="0"/>
    <n v="0"/>
    <n v="0"/>
    <n v="0"/>
    <n v="0"/>
    <n v="0"/>
    <n v="0"/>
    <n v="0"/>
    <s v="Continued"/>
    <n v="24"/>
    <n v="164"/>
    <n v="170"/>
    <n v="358"/>
    <n v="86.790167597765361"/>
    <n v="31070.880000000001"/>
    <n v="0"/>
    <n v="0"/>
    <n v="0"/>
    <n v="0"/>
    <n v="170"/>
    <n v="14754.328491620112"/>
    <n v="170"/>
    <n v="14754.328491620112"/>
    <x v="0"/>
    <n v="24"/>
    <n v="164"/>
    <n v="170"/>
    <n v="358"/>
    <n v="86.790167597765361"/>
    <n v="31070.880000000001"/>
    <s v="Spring 2021"/>
    <n v="24"/>
    <n v="2082.9640223463684"/>
    <n v="164"/>
    <n v="14233.587486033519"/>
    <n v="170"/>
    <n v="14754.328491620112"/>
    <n v="358"/>
    <n v="31070.879999999997"/>
    <x v="2"/>
    <n v="24"/>
    <n v="164"/>
    <n v="170"/>
    <n v="358"/>
    <n v="86.790167597765361"/>
    <n v="31070.880000000001"/>
    <s v="Spring 2021"/>
    <n v="24"/>
    <n v="2082.9640223463684"/>
    <n v="164"/>
    <n v="14233.587486033519"/>
    <n v="170"/>
    <n v="14754.328491620112"/>
    <n v="358"/>
    <n v="31070.879999999997"/>
    <n v="886"/>
    <n v="76896.088491620118"/>
    <n v="2.5632029497206705"/>
  </r>
  <r>
    <s v="504.b"/>
    <n v="517597"/>
    <x v="18"/>
    <s v="2020"/>
    <x v="0"/>
    <x v="10"/>
    <m/>
    <s v="Spring 2021"/>
    <m/>
    <m/>
    <m/>
    <m/>
    <m/>
    <s v="Positive"/>
    <s v="Positive"/>
    <s v="Positive"/>
    <m/>
    <m/>
    <m/>
    <m/>
    <m/>
    <m/>
    <m/>
    <m/>
    <m/>
    <m/>
    <m/>
    <n v="0"/>
    <m/>
    <m/>
    <n v="0"/>
    <n v="0"/>
    <n v="0"/>
    <n v="0"/>
    <n v="0"/>
    <m/>
    <n v="0"/>
    <m/>
    <n v="0"/>
    <m/>
    <m/>
    <m/>
    <m/>
    <m/>
    <m/>
    <m/>
    <m/>
    <m/>
    <m/>
    <m/>
    <m/>
    <m/>
    <m/>
    <m/>
    <m/>
    <m/>
    <m/>
    <m/>
    <m/>
    <n v="0"/>
    <m/>
    <n v="0"/>
    <m/>
    <m/>
    <m/>
    <m/>
    <m/>
    <n v="0"/>
    <n v="0"/>
    <n v="0"/>
    <m/>
    <m/>
    <m/>
    <m/>
    <n v="0"/>
    <m/>
    <n v="0"/>
    <s v="Spring 2021"/>
    <n v="0"/>
    <n v="0"/>
    <n v="0"/>
    <n v="0"/>
    <n v="0"/>
    <n v="0"/>
    <n v="0"/>
    <n v="0"/>
    <s v="n/a"/>
    <n v="0"/>
    <n v="0"/>
    <n v="0"/>
    <n v="0"/>
    <m/>
    <n v="0"/>
    <n v="0"/>
    <n v="0"/>
    <n v="0"/>
    <n v="0"/>
    <n v="0"/>
    <n v="0"/>
    <n v="0"/>
    <n v="0"/>
    <x v="0"/>
    <n v="0"/>
    <n v="0"/>
    <n v="0"/>
    <n v="0"/>
    <n v="0"/>
    <n v="0"/>
    <s v="Spring 2021"/>
    <n v="0"/>
    <n v="0"/>
    <n v="0"/>
    <n v="0"/>
    <n v="0"/>
    <n v="0"/>
    <n v="0"/>
    <n v="0"/>
    <x v="2"/>
    <n v="0"/>
    <n v="0"/>
    <n v="0"/>
    <n v="0"/>
    <n v="0"/>
    <n v="0"/>
    <s v="Spring 2021"/>
    <n v="0"/>
    <n v="0"/>
    <n v="0"/>
    <n v="0"/>
    <n v="0"/>
    <n v="0"/>
    <n v="0"/>
    <n v="0"/>
    <n v="0"/>
    <n v="0"/>
    <e v="#DIV/0!"/>
  </r>
  <r>
    <s v="M109"/>
    <n v="517900"/>
    <x v="18"/>
    <s v="2020"/>
    <x v="1"/>
    <x v="1"/>
    <n v="2800"/>
    <s v="Fall 2020"/>
    <s v="Uttam Kokil"/>
    <s v="ukokil@kennesaw.edu"/>
    <s v="Front End Development I"/>
    <s v="TCID 3400"/>
    <s v="Computing Disciplines"/>
    <s v="n/a"/>
    <s v="n/a"/>
    <s v="n/a"/>
    <n v="0"/>
    <n v="0"/>
    <n v="0"/>
    <n v="0"/>
    <n v="0"/>
    <n v="0"/>
    <s v="Fall 2020"/>
    <s v="N"/>
    <m/>
    <m/>
    <m/>
    <n v="0"/>
    <n v="0"/>
    <n v="0"/>
    <n v="0"/>
    <n v="0"/>
    <n v="0"/>
    <n v="0"/>
    <n v="0"/>
    <n v="0"/>
    <n v="0"/>
    <n v="0"/>
    <n v="0"/>
    <n v="0"/>
    <n v="0"/>
    <n v="0"/>
    <n v="0"/>
    <n v="0"/>
    <n v="0"/>
    <n v="0"/>
    <n v="0"/>
    <n v="0"/>
    <n v="0"/>
    <n v="0"/>
    <n v="0"/>
    <n v="0"/>
    <n v="0"/>
    <n v="0"/>
    <n v="0"/>
    <s v="Mini-Grant"/>
    <n v="0"/>
    <n v="0"/>
    <n v="0"/>
    <n v="0"/>
    <n v="0"/>
    <n v="0"/>
    <n v="0"/>
    <n v="0"/>
    <n v="0"/>
    <n v="0"/>
    <n v="0"/>
    <n v="0"/>
    <n v="0"/>
    <n v="0"/>
    <s v="Mini-Grant"/>
    <n v="0"/>
    <n v="0"/>
    <n v="0"/>
    <n v="0"/>
    <n v="0"/>
    <n v="0"/>
    <s v="Fall 2020"/>
    <n v="0"/>
    <n v="0"/>
    <n v="0"/>
    <n v="0"/>
    <n v="0"/>
    <n v="0"/>
    <n v="0"/>
    <n v="0"/>
    <s v="Mini-Grant"/>
    <n v="0"/>
    <n v="0"/>
    <n v="0"/>
    <n v="0"/>
    <n v="0"/>
    <n v="0"/>
    <n v="0"/>
    <n v="0"/>
    <n v="0"/>
    <n v="0"/>
    <n v="0"/>
    <n v="0"/>
    <n v="0"/>
    <n v="0"/>
    <x v="4"/>
    <n v="0"/>
    <n v="0"/>
    <n v="0"/>
    <n v="0"/>
    <n v="0"/>
    <n v="0"/>
    <s v="Fall 2020"/>
    <n v="0"/>
    <n v="0"/>
    <n v="0"/>
    <n v="0"/>
    <n v="0"/>
    <n v="0"/>
    <n v="0"/>
    <n v="0"/>
    <x v="4"/>
    <n v="0"/>
    <n v="0"/>
    <n v="0"/>
    <n v="0"/>
    <n v="0"/>
    <n v="0"/>
    <s v="Fall 2020"/>
    <n v="0"/>
    <n v="0"/>
    <n v="0"/>
    <n v="0"/>
    <n v="0"/>
    <n v="0"/>
    <n v="0"/>
    <n v="0"/>
    <n v="0"/>
    <n v="0"/>
    <n v="0"/>
  </r>
  <r>
    <s v="M110"/>
    <n v="517623"/>
    <x v="18"/>
    <s v="2020"/>
    <x v="1"/>
    <x v="10"/>
    <n v="4800"/>
    <s v="Spring 2021"/>
    <s v="Tashia Caughran"/>
    <s v="tashia.caughran@ung.edu"/>
    <s v="Analytical Chemistry Laboratory"/>
    <s v="CHEM 2734L"/>
    <s v="Chemistry"/>
    <s v="n/a"/>
    <s v="n/a"/>
    <s v="n/a"/>
    <n v="0"/>
    <n v="0"/>
    <n v="0"/>
    <n v="0"/>
    <n v="0"/>
    <n v="0"/>
    <s v="Spring 2021"/>
    <s v="N"/>
    <m/>
    <m/>
    <m/>
    <n v="0"/>
    <n v="0"/>
    <n v="0"/>
    <n v="0"/>
    <n v="0"/>
    <n v="0"/>
    <n v="0"/>
    <n v="0"/>
    <n v="0"/>
    <n v="0"/>
    <n v="0"/>
    <n v="0"/>
    <n v="0"/>
    <n v="0"/>
    <n v="0"/>
    <n v="0"/>
    <n v="0"/>
    <n v="0"/>
    <n v="0"/>
    <n v="0"/>
    <n v="0"/>
    <n v="0"/>
    <n v="0"/>
    <n v="0"/>
    <n v="0"/>
    <n v="0"/>
    <n v="0"/>
    <n v="0"/>
    <s v="Mini-Grant"/>
    <n v="0"/>
    <n v="0"/>
    <n v="0"/>
    <n v="0"/>
    <n v="0"/>
    <n v="0"/>
    <n v="0"/>
    <n v="0"/>
    <n v="0"/>
    <n v="0"/>
    <n v="0"/>
    <n v="0"/>
    <n v="0"/>
    <n v="0"/>
    <s v="Mini-Grant"/>
    <n v="0"/>
    <n v="0"/>
    <n v="0"/>
    <n v="0"/>
    <n v="0"/>
    <n v="0"/>
    <s v="Spring 2021"/>
    <n v="0"/>
    <n v="0"/>
    <n v="0"/>
    <n v="0"/>
    <n v="0"/>
    <n v="0"/>
    <n v="0"/>
    <n v="0"/>
    <s v="Mini-Grant"/>
    <n v="0"/>
    <n v="0"/>
    <n v="0"/>
    <n v="0"/>
    <n v="0"/>
    <n v="0"/>
    <n v="0"/>
    <n v="0"/>
    <n v="0"/>
    <n v="0"/>
    <n v="0"/>
    <n v="0"/>
    <n v="0"/>
    <n v="0"/>
    <x v="4"/>
    <n v="0"/>
    <n v="0"/>
    <n v="0"/>
    <n v="0"/>
    <n v="0"/>
    <n v="0"/>
    <s v="Spring 2021"/>
    <n v="0"/>
    <n v="0"/>
    <n v="0"/>
    <n v="0"/>
    <n v="0"/>
    <n v="0"/>
    <n v="0"/>
    <n v="0"/>
    <x v="4"/>
    <n v="0"/>
    <n v="0"/>
    <n v="0"/>
    <n v="0"/>
    <n v="0"/>
    <n v="0"/>
    <s v="Spring 2021"/>
    <n v="0"/>
    <n v="0"/>
    <n v="0"/>
    <n v="0"/>
    <n v="0"/>
    <n v="0"/>
    <n v="0"/>
    <n v="0"/>
    <n v="0"/>
    <n v="0"/>
    <n v="0"/>
  </r>
  <r>
    <s v="M111"/>
    <n v="517681"/>
    <x v="18"/>
    <s v="2020"/>
    <x v="1"/>
    <x v="8"/>
    <n v="4800"/>
    <s v="Fall 2021"/>
    <s v="Aselia Urmanbetova"/>
    <s v="aselia@gatech.edu"/>
    <s v="Principles of Macroeconomics"/>
    <s v="ECON 2105"/>
    <s v="Business Administration, Management, and Economics"/>
    <s v="n/a"/>
    <s v="n/a"/>
    <s v="n/a"/>
    <n v="0"/>
    <n v="0"/>
    <n v="0"/>
    <n v="0"/>
    <n v="0"/>
    <n v="0"/>
    <s v="Spring 2021"/>
    <s v="N"/>
    <m/>
    <m/>
    <m/>
    <n v="0"/>
    <n v="0"/>
    <n v="0"/>
    <n v="0"/>
    <n v="0"/>
    <n v="0"/>
    <n v="0"/>
    <n v="0"/>
    <n v="0"/>
    <n v="0"/>
    <n v="0"/>
    <n v="0"/>
    <n v="0"/>
    <n v="0"/>
    <n v="0"/>
    <n v="0"/>
    <n v="0"/>
    <n v="0"/>
    <n v="0"/>
    <n v="0"/>
    <n v="0"/>
    <n v="0"/>
    <n v="0"/>
    <n v="0"/>
    <n v="0"/>
    <n v="0"/>
    <n v="0"/>
    <n v="0"/>
    <s v="Mini-Grant"/>
    <n v="0"/>
    <n v="0"/>
    <n v="0"/>
    <n v="0"/>
    <n v="0"/>
    <n v="0"/>
    <n v="0"/>
    <n v="0"/>
    <n v="0"/>
    <n v="0"/>
    <n v="0"/>
    <n v="0"/>
    <n v="0"/>
    <n v="0"/>
    <s v="Mini-Grant"/>
    <n v="0"/>
    <n v="0"/>
    <n v="0"/>
    <n v="0"/>
    <n v="0"/>
    <n v="0"/>
    <s v="Spring 2021"/>
    <n v="0"/>
    <n v="0"/>
    <n v="0"/>
    <n v="0"/>
    <n v="0"/>
    <n v="0"/>
    <n v="0"/>
    <n v="0"/>
    <s v="Mini-Grant"/>
    <n v="0"/>
    <n v="0"/>
    <n v="0"/>
    <n v="0"/>
    <n v="0"/>
    <n v="0"/>
    <n v="0"/>
    <n v="0"/>
    <n v="0"/>
    <n v="0"/>
    <n v="0"/>
    <n v="0"/>
    <n v="0"/>
    <n v="0"/>
    <x v="4"/>
    <n v="0"/>
    <n v="0"/>
    <n v="0"/>
    <n v="0"/>
    <n v="0"/>
    <n v="0"/>
    <s v="Fall 2021"/>
    <n v="0"/>
    <n v="0"/>
    <n v="0"/>
    <n v="0"/>
    <n v="0"/>
    <n v="0"/>
    <n v="0"/>
    <n v="0"/>
    <x v="4"/>
    <n v="0"/>
    <n v="0"/>
    <n v="0"/>
    <n v="0"/>
    <n v="0"/>
    <n v="0"/>
    <s v="Fall 2021"/>
    <n v="0"/>
    <n v="0"/>
    <n v="0"/>
    <n v="0"/>
    <n v="0"/>
    <n v="0"/>
    <n v="0"/>
    <n v="0"/>
    <n v="0"/>
    <n v="0"/>
    <n v="0"/>
  </r>
  <r>
    <s v="M113"/>
    <n v="517815"/>
    <x v="18"/>
    <s v="2020"/>
    <x v="1"/>
    <x v="21"/>
    <n v="4800"/>
    <s v="Fall 2020"/>
    <s v="Beth Mauldin"/>
    <s v="bmauldi1@ggc.edu"/>
    <s v="Elementary French I/ Elementary French II"/>
    <s v="FREN 1001, FREN 1002"/>
    <s v="Foreign Languages"/>
    <s v="n/a"/>
    <s v="n/a"/>
    <s v="n/a"/>
    <n v="0"/>
    <n v="0"/>
    <n v="0"/>
    <n v="0"/>
    <n v="0"/>
    <n v="0"/>
    <s v="Fall 2020"/>
    <s v="N"/>
    <m/>
    <m/>
    <m/>
    <n v="0"/>
    <n v="0"/>
    <n v="0"/>
    <n v="0"/>
    <n v="0"/>
    <n v="0"/>
    <n v="0"/>
    <n v="0"/>
    <n v="0"/>
    <n v="0"/>
    <n v="0"/>
    <n v="0"/>
    <n v="0"/>
    <n v="0"/>
    <n v="0"/>
    <n v="0"/>
    <n v="0"/>
    <n v="0"/>
    <n v="0"/>
    <n v="0"/>
    <n v="0"/>
    <n v="0"/>
    <n v="0"/>
    <n v="0"/>
    <n v="0"/>
    <n v="0"/>
    <n v="0"/>
    <n v="0"/>
    <s v="Mini-Grant"/>
    <n v="0"/>
    <n v="0"/>
    <n v="0"/>
    <n v="0"/>
    <n v="0"/>
    <n v="0"/>
    <n v="0"/>
    <n v="0"/>
    <n v="0"/>
    <n v="0"/>
    <n v="0"/>
    <n v="0"/>
    <n v="0"/>
    <n v="0"/>
    <s v="Mini-Grant"/>
    <n v="0"/>
    <n v="0"/>
    <n v="0"/>
    <n v="0"/>
    <n v="0"/>
    <n v="0"/>
    <s v="Fall 2020"/>
    <n v="0"/>
    <n v="0"/>
    <n v="0"/>
    <n v="0"/>
    <n v="0"/>
    <n v="0"/>
    <n v="0"/>
    <n v="0"/>
    <s v="Mini-Grant"/>
    <n v="0"/>
    <n v="0"/>
    <n v="0"/>
    <n v="0"/>
    <n v="0"/>
    <n v="0"/>
    <n v="0"/>
    <n v="0"/>
    <n v="0"/>
    <n v="0"/>
    <n v="0"/>
    <n v="0"/>
    <n v="0"/>
    <n v="0"/>
    <x v="4"/>
    <n v="0"/>
    <n v="0"/>
    <n v="0"/>
    <n v="0"/>
    <n v="0"/>
    <n v="0"/>
    <s v="Fall 2020"/>
    <n v="0"/>
    <n v="0"/>
    <n v="0"/>
    <n v="0"/>
    <n v="0"/>
    <n v="0"/>
    <n v="0"/>
    <n v="0"/>
    <x v="4"/>
    <n v="0"/>
    <n v="0"/>
    <n v="0"/>
    <n v="0"/>
    <n v="0"/>
    <n v="0"/>
    <s v="Fall 2020"/>
    <n v="0"/>
    <n v="0"/>
    <n v="0"/>
    <n v="0"/>
    <n v="0"/>
    <n v="0"/>
    <n v="0"/>
    <n v="0"/>
    <n v="0"/>
    <n v="0"/>
    <n v="0"/>
  </r>
  <r>
    <s v="M115"/>
    <n v="517620"/>
    <x v="18"/>
    <s v="2020"/>
    <x v="1"/>
    <x v="22"/>
    <n v="2800"/>
    <s v="Fall 2021"/>
    <s v="Sherry Serdikoff"/>
    <s v="serdikoffs@savannahstate.edu"/>
    <s v="Research Design and Data Analysis I &amp; II"/>
    <s v="BEHV 2106, BEHV 2107"/>
    <s v="Psychology"/>
    <s v="n/a"/>
    <s v="n/a"/>
    <s v="n/a"/>
    <n v="0"/>
    <n v="0"/>
    <n v="0"/>
    <n v="0"/>
    <n v="0"/>
    <n v="0"/>
    <s v="Spring 2021"/>
    <s v="N"/>
    <m/>
    <m/>
    <m/>
    <n v="0"/>
    <n v="0"/>
    <n v="0"/>
    <n v="0"/>
    <n v="0"/>
    <n v="0"/>
    <n v="0"/>
    <n v="0"/>
    <n v="0"/>
    <n v="0"/>
    <n v="0"/>
    <n v="0"/>
    <n v="0"/>
    <n v="0"/>
    <n v="0"/>
    <n v="0"/>
    <n v="0"/>
    <n v="0"/>
    <n v="0"/>
    <n v="0"/>
    <n v="0"/>
    <n v="0"/>
    <n v="0"/>
    <n v="0"/>
    <n v="0"/>
    <n v="0"/>
    <n v="0"/>
    <n v="0"/>
    <s v="Mini-Grant"/>
    <n v="0"/>
    <n v="0"/>
    <n v="0"/>
    <n v="0"/>
    <n v="0"/>
    <n v="0"/>
    <n v="0"/>
    <n v="0"/>
    <n v="0"/>
    <n v="0"/>
    <n v="0"/>
    <n v="0"/>
    <n v="0"/>
    <n v="0"/>
    <s v="Mini-Grant"/>
    <n v="0"/>
    <n v="0"/>
    <n v="0"/>
    <n v="0"/>
    <n v="0"/>
    <n v="0"/>
    <s v="Spring 2021"/>
    <n v="0"/>
    <n v="0"/>
    <n v="0"/>
    <n v="0"/>
    <n v="0"/>
    <n v="0"/>
    <n v="0"/>
    <n v="0"/>
    <s v="Mini-Grant"/>
    <n v="0"/>
    <n v="0"/>
    <n v="0"/>
    <n v="0"/>
    <n v="0"/>
    <n v="0"/>
    <n v="0"/>
    <n v="0"/>
    <n v="0"/>
    <n v="0"/>
    <n v="0"/>
    <n v="0"/>
    <n v="0"/>
    <n v="0"/>
    <x v="4"/>
    <n v="0"/>
    <n v="0"/>
    <n v="0"/>
    <n v="0"/>
    <n v="0"/>
    <n v="0"/>
    <s v="Fall 2021"/>
    <n v="0"/>
    <n v="0"/>
    <n v="0"/>
    <n v="0"/>
    <n v="0"/>
    <n v="0"/>
    <n v="0"/>
    <n v="0"/>
    <x v="4"/>
    <n v="0"/>
    <n v="0"/>
    <n v="0"/>
    <n v="0"/>
    <n v="0"/>
    <n v="0"/>
    <s v="Fall 2021"/>
    <n v="0"/>
    <n v="0"/>
    <n v="0"/>
    <n v="0"/>
    <n v="0"/>
    <n v="0"/>
    <n v="0"/>
    <n v="0"/>
    <n v="0"/>
    <n v="0"/>
    <n v="0"/>
  </r>
  <r>
    <s v="M117"/>
    <n v="518110"/>
    <x v="18"/>
    <s v="2020"/>
    <x v="1"/>
    <x v="18"/>
    <n v="4800"/>
    <s v="Fall 2020"/>
    <s v="Susan McFarlane-Alvarez"/>
    <s v="susanmcfarlane-alvarez@clayton.edu"/>
    <s v="Public Speaking"/>
    <s v="COMM 1110"/>
    <s v="Communication"/>
    <s v="n/a"/>
    <s v="n/a"/>
    <s v="n/a"/>
    <n v="0"/>
    <n v="0"/>
    <n v="0"/>
    <n v="0"/>
    <n v="0"/>
    <n v="0"/>
    <s v="Fall 2020"/>
    <s v="N"/>
    <m/>
    <m/>
    <m/>
    <n v="0"/>
    <n v="0"/>
    <n v="0"/>
    <n v="0"/>
    <n v="0"/>
    <n v="0"/>
    <n v="0"/>
    <n v="0"/>
    <n v="0"/>
    <n v="0"/>
    <n v="0"/>
    <n v="0"/>
    <n v="0"/>
    <n v="0"/>
    <n v="0"/>
    <n v="0"/>
    <n v="0"/>
    <n v="0"/>
    <n v="0"/>
    <n v="0"/>
    <n v="0"/>
    <n v="0"/>
    <n v="0"/>
    <n v="0"/>
    <n v="0"/>
    <n v="0"/>
    <n v="0"/>
    <n v="0"/>
    <s v="Mini-Grant"/>
    <n v="0"/>
    <n v="0"/>
    <n v="0"/>
    <n v="0"/>
    <n v="0"/>
    <n v="0"/>
    <n v="0"/>
    <n v="0"/>
    <n v="0"/>
    <n v="0"/>
    <n v="0"/>
    <n v="0"/>
    <n v="0"/>
    <n v="0"/>
    <s v="Mini-Grant"/>
    <n v="0"/>
    <n v="0"/>
    <n v="0"/>
    <n v="0"/>
    <n v="0"/>
    <n v="0"/>
    <s v="Fall 2020"/>
    <n v="0"/>
    <n v="0"/>
    <n v="0"/>
    <n v="0"/>
    <n v="0"/>
    <n v="0"/>
    <n v="0"/>
    <n v="0"/>
    <s v="Mini-Grant"/>
    <n v="0"/>
    <n v="0"/>
    <n v="0"/>
    <n v="0"/>
    <n v="0"/>
    <n v="0"/>
    <n v="0"/>
    <n v="0"/>
    <n v="0"/>
    <n v="0"/>
    <n v="0"/>
    <n v="0"/>
    <n v="0"/>
    <n v="0"/>
    <x v="4"/>
    <n v="0"/>
    <n v="0"/>
    <n v="0"/>
    <n v="0"/>
    <n v="0"/>
    <n v="0"/>
    <s v="Fall 2020"/>
    <n v="0"/>
    <n v="0"/>
    <n v="0"/>
    <n v="0"/>
    <n v="0"/>
    <n v="0"/>
    <n v="0"/>
    <n v="0"/>
    <x v="4"/>
    <n v="0"/>
    <n v="0"/>
    <n v="0"/>
    <n v="0"/>
    <n v="0"/>
    <n v="0"/>
    <s v="Fall 2020"/>
    <n v="0"/>
    <n v="0"/>
    <n v="0"/>
    <n v="0"/>
    <n v="0"/>
    <n v="0"/>
    <n v="0"/>
    <n v="0"/>
    <n v="0"/>
    <n v="0"/>
    <n v="0"/>
  </r>
  <r>
    <s v="M118"/>
    <n v="517893"/>
    <x v="18"/>
    <s v="2020"/>
    <x v="1"/>
    <x v="14"/>
    <n v="4800"/>
    <s v="Spring 2021"/>
    <s v="Tara Suswal"/>
    <s v="tsuswal@highlands.edu"/>
    <s v="Elementary Statistics Support"/>
    <s v="MATH 0996"/>
    <s v="Mathematical Subjects"/>
    <s v="n/a"/>
    <s v="n/a"/>
    <s v="n/a"/>
    <n v="0"/>
    <n v="0"/>
    <n v="0"/>
    <n v="0"/>
    <n v="0"/>
    <n v="0"/>
    <s v="Fall 2020"/>
    <s v="N"/>
    <m/>
    <m/>
    <m/>
    <n v="0"/>
    <n v="0"/>
    <n v="0"/>
    <n v="0"/>
    <n v="0"/>
    <n v="0"/>
    <n v="0"/>
    <n v="0"/>
    <n v="0"/>
    <n v="0"/>
    <n v="0"/>
    <n v="0"/>
    <n v="0"/>
    <n v="0"/>
    <n v="0"/>
    <n v="0"/>
    <n v="0"/>
    <n v="0"/>
    <n v="0"/>
    <n v="0"/>
    <n v="0"/>
    <n v="0"/>
    <n v="0"/>
    <n v="0"/>
    <n v="0"/>
    <n v="0"/>
    <n v="0"/>
    <n v="0"/>
    <s v="Mini-Grant"/>
    <n v="0"/>
    <n v="0"/>
    <n v="0"/>
    <n v="0"/>
    <n v="0"/>
    <n v="0"/>
    <n v="0"/>
    <n v="0"/>
    <n v="0"/>
    <n v="0"/>
    <n v="0"/>
    <n v="0"/>
    <n v="0"/>
    <n v="0"/>
    <s v="Mini-Grant"/>
    <n v="0"/>
    <n v="0"/>
    <n v="0"/>
    <n v="0"/>
    <n v="0"/>
    <n v="0"/>
    <s v="Fall 2020"/>
    <n v="0"/>
    <n v="0"/>
    <n v="0"/>
    <n v="0"/>
    <n v="0"/>
    <n v="0"/>
    <n v="0"/>
    <n v="0"/>
    <s v="Mini-Grant"/>
    <n v="0"/>
    <n v="0"/>
    <n v="0"/>
    <n v="0"/>
    <n v="0"/>
    <n v="0"/>
    <n v="0"/>
    <n v="0"/>
    <n v="0"/>
    <n v="0"/>
    <n v="0"/>
    <n v="0"/>
    <n v="0"/>
    <n v="0"/>
    <x v="4"/>
    <n v="0"/>
    <n v="0"/>
    <n v="0"/>
    <n v="0"/>
    <n v="0"/>
    <n v="0"/>
    <s v="Spring 2021"/>
    <n v="0"/>
    <n v="0"/>
    <n v="0"/>
    <n v="0"/>
    <n v="0"/>
    <n v="0"/>
    <n v="0"/>
    <n v="0"/>
    <x v="4"/>
    <n v="0"/>
    <n v="0"/>
    <n v="0"/>
    <n v="0"/>
    <n v="0"/>
    <n v="0"/>
    <s v="Spring 2021"/>
    <n v="0"/>
    <n v="0"/>
    <n v="0"/>
    <n v="0"/>
    <n v="0"/>
    <n v="0"/>
    <n v="0"/>
    <n v="0"/>
    <n v="0"/>
    <n v="0"/>
    <n v="0"/>
  </r>
  <r>
    <s v="M119"/>
    <n v="517901"/>
    <x v="18"/>
    <s v="2020"/>
    <x v="1"/>
    <x v="1"/>
    <n v="4800"/>
    <s v="Spring 2021"/>
    <s v="Meng Han"/>
    <s v="mhan9@kennesaw.edu"/>
    <s v="Data Communication and Networking"/>
    <s v="IT 4323"/>
    <s v="Computing Disciplines"/>
    <s v="n/a"/>
    <s v="n/a"/>
    <s v="n/a"/>
    <n v="0"/>
    <n v="0"/>
    <n v="0"/>
    <n v="0"/>
    <n v="0"/>
    <n v="0"/>
    <s v="Spring 2021"/>
    <s v="N"/>
    <m/>
    <m/>
    <m/>
    <n v="0"/>
    <n v="0"/>
    <n v="0"/>
    <n v="0"/>
    <n v="0"/>
    <n v="0"/>
    <n v="0"/>
    <n v="0"/>
    <n v="0"/>
    <n v="0"/>
    <n v="0"/>
    <n v="0"/>
    <n v="0"/>
    <n v="0"/>
    <n v="0"/>
    <n v="0"/>
    <n v="0"/>
    <n v="0"/>
    <n v="0"/>
    <n v="0"/>
    <n v="0"/>
    <n v="0"/>
    <n v="0"/>
    <n v="0"/>
    <n v="0"/>
    <n v="0"/>
    <n v="0"/>
    <n v="0"/>
    <s v="Mini-Grant"/>
    <n v="0"/>
    <n v="0"/>
    <n v="0"/>
    <n v="0"/>
    <n v="0"/>
    <n v="0"/>
    <n v="0"/>
    <n v="0"/>
    <n v="0"/>
    <n v="0"/>
    <n v="0"/>
    <n v="0"/>
    <n v="0"/>
    <n v="0"/>
    <s v="Mini-Grant"/>
    <n v="0"/>
    <n v="0"/>
    <n v="0"/>
    <n v="0"/>
    <n v="0"/>
    <n v="0"/>
    <s v="Spring 2021"/>
    <n v="0"/>
    <n v="0"/>
    <n v="0"/>
    <n v="0"/>
    <n v="0"/>
    <n v="0"/>
    <n v="0"/>
    <n v="0"/>
    <s v="Mini-Grant"/>
    <n v="0"/>
    <n v="0"/>
    <n v="0"/>
    <n v="0"/>
    <n v="0"/>
    <n v="0"/>
    <n v="0"/>
    <n v="0"/>
    <n v="0"/>
    <n v="0"/>
    <n v="0"/>
    <n v="0"/>
    <n v="0"/>
    <n v="0"/>
    <x v="4"/>
    <n v="0"/>
    <n v="0"/>
    <n v="0"/>
    <n v="0"/>
    <n v="0"/>
    <n v="0"/>
    <s v="Spring 2021"/>
    <n v="0"/>
    <n v="0"/>
    <n v="0"/>
    <n v="0"/>
    <n v="0"/>
    <n v="0"/>
    <n v="0"/>
    <n v="0"/>
    <x v="4"/>
    <n v="0"/>
    <n v="0"/>
    <n v="0"/>
    <n v="0"/>
    <n v="0"/>
    <n v="0"/>
    <s v="Spring 2021"/>
    <n v="0"/>
    <n v="0"/>
    <n v="0"/>
    <n v="0"/>
    <n v="0"/>
    <n v="0"/>
    <n v="0"/>
    <n v="0"/>
    <n v="0"/>
    <n v="0"/>
    <n v="0"/>
  </r>
  <r>
    <s v="M120"/>
    <n v="517914"/>
    <x v="18"/>
    <s v="2020"/>
    <x v="1"/>
    <x v="7"/>
    <n v="4800"/>
    <s v="Spring 2022"/>
    <s v="Rebecca Collins"/>
    <s v="rriggs@georgiasouthern.edu"/>
    <s v="Introduction to Exercise Science"/>
    <s v="KINS 2535"/>
    <s v="Kinesiology"/>
    <s v="n/a"/>
    <s v="n/a"/>
    <s v="n/a"/>
    <n v="0"/>
    <n v="0"/>
    <n v="0"/>
    <n v="0"/>
    <n v="0"/>
    <n v="0"/>
    <s v="Fall 2020"/>
    <s v="N"/>
    <m/>
    <m/>
    <m/>
    <n v="0"/>
    <n v="0"/>
    <n v="0"/>
    <n v="0"/>
    <n v="0"/>
    <n v="0"/>
    <n v="0"/>
    <n v="0"/>
    <n v="0"/>
    <n v="0"/>
    <n v="0"/>
    <n v="0"/>
    <n v="0"/>
    <n v="0"/>
    <n v="0"/>
    <n v="0"/>
    <n v="0"/>
    <n v="0"/>
    <n v="0"/>
    <n v="0"/>
    <n v="0"/>
    <n v="0"/>
    <n v="0"/>
    <n v="0"/>
    <n v="0"/>
    <n v="0"/>
    <n v="0"/>
    <n v="0"/>
    <s v="Mini-Grant"/>
    <n v="0"/>
    <n v="0"/>
    <n v="0"/>
    <n v="0"/>
    <n v="0"/>
    <n v="0"/>
    <n v="0"/>
    <n v="0"/>
    <n v="0"/>
    <n v="0"/>
    <n v="0"/>
    <n v="0"/>
    <n v="0"/>
    <n v="0"/>
    <s v="Mini-Grant"/>
    <n v="0"/>
    <n v="0"/>
    <n v="0"/>
    <n v="0"/>
    <n v="0"/>
    <n v="0"/>
    <s v="Fall 2020"/>
    <n v="0"/>
    <n v="0"/>
    <n v="0"/>
    <n v="0"/>
    <n v="0"/>
    <n v="0"/>
    <n v="0"/>
    <n v="0"/>
    <s v="Mini-Grant"/>
    <n v="0"/>
    <n v="0"/>
    <n v="0"/>
    <n v="0"/>
    <n v="0"/>
    <n v="0"/>
    <n v="0"/>
    <n v="0"/>
    <n v="0"/>
    <n v="0"/>
    <n v="0"/>
    <n v="0"/>
    <n v="0"/>
    <n v="0"/>
    <x v="4"/>
    <n v="0"/>
    <n v="0"/>
    <n v="0"/>
    <n v="0"/>
    <n v="0"/>
    <n v="0"/>
    <s v="Spring 2022"/>
    <n v="0"/>
    <n v="0"/>
    <n v="0"/>
    <n v="0"/>
    <n v="0"/>
    <n v="0"/>
    <n v="0"/>
    <n v="0"/>
    <x v="4"/>
    <n v="0"/>
    <n v="0"/>
    <n v="0"/>
    <n v="0"/>
    <n v="0"/>
    <n v="0"/>
    <s v="Spring 2022"/>
    <n v="0"/>
    <n v="0"/>
    <n v="0"/>
    <n v="0"/>
    <n v="0"/>
    <n v="0"/>
    <n v="0"/>
    <n v="0"/>
    <n v="0"/>
    <n v="0"/>
    <n v="0"/>
  </r>
  <r>
    <s v="M121"/>
    <n v="517621"/>
    <x v="18"/>
    <s v="2020"/>
    <x v="1"/>
    <x v="22"/>
    <n v="4800"/>
    <s v="Spring 2021"/>
    <s v="Lisa Yount"/>
    <s v="yountl@savannahstate.edu"/>
    <s v="Critical Thinking and Communication"/>
    <s v="HUMN 1201"/>
    <s v="Arts and Sciences"/>
    <s v="n/a"/>
    <s v="n/a"/>
    <s v="n/a"/>
    <n v="0"/>
    <n v="0"/>
    <n v="0"/>
    <n v="0"/>
    <n v="0"/>
    <n v="0"/>
    <s v="Spring 2021"/>
    <s v="N"/>
    <m/>
    <m/>
    <m/>
    <n v="0"/>
    <n v="0"/>
    <n v="0"/>
    <n v="0"/>
    <n v="0"/>
    <n v="0"/>
    <n v="0"/>
    <n v="0"/>
    <n v="0"/>
    <n v="0"/>
    <n v="0"/>
    <n v="0"/>
    <n v="0"/>
    <n v="0"/>
    <n v="0"/>
    <n v="0"/>
    <n v="0"/>
    <n v="0"/>
    <n v="0"/>
    <n v="0"/>
    <n v="0"/>
    <n v="0"/>
    <n v="0"/>
    <n v="0"/>
    <n v="0"/>
    <n v="0"/>
    <n v="0"/>
    <n v="0"/>
    <s v="Mini-Grant"/>
    <n v="0"/>
    <n v="0"/>
    <n v="0"/>
    <n v="0"/>
    <n v="0"/>
    <n v="0"/>
    <n v="0"/>
    <n v="0"/>
    <n v="0"/>
    <n v="0"/>
    <n v="0"/>
    <n v="0"/>
    <n v="0"/>
    <n v="0"/>
    <s v="Mini-Grant"/>
    <n v="0"/>
    <n v="0"/>
    <n v="0"/>
    <n v="0"/>
    <n v="0"/>
    <n v="0"/>
    <s v="Spring 2021"/>
    <n v="0"/>
    <n v="0"/>
    <n v="0"/>
    <n v="0"/>
    <n v="0"/>
    <n v="0"/>
    <n v="0"/>
    <n v="0"/>
    <s v="Mini-Grant"/>
    <n v="0"/>
    <n v="0"/>
    <n v="0"/>
    <n v="0"/>
    <n v="0"/>
    <n v="0"/>
    <n v="0"/>
    <n v="0"/>
    <n v="0"/>
    <n v="0"/>
    <n v="0"/>
    <n v="0"/>
    <n v="0"/>
    <n v="0"/>
    <x v="4"/>
    <n v="0"/>
    <n v="0"/>
    <n v="0"/>
    <n v="0"/>
    <n v="0"/>
    <n v="0"/>
    <s v="Spring 2021"/>
    <n v="0"/>
    <n v="0"/>
    <n v="0"/>
    <n v="0"/>
    <n v="0"/>
    <n v="0"/>
    <n v="0"/>
    <n v="0"/>
    <x v="4"/>
    <n v="0"/>
    <n v="0"/>
    <n v="0"/>
    <n v="0"/>
    <n v="0"/>
    <n v="0"/>
    <s v="Spring 2021"/>
    <n v="0"/>
    <n v="0"/>
    <n v="0"/>
    <n v="0"/>
    <n v="0"/>
    <n v="0"/>
    <n v="0"/>
    <n v="0"/>
    <n v="0"/>
    <n v="0"/>
    <n v="0"/>
  </r>
  <r>
    <n v="523"/>
    <n v="517933"/>
    <x v="19"/>
    <s v="2020"/>
    <x v="0"/>
    <x v="21"/>
    <n v="25800"/>
    <s v="Summer 2021"/>
    <s v="Amy Erickson"/>
    <s v="aerickso@ggc.edu"/>
    <s v="Precalculus, College Algebra, Corequisite College Algebra"/>
    <s v="MATH 1113, MATH 1111, MATH 0999/1111"/>
    <s v="Mathematical Subjects"/>
    <s v="Not Found"/>
    <s v="Not Found"/>
    <s v="Not Found"/>
    <n v="441025"/>
    <s v="4,250"/>
    <n v="135.69999999999999"/>
    <n v="340"/>
    <s v="2,250"/>
    <s v="1,660"/>
    <s v="Summer 2021"/>
    <m/>
    <m/>
    <m/>
    <m/>
    <n v="0"/>
    <n v="0"/>
    <n v="0"/>
    <n v="0"/>
    <n v="0"/>
    <n v="0"/>
    <n v="0"/>
    <n v="0"/>
    <n v="0"/>
    <n v="0"/>
    <n v="0"/>
    <n v="0"/>
    <n v="0"/>
    <n v="0"/>
    <n v="0"/>
    <n v="0"/>
    <n v="0"/>
    <n v="0"/>
    <n v="0"/>
    <n v="0"/>
    <n v="0"/>
    <n v="0"/>
    <n v="0"/>
    <n v="0"/>
    <n v="0"/>
    <n v="0"/>
    <n v="0"/>
    <n v="0"/>
    <s v="Continued"/>
    <n v="0"/>
    <n v="0"/>
    <n v="0"/>
    <n v="0"/>
    <n v="0"/>
    <n v="0"/>
    <n v="0"/>
    <n v="0"/>
    <n v="0"/>
    <n v="0"/>
    <n v="0"/>
    <n v="0"/>
    <n v="0"/>
    <n v="0"/>
    <s v="Continued"/>
    <n v="340"/>
    <s v="2,250"/>
    <s v="1,660"/>
    <s v="4,250"/>
    <n v="135.69999999999999"/>
    <n v="576725"/>
    <s v="Summer 2021"/>
    <n v="0"/>
    <n v="0"/>
    <n v="0"/>
    <n v="0"/>
    <n v="0"/>
    <n v="0"/>
    <n v="0"/>
    <n v="0"/>
    <s v="Continued"/>
    <n v="340"/>
    <s v="2,250"/>
    <s v="1,660"/>
    <n v="4250"/>
    <n v="135.69999999999999"/>
    <n v="576725"/>
    <n v="0"/>
    <n v="0"/>
    <n v="0"/>
    <n v="0"/>
    <n v="0"/>
    <n v="0"/>
    <n v="0"/>
    <n v="0"/>
    <x v="0"/>
    <n v="340"/>
    <s v="2,250"/>
    <s v="1,660"/>
    <n v="4250"/>
    <n v="135.69999999999999"/>
    <n v="576725"/>
    <s v="Summer 2021"/>
    <n v="340"/>
    <n v="46137.999999999993"/>
    <s v="2,250"/>
    <n v="305325"/>
    <s v="1,660"/>
    <n v="225261.99999999997"/>
    <n v="4250"/>
    <n v="576725"/>
    <x v="1"/>
    <n v="340"/>
    <s v="2,250"/>
    <s v="1,660"/>
    <n v="4250"/>
    <n v="135.69999999999999"/>
    <n v="576725"/>
    <s v="Summer 2021"/>
    <n v="0"/>
    <n v="0"/>
    <n v="0"/>
    <n v="0"/>
    <n v="0"/>
    <n v="0"/>
    <n v="0"/>
    <n v="0"/>
    <n v="4250"/>
    <n v="576725"/>
    <n v="22.353682170542637"/>
  </r>
  <r>
    <n v="524"/>
    <n v="517934"/>
    <x v="19"/>
    <s v="2020"/>
    <x v="0"/>
    <x v="21"/>
    <n v="30000"/>
    <s v="Summer 2021"/>
    <s v="Hyesung Park"/>
    <s v="hpark7@ggc.edu"/>
    <s v="Intermediate Programming (Java II)"/>
    <s v="ITEC 2150"/>
    <s v="Computing Disciplines"/>
    <s v="Positive"/>
    <s v="Negative"/>
    <s v="Negative"/>
    <n v="87353.279999999999"/>
    <n v="504"/>
    <n v="173.32"/>
    <n v="48"/>
    <n v="216"/>
    <n v="240"/>
    <s v="Summer 2021"/>
    <m/>
    <m/>
    <m/>
    <m/>
    <n v="0"/>
    <n v="0"/>
    <n v="0"/>
    <n v="0"/>
    <n v="0"/>
    <n v="0"/>
    <n v="0"/>
    <n v="0"/>
    <n v="0"/>
    <n v="0"/>
    <n v="0"/>
    <n v="0"/>
    <n v="0"/>
    <n v="0"/>
    <n v="0"/>
    <n v="0"/>
    <n v="0"/>
    <n v="0"/>
    <n v="0"/>
    <n v="0"/>
    <n v="0"/>
    <n v="0"/>
    <n v="0"/>
    <n v="0"/>
    <n v="0"/>
    <n v="0"/>
    <n v="0"/>
    <n v="0"/>
    <s v="Continued"/>
    <n v="0"/>
    <n v="0"/>
    <n v="0"/>
    <n v="0"/>
    <n v="0"/>
    <n v="0"/>
    <n v="0"/>
    <n v="0"/>
    <n v="0"/>
    <n v="0"/>
    <n v="0"/>
    <n v="0"/>
    <n v="0"/>
    <n v="0"/>
    <s v="Continued"/>
    <n v="48"/>
    <n v="216"/>
    <n v="240"/>
    <n v="504"/>
    <n v="173.32"/>
    <n v="87353.279999999999"/>
    <s v="Summer 2021"/>
    <n v="48"/>
    <n v="0"/>
    <n v="0"/>
    <n v="0"/>
    <n v="0"/>
    <n v="0"/>
    <n v="0"/>
    <n v="0"/>
    <s v="Continued"/>
    <n v="48"/>
    <n v="216"/>
    <n v="240"/>
    <n v="504"/>
    <n v="173.32"/>
    <n v="87353.279999999999"/>
    <n v="0"/>
    <n v="0"/>
    <n v="0"/>
    <n v="0"/>
    <n v="0"/>
    <n v="0"/>
    <n v="0"/>
    <n v="0"/>
    <x v="0"/>
    <n v="48"/>
    <n v="216"/>
    <n v="240"/>
    <n v="504"/>
    <n v="173.32"/>
    <n v="87353.279999999999"/>
    <s v="Summer 2021"/>
    <n v="48"/>
    <n v="8319.36"/>
    <n v="216"/>
    <n v="37437.119999999995"/>
    <n v="240"/>
    <n v="41596.799999999996"/>
    <n v="504"/>
    <n v="87353.279999999999"/>
    <x v="2"/>
    <n v="48"/>
    <n v="216"/>
    <n v="240"/>
    <n v="504"/>
    <n v="173.32"/>
    <n v="87353.279999999999"/>
    <s v="Summer 2021"/>
    <n v="48"/>
    <n v="8319.36"/>
    <n v="216"/>
    <n v="37437.119999999995"/>
    <n v="240"/>
    <n v="41596.799999999996"/>
    <n v="504"/>
    <n v="87353.279999999999"/>
    <n v="1008"/>
    <n v="174706.56"/>
    <n v="5.8235520000000003"/>
  </r>
  <r>
    <n v="525"/>
    <n v="518115"/>
    <x v="19"/>
    <s v="2020"/>
    <x v="0"/>
    <x v="4"/>
    <n v="10000"/>
    <s v="Summer 2021"/>
    <s v="Jan Ligon"/>
    <s v="jligon@gsu.edu"/>
    <s v="Introduction to Social Work"/>
    <s v="SW 2000"/>
    <s v="Social Work"/>
    <s v="Positive"/>
    <s v="Positive"/>
    <s v="Positive"/>
    <n v="67068.543999999994"/>
    <n v="662"/>
    <n v="101.312"/>
    <n v="30"/>
    <n v="367"/>
    <n v="265"/>
    <s v="Summer 2021"/>
    <m/>
    <m/>
    <m/>
    <m/>
    <n v="0"/>
    <n v="0"/>
    <n v="0"/>
    <n v="0"/>
    <n v="0"/>
    <n v="0"/>
    <n v="0"/>
    <n v="0"/>
    <n v="0"/>
    <n v="0"/>
    <n v="0"/>
    <n v="0"/>
    <n v="0"/>
    <n v="0"/>
    <n v="0"/>
    <n v="0"/>
    <n v="0"/>
    <n v="0"/>
    <n v="0"/>
    <n v="0"/>
    <n v="0"/>
    <n v="0"/>
    <n v="0"/>
    <n v="0"/>
    <n v="0"/>
    <n v="0"/>
    <n v="0"/>
    <n v="0"/>
    <s v="Continued"/>
    <n v="0"/>
    <n v="0"/>
    <n v="0"/>
    <n v="0"/>
    <n v="0"/>
    <n v="0"/>
    <n v="0"/>
    <n v="0"/>
    <n v="0"/>
    <n v="0"/>
    <n v="0"/>
    <n v="0"/>
    <n v="0"/>
    <n v="0"/>
    <s v="Continued"/>
    <n v="30"/>
    <n v="367"/>
    <n v="265"/>
    <n v="662"/>
    <n v="101.312"/>
    <n v="67068.543999999994"/>
    <s v="Summer 2021"/>
    <n v="30"/>
    <n v="0"/>
    <n v="0"/>
    <n v="0"/>
    <n v="0"/>
    <n v="0"/>
    <n v="0"/>
    <n v="0"/>
    <s v="Continued"/>
    <n v="30"/>
    <n v="367"/>
    <n v="265"/>
    <n v="662"/>
    <n v="101.312"/>
    <n v="67068.543999999994"/>
    <n v="0"/>
    <n v="0"/>
    <n v="0"/>
    <n v="0"/>
    <n v="0"/>
    <n v="0"/>
    <n v="0"/>
    <n v="0"/>
    <x v="0"/>
    <n v="30"/>
    <n v="367"/>
    <n v="265"/>
    <n v="662"/>
    <n v="101.312"/>
    <n v="67068.543999999994"/>
    <s v="Summer 2021"/>
    <n v="30"/>
    <n v="3039.36"/>
    <n v="367"/>
    <n v="37181.504000000001"/>
    <n v="265"/>
    <n v="26847.68"/>
    <n v="662"/>
    <n v="67068.543999999994"/>
    <x v="2"/>
    <n v="30"/>
    <n v="367"/>
    <n v="265"/>
    <n v="662"/>
    <n v="101.312"/>
    <n v="67068.543999999994"/>
    <s v="Summer 2021"/>
    <n v="30"/>
    <n v="3039.36"/>
    <n v="367"/>
    <n v="37181.504000000001"/>
    <n v="265"/>
    <n v="26847.68"/>
    <n v="662"/>
    <n v="67068.543999999994"/>
    <n v="1324"/>
    <n v="134137.08799999999"/>
    <n v="13.413708799999998"/>
  </r>
  <r>
    <n v="526"/>
    <n v="518075"/>
    <x v="19"/>
    <s v="2020"/>
    <x v="0"/>
    <x v="4"/>
    <n v="10800"/>
    <s v="Summer 2021"/>
    <s v="Antara Dutta"/>
    <s v="adutta@gsu.edu"/>
    <s v="Survey of Chemistry II"/>
    <s v="CHEM 1152"/>
    <s v="Chemistry"/>
    <s v="Positive"/>
    <s v="Positive"/>
    <s v="Positive"/>
    <n v="102019.75"/>
    <n v="601"/>
    <n v="169.75"/>
    <n v="98"/>
    <n v="301"/>
    <n v="300"/>
    <s v="Summer 2021"/>
    <m/>
    <m/>
    <m/>
    <m/>
    <n v="0"/>
    <n v="0"/>
    <n v="0"/>
    <n v="0"/>
    <n v="0"/>
    <n v="0"/>
    <n v="0"/>
    <n v="0"/>
    <n v="0"/>
    <n v="0"/>
    <n v="0"/>
    <n v="0"/>
    <n v="0"/>
    <n v="0"/>
    <n v="0"/>
    <n v="0"/>
    <n v="0"/>
    <n v="0"/>
    <n v="0"/>
    <n v="0"/>
    <n v="0"/>
    <n v="0"/>
    <n v="0"/>
    <n v="0"/>
    <n v="0"/>
    <n v="0"/>
    <n v="0"/>
    <n v="0"/>
    <s v="Continued"/>
    <n v="0"/>
    <n v="0"/>
    <n v="0"/>
    <n v="0"/>
    <n v="0"/>
    <n v="0"/>
    <n v="0"/>
    <n v="0"/>
    <n v="0"/>
    <n v="0"/>
    <n v="0"/>
    <n v="0"/>
    <n v="0"/>
    <n v="0"/>
    <s v="Continued"/>
    <n v="98"/>
    <n v="301"/>
    <n v="300"/>
    <n v="601"/>
    <n v="169.75"/>
    <n v="102019.75"/>
    <s v="Summer 2021"/>
    <n v="98"/>
    <n v="0"/>
    <n v="0"/>
    <n v="0"/>
    <n v="0"/>
    <n v="0"/>
    <n v="0"/>
    <n v="0"/>
    <s v="Continued"/>
    <n v="98"/>
    <n v="301"/>
    <n v="300"/>
    <n v="699"/>
    <n v="169.75"/>
    <n v="118655.25"/>
    <n v="0"/>
    <n v="0"/>
    <n v="0"/>
    <n v="0"/>
    <n v="0"/>
    <n v="0"/>
    <n v="0"/>
    <n v="0"/>
    <x v="0"/>
    <n v="98"/>
    <n v="301"/>
    <n v="300"/>
    <n v="699"/>
    <n v="169.75"/>
    <n v="118655.25"/>
    <s v="Summer 2021"/>
    <n v="98"/>
    <n v="16635.5"/>
    <n v="301"/>
    <n v="51094.75"/>
    <n v="300"/>
    <n v="50925"/>
    <n v="699"/>
    <n v="118655.25"/>
    <x v="2"/>
    <n v="98"/>
    <n v="301"/>
    <n v="300"/>
    <n v="699"/>
    <n v="169.75"/>
    <n v="118655.25"/>
    <s v="Summer 2021"/>
    <n v="98"/>
    <n v="16635.5"/>
    <n v="301"/>
    <n v="51094.75"/>
    <n v="300"/>
    <n v="50925"/>
    <n v="699"/>
    <n v="118655.25"/>
    <n v="1398"/>
    <n v="237310.5"/>
    <n v="21.973194444444445"/>
  </r>
  <r>
    <n v="527"/>
    <n v="517941"/>
    <x v="19"/>
    <s v="2020"/>
    <x v="0"/>
    <x v="23"/>
    <n v="10000"/>
    <s v="Summer 2021"/>
    <s v="Elizabeth Pope"/>
    <s v="epope@westga.edu"/>
    <s v="Introduction to Research in the Human Sciences"/>
    <s v="EDRS 6301"/>
    <s v="Arts and Sciences"/>
    <s v="Positive"/>
    <s v="Negative"/>
    <s v="Negative"/>
    <n v="24321"/>
    <n v="330"/>
    <n v="73.7"/>
    <n v="90"/>
    <n v="120"/>
    <n v="120"/>
    <s v="Summer 2021"/>
    <m/>
    <m/>
    <m/>
    <m/>
    <n v="0"/>
    <n v="0"/>
    <n v="0"/>
    <n v="0"/>
    <n v="0"/>
    <n v="0"/>
    <n v="0"/>
    <n v="0"/>
    <n v="0"/>
    <n v="0"/>
    <n v="0"/>
    <n v="0"/>
    <n v="0"/>
    <n v="0"/>
    <n v="0"/>
    <n v="0"/>
    <n v="0"/>
    <n v="0"/>
    <n v="0"/>
    <n v="0"/>
    <n v="0"/>
    <n v="0"/>
    <n v="0"/>
    <n v="0"/>
    <n v="0"/>
    <n v="0"/>
    <n v="0"/>
    <n v="0"/>
    <s v="Continued"/>
    <n v="0"/>
    <n v="0"/>
    <n v="0"/>
    <n v="0"/>
    <n v="0"/>
    <n v="0"/>
    <n v="0"/>
    <n v="0"/>
    <n v="0"/>
    <n v="0"/>
    <n v="0"/>
    <n v="0"/>
    <n v="0"/>
    <n v="0"/>
    <s v="Continued"/>
    <n v="90"/>
    <n v="120"/>
    <n v="120"/>
    <n v="330"/>
    <n v="73.7"/>
    <n v="24321"/>
    <s v="Summer 2021"/>
    <n v="90"/>
    <n v="0"/>
    <n v="0"/>
    <n v="0"/>
    <n v="0"/>
    <n v="0"/>
    <n v="0"/>
    <n v="0"/>
    <s v="Continued"/>
    <n v="90"/>
    <n v="120"/>
    <n v="120"/>
    <n v="330"/>
    <n v="73.7"/>
    <n v="24321"/>
    <n v="0"/>
    <n v="0"/>
    <n v="0"/>
    <n v="0"/>
    <n v="0"/>
    <n v="0"/>
    <n v="0"/>
    <n v="0"/>
    <x v="0"/>
    <n v="90"/>
    <n v="120"/>
    <n v="120"/>
    <n v="330"/>
    <n v="73.7"/>
    <n v="24321"/>
    <s v="Summer 2021"/>
    <n v="90"/>
    <n v="6633"/>
    <n v="120"/>
    <n v="8844"/>
    <n v="120"/>
    <n v="8844"/>
    <n v="330"/>
    <n v="24321"/>
    <x v="2"/>
    <n v="90"/>
    <n v="120"/>
    <n v="120"/>
    <n v="330"/>
    <n v="73.7"/>
    <n v="24321"/>
    <s v="Summer 2021"/>
    <n v="90"/>
    <n v="6633"/>
    <n v="120"/>
    <n v="8844"/>
    <n v="120"/>
    <n v="8844"/>
    <n v="330"/>
    <n v="24321"/>
    <n v="660"/>
    <n v="48642"/>
    <n v="4.8642000000000003"/>
  </r>
  <r>
    <n v="528"/>
    <n v="518051"/>
    <x v="19"/>
    <s v="2020"/>
    <x v="0"/>
    <x v="23"/>
    <n v="30000"/>
    <s v="Summer 2021"/>
    <s v="Scott Sykes"/>
    <s v="ssykes@westga.edu"/>
    <s v="Quantitative Skills and Reasoning,  Support for Quantitative Skills and Reasoning"/>
    <s v="MATH 1001, MATH 0997"/>
    <s v="Mathematical Subjects"/>
    <s v="Positive"/>
    <s v="Positive"/>
    <s v="Positive"/>
    <n v="234652"/>
    <s v="1,100"/>
    <n v="213.32"/>
    <n v="50"/>
    <n v="700"/>
    <n v="350"/>
    <s v="Summer 2021"/>
    <m/>
    <m/>
    <m/>
    <m/>
    <n v="0"/>
    <n v="0"/>
    <n v="0"/>
    <n v="0"/>
    <n v="0"/>
    <n v="0"/>
    <n v="0"/>
    <n v="0"/>
    <n v="0"/>
    <n v="0"/>
    <n v="0"/>
    <n v="0"/>
    <n v="0"/>
    <n v="0"/>
    <n v="0"/>
    <n v="0"/>
    <n v="0"/>
    <n v="0"/>
    <n v="0"/>
    <n v="0"/>
    <n v="0"/>
    <n v="0"/>
    <n v="0"/>
    <n v="0"/>
    <n v="0"/>
    <n v="0"/>
    <n v="0"/>
    <n v="0"/>
    <s v="Continued"/>
    <n v="0"/>
    <n v="0"/>
    <n v="0"/>
    <n v="0"/>
    <n v="0"/>
    <n v="0"/>
    <n v="0"/>
    <n v="0"/>
    <n v="0"/>
    <n v="0"/>
    <n v="0"/>
    <n v="0"/>
    <n v="0"/>
    <n v="0"/>
    <s v="Continued"/>
    <n v="50"/>
    <n v="700"/>
    <n v="350"/>
    <s v="1,100"/>
    <n v="213.32"/>
    <n v="234652"/>
    <s v="Summer 2021"/>
    <n v="50"/>
    <n v="0"/>
    <n v="0"/>
    <n v="0"/>
    <n v="0"/>
    <n v="0"/>
    <n v="0"/>
    <n v="0"/>
    <s v="Continued"/>
    <n v="50"/>
    <n v="700"/>
    <n v="350"/>
    <n v="1100"/>
    <n v="213.32"/>
    <n v="234652"/>
    <n v="0"/>
    <n v="0"/>
    <n v="0"/>
    <n v="0"/>
    <n v="0"/>
    <n v="0"/>
    <n v="0"/>
    <n v="0"/>
    <x v="0"/>
    <n v="50"/>
    <n v="700"/>
    <n v="350"/>
    <n v="1100"/>
    <n v="213.32"/>
    <n v="234652"/>
    <s v="Summer 2021"/>
    <n v="50"/>
    <n v="10666"/>
    <n v="700"/>
    <n v="149324"/>
    <n v="350"/>
    <n v="74662"/>
    <n v="1100"/>
    <n v="234652"/>
    <x v="2"/>
    <n v="50"/>
    <n v="700"/>
    <n v="350"/>
    <n v="1100"/>
    <n v="213.32"/>
    <n v="234652"/>
    <s v="Summer 2021"/>
    <n v="50"/>
    <n v="10666"/>
    <n v="700"/>
    <n v="149324"/>
    <n v="350"/>
    <n v="74662"/>
    <n v="1100"/>
    <n v="234652"/>
    <n v="2200"/>
    <n v="469304"/>
    <n v="15.643466666666667"/>
  </r>
  <r>
    <n v="532"/>
    <n v="518116"/>
    <x v="19"/>
    <s v="2020"/>
    <x v="0"/>
    <x v="4"/>
    <n v="10800"/>
    <s v="Summer 2021"/>
    <s v="Cyntoria Johnson"/>
    <s v="cjohnson5@gsu.edu"/>
    <s v="Criminal Law"/>
    <s v="CRJU 4780"/>
    <s v="Criminal Justice"/>
    <s v="Positive"/>
    <s v="Positive"/>
    <s v="Negative"/>
    <n v="35700"/>
    <n v="300"/>
    <n v="119"/>
    <n v="100"/>
    <n v="100"/>
    <n v="100"/>
    <s v="Summer 2021"/>
    <m/>
    <m/>
    <m/>
    <m/>
    <n v="0"/>
    <n v="0"/>
    <n v="0"/>
    <n v="0"/>
    <n v="0"/>
    <n v="0"/>
    <n v="0"/>
    <n v="0"/>
    <n v="0"/>
    <n v="0"/>
    <n v="0"/>
    <n v="0"/>
    <n v="0"/>
    <n v="0"/>
    <n v="0"/>
    <n v="0"/>
    <n v="0"/>
    <n v="0"/>
    <n v="0"/>
    <n v="0"/>
    <n v="0"/>
    <n v="0"/>
    <n v="0"/>
    <n v="0"/>
    <n v="0"/>
    <n v="0"/>
    <n v="0"/>
    <n v="0"/>
    <s v="Continued"/>
    <n v="0"/>
    <n v="0"/>
    <n v="0"/>
    <n v="0"/>
    <n v="0"/>
    <n v="0"/>
    <n v="0"/>
    <n v="0"/>
    <n v="0"/>
    <n v="0"/>
    <n v="0"/>
    <n v="0"/>
    <n v="0"/>
    <n v="0"/>
    <s v="Continued"/>
    <n v="100"/>
    <n v="100"/>
    <n v="100"/>
    <n v="300"/>
    <n v="119"/>
    <n v="35700"/>
    <s v="Summer 2021"/>
    <n v="100"/>
    <n v="0"/>
    <n v="0"/>
    <n v="0"/>
    <n v="0"/>
    <n v="0"/>
    <n v="0"/>
    <n v="0"/>
    <s v="Continued"/>
    <n v="100"/>
    <n v="100"/>
    <n v="100"/>
    <n v="300"/>
    <n v="119"/>
    <n v="35700"/>
    <n v="0"/>
    <n v="0"/>
    <n v="0"/>
    <n v="0"/>
    <n v="0"/>
    <n v="0"/>
    <n v="0"/>
    <n v="0"/>
    <x v="0"/>
    <n v="100"/>
    <n v="100"/>
    <n v="100"/>
    <n v="300"/>
    <n v="119"/>
    <n v="35700"/>
    <s v="Summer 2021"/>
    <n v="100"/>
    <n v="11900"/>
    <n v="100"/>
    <n v="11900"/>
    <n v="100"/>
    <n v="11900"/>
    <n v="300"/>
    <n v="35700"/>
    <x v="2"/>
    <n v="100"/>
    <n v="100"/>
    <n v="100"/>
    <n v="300"/>
    <n v="119"/>
    <n v="35700"/>
    <s v="Summer 2021"/>
    <n v="100"/>
    <n v="11900"/>
    <n v="100"/>
    <n v="11900"/>
    <n v="100"/>
    <n v="11900"/>
    <n v="300"/>
    <n v="35700"/>
    <n v="600"/>
    <n v="71400"/>
    <n v="6.6111111111111107"/>
  </r>
  <r>
    <n v="534"/>
    <n v="517940"/>
    <x v="19"/>
    <s v="2020"/>
    <x v="0"/>
    <x v="23"/>
    <n v="10000"/>
    <s v="Summer 2021"/>
    <s v="Lisa Gezon"/>
    <s v="lgezon@westga.edu"/>
    <s v="Introduction to Physical Anthropology"/>
    <s v="ANTH 1105"/>
    <s v="Anthropology"/>
    <s v="Positive"/>
    <s v="Positive"/>
    <s v="Negative"/>
    <n v="64478.499999999993"/>
    <n v="430"/>
    <n v="149.94999999999999"/>
    <n v="70"/>
    <n v="180"/>
    <n v="180"/>
    <s v="Summer 2021"/>
    <m/>
    <m/>
    <m/>
    <m/>
    <n v="0"/>
    <n v="0"/>
    <n v="0"/>
    <n v="0"/>
    <n v="0"/>
    <n v="0"/>
    <n v="0"/>
    <n v="0"/>
    <n v="0"/>
    <n v="0"/>
    <n v="0"/>
    <n v="0"/>
    <n v="0"/>
    <n v="0"/>
    <n v="0"/>
    <n v="0"/>
    <n v="0"/>
    <n v="0"/>
    <n v="0"/>
    <n v="0"/>
    <n v="0"/>
    <n v="0"/>
    <n v="0"/>
    <n v="0"/>
    <n v="0"/>
    <n v="0"/>
    <n v="0"/>
    <n v="0"/>
    <s v="Continued"/>
    <n v="0"/>
    <n v="0"/>
    <n v="0"/>
    <n v="0"/>
    <n v="0"/>
    <n v="0"/>
    <n v="0"/>
    <n v="0"/>
    <n v="0"/>
    <n v="0"/>
    <n v="0"/>
    <n v="0"/>
    <n v="0"/>
    <n v="0"/>
    <s v="Continued"/>
    <n v="70"/>
    <n v="180"/>
    <n v="180"/>
    <n v="430"/>
    <n v="149.94999999999999"/>
    <n v="64478.499999999993"/>
    <s v="Summer 2021"/>
    <n v="70"/>
    <n v="0"/>
    <n v="0"/>
    <n v="0"/>
    <n v="0"/>
    <n v="0"/>
    <n v="0"/>
    <n v="0"/>
    <s v="Continued"/>
    <n v="70"/>
    <n v="180"/>
    <n v="180"/>
    <n v="430"/>
    <n v="149.94999999999999"/>
    <n v="64478.499999999993"/>
    <n v="0"/>
    <n v="0"/>
    <n v="0"/>
    <n v="0"/>
    <n v="0"/>
    <n v="0"/>
    <n v="0"/>
    <n v="0"/>
    <x v="0"/>
    <n v="70"/>
    <n v="180"/>
    <n v="180"/>
    <n v="430"/>
    <n v="149.94999999999999"/>
    <n v="64478.499999999993"/>
    <s v="Summer 2021"/>
    <n v="70"/>
    <n v="10496.5"/>
    <n v="180"/>
    <n v="26990.999999999996"/>
    <n v="180"/>
    <n v="26990.999999999996"/>
    <n v="430"/>
    <n v="64478.5"/>
    <x v="2"/>
    <n v="70"/>
    <n v="180"/>
    <n v="180"/>
    <n v="430"/>
    <n v="149.94999999999999"/>
    <n v="64478.499999999993"/>
    <s v="Summer 2021"/>
    <n v="70"/>
    <n v="10496.5"/>
    <n v="180"/>
    <n v="26990.999999999996"/>
    <n v="180"/>
    <n v="26990.999999999996"/>
    <n v="430"/>
    <n v="64478.5"/>
    <n v="860"/>
    <n v="128957"/>
    <n v="12.8957"/>
  </r>
  <r>
    <n v="537"/>
    <n v="517943"/>
    <x v="19"/>
    <s v="2020"/>
    <x v="0"/>
    <x v="23"/>
    <n v="10800"/>
    <s v="Summer 2021"/>
    <s v="Megumi Fujita"/>
    <s v="mfujita@westga.edu"/>
    <s v="Organic Chemistry I (lecture) and Organic Chemistry II (lecture)"/>
    <s v="CHEM 2411, CHEM 3422"/>
    <s v="Chemistry"/>
    <s v="Neutral"/>
    <s v="Neutral"/>
    <s v="Negative"/>
    <n v="43182"/>
    <n v="225"/>
    <n v="287.88"/>
    <n v="25"/>
    <n v="100"/>
    <n v="100"/>
    <s v="Summer 2021"/>
    <m/>
    <m/>
    <m/>
    <m/>
    <n v="0"/>
    <n v="0"/>
    <n v="0"/>
    <n v="0"/>
    <n v="0"/>
    <n v="0"/>
    <n v="0"/>
    <n v="0"/>
    <n v="0"/>
    <n v="0"/>
    <n v="0"/>
    <n v="0"/>
    <n v="0"/>
    <n v="0"/>
    <n v="0"/>
    <n v="0"/>
    <n v="0"/>
    <n v="0"/>
    <n v="0"/>
    <n v="0"/>
    <n v="0"/>
    <n v="0"/>
    <n v="0"/>
    <n v="0"/>
    <n v="0"/>
    <n v="0"/>
    <n v="0"/>
    <n v="0"/>
    <s v="Continued"/>
    <n v="0"/>
    <n v="0"/>
    <n v="0"/>
    <n v="0"/>
    <n v="0"/>
    <n v="0"/>
    <n v="0"/>
    <n v="0"/>
    <n v="0"/>
    <n v="0"/>
    <n v="0"/>
    <n v="0"/>
    <n v="0"/>
    <n v="0"/>
    <s v="Continued"/>
    <n v="25"/>
    <n v="100"/>
    <n v="100"/>
    <n v="225"/>
    <n v="287.88"/>
    <n v="64773"/>
    <s v="Summer 2021"/>
    <n v="25"/>
    <n v="0"/>
    <n v="0"/>
    <n v="0"/>
    <n v="0"/>
    <n v="0"/>
    <n v="0"/>
    <n v="0"/>
    <s v="Continued"/>
    <n v="25"/>
    <n v="100"/>
    <n v="100"/>
    <n v="225"/>
    <n v="287.88"/>
    <n v="64773"/>
    <n v="0"/>
    <n v="0"/>
    <n v="0"/>
    <n v="0"/>
    <n v="0"/>
    <n v="0"/>
    <n v="0"/>
    <n v="0"/>
    <x v="0"/>
    <n v="25"/>
    <n v="100"/>
    <n v="100"/>
    <n v="225"/>
    <n v="287.88"/>
    <n v="64773"/>
    <s v="Summer 2021"/>
    <n v="25"/>
    <n v="7197"/>
    <n v="100"/>
    <n v="28788"/>
    <n v="100"/>
    <n v="28788"/>
    <n v="225"/>
    <n v="64773"/>
    <x v="2"/>
    <n v="25"/>
    <n v="100"/>
    <n v="100"/>
    <n v="225"/>
    <n v="287.88"/>
    <n v="64773"/>
    <s v="Summer 2021"/>
    <n v="25"/>
    <n v="7197"/>
    <n v="100"/>
    <n v="28788"/>
    <n v="100"/>
    <n v="28788"/>
    <n v="225"/>
    <n v="64773"/>
    <n v="450"/>
    <n v="129546"/>
    <n v="11.994999999999999"/>
  </r>
  <r>
    <n v="538"/>
    <n v="518030"/>
    <x v="19"/>
    <s v="2020"/>
    <x v="0"/>
    <x v="18"/>
    <n v="10800"/>
    <s v="Fall 2021"/>
    <s v="Dennis Miller"/>
    <s v="dennismiller@clayton.edu"/>
    <s v="Elementary Spanish I, Elementary Spanish II"/>
    <s v="SPAN 1001, SPAN 1002"/>
    <s v="Foreign Languages"/>
    <s v="Positive"/>
    <s v="Positive"/>
    <s v="Neutral"/>
    <n v="80775.100000000006"/>
    <n v="514"/>
    <n v="157.15"/>
    <n v="30"/>
    <n v="220"/>
    <n v="264"/>
    <s v="Summer 2021"/>
    <m/>
    <m/>
    <m/>
    <m/>
    <n v="0"/>
    <n v="0"/>
    <n v="0"/>
    <n v="0"/>
    <n v="0"/>
    <n v="0"/>
    <n v="0"/>
    <n v="0"/>
    <n v="0"/>
    <n v="0"/>
    <n v="0"/>
    <n v="0"/>
    <n v="0"/>
    <n v="0"/>
    <n v="0"/>
    <n v="0"/>
    <n v="0"/>
    <n v="0"/>
    <n v="0"/>
    <n v="0"/>
    <n v="0"/>
    <n v="0"/>
    <n v="0"/>
    <n v="0"/>
    <n v="0"/>
    <n v="0"/>
    <n v="0"/>
    <n v="0"/>
    <s v="Continued"/>
    <n v="0"/>
    <n v="0"/>
    <n v="0"/>
    <n v="0"/>
    <n v="0"/>
    <n v="0"/>
    <n v="0"/>
    <n v="0"/>
    <n v="0"/>
    <n v="0"/>
    <n v="0"/>
    <n v="0"/>
    <n v="0"/>
    <n v="0"/>
    <s v="Continued"/>
    <n v="30"/>
    <n v="220"/>
    <n v="264"/>
    <n v="514"/>
    <n v="157.15"/>
    <n v="80775.100000000006"/>
    <s v="Summer 2021"/>
    <n v="30"/>
    <n v="0"/>
    <n v="0"/>
    <n v="0"/>
    <n v="0"/>
    <n v="0"/>
    <n v="0"/>
    <n v="0"/>
    <s v="Continued"/>
    <n v="30"/>
    <n v="220"/>
    <n v="264"/>
    <n v="514"/>
    <n v="157.15"/>
    <n v="80775.100000000006"/>
    <n v="0"/>
    <n v="0"/>
    <n v="0"/>
    <n v="0"/>
    <n v="0"/>
    <n v="0"/>
    <n v="0"/>
    <n v="0"/>
    <x v="0"/>
    <n v="30"/>
    <n v="220"/>
    <n v="264"/>
    <n v="514"/>
    <n v="157.15"/>
    <n v="80775.100000000006"/>
    <s v="Fall 2021"/>
    <n v="30"/>
    <n v="4714.5"/>
    <n v="220"/>
    <n v="34573"/>
    <n v="264"/>
    <n v="41487.599999999999"/>
    <n v="514"/>
    <n v="80775.100000000006"/>
    <x v="2"/>
    <n v="30"/>
    <n v="220"/>
    <n v="264"/>
    <n v="514"/>
    <n v="157.15"/>
    <n v="80775.100000000006"/>
    <s v="Fall 2021"/>
    <n v="30"/>
    <n v="4714.5"/>
    <n v="220"/>
    <n v="34573"/>
    <n v="264"/>
    <n v="41487.599999999999"/>
    <n v="514"/>
    <n v="80775.100000000006"/>
    <n v="1028"/>
    <n v="161550.20000000001"/>
    <n v="14.958351851851853"/>
  </r>
  <r>
    <n v="540"/>
    <n v="518113"/>
    <x v="19"/>
    <s v="2020"/>
    <x v="0"/>
    <x v="1"/>
    <n v="15000"/>
    <s v="Summer 2021"/>
    <s v="Kaleigh Kendrick"/>
    <s v="kkendri3@kennesaw.edu"/>
    <s v="Introduction to Computing Principles"/>
    <s v="CSE 1300"/>
    <s v="Computing Disciplines"/>
    <s v="Positive"/>
    <s v="Positive"/>
    <s v="Positive"/>
    <n v="26136"/>
    <s v="1,000"/>
    <n v="54"/>
    <n v="40"/>
    <n v="240"/>
    <n v="240"/>
    <s v="Summer 2021"/>
    <m/>
    <m/>
    <m/>
    <m/>
    <n v="0"/>
    <n v="0"/>
    <n v="0"/>
    <n v="0"/>
    <n v="0"/>
    <n v="0"/>
    <n v="0"/>
    <n v="0"/>
    <n v="0"/>
    <n v="0"/>
    <n v="0"/>
    <n v="0"/>
    <n v="0"/>
    <n v="0"/>
    <n v="0"/>
    <n v="0"/>
    <n v="0"/>
    <n v="0"/>
    <n v="0"/>
    <n v="0"/>
    <n v="0"/>
    <n v="0"/>
    <n v="0"/>
    <n v="0"/>
    <n v="0"/>
    <n v="0"/>
    <n v="0"/>
    <n v="0"/>
    <s v="Continued"/>
    <n v="0"/>
    <n v="0"/>
    <n v="0"/>
    <n v="0"/>
    <n v="0"/>
    <n v="0"/>
    <n v="0"/>
    <n v="0"/>
    <n v="0"/>
    <n v="0"/>
    <n v="0"/>
    <n v="0"/>
    <n v="0"/>
    <n v="0"/>
    <s v="Continued"/>
    <n v="40"/>
    <n v="240"/>
    <n v="240"/>
    <s v="1,000"/>
    <n v="54"/>
    <n v="54000"/>
    <s v="Summer 2021"/>
    <n v="40"/>
    <n v="0"/>
    <n v="0"/>
    <n v="0"/>
    <n v="0"/>
    <n v="0"/>
    <n v="0"/>
    <n v="0"/>
    <s v="Continued"/>
    <n v="40"/>
    <n v="240"/>
    <n v="240"/>
    <n v="520"/>
    <n v="54"/>
    <n v="28080"/>
    <n v="0"/>
    <n v="0"/>
    <n v="0"/>
    <n v="0"/>
    <n v="0"/>
    <n v="0"/>
    <n v="0"/>
    <n v="0"/>
    <x v="0"/>
    <n v="40"/>
    <n v="240"/>
    <n v="240"/>
    <n v="520"/>
    <n v="54"/>
    <n v="28080"/>
    <s v="Summer 2021"/>
    <n v="40"/>
    <n v="2160"/>
    <n v="240"/>
    <n v="12960"/>
    <n v="240"/>
    <n v="12960"/>
    <n v="520"/>
    <n v="28080"/>
    <x v="2"/>
    <n v="40"/>
    <n v="240"/>
    <n v="240"/>
    <n v="520"/>
    <n v="54"/>
    <n v="28080"/>
    <s v="Summer 2021"/>
    <n v="40"/>
    <n v="2160"/>
    <n v="240"/>
    <n v="12960"/>
    <n v="240"/>
    <n v="12960"/>
    <n v="520"/>
    <n v="28080"/>
    <n v="1040"/>
    <n v="56160"/>
    <n v="3.7440000000000002"/>
  </r>
  <r>
    <n v="544"/>
    <n v="518031"/>
    <x v="19"/>
    <s v="2020"/>
    <x v="0"/>
    <x v="18"/>
    <n v="30000"/>
    <s v="Summer 2021"/>
    <s v="John Meyers"/>
    <s v="JohnMeyers@clayton.edu"/>
    <s v="Survey of Chemistry I"/>
    <s v="CHEM 1151"/>
    <s v="Chemistry"/>
    <s v="Positive"/>
    <s v="Positive"/>
    <s v="Positive"/>
    <n v="72624.200000000012"/>
    <n v="484"/>
    <n v="150.05000000000001"/>
    <n v="56"/>
    <n v="244"/>
    <n v="184"/>
    <s v="Summer 2021"/>
    <m/>
    <m/>
    <m/>
    <m/>
    <n v="0"/>
    <n v="0"/>
    <n v="0"/>
    <n v="0"/>
    <n v="0"/>
    <n v="0"/>
    <n v="0"/>
    <n v="0"/>
    <n v="0"/>
    <n v="0"/>
    <n v="0"/>
    <n v="0"/>
    <n v="0"/>
    <n v="0"/>
    <n v="0"/>
    <n v="0"/>
    <n v="0"/>
    <n v="0"/>
    <n v="0"/>
    <n v="0"/>
    <n v="0"/>
    <n v="0"/>
    <n v="0"/>
    <n v="0"/>
    <n v="0"/>
    <n v="0"/>
    <n v="0"/>
    <n v="0"/>
    <s v="Continued"/>
    <n v="0"/>
    <n v="0"/>
    <n v="0"/>
    <n v="0"/>
    <n v="0"/>
    <n v="0"/>
    <n v="0"/>
    <n v="0"/>
    <n v="0"/>
    <n v="0"/>
    <n v="0"/>
    <n v="0"/>
    <n v="0"/>
    <n v="0"/>
    <s v="Continued"/>
    <n v="56"/>
    <n v="244"/>
    <n v="184"/>
    <n v="484"/>
    <n v="150.05000000000001"/>
    <n v="72624.200000000012"/>
    <s v="Summer 2021"/>
    <n v="56"/>
    <n v="0"/>
    <n v="0"/>
    <n v="0"/>
    <n v="0"/>
    <n v="0"/>
    <n v="0"/>
    <n v="0"/>
    <s v="Continued"/>
    <n v="56"/>
    <n v="244"/>
    <n v="184"/>
    <n v="484"/>
    <n v="150.05000000000001"/>
    <n v="72624.200000000012"/>
    <n v="0"/>
    <n v="0"/>
    <n v="0"/>
    <n v="0"/>
    <n v="0"/>
    <n v="0"/>
    <n v="0"/>
    <n v="0"/>
    <x v="0"/>
    <n v="56"/>
    <n v="244"/>
    <n v="184"/>
    <n v="484"/>
    <n v="150.05000000000001"/>
    <n v="72624.200000000012"/>
    <s v="Summer 2021"/>
    <n v="56"/>
    <n v="8402.8000000000011"/>
    <n v="244"/>
    <n v="36612.200000000004"/>
    <n v="184"/>
    <n v="27609.200000000001"/>
    <n v="484"/>
    <n v="72624.200000000012"/>
    <x v="2"/>
    <n v="56"/>
    <n v="244"/>
    <n v="184"/>
    <n v="484"/>
    <n v="150.05000000000001"/>
    <n v="72624.200000000012"/>
    <s v="Summer 2021"/>
    <n v="56"/>
    <n v="8402.8000000000011"/>
    <n v="244"/>
    <n v="36612.200000000004"/>
    <n v="184"/>
    <n v="27609.200000000001"/>
    <n v="484"/>
    <n v="72624.200000000012"/>
    <n v="968"/>
    <n v="145248.40000000002"/>
    <n v="4.841613333333334"/>
  </r>
  <r>
    <n v="546"/>
    <n v="517935"/>
    <x v="19"/>
    <s v="2020"/>
    <x v="0"/>
    <x v="21"/>
    <n v="10800"/>
    <s v="Summer 2021"/>
    <s v="Umar Khokhar"/>
    <s v="ukhokhar@ggc.edu"/>
    <s v="Information Security"/>
    <s v="ITEC 3300"/>
    <s v="Computing Disciplines"/>
    <s v="Positive"/>
    <s v="Positive"/>
    <s v="Positive"/>
    <n v="57379.499999999993"/>
    <n v="205"/>
    <n v="279.89999999999998"/>
    <n v="25"/>
    <n v="100"/>
    <n v="80"/>
    <s v="Summer 2021"/>
    <m/>
    <m/>
    <m/>
    <m/>
    <n v="0"/>
    <n v="0"/>
    <n v="0"/>
    <n v="0"/>
    <n v="0"/>
    <n v="0"/>
    <n v="0"/>
    <n v="0"/>
    <n v="0"/>
    <n v="0"/>
    <n v="0"/>
    <n v="0"/>
    <n v="0"/>
    <n v="0"/>
    <n v="0"/>
    <n v="0"/>
    <n v="0"/>
    <n v="0"/>
    <n v="0"/>
    <n v="0"/>
    <n v="0"/>
    <n v="0"/>
    <n v="0"/>
    <n v="0"/>
    <n v="0"/>
    <n v="0"/>
    <n v="0"/>
    <n v="0"/>
    <s v="Continued"/>
    <n v="0"/>
    <n v="0"/>
    <n v="0"/>
    <n v="0"/>
    <n v="0"/>
    <n v="0"/>
    <n v="0"/>
    <n v="0"/>
    <n v="0"/>
    <n v="0"/>
    <n v="0"/>
    <n v="0"/>
    <n v="0"/>
    <n v="0"/>
    <s v="Continued"/>
    <n v="25"/>
    <n v="100"/>
    <n v="80"/>
    <n v="205"/>
    <n v="279.89999999999998"/>
    <n v="57379.499999999993"/>
    <s v="Summer 2021"/>
    <n v="25"/>
    <n v="0"/>
    <n v="0"/>
    <n v="0"/>
    <n v="0"/>
    <n v="0"/>
    <n v="0"/>
    <n v="0"/>
    <s v="Continued"/>
    <n v="25"/>
    <n v="100"/>
    <n v="80"/>
    <n v="205"/>
    <n v="279.89999999999998"/>
    <n v="57379.499999999993"/>
    <n v="0"/>
    <n v="0"/>
    <n v="0"/>
    <n v="0"/>
    <n v="0"/>
    <n v="0"/>
    <n v="0"/>
    <n v="0"/>
    <x v="0"/>
    <n v="25"/>
    <n v="100"/>
    <n v="80"/>
    <n v="205"/>
    <n v="279.89999999999998"/>
    <n v="57379.499999999993"/>
    <s v="Summer 2021"/>
    <n v="25"/>
    <n v="6997.4999999999991"/>
    <n v="100"/>
    <n v="27989.999999999996"/>
    <n v="80"/>
    <n v="22392"/>
    <n v="205"/>
    <n v="57379.499999999993"/>
    <x v="2"/>
    <n v="25"/>
    <n v="75"/>
    <n v="60"/>
    <n v="160"/>
    <n v="279.89999999999998"/>
    <n v="44784"/>
    <s v="Summer 2021"/>
    <n v="25"/>
    <n v="6997.4999999999991"/>
    <n v="75"/>
    <n v="20992.5"/>
    <n v="60"/>
    <n v="16794"/>
    <n v="160"/>
    <n v="44784"/>
    <n v="365"/>
    <n v="102163.5"/>
    <n v="9.4595833333333328"/>
  </r>
  <r>
    <s v="M122"/>
    <n v="517953"/>
    <x v="19"/>
    <s v="2020"/>
    <x v="1"/>
    <x v="4"/>
    <n v="2400"/>
    <s v="Spring 2021"/>
    <s v="Julie La Corte"/>
    <s v="jlacorte@gsu.edu"/>
    <s v="Calculus I"/>
    <s v="MATH 2211"/>
    <s v="Mathematical Subjects"/>
    <s v="n/a"/>
    <s v="n/a"/>
    <s v="n/a"/>
    <n v="0"/>
    <n v="0"/>
    <n v="0"/>
    <n v="0"/>
    <n v="0"/>
    <n v="0"/>
    <s v="Spring 2021"/>
    <m/>
    <m/>
    <m/>
    <m/>
    <n v="0"/>
    <n v="0"/>
    <n v="0"/>
    <n v="0"/>
    <n v="0"/>
    <n v="0"/>
    <n v="0"/>
    <n v="0"/>
    <n v="0"/>
    <n v="0"/>
    <n v="0"/>
    <n v="0"/>
    <n v="0"/>
    <n v="0"/>
    <n v="0"/>
    <n v="0"/>
    <n v="0"/>
    <n v="0"/>
    <n v="0"/>
    <n v="0"/>
    <n v="0"/>
    <n v="0"/>
    <n v="0"/>
    <n v="0"/>
    <n v="0"/>
    <n v="0"/>
    <n v="0"/>
    <n v="0"/>
    <s v="Mini-Grant"/>
    <n v="0"/>
    <n v="0"/>
    <n v="0"/>
    <n v="0"/>
    <n v="0"/>
    <n v="0"/>
    <n v="0"/>
    <n v="0"/>
    <n v="0"/>
    <n v="0"/>
    <n v="0"/>
    <n v="0"/>
    <n v="0"/>
    <n v="0"/>
    <s v="Mini-Grant"/>
    <n v="0"/>
    <n v="0"/>
    <n v="0"/>
    <n v="0"/>
    <s v="n/a"/>
    <n v="0"/>
    <s v="Spring 2021"/>
    <n v="0"/>
    <n v="0"/>
    <n v="0"/>
    <n v="0"/>
    <n v="0"/>
    <n v="0"/>
    <n v="0"/>
    <n v="0"/>
    <s v="Mini-Grant"/>
    <n v="0"/>
    <n v="0"/>
    <n v="0"/>
    <n v="0"/>
    <n v="0"/>
    <n v="0"/>
    <n v="0"/>
    <n v="0"/>
    <n v="0"/>
    <n v="0"/>
    <n v="0"/>
    <n v="0"/>
    <n v="0"/>
    <n v="0"/>
    <x v="4"/>
    <n v="0"/>
    <n v="0"/>
    <n v="0"/>
    <n v="0"/>
    <n v="0"/>
    <n v="0"/>
    <s v="Spring 2021"/>
    <n v="0"/>
    <n v="0"/>
    <n v="0"/>
    <n v="0"/>
    <n v="0"/>
    <n v="0"/>
    <n v="0"/>
    <n v="0"/>
    <x v="4"/>
    <n v="0"/>
    <n v="0"/>
    <n v="0"/>
    <n v="0"/>
    <n v="0"/>
    <n v="0"/>
    <s v="Spring 2021"/>
    <n v="0"/>
    <n v="0"/>
    <n v="0"/>
    <n v="0"/>
    <n v="0"/>
    <n v="0"/>
    <n v="0"/>
    <n v="0"/>
    <n v="0"/>
    <n v="0"/>
    <n v="0"/>
  </r>
  <r>
    <s v="M123"/>
    <n v="517927"/>
    <x v="19"/>
    <s v="2020"/>
    <x v="1"/>
    <x v="22"/>
    <n v="4000"/>
    <s v="Summer 2021"/>
    <s v="Jenni Halpin"/>
    <s v="halpinj@savannahstate.edu"/>
    <s v="British Literature I"/>
    <s v="ENGL 2121"/>
    <s v="English"/>
    <s v="n/a"/>
    <s v="n/a"/>
    <s v="n/a"/>
    <n v="0"/>
    <n v="0"/>
    <n v="0"/>
    <n v="0"/>
    <n v="0"/>
    <n v="0"/>
    <s v="Summer 2021"/>
    <m/>
    <m/>
    <m/>
    <m/>
    <n v="0"/>
    <n v="0"/>
    <n v="0"/>
    <n v="0"/>
    <n v="0"/>
    <n v="0"/>
    <n v="0"/>
    <n v="0"/>
    <n v="0"/>
    <n v="0"/>
    <n v="0"/>
    <n v="0"/>
    <n v="0"/>
    <n v="0"/>
    <n v="0"/>
    <n v="0"/>
    <n v="0"/>
    <n v="0"/>
    <n v="0"/>
    <n v="0"/>
    <n v="0"/>
    <n v="0"/>
    <n v="0"/>
    <n v="0"/>
    <n v="0"/>
    <n v="0"/>
    <n v="0"/>
    <n v="0"/>
    <s v="Mini-Grant"/>
    <n v="0"/>
    <n v="0"/>
    <n v="0"/>
    <n v="0"/>
    <n v="0"/>
    <n v="0"/>
    <n v="0"/>
    <n v="0"/>
    <n v="0"/>
    <n v="0"/>
    <n v="0"/>
    <n v="0"/>
    <n v="0"/>
    <n v="0"/>
    <s v="Mini-Grant"/>
    <n v="0"/>
    <n v="0"/>
    <n v="0"/>
    <n v="0"/>
    <s v="n/a"/>
    <n v="0"/>
    <s v="Summer 2021"/>
    <n v="0"/>
    <n v="0"/>
    <n v="0"/>
    <n v="0"/>
    <n v="0"/>
    <n v="0"/>
    <n v="0"/>
    <n v="0"/>
    <s v="Mini-Grant"/>
    <n v="0"/>
    <n v="0"/>
    <n v="0"/>
    <n v="0"/>
    <n v="0"/>
    <n v="0"/>
    <n v="0"/>
    <n v="0"/>
    <n v="0"/>
    <n v="0"/>
    <n v="0"/>
    <n v="0"/>
    <n v="0"/>
    <n v="0"/>
    <x v="4"/>
    <n v="0"/>
    <n v="0"/>
    <n v="0"/>
    <n v="0"/>
    <n v="0"/>
    <n v="0"/>
    <s v="Summer 2021"/>
    <n v="0"/>
    <n v="0"/>
    <n v="0"/>
    <n v="0"/>
    <n v="0"/>
    <n v="0"/>
    <n v="0"/>
    <n v="0"/>
    <x v="4"/>
    <n v="0"/>
    <n v="0"/>
    <n v="0"/>
    <n v="0"/>
    <n v="0"/>
    <n v="0"/>
    <s v="Summer 2021"/>
    <n v="0"/>
    <n v="0"/>
    <n v="0"/>
    <n v="0"/>
    <n v="0"/>
    <n v="0"/>
    <n v="0"/>
    <n v="0"/>
    <n v="0"/>
    <n v="0"/>
    <n v="0"/>
  </r>
  <r>
    <s v="M124"/>
    <n v="518114"/>
    <x v="19"/>
    <s v="2020"/>
    <x v="1"/>
    <x v="1"/>
    <n v="4800"/>
    <s v="Spring 2021"/>
    <s v="Renata Creekmur"/>
    <s v="rcreekmu@kennesaw.edu"/>
    <s v="Introduction to Italian Language and Culture I; Introduction to Italian Language and Culture II; Intermediate Italian Language and Culture I"/>
    <s v="ITAL 1001, ITAL 1002, ITAL 2001"/>
    <s v="Foreign Languages"/>
    <s v="n/a"/>
    <s v="n/a"/>
    <s v="n/a"/>
    <n v="0"/>
    <n v="0"/>
    <n v="0"/>
    <n v="0"/>
    <n v="0"/>
    <n v="0"/>
    <s v="Spring 2021"/>
    <m/>
    <m/>
    <m/>
    <m/>
    <n v="0"/>
    <n v="0"/>
    <n v="0"/>
    <n v="0"/>
    <n v="0"/>
    <n v="0"/>
    <n v="0"/>
    <n v="0"/>
    <n v="0"/>
    <n v="0"/>
    <n v="0"/>
    <n v="0"/>
    <n v="0"/>
    <n v="0"/>
    <n v="0"/>
    <n v="0"/>
    <n v="0"/>
    <n v="0"/>
    <n v="0"/>
    <n v="0"/>
    <n v="0"/>
    <n v="0"/>
    <n v="0"/>
    <n v="0"/>
    <n v="0"/>
    <n v="0"/>
    <n v="0"/>
    <n v="0"/>
    <s v="Mini-Grant"/>
    <n v="0"/>
    <n v="0"/>
    <n v="0"/>
    <n v="0"/>
    <n v="0"/>
    <n v="0"/>
    <n v="0"/>
    <n v="0"/>
    <n v="0"/>
    <n v="0"/>
    <n v="0"/>
    <n v="0"/>
    <n v="0"/>
    <n v="0"/>
    <s v="Mini-Grant"/>
    <n v="0"/>
    <n v="0"/>
    <n v="0"/>
    <n v="0"/>
    <s v="n/a"/>
    <n v="0"/>
    <s v="Spring 2021"/>
    <n v="0"/>
    <n v="0"/>
    <n v="0"/>
    <n v="0"/>
    <n v="0"/>
    <n v="0"/>
    <n v="0"/>
    <n v="0"/>
    <s v="Mini-Grant"/>
    <n v="0"/>
    <n v="0"/>
    <n v="0"/>
    <n v="0"/>
    <n v="0"/>
    <n v="0"/>
    <n v="0"/>
    <n v="0"/>
    <n v="0"/>
    <n v="0"/>
    <n v="0"/>
    <n v="0"/>
    <n v="0"/>
    <n v="0"/>
    <x v="4"/>
    <n v="0"/>
    <n v="0"/>
    <n v="0"/>
    <n v="0"/>
    <n v="0"/>
    <n v="0"/>
    <s v="Spring 2021"/>
    <n v="0"/>
    <n v="0"/>
    <n v="0"/>
    <n v="0"/>
    <n v="0"/>
    <n v="0"/>
    <n v="0"/>
    <n v="0"/>
    <x v="4"/>
    <n v="0"/>
    <n v="0"/>
    <n v="0"/>
    <n v="0"/>
    <n v="0"/>
    <n v="0"/>
    <s v="Spring 2021"/>
    <n v="0"/>
    <n v="0"/>
    <n v="0"/>
    <n v="0"/>
    <n v="0"/>
    <n v="0"/>
    <n v="0"/>
    <n v="0"/>
    <n v="0"/>
    <n v="0"/>
    <n v="0"/>
  </r>
  <r>
    <s v="M126"/>
    <n v="518032"/>
    <x v="19"/>
    <s v="2020"/>
    <x v="1"/>
    <x v="18"/>
    <n v="4780"/>
    <s v="Spring 2021"/>
    <s v="Sheryne Southard"/>
    <s v="SheryneSouthard@Clayton.edu"/>
    <s v="Applied Economics and Legal Issues-Admin./Tech. Managers"/>
    <s v="TECH 3111, TECH 3115"/>
    <s v="Computing Disciplines"/>
    <s v="n/a"/>
    <s v="n/a"/>
    <s v="n/a"/>
    <n v="0"/>
    <n v="0"/>
    <n v="0"/>
    <n v="0"/>
    <n v="0"/>
    <n v="0"/>
    <s v="Spring 2021"/>
    <m/>
    <m/>
    <m/>
    <m/>
    <n v="0"/>
    <n v="0"/>
    <n v="0"/>
    <n v="0"/>
    <n v="0"/>
    <n v="0"/>
    <n v="0"/>
    <n v="0"/>
    <n v="0"/>
    <n v="0"/>
    <n v="0"/>
    <n v="0"/>
    <n v="0"/>
    <n v="0"/>
    <n v="0"/>
    <n v="0"/>
    <n v="0"/>
    <n v="0"/>
    <n v="0"/>
    <n v="0"/>
    <n v="0"/>
    <n v="0"/>
    <n v="0"/>
    <n v="0"/>
    <n v="0"/>
    <n v="0"/>
    <n v="0"/>
    <n v="0"/>
    <s v="Mini-Grant"/>
    <n v="0"/>
    <n v="0"/>
    <n v="0"/>
    <n v="0"/>
    <n v="0"/>
    <n v="0"/>
    <n v="0"/>
    <n v="0"/>
    <n v="0"/>
    <n v="0"/>
    <n v="0"/>
    <n v="0"/>
    <n v="0"/>
    <n v="0"/>
    <s v="Mini-Grant"/>
    <n v="0"/>
    <n v="0"/>
    <n v="0"/>
    <n v="0"/>
    <s v="n/a"/>
    <n v="0"/>
    <s v="Spring 2021"/>
    <n v="0"/>
    <n v="0"/>
    <n v="0"/>
    <n v="0"/>
    <n v="0"/>
    <n v="0"/>
    <n v="0"/>
    <n v="0"/>
    <s v="Mini-Grant"/>
    <n v="0"/>
    <n v="0"/>
    <n v="0"/>
    <n v="0"/>
    <n v="0"/>
    <n v="0"/>
    <n v="0"/>
    <n v="0"/>
    <n v="0"/>
    <n v="0"/>
    <n v="0"/>
    <n v="0"/>
    <n v="0"/>
    <n v="0"/>
    <x v="4"/>
    <n v="0"/>
    <n v="0"/>
    <n v="0"/>
    <n v="0"/>
    <n v="0"/>
    <n v="0"/>
    <s v="Spring 2021"/>
    <n v="0"/>
    <n v="0"/>
    <n v="0"/>
    <n v="0"/>
    <n v="0"/>
    <n v="0"/>
    <n v="0"/>
    <n v="0"/>
    <x v="4"/>
    <n v="0"/>
    <n v="0"/>
    <n v="0"/>
    <n v="0"/>
    <n v="0"/>
    <n v="0"/>
    <s v="Spring 2021"/>
    <n v="0"/>
    <n v="0"/>
    <n v="0"/>
    <n v="0"/>
    <n v="0"/>
    <n v="0"/>
    <n v="0"/>
    <n v="0"/>
    <n v="0"/>
    <n v="0"/>
    <n v="0"/>
  </r>
  <r>
    <s v="M127"/>
    <n v="518112"/>
    <x v="19"/>
    <s v="2020"/>
    <x v="1"/>
    <x v="1"/>
    <n v="2800"/>
    <s v="Summer 2021"/>
    <s v="Selena He"/>
    <s v="she4@kennesaw.edu"/>
    <s v="Mobile Software Development"/>
    <s v="CS 4322"/>
    <s v="Computing Disciplines"/>
    <s v="n/a"/>
    <s v="n/a"/>
    <s v="n/a"/>
    <n v="0"/>
    <n v="0"/>
    <n v="0"/>
    <n v="0"/>
    <n v="0"/>
    <n v="0"/>
    <s v="Summer 2021"/>
    <m/>
    <m/>
    <m/>
    <m/>
    <n v="0"/>
    <n v="0"/>
    <n v="0"/>
    <n v="0"/>
    <n v="0"/>
    <n v="0"/>
    <n v="0"/>
    <n v="0"/>
    <n v="0"/>
    <n v="0"/>
    <n v="0"/>
    <n v="0"/>
    <n v="0"/>
    <n v="0"/>
    <n v="0"/>
    <n v="0"/>
    <n v="0"/>
    <n v="0"/>
    <n v="0"/>
    <n v="0"/>
    <n v="0"/>
    <n v="0"/>
    <n v="0"/>
    <n v="0"/>
    <n v="0"/>
    <n v="0"/>
    <n v="0"/>
    <n v="0"/>
    <s v="Mini-Grant"/>
    <n v="0"/>
    <n v="0"/>
    <n v="0"/>
    <n v="0"/>
    <n v="0"/>
    <n v="0"/>
    <n v="0"/>
    <n v="0"/>
    <n v="0"/>
    <n v="0"/>
    <n v="0"/>
    <n v="0"/>
    <n v="0"/>
    <n v="0"/>
    <s v="Mini-Grant"/>
    <n v="0"/>
    <n v="0"/>
    <n v="0"/>
    <n v="0"/>
    <s v="n/a"/>
    <n v="0"/>
    <s v="Summer 2021"/>
    <n v="0"/>
    <n v="0"/>
    <n v="0"/>
    <n v="0"/>
    <n v="0"/>
    <n v="0"/>
    <n v="0"/>
    <n v="0"/>
    <s v="Mini-Grant"/>
    <n v="0"/>
    <n v="0"/>
    <n v="0"/>
    <n v="0"/>
    <n v="0"/>
    <n v="0"/>
    <n v="0"/>
    <n v="0"/>
    <n v="0"/>
    <n v="0"/>
    <n v="0"/>
    <n v="0"/>
    <n v="0"/>
    <n v="0"/>
    <x v="4"/>
    <n v="0"/>
    <n v="0"/>
    <n v="0"/>
    <n v="0"/>
    <n v="0"/>
    <n v="0"/>
    <s v="Summer 2021"/>
    <n v="0"/>
    <n v="0"/>
    <n v="0"/>
    <n v="0"/>
    <n v="0"/>
    <n v="0"/>
    <n v="0"/>
    <n v="0"/>
    <x v="4"/>
    <n v="0"/>
    <n v="0"/>
    <n v="0"/>
    <n v="0"/>
    <n v="0"/>
    <n v="0"/>
    <s v="Summer 2021"/>
    <n v="0"/>
    <n v="0"/>
    <n v="0"/>
    <n v="0"/>
    <n v="0"/>
    <n v="0"/>
    <n v="0"/>
    <n v="0"/>
    <n v="0"/>
    <n v="0"/>
    <n v="0"/>
  </r>
  <r>
    <s v="M128"/>
    <n v="517942"/>
    <x v="19"/>
    <s v="2020"/>
    <x v="1"/>
    <x v="23"/>
    <n v="4800"/>
    <s v="Spring 2021"/>
    <s v="Anne Gaquere-Parker"/>
    <s v="agaquere@westga.edu"/>
    <s v="Survey of Chemistry I"/>
    <s v="CHEM 1151"/>
    <s v="Chemistry"/>
    <s v="n/a"/>
    <s v="n/a"/>
    <s v="n/a"/>
    <n v="0"/>
    <n v="0"/>
    <n v="0"/>
    <n v="0"/>
    <n v="0"/>
    <n v="0"/>
    <s v="Spring 2021"/>
    <m/>
    <m/>
    <m/>
    <m/>
    <n v="0"/>
    <n v="0"/>
    <n v="0"/>
    <n v="0"/>
    <n v="0"/>
    <n v="0"/>
    <n v="0"/>
    <n v="0"/>
    <n v="0"/>
    <n v="0"/>
    <n v="0"/>
    <n v="0"/>
    <n v="0"/>
    <n v="0"/>
    <n v="0"/>
    <n v="0"/>
    <n v="0"/>
    <n v="0"/>
    <n v="0"/>
    <n v="0"/>
    <n v="0"/>
    <n v="0"/>
    <n v="0"/>
    <n v="0"/>
    <n v="0"/>
    <n v="0"/>
    <n v="0"/>
    <n v="0"/>
    <s v="Mini-Grant"/>
    <n v="0"/>
    <n v="0"/>
    <n v="0"/>
    <n v="0"/>
    <n v="0"/>
    <n v="0"/>
    <n v="0"/>
    <n v="0"/>
    <n v="0"/>
    <n v="0"/>
    <n v="0"/>
    <n v="0"/>
    <n v="0"/>
    <n v="0"/>
    <s v="Mini-Grant"/>
    <n v="0"/>
    <n v="0"/>
    <n v="0"/>
    <n v="0"/>
    <s v="n/a"/>
    <n v="0"/>
    <s v="Spring 2021"/>
    <n v="0"/>
    <n v="0"/>
    <n v="0"/>
    <n v="0"/>
    <n v="0"/>
    <n v="0"/>
    <n v="0"/>
    <n v="0"/>
    <s v="Mini-Grant"/>
    <n v="0"/>
    <n v="0"/>
    <n v="0"/>
    <n v="0"/>
    <n v="0"/>
    <n v="0"/>
    <n v="0"/>
    <n v="0"/>
    <n v="0"/>
    <n v="0"/>
    <n v="0"/>
    <n v="0"/>
    <n v="0"/>
    <n v="0"/>
    <x v="4"/>
    <n v="0"/>
    <n v="0"/>
    <n v="0"/>
    <n v="0"/>
    <n v="0"/>
    <n v="0"/>
    <s v="Spring 2021"/>
    <n v="0"/>
    <n v="0"/>
    <n v="0"/>
    <n v="0"/>
    <n v="0"/>
    <n v="0"/>
    <n v="0"/>
    <n v="0"/>
    <x v="4"/>
    <n v="0"/>
    <n v="0"/>
    <n v="0"/>
    <n v="0"/>
    <n v="0"/>
    <n v="0"/>
    <s v="Spring 2021"/>
    <n v="0"/>
    <n v="0"/>
    <n v="0"/>
    <n v="0"/>
    <n v="0"/>
    <n v="0"/>
    <n v="0"/>
    <n v="0"/>
    <n v="0"/>
    <n v="0"/>
    <n v="0"/>
  </r>
  <r>
    <s v="M132"/>
    <n v="518033"/>
    <x v="19"/>
    <s v="2020"/>
    <x v="1"/>
    <x v="14"/>
    <n v="4000"/>
    <s v="Spring 2021"/>
    <s v="Amanda Nichols"/>
    <s v="amnichol@highlands.edu"/>
    <s v="Intermediate Spanish"/>
    <s v="SPAN 2001, SPAN 2002"/>
    <s v="Foreign Languages"/>
    <s v="n/a"/>
    <s v="n/a"/>
    <s v="n/a"/>
    <n v="0"/>
    <n v="0"/>
    <n v="0"/>
    <n v="0"/>
    <n v="0"/>
    <n v="0"/>
    <s v="Spring 2021"/>
    <m/>
    <m/>
    <m/>
    <m/>
    <n v="0"/>
    <n v="0"/>
    <n v="0"/>
    <n v="0"/>
    <n v="0"/>
    <n v="0"/>
    <n v="0"/>
    <n v="0"/>
    <n v="0"/>
    <n v="0"/>
    <n v="0"/>
    <n v="0"/>
    <n v="0"/>
    <n v="0"/>
    <n v="0"/>
    <n v="0"/>
    <n v="0"/>
    <n v="0"/>
    <n v="0"/>
    <n v="0"/>
    <n v="0"/>
    <n v="0"/>
    <n v="0"/>
    <n v="0"/>
    <n v="0"/>
    <n v="0"/>
    <n v="0"/>
    <n v="0"/>
    <s v="Mini-Grant"/>
    <n v="0"/>
    <n v="0"/>
    <n v="0"/>
    <n v="0"/>
    <n v="0"/>
    <n v="0"/>
    <n v="0"/>
    <n v="0"/>
    <n v="0"/>
    <n v="0"/>
    <n v="0"/>
    <n v="0"/>
    <n v="0"/>
    <n v="0"/>
    <s v="Mini-Grant"/>
    <n v="0"/>
    <n v="0"/>
    <n v="0"/>
    <n v="0"/>
    <s v="n/a"/>
    <n v="0"/>
    <s v="Spring 2021"/>
    <n v="0"/>
    <n v="0"/>
    <n v="0"/>
    <n v="0"/>
    <n v="0"/>
    <n v="0"/>
    <n v="0"/>
    <n v="0"/>
    <s v="Mini-Grant"/>
    <n v="0"/>
    <n v="0"/>
    <n v="0"/>
    <n v="0"/>
    <n v="0"/>
    <n v="0"/>
    <n v="0"/>
    <n v="0"/>
    <n v="0"/>
    <n v="0"/>
    <n v="0"/>
    <n v="0"/>
    <n v="0"/>
    <n v="0"/>
    <x v="4"/>
    <n v="0"/>
    <n v="0"/>
    <n v="0"/>
    <n v="0"/>
    <n v="0"/>
    <n v="0"/>
    <s v="Spring 2021"/>
    <n v="0"/>
    <n v="0"/>
    <n v="0"/>
    <n v="0"/>
    <n v="0"/>
    <n v="0"/>
    <n v="0"/>
    <n v="0"/>
    <x v="4"/>
    <n v="0"/>
    <n v="0"/>
    <n v="0"/>
    <n v="0"/>
    <n v="0"/>
    <n v="0"/>
    <s v="Spring 2021"/>
    <n v="0"/>
    <n v="0"/>
    <n v="0"/>
    <n v="0"/>
    <n v="0"/>
    <n v="0"/>
    <n v="0"/>
    <n v="0"/>
    <n v="0"/>
    <n v="0"/>
    <n v="0"/>
  </r>
  <r>
    <s v="M133"/>
    <n v="518034"/>
    <x v="19"/>
    <s v="2020"/>
    <x v="1"/>
    <x v="14"/>
    <n v="4000"/>
    <s v="Summer 2021"/>
    <s v="Jayme Feagin"/>
    <s v="jfeagin@highlands.edu"/>
    <s v="Minorities in US History"/>
    <s v="HIST 2111, HIST 2112, HIST 2154"/>
    <s v="History"/>
    <s v="n/a"/>
    <s v="n/a"/>
    <s v="n/a"/>
    <n v="0"/>
    <n v="0"/>
    <n v="0"/>
    <n v="0"/>
    <n v="0"/>
    <n v="0"/>
    <s v="Summer 2021"/>
    <m/>
    <m/>
    <m/>
    <m/>
    <n v="0"/>
    <n v="0"/>
    <n v="0"/>
    <n v="0"/>
    <n v="0"/>
    <n v="0"/>
    <n v="0"/>
    <n v="0"/>
    <n v="0"/>
    <n v="0"/>
    <n v="0"/>
    <n v="0"/>
    <n v="0"/>
    <n v="0"/>
    <n v="0"/>
    <n v="0"/>
    <n v="0"/>
    <n v="0"/>
    <n v="0"/>
    <n v="0"/>
    <n v="0"/>
    <n v="0"/>
    <n v="0"/>
    <n v="0"/>
    <n v="0"/>
    <n v="0"/>
    <n v="0"/>
    <n v="0"/>
    <s v="Mini-Grant"/>
    <n v="0"/>
    <n v="0"/>
    <n v="0"/>
    <n v="0"/>
    <n v="0"/>
    <n v="0"/>
    <n v="0"/>
    <n v="0"/>
    <n v="0"/>
    <n v="0"/>
    <n v="0"/>
    <n v="0"/>
    <n v="0"/>
    <n v="0"/>
    <s v="Mini-Grant"/>
    <n v="0"/>
    <n v="0"/>
    <n v="0"/>
    <n v="0"/>
    <s v="n/a"/>
    <n v="0"/>
    <s v="Summer 2021"/>
    <n v="0"/>
    <n v="0"/>
    <n v="0"/>
    <n v="0"/>
    <n v="0"/>
    <n v="0"/>
    <n v="0"/>
    <n v="0"/>
    <s v="Mini-Grant"/>
    <n v="0"/>
    <n v="0"/>
    <n v="0"/>
    <n v="0"/>
    <n v="0"/>
    <n v="0"/>
    <n v="0"/>
    <n v="0"/>
    <n v="0"/>
    <n v="0"/>
    <n v="0"/>
    <n v="0"/>
    <n v="0"/>
    <n v="0"/>
    <x v="4"/>
    <n v="0"/>
    <n v="0"/>
    <n v="0"/>
    <n v="0"/>
    <n v="0"/>
    <n v="0"/>
    <s v="Summer 2021"/>
    <n v="0"/>
    <n v="0"/>
    <n v="0"/>
    <n v="0"/>
    <n v="0"/>
    <n v="0"/>
    <n v="0"/>
    <n v="0"/>
    <x v="4"/>
    <n v="0"/>
    <n v="0"/>
    <n v="0"/>
    <n v="0"/>
    <n v="0"/>
    <n v="0"/>
    <s v="Summer 2021"/>
    <n v="0"/>
    <n v="0"/>
    <n v="0"/>
    <n v="0"/>
    <n v="0"/>
    <n v="0"/>
    <n v="0"/>
    <n v="0"/>
    <n v="0"/>
    <n v="0"/>
    <n v="0"/>
  </r>
  <r>
    <s v="M134"/>
    <n v="517924"/>
    <x v="19"/>
    <s v="2020"/>
    <x v="1"/>
    <x v="22"/>
    <n v="4800"/>
    <s v="Fall 2021"/>
    <s v="Antonio Velazquez"/>
    <s v="velazqueza@savannahstate.edu"/>
    <s v="Special Topics in Civil Engineering (Timber and Masonry Design)"/>
    <s v="ENGT 4903"/>
    <s v="Engineering"/>
    <s v="n/a"/>
    <s v="n/a"/>
    <s v="n/a"/>
    <n v="0"/>
    <n v="0"/>
    <n v="0"/>
    <n v="0"/>
    <n v="0"/>
    <n v="0"/>
    <s v="Spring 2021"/>
    <m/>
    <m/>
    <m/>
    <m/>
    <n v="0"/>
    <n v="0"/>
    <n v="0"/>
    <n v="0"/>
    <n v="0"/>
    <n v="0"/>
    <n v="0"/>
    <n v="0"/>
    <n v="0"/>
    <n v="0"/>
    <n v="0"/>
    <n v="0"/>
    <n v="0"/>
    <n v="0"/>
    <n v="0"/>
    <n v="0"/>
    <n v="0"/>
    <n v="0"/>
    <n v="0"/>
    <n v="0"/>
    <n v="0"/>
    <n v="0"/>
    <n v="0"/>
    <n v="0"/>
    <n v="0"/>
    <n v="0"/>
    <n v="0"/>
    <n v="0"/>
    <s v="Mini-Grant"/>
    <n v="0"/>
    <n v="0"/>
    <n v="0"/>
    <n v="0"/>
    <n v="0"/>
    <n v="0"/>
    <n v="0"/>
    <n v="0"/>
    <n v="0"/>
    <n v="0"/>
    <n v="0"/>
    <n v="0"/>
    <n v="0"/>
    <n v="0"/>
    <s v="Mini-Grant"/>
    <n v="0"/>
    <n v="0"/>
    <n v="0"/>
    <n v="0"/>
    <s v="n/a"/>
    <n v="0"/>
    <s v="Spring 2021"/>
    <n v="0"/>
    <n v="0"/>
    <n v="0"/>
    <n v="0"/>
    <n v="0"/>
    <n v="0"/>
    <n v="0"/>
    <n v="0"/>
    <s v="Mini-Grant"/>
    <n v="0"/>
    <n v="0"/>
    <n v="0"/>
    <n v="0"/>
    <n v="0"/>
    <n v="0"/>
    <n v="0"/>
    <n v="0"/>
    <n v="0"/>
    <n v="0"/>
    <n v="0"/>
    <n v="0"/>
    <n v="0"/>
    <n v="0"/>
    <x v="4"/>
    <n v="0"/>
    <n v="0"/>
    <n v="0"/>
    <n v="0"/>
    <n v="0"/>
    <n v="0"/>
    <s v="Spring 2021"/>
    <n v="0"/>
    <n v="0"/>
    <n v="0"/>
    <n v="0"/>
    <n v="0"/>
    <n v="0"/>
    <n v="0"/>
    <n v="0"/>
    <x v="4"/>
    <n v="0"/>
    <n v="0"/>
    <n v="0"/>
    <n v="0"/>
    <n v="0"/>
    <n v="0"/>
    <s v="Spring 2021"/>
    <n v="0"/>
    <n v="0"/>
    <n v="0"/>
    <n v="0"/>
    <n v="0"/>
    <n v="0"/>
    <n v="0"/>
    <n v="0"/>
    <n v="0"/>
    <n v="0"/>
    <n v="0"/>
  </r>
  <r>
    <n v="548"/>
    <n v="518916"/>
    <x v="20"/>
    <s v="2021"/>
    <x v="0"/>
    <x v="4"/>
    <n v="25346"/>
    <s v="Spring 2023"/>
    <s v="Brett Matherne"/>
    <s v="bmatherne@gsu.edu"/>
    <s v="Strategic Management"/>
    <s v="BUSA 4980"/>
    <s v="Business Administration, Management, and Economics"/>
    <s v="Not Found"/>
    <s v="Not Found"/>
    <s v="Not Found"/>
    <n v="150851.75"/>
    <n v="1035"/>
    <n v="145.75"/>
    <n v="225"/>
    <n v="405"/>
    <n v="408"/>
    <s v="Fall 2021"/>
    <m/>
    <m/>
    <m/>
    <m/>
    <n v="408"/>
    <n v="0"/>
    <n v="0"/>
    <n v="0"/>
    <n v="0"/>
    <n v="0"/>
    <n v="0"/>
    <n v="0"/>
    <n v="0"/>
    <n v="0"/>
    <n v="0"/>
    <n v="0"/>
    <n v="0"/>
    <n v="0"/>
    <n v="0"/>
    <n v="0"/>
    <n v="0"/>
    <n v="0"/>
    <n v="0"/>
    <n v="0"/>
    <n v="0"/>
    <n v="0"/>
    <n v="0"/>
    <n v="0"/>
    <n v="0"/>
    <n v="0"/>
    <n v="0"/>
    <n v="0"/>
    <s v="Continued"/>
    <n v="0"/>
    <n v="0"/>
    <n v="0"/>
    <n v="0"/>
    <n v="0"/>
    <n v="0"/>
    <n v="0"/>
    <n v="0"/>
    <n v="0"/>
    <n v="0"/>
    <n v="0"/>
    <n v="0"/>
    <n v="0"/>
    <n v="0"/>
    <s v="Continued"/>
    <n v="0"/>
    <n v="0"/>
    <n v="0"/>
    <n v="0"/>
    <n v="0"/>
    <n v="0"/>
    <s v="Fall 2021"/>
    <n v="0"/>
    <n v="0"/>
    <n v="0"/>
    <n v="0"/>
    <n v="0"/>
    <n v="0"/>
    <n v="0"/>
    <n v="0"/>
    <s v="Continued"/>
    <n v="0"/>
    <n v="0"/>
    <n v="0"/>
    <n v="0"/>
    <n v="145.75"/>
    <n v="0"/>
    <n v="0"/>
    <n v="0"/>
    <n v="0"/>
    <n v="0"/>
    <n v="0"/>
    <n v="0"/>
    <n v="0"/>
    <n v="0"/>
    <x v="0"/>
    <n v="225"/>
    <n v="405"/>
    <n v="408"/>
    <n v="1038"/>
    <n v="145.75"/>
    <n v="151288.5"/>
    <s v="Spring 2022"/>
    <n v="0"/>
    <n v="0"/>
    <n v="0"/>
    <n v="0"/>
    <n v="408"/>
    <n v="59466"/>
    <n v="408"/>
    <n v="59466"/>
    <x v="2"/>
    <n v="225"/>
    <n v="405"/>
    <n v="408"/>
    <n v="1038"/>
    <n v="145.75"/>
    <n v="151288.5"/>
    <s v="Spring 2022"/>
    <n v="225"/>
    <n v="32793.75"/>
    <n v="405"/>
    <n v="59028.75"/>
    <n v="408"/>
    <n v="59466"/>
    <n v="1038"/>
    <n v="151288.5"/>
    <n v="1446"/>
    <n v="210754.5"/>
    <n v="8.3150990294326519"/>
  </r>
  <r>
    <n v="549"/>
    <n v="518774"/>
    <x v="20"/>
    <s v="2021"/>
    <x v="0"/>
    <x v="1"/>
    <n v="24000"/>
    <s v="Fall 2021"/>
    <s v="Maria Valero"/>
    <s v="mvalero2@kennesaw.edu"/>
    <s v="Computer Forensics, Mgt of IT"/>
    <s v="IT 4853"/>
    <s v="Computing Disciplines"/>
    <s v="Positive"/>
    <s v="Neutral"/>
    <s v="Neutral"/>
    <n v="47286.6"/>
    <n v="268"/>
    <n v="149.94999999999999"/>
    <n v="59"/>
    <n v="121"/>
    <n v="111"/>
    <s v="Fall 2021"/>
    <m/>
    <m/>
    <m/>
    <m/>
    <n v="111"/>
    <n v="0"/>
    <n v="0"/>
    <n v="0"/>
    <n v="0"/>
    <n v="0"/>
    <n v="0"/>
    <n v="0"/>
    <n v="0"/>
    <n v="0"/>
    <n v="0"/>
    <n v="0"/>
    <n v="0"/>
    <n v="0"/>
    <n v="0"/>
    <n v="0"/>
    <n v="0"/>
    <n v="0"/>
    <n v="0"/>
    <n v="0"/>
    <n v="0"/>
    <n v="0"/>
    <n v="0"/>
    <n v="0"/>
    <n v="0"/>
    <n v="0"/>
    <n v="0"/>
    <n v="0"/>
    <s v="Continued"/>
    <n v="0"/>
    <n v="0"/>
    <n v="0"/>
    <n v="0"/>
    <n v="0"/>
    <n v="0"/>
    <n v="0"/>
    <n v="0"/>
    <n v="0"/>
    <n v="0"/>
    <n v="0"/>
    <n v="0"/>
    <n v="0"/>
    <n v="0"/>
    <s v="Continued"/>
    <n v="0"/>
    <n v="0"/>
    <n v="0"/>
    <n v="0"/>
    <n v="0"/>
    <n v="0"/>
    <s v="Fall 2021"/>
    <n v="0"/>
    <n v="0"/>
    <n v="0"/>
    <n v="0"/>
    <n v="0"/>
    <n v="0"/>
    <n v="0"/>
    <n v="0"/>
    <s v="Continued"/>
    <n v="0"/>
    <n v="0"/>
    <n v="0"/>
    <n v="0"/>
    <n v="199.95"/>
    <n v="0"/>
    <n v="0"/>
    <n v="0"/>
    <n v="0"/>
    <n v="0"/>
    <n v="0"/>
    <n v="0"/>
    <n v="0"/>
    <n v="0"/>
    <x v="0"/>
    <n v="59"/>
    <n v="121"/>
    <n v="111"/>
    <n v="291"/>
    <n v="199.95"/>
    <n v="58185.45"/>
    <s v="Fall 2021"/>
    <n v="0"/>
    <n v="0"/>
    <n v="121"/>
    <n v="24193.949999999997"/>
    <n v="111"/>
    <n v="22194.449999999997"/>
    <n v="232"/>
    <n v="46388.399999999994"/>
    <x v="2"/>
    <n v="59"/>
    <n v="121"/>
    <n v="111"/>
    <n v="291"/>
    <n v="199.95"/>
    <n v="58185.45"/>
    <s v="Fall 2021"/>
    <n v="59"/>
    <n v="11797.05"/>
    <n v="121"/>
    <n v="24193.949999999997"/>
    <n v="111"/>
    <n v="22194.449999999997"/>
    <n v="291"/>
    <n v="58185.45"/>
    <n v="523"/>
    <n v="104573.84999999999"/>
    <n v="4.3572437499999994"/>
  </r>
  <r>
    <n v="551"/>
    <n v="518921"/>
    <x v="20"/>
    <s v="2021"/>
    <x v="0"/>
    <x v="14"/>
    <n v="11000"/>
    <s v="Fall 2021"/>
    <s v="Lisa Jellum"/>
    <s v="ljellum@highlands.edu"/>
    <s v="Social Issues in Sport"/>
    <s v="SMGT 2300"/>
    <s v="Business Administration, Management, and Economics"/>
    <s v="Positive"/>
    <s v="Positive"/>
    <s v="Negative"/>
    <n v="14190"/>
    <n v="110"/>
    <n v="129"/>
    <n v="38"/>
    <n v="38"/>
    <n v="38"/>
    <s v="Fall 2021"/>
    <m/>
    <m/>
    <m/>
    <m/>
    <n v="38"/>
    <n v="0"/>
    <n v="0"/>
    <n v="0"/>
    <n v="0"/>
    <n v="0"/>
    <n v="0"/>
    <n v="0"/>
    <n v="0"/>
    <n v="0"/>
    <n v="0"/>
    <n v="0"/>
    <n v="0"/>
    <n v="0"/>
    <n v="0"/>
    <n v="0"/>
    <n v="0"/>
    <n v="0"/>
    <n v="0"/>
    <n v="0"/>
    <n v="0"/>
    <n v="0"/>
    <n v="0"/>
    <n v="0"/>
    <n v="0"/>
    <n v="0"/>
    <n v="0"/>
    <n v="0"/>
    <s v="Continued"/>
    <n v="0"/>
    <n v="0"/>
    <n v="0"/>
    <n v="0"/>
    <n v="0"/>
    <n v="0"/>
    <n v="0"/>
    <n v="0"/>
    <n v="0"/>
    <n v="0"/>
    <n v="0"/>
    <n v="0"/>
    <n v="0"/>
    <n v="0"/>
    <s v="Continued"/>
    <n v="0"/>
    <n v="0"/>
    <n v="0"/>
    <n v="0"/>
    <n v="0"/>
    <n v="0"/>
    <s v="Fall 2021"/>
    <n v="0"/>
    <n v="0"/>
    <n v="0"/>
    <n v="0"/>
    <n v="0"/>
    <n v="0"/>
    <n v="0"/>
    <n v="0"/>
    <s v="Continued"/>
    <n v="0"/>
    <n v="0"/>
    <n v="0"/>
    <n v="0"/>
    <n v="129"/>
    <n v="0"/>
    <n v="0"/>
    <n v="0"/>
    <n v="0"/>
    <n v="0"/>
    <n v="0"/>
    <n v="0"/>
    <n v="0"/>
    <n v="0"/>
    <x v="0"/>
    <n v="38"/>
    <n v="38"/>
    <n v="38"/>
    <n v="114"/>
    <n v="129"/>
    <n v="14706"/>
    <s v="Fall 2021"/>
    <n v="0"/>
    <n v="0"/>
    <n v="38"/>
    <n v="4902"/>
    <n v="38"/>
    <n v="4902"/>
    <n v="76"/>
    <n v="9804"/>
    <x v="2"/>
    <n v="38"/>
    <n v="38"/>
    <n v="38"/>
    <n v="114"/>
    <n v="129"/>
    <n v="14706"/>
    <s v="Fall 2021"/>
    <n v="38"/>
    <n v="4902"/>
    <n v="38"/>
    <n v="4902"/>
    <n v="38"/>
    <n v="4902"/>
    <n v="114"/>
    <n v="14706"/>
    <n v="190"/>
    <n v="24510"/>
    <n v="2.228181818181818"/>
  </r>
  <r>
    <n v="552"/>
    <n v="518775"/>
    <x v="20"/>
    <s v="2021"/>
    <x v="0"/>
    <x v="23"/>
    <n v="7000"/>
    <s v="Fall 2021"/>
    <s v="James H. Murphy"/>
    <s v="jmurphy@westga.edu"/>
    <s v="Principles of Microeconomics"/>
    <s v="ECON 2106 "/>
    <s v="Business Administration, Management, and Economics"/>
    <s v="Not Found"/>
    <s v="Not Found"/>
    <s v="Not Found"/>
    <n v="60652.81"/>
    <n v="238.8"/>
    <n v="253.99"/>
    <n v="57.449999999999996"/>
    <n v="95.75"/>
    <n v="85.6"/>
    <s v="Fall 2021"/>
    <m/>
    <m/>
    <m/>
    <m/>
    <n v="85.6"/>
    <n v="0"/>
    <n v="0"/>
    <n v="0"/>
    <n v="0"/>
    <n v="0"/>
    <n v="0"/>
    <n v="0"/>
    <n v="0"/>
    <n v="0"/>
    <n v="0"/>
    <n v="0"/>
    <n v="0"/>
    <n v="0"/>
    <n v="0"/>
    <n v="0"/>
    <n v="0"/>
    <n v="0"/>
    <n v="0"/>
    <n v="0"/>
    <n v="0"/>
    <n v="0"/>
    <n v="0"/>
    <n v="0"/>
    <n v="0"/>
    <n v="0"/>
    <n v="0"/>
    <n v="0"/>
    <s v="Continued"/>
    <n v="0"/>
    <n v="0"/>
    <n v="0"/>
    <n v="0"/>
    <n v="0"/>
    <n v="0"/>
    <n v="0"/>
    <n v="0"/>
    <n v="0"/>
    <n v="0"/>
    <n v="0"/>
    <n v="0"/>
    <n v="0"/>
    <n v="0"/>
    <s v="Continued"/>
    <n v="0"/>
    <n v="0"/>
    <n v="0"/>
    <n v="0"/>
    <n v="0"/>
    <n v="0"/>
    <s v="Fall 2021"/>
    <n v="0"/>
    <n v="0"/>
    <n v="0"/>
    <n v="0"/>
    <n v="0"/>
    <n v="0"/>
    <n v="0"/>
    <n v="0"/>
    <s v="Continued"/>
    <n v="0"/>
    <n v="0"/>
    <n v="0"/>
    <n v="0"/>
    <n v="253.99"/>
    <n v="0"/>
    <n v="0"/>
    <n v="0"/>
    <n v="0"/>
    <n v="0"/>
    <n v="0"/>
    <n v="0"/>
    <n v="0"/>
    <n v="0"/>
    <x v="1"/>
    <n v="57.449999999999996"/>
    <n v="95.75"/>
    <n v="85.6"/>
    <n v="238.79999999999998"/>
    <n v="253.99"/>
    <n v="60652.811999999998"/>
    <s v="Fall 2021"/>
    <n v="0"/>
    <n v="0"/>
    <n v="0"/>
    <n v="0"/>
    <n v="0"/>
    <n v="0"/>
    <n v="0"/>
    <n v="0"/>
    <x v="1"/>
    <n v="57.449999999999996"/>
    <n v="95.75"/>
    <n v="85.6"/>
    <n v="238.79999999999998"/>
    <n v="253.99"/>
    <n v="60652.811999999998"/>
    <s v="Fall 2021"/>
    <n v="0"/>
    <n v="0"/>
    <n v="0"/>
    <n v="0"/>
    <n v="0"/>
    <n v="0"/>
    <n v="0"/>
    <n v="0"/>
    <n v="0"/>
    <n v="0"/>
    <n v="0"/>
  </r>
  <r>
    <n v="553"/>
    <n v="518776"/>
    <x v="20"/>
    <s v="2021"/>
    <x v="0"/>
    <x v="7"/>
    <n v="25500"/>
    <s v="Fall 2022 "/>
    <s v="Ariel Cornett"/>
    <s v="kcornett@georgiasouthern.edu"/>
    <s v="Culturally Responsive Pedagogy"/>
    <s v="ELEM 6130"/>
    <s v="Educator Preparation"/>
    <s v="Not Found"/>
    <s v="Not Found"/>
    <s v="Not Found"/>
    <n v="10623.75"/>
    <n v="294"/>
    <n v="35.412500000000001"/>
    <n v="87"/>
    <n v="18"/>
    <n v="159"/>
    <s v="Fall 2021"/>
    <m/>
    <m/>
    <m/>
    <m/>
    <n v="159"/>
    <n v="0"/>
    <n v="0"/>
    <n v="0"/>
    <n v="0"/>
    <n v="0"/>
    <n v="0"/>
    <n v="0"/>
    <n v="0"/>
    <n v="0"/>
    <n v="0"/>
    <n v="0"/>
    <n v="0"/>
    <n v="0"/>
    <n v="0"/>
    <n v="0"/>
    <n v="0"/>
    <n v="0"/>
    <n v="0"/>
    <n v="0"/>
    <n v="0"/>
    <n v="0"/>
    <n v="0"/>
    <n v="0"/>
    <n v="0"/>
    <n v="0"/>
    <n v="0"/>
    <n v="0"/>
    <s v="Continued"/>
    <n v="0"/>
    <n v="0"/>
    <n v="0"/>
    <n v="0"/>
    <n v="0"/>
    <n v="0"/>
    <n v="0"/>
    <n v="0"/>
    <n v="0"/>
    <n v="0"/>
    <n v="0"/>
    <n v="0"/>
    <n v="0"/>
    <n v="0"/>
    <s v="Continued"/>
    <n v="0"/>
    <n v="0"/>
    <n v="0"/>
    <n v="0"/>
    <n v="0"/>
    <n v="0"/>
    <s v="Fall 2021"/>
    <n v="0"/>
    <n v="0"/>
    <n v="0"/>
    <n v="0"/>
    <n v="0"/>
    <n v="0"/>
    <n v="0"/>
    <n v="0"/>
    <s v="Continued"/>
    <n v="0"/>
    <n v="0"/>
    <n v="0"/>
    <n v="0"/>
    <n v="141.65"/>
    <n v="0"/>
    <n v="0"/>
    <n v="0"/>
    <n v="0"/>
    <n v="0"/>
    <n v="0"/>
    <n v="0"/>
    <n v="0"/>
    <n v="0"/>
    <x v="0"/>
    <n v="87"/>
    <n v="18"/>
    <n v="159"/>
    <n v="264"/>
    <n v="141.65"/>
    <n v="37395.599999999999"/>
    <s v="Fall 2021"/>
    <n v="0"/>
    <n v="0"/>
    <n v="18"/>
    <n v="2549.7000000000003"/>
    <n v="159"/>
    <n v="22522.350000000002"/>
    <n v="177"/>
    <n v="25072.050000000003"/>
    <x v="2"/>
    <n v="87"/>
    <n v="18"/>
    <n v="159"/>
    <n v="264"/>
    <n v="141.65"/>
    <n v="37395.599999999999"/>
    <s v="Fall 2021"/>
    <n v="87"/>
    <n v="12323.550000000001"/>
    <n v="18"/>
    <n v="2549.7000000000003"/>
    <n v="159"/>
    <n v="22522.350000000002"/>
    <n v="264"/>
    <n v="37395.600000000006"/>
    <n v="441"/>
    <n v="62467.650000000009"/>
    <n v="2.4497117647058828"/>
  </r>
  <r>
    <n v="554"/>
    <n v="518777"/>
    <x v="20"/>
    <s v="2021"/>
    <x v="0"/>
    <x v="17"/>
    <n v="26400"/>
    <s v="Fall 2021"/>
    <s v="Jessica Traylor"/>
    <s v="jtraylor1@gordonstate.edu"/>
    <s v="Introduction to Psychology"/>
    <s v="PSYC 1101 "/>
    <s v="Psychology"/>
    <s v="Positive"/>
    <s v="Positive"/>
    <s v="Positive"/>
    <n v="90432"/>
    <n v="960"/>
    <n v="94.2"/>
    <n v="64"/>
    <n v="512"/>
    <n v="384"/>
    <s v="Fall 2021"/>
    <m/>
    <m/>
    <m/>
    <m/>
    <n v="384"/>
    <n v="0"/>
    <n v="0"/>
    <n v="0"/>
    <n v="0"/>
    <n v="0"/>
    <n v="0"/>
    <n v="0"/>
    <n v="0"/>
    <n v="0"/>
    <n v="0"/>
    <n v="0"/>
    <n v="0"/>
    <n v="0"/>
    <n v="0"/>
    <n v="0"/>
    <n v="0"/>
    <n v="0"/>
    <n v="0"/>
    <n v="0"/>
    <n v="0"/>
    <n v="0"/>
    <n v="0"/>
    <n v="0"/>
    <n v="0"/>
    <n v="0"/>
    <n v="0"/>
    <n v="0"/>
    <s v="Continued"/>
    <n v="0"/>
    <n v="0"/>
    <n v="0"/>
    <n v="0"/>
    <n v="0"/>
    <n v="0"/>
    <n v="0"/>
    <n v="0"/>
    <n v="0"/>
    <n v="0"/>
    <n v="0"/>
    <n v="0"/>
    <n v="0"/>
    <n v="0"/>
    <s v="Continued"/>
    <n v="0"/>
    <n v="0"/>
    <n v="0"/>
    <n v="0"/>
    <n v="0"/>
    <n v="0"/>
    <s v="Fall 2021"/>
    <n v="0"/>
    <n v="0"/>
    <n v="0"/>
    <n v="0"/>
    <n v="0"/>
    <n v="0"/>
    <n v="0"/>
    <n v="0"/>
    <s v="Continued"/>
    <n v="0"/>
    <n v="0"/>
    <n v="0"/>
    <n v="0"/>
    <n v="94.2"/>
    <n v="0"/>
    <n v="0"/>
    <n v="0"/>
    <n v="0"/>
    <n v="0"/>
    <n v="0"/>
    <n v="0"/>
    <n v="0"/>
    <n v="0"/>
    <x v="0"/>
    <n v="64"/>
    <n v="512"/>
    <n v="384"/>
    <n v="960"/>
    <n v="94.2"/>
    <n v="90432"/>
    <s v="Fall 2021"/>
    <n v="0"/>
    <n v="0"/>
    <n v="512"/>
    <n v="48230.400000000001"/>
    <n v="384"/>
    <n v="36172.800000000003"/>
    <n v="896"/>
    <n v="84403.200000000012"/>
    <x v="2"/>
    <n v="64"/>
    <n v="512"/>
    <n v="384"/>
    <n v="960"/>
    <n v="94.2"/>
    <n v="90432"/>
    <s v="Fall 2021"/>
    <n v="64"/>
    <n v="6028.8"/>
    <n v="512"/>
    <n v="48230.400000000001"/>
    <n v="384"/>
    <n v="36172.800000000003"/>
    <n v="960"/>
    <n v="90432"/>
    <n v="1856"/>
    <n v="174835.20000000001"/>
    <n v="6.6225454545454552"/>
  </r>
  <r>
    <n v="555"/>
    <n v="518800"/>
    <x v="20"/>
    <s v="2021"/>
    <x v="0"/>
    <x v="21"/>
    <n v="15000"/>
    <s v="Fall 2021"/>
    <s v="Katherine Pinzon"/>
    <s v="kpinzon@ggc.edu"/>
    <s v="Calculus I"/>
    <s v="MATH 2200 "/>
    <s v="Mathematical Subjects"/>
    <s v="Positive"/>
    <s v="Neutral"/>
    <s v="Positive"/>
    <n v="61992"/>
    <n v="560"/>
    <n v="110.7"/>
    <n v="84"/>
    <n v="152"/>
    <n v="84"/>
    <s v="Fall 2021"/>
    <m/>
    <m/>
    <m/>
    <m/>
    <n v="84"/>
    <n v="0"/>
    <n v="0"/>
    <n v="0"/>
    <n v="0"/>
    <n v="0"/>
    <n v="0"/>
    <n v="0"/>
    <n v="0"/>
    <n v="0"/>
    <n v="0"/>
    <n v="0"/>
    <n v="0"/>
    <n v="0"/>
    <n v="0"/>
    <n v="0"/>
    <n v="0"/>
    <n v="0"/>
    <n v="0"/>
    <n v="0"/>
    <n v="0"/>
    <n v="0"/>
    <n v="0"/>
    <n v="0"/>
    <n v="0"/>
    <n v="0"/>
    <n v="0"/>
    <n v="0"/>
    <s v="Continued"/>
    <n v="0"/>
    <n v="0"/>
    <n v="0"/>
    <n v="0"/>
    <n v="0"/>
    <n v="0"/>
    <n v="0"/>
    <n v="0"/>
    <n v="0"/>
    <n v="0"/>
    <n v="0"/>
    <n v="0"/>
    <n v="0"/>
    <n v="0"/>
    <s v="Continued"/>
    <n v="0"/>
    <n v="0"/>
    <n v="0"/>
    <n v="0"/>
    <n v="0"/>
    <n v="0"/>
    <s v="Fall 2021"/>
    <n v="0"/>
    <n v="0"/>
    <n v="0"/>
    <n v="0"/>
    <n v="0"/>
    <n v="0"/>
    <n v="0"/>
    <n v="0"/>
    <s v="Continued"/>
    <n v="0"/>
    <n v="0"/>
    <n v="0"/>
    <n v="0"/>
    <n v="110.7"/>
    <n v="0"/>
    <n v="0"/>
    <n v="0"/>
    <n v="0"/>
    <n v="0"/>
    <n v="0"/>
    <n v="0"/>
    <n v="0"/>
    <n v="0"/>
    <x v="0"/>
    <n v="84"/>
    <n v="152"/>
    <n v="84"/>
    <n v="320"/>
    <n v="110.7"/>
    <n v="35424"/>
    <s v="Fall 2021"/>
    <n v="0"/>
    <n v="0"/>
    <n v="152"/>
    <n v="16826.400000000001"/>
    <n v="84"/>
    <n v="9298.8000000000011"/>
    <n v="236"/>
    <n v="26125.200000000004"/>
    <x v="2"/>
    <n v="0"/>
    <n v="56"/>
    <n v="56"/>
    <n v="112"/>
    <n v="100"/>
    <n v="11200"/>
    <s v="Fall 2021"/>
    <n v="0"/>
    <n v="0"/>
    <n v="56"/>
    <n v="5600"/>
    <n v="56"/>
    <n v="5600"/>
    <n v="112"/>
    <n v="11200"/>
    <n v="348"/>
    <n v="37325.200000000004"/>
    <n v="2.4883466666666672"/>
  </r>
  <r>
    <n v="556"/>
    <n v="518884"/>
    <x v="20"/>
    <s v="2021"/>
    <x v="0"/>
    <x v="4"/>
    <n v="20000"/>
    <s v="Fall 2021"/>
    <s v="Nancy Gup"/>
    <s v="ngup@gsu.edu"/>
    <s v="Abnormal Psychology"/>
    <s v="PSYC 2621"/>
    <s v="Psychology"/>
    <s v="Not Found"/>
    <s v="Not Found"/>
    <s v="Not Found"/>
    <n v="69264"/>
    <n v="558"/>
    <n v="159"/>
    <n v="137"/>
    <n v="172"/>
    <n v="271"/>
    <s v="Fall 2021"/>
    <m/>
    <m/>
    <m/>
    <m/>
    <n v="271"/>
    <n v="0"/>
    <n v="0"/>
    <n v="0"/>
    <n v="0"/>
    <n v="0"/>
    <n v="0"/>
    <n v="0"/>
    <n v="0"/>
    <n v="0"/>
    <n v="0"/>
    <n v="0"/>
    <n v="0"/>
    <n v="0"/>
    <n v="0"/>
    <n v="0"/>
    <n v="0"/>
    <n v="0"/>
    <n v="0"/>
    <n v="0"/>
    <n v="0"/>
    <n v="0"/>
    <n v="0"/>
    <n v="0"/>
    <n v="0"/>
    <n v="0"/>
    <n v="0"/>
    <n v="0"/>
    <s v="Continued"/>
    <n v="0"/>
    <n v="0"/>
    <n v="0"/>
    <n v="0"/>
    <n v="0"/>
    <n v="0"/>
    <n v="0"/>
    <n v="0"/>
    <n v="0"/>
    <n v="0"/>
    <n v="0"/>
    <n v="0"/>
    <n v="0"/>
    <n v="0"/>
    <s v="Continued"/>
    <n v="0"/>
    <n v="0"/>
    <n v="0"/>
    <n v="0"/>
    <n v="0"/>
    <n v="0"/>
    <s v="Fall 2021"/>
    <n v="0"/>
    <n v="0"/>
    <n v="0"/>
    <n v="0"/>
    <n v="0"/>
    <n v="0"/>
    <n v="0"/>
    <n v="0"/>
    <s v="Continued"/>
    <n v="0"/>
    <n v="0"/>
    <n v="0"/>
    <n v="0"/>
    <n v="90"/>
    <n v="0"/>
    <n v="0"/>
    <n v="0"/>
    <n v="0"/>
    <n v="0"/>
    <n v="0"/>
    <n v="0"/>
    <n v="0"/>
    <n v="0"/>
    <x v="0"/>
    <n v="137"/>
    <n v="172"/>
    <n v="271"/>
    <n v="580"/>
    <n v="90"/>
    <n v="52200"/>
    <s v="Fall 2021"/>
    <n v="0"/>
    <n v="0"/>
    <n v="172"/>
    <n v="15480"/>
    <n v="271"/>
    <n v="24390"/>
    <n v="443"/>
    <n v="39870"/>
    <x v="2"/>
    <n v="137"/>
    <n v="172"/>
    <n v="271"/>
    <n v="580"/>
    <n v="90"/>
    <n v="52200"/>
    <s v="Fall 2021"/>
    <n v="137"/>
    <n v="12330"/>
    <n v="172"/>
    <n v="15480"/>
    <n v="271"/>
    <n v="24390"/>
    <n v="580"/>
    <n v="52200"/>
    <n v="1023"/>
    <n v="92070"/>
    <n v="4.6035000000000004"/>
  </r>
  <r>
    <n v="557"/>
    <n v="518883"/>
    <x v="20"/>
    <s v="2021"/>
    <x v="0"/>
    <x v="4"/>
    <n v="30000"/>
    <s v="Spring 2022"/>
    <s v="Antara Dutta"/>
    <s v="adutta@gsu.edu"/>
    <s v="Principles of Chemistry I"/>
    <s v="CHEM 1211"/>
    <s v="Chemistry"/>
    <s v="Not Found"/>
    <s v="Not Found"/>
    <s v="Not Found"/>
    <n v="115500"/>
    <n v="525"/>
    <n v="220"/>
    <n v="140"/>
    <n v="211"/>
    <n v="211"/>
    <s v="Fall 2021"/>
    <m/>
    <m/>
    <m/>
    <m/>
    <n v="211"/>
    <n v="0"/>
    <n v="0"/>
    <n v="0"/>
    <n v="0"/>
    <n v="0"/>
    <n v="0"/>
    <n v="0"/>
    <n v="0"/>
    <n v="0"/>
    <n v="0"/>
    <n v="0"/>
    <n v="0"/>
    <n v="0"/>
    <n v="0"/>
    <n v="0"/>
    <n v="0"/>
    <n v="0"/>
    <n v="0"/>
    <n v="0"/>
    <n v="0"/>
    <n v="0"/>
    <n v="0"/>
    <n v="0"/>
    <n v="0"/>
    <n v="0"/>
    <n v="0"/>
    <n v="0"/>
    <s v="Continued"/>
    <n v="0"/>
    <n v="0"/>
    <n v="0"/>
    <n v="0"/>
    <n v="0"/>
    <n v="0"/>
    <n v="0"/>
    <n v="0"/>
    <n v="0"/>
    <n v="0"/>
    <n v="0"/>
    <n v="0"/>
    <n v="0"/>
    <n v="0"/>
    <s v="Continued"/>
    <n v="0"/>
    <n v="0"/>
    <n v="0"/>
    <n v="0"/>
    <n v="0"/>
    <n v="0"/>
    <s v="Fall 2021"/>
    <n v="0"/>
    <n v="0"/>
    <n v="0"/>
    <n v="0"/>
    <n v="0"/>
    <n v="0"/>
    <n v="0"/>
    <n v="0"/>
    <s v="Continued"/>
    <n v="0"/>
    <n v="0"/>
    <n v="0"/>
    <n v="0"/>
    <n v="220"/>
    <n v="0"/>
    <n v="0"/>
    <n v="0"/>
    <n v="0"/>
    <n v="0"/>
    <n v="0"/>
    <n v="0"/>
    <n v="0"/>
    <n v="0"/>
    <x v="0"/>
    <n v="140"/>
    <n v="211"/>
    <n v="211"/>
    <n v="562"/>
    <n v="220"/>
    <n v="123640"/>
    <s v="Spring 2022"/>
    <n v="0"/>
    <n v="0"/>
    <n v="0"/>
    <n v="0"/>
    <n v="211"/>
    <n v="46420"/>
    <n v="211"/>
    <n v="46420"/>
    <x v="2"/>
    <n v="140"/>
    <n v="211"/>
    <n v="211"/>
    <n v="562"/>
    <n v="220"/>
    <n v="123640"/>
    <s v="Spring 2022"/>
    <n v="140"/>
    <n v="30800"/>
    <n v="211"/>
    <n v="46420"/>
    <n v="211"/>
    <n v="46420"/>
    <n v="562"/>
    <n v="123640"/>
    <n v="773"/>
    <n v="170060"/>
    <n v="5.6686666666666667"/>
  </r>
  <r>
    <n v="559"/>
    <n v="518778"/>
    <x v="20"/>
    <s v="2021"/>
    <x v="0"/>
    <x v="9"/>
    <n v="10000"/>
    <s v="Fall 2021"/>
    <s v="Martiana Sega"/>
    <s v="msega@ega.edu"/>
    <s v="Introductory Biology I"/>
    <s v="BIOL 1103"/>
    <s v="Biological Sciences"/>
    <s v="Positive"/>
    <s v="Neutral"/>
    <s v="Neutral"/>
    <n v="33295.5"/>
    <n v="294"/>
    <n v="113.25"/>
    <n v="58"/>
    <n v="118"/>
    <n v="118"/>
    <s v="Fall 2021"/>
    <m/>
    <m/>
    <m/>
    <m/>
    <n v="118"/>
    <n v="0"/>
    <n v="0"/>
    <n v="0"/>
    <n v="0"/>
    <n v="0"/>
    <n v="0"/>
    <n v="0"/>
    <n v="0"/>
    <n v="0"/>
    <n v="0"/>
    <n v="0"/>
    <n v="0"/>
    <n v="0"/>
    <n v="0"/>
    <n v="0"/>
    <n v="0"/>
    <n v="0"/>
    <n v="0"/>
    <n v="0"/>
    <n v="0"/>
    <n v="0"/>
    <n v="0"/>
    <n v="0"/>
    <n v="0"/>
    <n v="0"/>
    <n v="0"/>
    <n v="0"/>
    <s v="Continued"/>
    <n v="0"/>
    <n v="0"/>
    <n v="0"/>
    <n v="0"/>
    <n v="0"/>
    <n v="0"/>
    <n v="0"/>
    <n v="0"/>
    <n v="0"/>
    <n v="0"/>
    <n v="0"/>
    <n v="0"/>
    <n v="0"/>
    <n v="0"/>
    <s v="Continued"/>
    <n v="0"/>
    <n v="0"/>
    <n v="0"/>
    <n v="0"/>
    <n v="0"/>
    <n v="0"/>
    <s v="Fall 2021"/>
    <n v="0"/>
    <n v="0"/>
    <n v="0"/>
    <n v="0"/>
    <n v="0"/>
    <n v="0"/>
    <n v="0"/>
    <n v="0"/>
    <s v="Continued"/>
    <n v="0"/>
    <n v="0"/>
    <n v="0"/>
    <n v="0"/>
    <n v="113.25"/>
    <n v="0"/>
    <n v="0"/>
    <n v="0"/>
    <n v="0"/>
    <n v="0"/>
    <n v="0"/>
    <n v="0"/>
    <n v="0"/>
    <n v="0"/>
    <x v="0"/>
    <n v="58"/>
    <n v="118"/>
    <n v="118"/>
    <n v="294"/>
    <n v="113.25"/>
    <n v="33295.5"/>
    <s v="Fall 2021"/>
    <n v="0"/>
    <n v="0"/>
    <n v="118"/>
    <n v="13363.5"/>
    <n v="118"/>
    <n v="13363.5"/>
    <n v="236"/>
    <n v="26727"/>
    <x v="2"/>
    <n v="28"/>
    <n v="56"/>
    <n v="56"/>
    <n v="140"/>
    <n v="113.25"/>
    <n v="15855"/>
    <s v="Fall 2021"/>
    <n v="28"/>
    <n v="3171"/>
    <n v="56"/>
    <n v="6342"/>
    <n v="56"/>
    <n v="6342"/>
    <n v="140"/>
    <n v="15855"/>
    <n v="376"/>
    <n v="42582"/>
    <n v="4.2582000000000004"/>
  </r>
  <r>
    <n v="560"/>
    <n v="518877"/>
    <x v="20"/>
    <s v="2021"/>
    <x v="0"/>
    <x v="11"/>
    <n v="25000"/>
    <s v="Fall 2021"/>
    <s v="Anastasia Angelopoulou"/>
    <s v="angelopoulou_anastasia@columbusstate.edu"/>
    <s v="Programming Languages, Operating Systems, Computer Organization, Internet Programming"/>
    <s v="CPSC 5135"/>
    <s v="Computing Disciplines"/>
    <s v="Neutral"/>
    <s v="Neutral"/>
    <s v="Positive"/>
    <n v="25597.47"/>
    <n v="292"/>
    <n v="111.51749999999998"/>
    <n v="30"/>
    <n v="103"/>
    <n v="104"/>
    <s v="Fall 2021"/>
    <m/>
    <m/>
    <m/>
    <m/>
    <n v="104"/>
    <n v="0"/>
    <n v="0"/>
    <n v="0"/>
    <n v="0"/>
    <n v="0"/>
    <n v="0"/>
    <n v="0"/>
    <n v="0"/>
    <n v="0"/>
    <n v="0"/>
    <n v="0"/>
    <n v="0"/>
    <n v="0"/>
    <n v="0"/>
    <n v="0"/>
    <n v="0"/>
    <n v="0"/>
    <n v="0"/>
    <n v="0"/>
    <n v="0"/>
    <n v="0"/>
    <n v="0"/>
    <n v="0"/>
    <n v="0"/>
    <n v="0"/>
    <n v="0"/>
    <n v="0"/>
    <s v="Continued"/>
    <n v="0"/>
    <n v="0"/>
    <n v="0"/>
    <n v="0"/>
    <n v="0"/>
    <n v="0"/>
    <n v="0"/>
    <n v="0"/>
    <n v="0"/>
    <n v="0"/>
    <n v="0"/>
    <n v="0"/>
    <n v="0"/>
    <n v="0"/>
    <s v="Continued"/>
    <n v="0"/>
    <n v="0"/>
    <n v="0"/>
    <n v="0"/>
    <n v="0"/>
    <n v="0"/>
    <s v="Fall 2021"/>
    <n v="0"/>
    <n v="0"/>
    <n v="0"/>
    <n v="0"/>
    <n v="0"/>
    <n v="0"/>
    <n v="0"/>
    <n v="0"/>
    <s v="Continued"/>
    <n v="0"/>
    <n v="0"/>
    <n v="0"/>
    <n v="0"/>
    <n v="187.95"/>
    <n v="0"/>
    <n v="0"/>
    <n v="0"/>
    <n v="0"/>
    <n v="0"/>
    <n v="0"/>
    <n v="0"/>
    <n v="0"/>
    <n v="0"/>
    <x v="0"/>
    <n v="30"/>
    <n v="103"/>
    <n v="104"/>
    <n v="237"/>
    <n v="187.95"/>
    <n v="44544.149999999994"/>
    <s v="Fall 2021"/>
    <n v="0"/>
    <n v="0"/>
    <n v="103"/>
    <n v="19358.849999999999"/>
    <n v="104"/>
    <n v="19546.8"/>
    <n v="207"/>
    <n v="38905.649999999994"/>
    <x v="2"/>
    <n v="30"/>
    <n v="103"/>
    <n v="104"/>
    <n v="237"/>
    <n v="187.95"/>
    <n v="44544.149999999994"/>
    <s v="Fall 2021"/>
    <n v="30"/>
    <n v="5638.5"/>
    <n v="103"/>
    <n v="19358.849999999999"/>
    <n v="104"/>
    <n v="19546.8"/>
    <n v="237"/>
    <n v="44544.149999999994"/>
    <n v="444"/>
    <n v="83449.799999999988"/>
    <n v="3.3379919999999994"/>
  </r>
  <r>
    <n v="561"/>
    <n v="518801"/>
    <x v="20"/>
    <s v="2021"/>
    <x v="0"/>
    <x v="18"/>
    <n v="27550"/>
    <s v="Fall 2021"/>
    <s v="Dmitriy Beznosko"/>
    <s v="dmitriybeznosko@clayton.edu"/>
    <s v="Solar System Astronomy, Principles of Physics I, Stellar and Galactic Astronomy, Principles of Physics II"/>
    <s v="ASTR 1010"/>
    <s v="Physics and Astronomy"/>
    <s v="Positive"/>
    <s v="Positive"/>
    <s v="Neutral"/>
    <n v="46641.3"/>
    <n v="294"/>
    <n v="127.13749999999999"/>
    <n v="74"/>
    <n v="128"/>
    <n v="128"/>
    <s v="Fall 2021"/>
    <m/>
    <m/>
    <m/>
    <m/>
    <n v="128"/>
    <n v="0"/>
    <n v="0"/>
    <n v="0"/>
    <n v="0"/>
    <n v="0"/>
    <n v="0"/>
    <n v="0"/>
    <n v="0"/>
    <n v="0"/>
    <n v="0"/>
    <n v="0"/>
    <n v="0"/>
    <n v="0"/>
    <n v="0"/>
    <n v="0"/>
    <n v="0"/>
    <n v="0"/>
    <n v="0"/>
    <n v="0"/>
    <n v="0"/>
    <n v="0"/>
    <n v="0"/>
    <n v="0"/>
    <n v="0"/>
    <n v="0"/>
    <n v="0"/>
    <n v="0"/>
    <s v="Continued"/>
    <n v="0"/>
    <n v="0"/>
    <n v="0"/>
    <n v="0"/>
    <n v="0"/>
    <n v="0"/>
    <n v="0"/>
    <n v="0"/>
    <n v="0"/>
    <n v="0"/>
    <n v="0"/>
    <n v="0"/>
    <n v="0"/>
    <n v="0"/>
    <s v="Continued"/>
    <n v="0"/>
    <n v="0"/>
    <n v="0"/>
    <n v="0"/>
    <n v="0"/>
    <n v="0"/>
    <s v="Fall 2021"/>
    <n v="0"/>
    <n v="0"/>
    <n v="0"/>
    <n v="0"/>
    <n v="0"/>
    <n v="0"/>
    <n v="0"/>
    <n v="0"/>
    <s v="Continued"/>
    <n v="0"/>
    <n v="0"/>
    <n v="0"/>
    <n v="0"/>
    <n v="230"/>
    <n v="0"/>
    <n v="0"/>
    <n v="0"/>
    <n v="0"/>
    <n v="0"/>
    <n v="0"/>
    <n v="0"/>
    <n v="0"/>
    <n v="0"/>
    <x v="0"/>
    <n v="74"/>
    <n v="128"/>
    <n v="128"/>
    <n v="330"/>
    <n v="230"/>
    <n v="75900"/>
    <s v="Fall 2021"/>
    <n v="0"/>
    <n v="0"/>
    <n v="128"/>
    <n v="29440"/>
    <n v="128"/>
    <n v="29440"/>
    <n v="256"/>
    <n v="58880"/>
    <x v="2"/>
    <n v="74"/>
    <n v="128"/>
    <n v="128"/>
    <n v="330"/>
    <n v="230"/>
    <n v="75900"/>
    <s v="Fall 2021"/>
    <n v="74"/>
    <n v="17020"/>
    <n v="128"/>
    <n v="29440"/>
    <n v="128"/>
    <n v="29440"/>
    <n v="330"/>
    <n v="75900"/>
    <n v="586"/>
    <n v="134780"/>
    <n v="4.8921960072595283"/>
  </r>
  <r>
    <s v="M135"/>
    <n v="518779"/>
    <x v="20"/>
    <s v="2021"/>
    <x v="1"/>
    <x v="1"/>
    <n v="10000"/>
    <s v="Fall 2021"/>
    <s v="Chi Zhang"/>
    <s v="chizhang@kennesaw.edu"/>
    <s v="IT Policy &amp; Law (graduate version), Business Intelligence Systems, IT Policy &amp; Law (undergraduate version), Software Acquisition &amp; Project Management"/>
    <s v="IT 6103 "/>
    <s v="Computing Disciplines"/>
    <s v="n/a"/>
    <s v="n/a"/>
    <s v="n/a"/>
    <n v="0"/>
    <n v="0"/>
    <n v="0"/>
    <n v="0"/>
    <n v="0"/>
    <n v="0"/>
    <s v="n/a"/>
    <m/>
    <m/>
    <m/>
    <m/>
    <n v="0"/>
    <n v="0"/>
    <n v="0"/>
    <n v="0"/>
    <n v="0"/>
    <n v="0"/>
    <n v="0"/>
    <n v="0"/>
    <n v="0"/>
    <n v="0"/>
    <n v="0"/>
    <n v="0"/>
    <n v="0"/>
    <n v="0"/>
    <n v="0"/>
    <n v="0"/>
    <n v="0"/>
    <n v="0"/>
    <n v="0"/>
    <n v="0"/>
    <n v="0"/>
    <n v="0"/>
    <n v="0"/>
    <n v="0"/>
    <n v="0"/>
    <n v="0"/>
    <n v="0"/>
    <n v="0"/>
    <s v="Mini-Grant"/>
    <n v="0"/>
    <n v="0"/>
    <n v="0"/>
    <n v="0"/>
    <n v="0"/>
    <n v="0"/>
    <n v="0"/>
    <n v="0"/>
    <n v="0"/>
    <n v="0"/>
    <n v="0"/>
    <n v="0"/>
    <n v="0"/>
    <n v="0"/>
    <s v="Mini-Grant"/>
    <n v="0"/>
    <n v="0"/>
    <n v="0"/>
    <n v="0"/>
    <n v="0"/>
    <n v="0"/>
    <s v="Fall 2021"/>
    <n v="0"/>
    <n v="0"/>
    <n v="0"/>
    <n v="0"/>
    <n v="0"/>
    <n v="0"/>
    <n v="0"/>
    <n v="0"/>
    <s v="Mini-Grant"/>
    <n v="0"/>
    <n v="0"/>
    <n v="0"/>
    <n v="0"/>
    <n v="0"/>
    <n v="0"/>
    <n v="0"/>
    <n v="0"/>
    <n v="0"/>
    <n v="0"/>
    <n v="0"/>
    <n v="0"/>
    <n v="0"/>
    <n v="0"/>
    <x v="4"/>
    <n v="0"/>
    <n v="0"/>
    <n v="0"/>
    <n v="0"/>
    <n v="0"/>
    <n v="0"/>
    <s v="Fall 2021"/>
    <n v="0"/>
    <n v="0"/>
    <n v="0"/>
    <n v="0"/>
    <n v="0"/>
    <n v="0"/>
    <n v="0"/>
    <n v="0"/>
    <x v="4"/>
    <n v="0"/>
    <n v="0"/>
    <n v="0"/>
    <n v="0"/>
    <n v="0"/>
    <n v="0"/>
    <s v="Fall 2021"/>
    <n v="0"/>
    <n v="0"/>
    <n v="0"/>
    <n v="0"/>
    <n v="0"/>
    <n v="0"/>
    <n v="0"/>
    <n v="0"/>
    <n v="0"/>
    <n v="0"/>
    <n v="0"/>
  </r>
  <r>
    <s v="M136"/>
    <n v="518784"/>
    <x v="20"/>
    <s v="2021"/>
    <x v="1"/>
    <x v="1"/>
    <n v="10000"/>
    <s v="Fall 2021"/>
    <s v="Lei Li"/>
    <s v="lli13@kennesaw.edu"/>
    <s v="Advanced Database, Wireless Security, IT Design Studio, Information Security Concepts &amp; Admin"/>
    <s v="IT 4153 "/>
    <s v="Computing Disciplines"/>
    <s v="n/a"/>
    <s v="n/a"/>
    <s v="n/a"/>
    <n v="0"/>
    <n v="0"/>
    <n v="0"/>
    <n v="0"/>
    <n v="0"/>
    <n v="0"/>
    <s v="n/a"/>
    <m/>
    <m/>
    <m/>
    <m/>
    <n v="0"/>
    <n v="0"/>
    <n v="0"/>
    <n v="0"/>
    <n v="0"/>
    <n v="0"/>
    <n v="0"/>
    <n v="0"/>
    <n v="0"/>
    <n v="0"/>
    <n v="0"/>
    <n v="0"/>
    <n v="0"/>
    <n v="0"/>
    <n v="0"/>
    <n v="0"/>
    <n v="0"/>
    <n v="0"/>
    <n v="0"/>
    <n v="0"/>
    <n v="0"/>
    <n v="0"/>
    <n v="0"/>
    <n v="0"/>
    <n v="0"/>
    <n v="0"/>
    <n v="0"/>
    <n v="0"/>
    <s v="Mini-Grant"/>
    <n v="0"/>
    <n v="0"/>
    <n v="0"/>
    <n v="0"/>
    <n v="0"/>
    <n v="0"/>
    <n v="0"/>
    <n v="0"/>
    <n v="0"/>
    <n v="0"/>
    <n v="0"/>
    <n v="0"/>
    <n v="0"/>
    <n v="0"/>
    <s v="Mini-Grant"/>
    <n v="0"/>
    <n v="0"/>
    <n v="0"/>
    <n v="0"/>
    <n v="0"/>
    <n v="0"/>
    <s v="Fall 2021"/>
    <n v="0"/>
    <n v="0"/>
    <n v="0"/>
    <n v="0"/>
    <n v="0"/>
    <n v="0"/>
    <n v="0"/>
    <n v="0"/>
    <s v="Mini-Grant"/>
    <n v="0"/>
    <n v="0"/>
    <n v="0"/>
    <n v="0"/>
    <n v="0"/>
    <n v="0"/>
    <n v="0"/>
    <n v="0"/>
    <n v="0"/>
    <n v="0"/>
    <n v="0"/>
    <n v="0"/>
    <n v="0"/>
    <n v="0"/>
    <x v="4"/>
    <n v="0"/>
    <n v="0"/>
    <n v="0"/>
    <n v="0"/>
    <n v="0"/>
    <n v="0"/>
    <s v="Fall 2021"/>
    <n v="0"/>
    <n v="0"/>
    <n v="0"/>
    <n v="0"/>
    <n v="0"/>
    <n v="0"/>
    <n v="0"/>
    <n v="0"/>
    <x v="4"/>
    <n v="0"/>
    <n v="0"/>
    <n v="0"/>
    <n v="0"/>
    <n v="0"/>
    <n v="0"/>
    <s v="Fall 2021"/>
    <n v="0"/>
    <n v="0"/>
    <n v="0"/>
    <n v="0"/>
    <n v="0"/>
    <n v="0"/>
    <n v="0"/>
    <n v="0"/>
    <n v="0"/>
    <n v="0"/>
    <n v="0"/>
  </r>
  <r>
    <s v="M137"/>
    <n v="518887"/>
    <x v="20"/>
    <s v="2021"/>
    <x v="1"/>
    <x v="4"/>
    <n v="10000"/>
    <s v="Fall 2021"/>
    <s v="Shuguang Hong"/>
    <s v="shong@gsu.edu"/>
    <s v="Cloud Computing and Application Development"/>
    <s v="CIS 4850 "/>
    <s v="Computing Disciplines"/>
    <s v="n/a"/>
    <s v="n/a"/>
    <s v="n/a"/>
    <n v="0"/>
    <n v="0"/>
    <n v="0"/>
    <n v="0"/>
    <n v="0"/>
    <n v="0"/>
    <s v="n/a"/>
    <m/>
    <m/>
    <m/>
    <m/>
    <n v="0"/>
    <n v="0"/>
    <n v="0"/>
    <n v="0"/>
    <n v="0"/>
    <n v="0"/>
    <n v="0"/>
    <n v="0"/>
    <n v="0"/>
    <n v="0"/>
    <n v="0"/>
    <n v="0"/>
    <n v="0"/>
    <n v="0"/>
    <n v="0"/>
    <n v="0"/>
    <n v="0"/>
    <n v="0"/>
    <n v="0"/>
    <n v="0"/>
    <n v="0"/>
    <n v="0"/>
    <n v="0"/>
    <n v="0"/>
    <n v="0"/>
    <n v="0"/>
    <n v="0"/>
    <n v="0"/>
    <s v="Mini-Grant"/>
    <n v="0"/>
    <n v="0"/>
    <n v="0"/>
    <n v="0"/>
    <n v="0"/>
    <n v="0"/>
    <n v="0"/>
    <n v="0"/>
    <n v="0"/>
    <n v="0"/>
    <n v="0"/>
    <n v="0"/>
    <n v="0"/>
    <n v="0"/>
    <s v="Mini-Grant"/>
    <n v="0"/>
    <n v="0"/>
    <n v="0"/>
    <n v="0"/>
    <n v="0"/>
    <n v="0"/>
    <s v="Fall 2021"/>
    <n v="0"/>
    <n v="0"/>
    <n v="0"/>
    <n v="0"/>
    <n v="0"/>
    <n v="0"/>
    <n v="0"/>
    <n v="0"/>
    <s v="Mini-Grant"/>
    <n v="0"/>
    <n v="0"/>
    <n v="0"/>
    <n v="0"/>
    <n v="0"/>
    <n v="0"/>
    <n v="0"/>
    <n v="0"/>
    <n v="0"/>
    <n v="0"/>
    <n v="0"/>
    <n v="0"/>
    <n v="0"/>
    <n v="0"/>
    <x v="4"/>
    <n v="0"/>
    <n v="0"/>
    <n v="0"/>
    <n v="0"/>
    <n v="0"/>
    <n v="0"/>
    <s v="Fall 2021"/>
    <n v="0"/>
    <n v="0"/>
    <n v="0"/>
    <n v="0"/>
    <n v="0"/>
    <n v="0"/>
    <n v="0"/>
    <n v="0"/>
    <x v="4"/>
    <n v="0"/>
    <n v="0"/>
    <n v="0"/>
    <n v="0"/>
    <n v="0"/>
    <n v="0"/>
    <s v="Fall 2021"/>
    <n v="0"/>
    <n v="0"/>
    <n v="0"/>
    <n v="0"/>
    <n v="0"/>
    <n v="0"/>
    <n v="0"/>
    <n v="0"/>
    <n v="0"/>
    <n v="0"/>
    <n v="0"/>
  </r>
  <r>
    <s v="M138"/>
    <n v="518920"/>
    <x v="20"/>
    <s v="2021"/>
    <x v="1"/>
    <x v="14"/>
    <n v="4000"/>
    <s v="Fall 2021"/>
    <s v="Jayme Akers Feagin"/>
    <s v="jfeagin@highlands.edu"/>
    <s v="World Civilizations I &amp; II"/>
    <s v="HIST 1111 &amp; HIST 1112"/>
    <s v="History"/>
    <s v="n/a"/>
    <s v="n/a"/>
    <s v="n/a"/>
    <n v="0"/>
    <n v="0"/>
    <n v="0"/>
    <n v="0"/>
    <n v="0"/>
    <n v="0"/>
    <s v="n/a"/>
    <m/>
    <m/>
    <m/>
    <m/>
    <n v="0"/>
    <n v="0"/>
    <n v="0"/>
    <n v="0"/>
    <n v="0"/>
    <n v="0"/>
    <n v="0"/>
    <n v="0"/>
    <n v="0"/>
    <n v="0"/>
    <n v="0"/>
    <n v="0"/>
    <n v="0"/>
    <n v="0"/>
    <n v="0"/>
    <n v="0"/>
    <n v="0"/>
    <n v="0"/>
    <n v="0"/>
    <n v="0"/>
    <n v="0"/>
    <n v="0"/>
    <n v="0"/>
    <n v="0"/>
    <n v="0"/>
    <n v="0"/>
    <n v="0"/>
    <n v="0"/>
    <s v="Mini-Grant"/>
    <n v="0"/>
    <n v="0"/>
    <n v="0"/>
    <n v="0"/>
    <n v="0"/>
    <n v="0"/>
    <n v="0"/>
    <n v="0"/>
    <n v="0"/>
    <n v="0"/>
    <n v="0"/>
    <n v="0"/>
    <n v="0"/>
    <n v="0"/>
    <s v="Mini-Grant"/>
    <n v="0"/>
    <n v="0"/>
    <n v="0"/>
    <n v="0"/>
    <n v="0"/>
    <n v="0"/>
    <s v="Fall 2021"/>
    <n v="0"/>
    <n v="0"/>
    <n v="0"/>
    <n v="0"/>
    <n v="0"/>
    <n v="0"/>
    <n v="0"/>
    <n v="0"/>
    <s v="Mini-Grant"/>
    <n v="0"/>
    <n v="0"/>
    <n v="0"/>
    <n v="0"/>
    <n v="0"/>
    <n v="0"/>
    <n v="0"/>
    <n v="0"/>
    <n v="0"/>
    <n v="0"/>
    <n v="0"/>
    <n v="0"/>
    <n v="0"/>
    <n v="0"/>
    <x v="4"/>
    <n v="0"/>
    <n v="0"/>
    <n v="0"/>
    <n v="0"/>
    <n v="0"/>
    <n v="0"/>
    <s v="Fall 2021"/>
    <n v="0"/>
    <n v="0"/>
    <n v="0"/>
    <n v="0"/>
    <n v="0"/>
    <n v="0"/>
    <n v="0"/>
    <n v="0"/>
    <x v="4"/>
    <n v="0"/>
    <n v="0"/>
    <n v="0"/>
    <n v="0"/>
    <n v="0"/>
    <n v="0"/>
    <s v="Fall 2021"/>
    <n v="0"/>
    <n v="0"/>
    <n v="0"/>
    <n v="0"/>
    <n v="0"/>
    <n v="0"/>
    <n v="0"/>
    <n v="0"/>
    <n v="0"/>
    <n v="0"/>
    <n v="0"/>
  </r>
  <r>
    <s v="M139"/>
    <n v="518919"/>
    <x v="20"/>
    <s v="2021"/>
    <x v="1"/>
    <x v="14"/>
    <n v="10000"/>
    <s v="Fall 2021"/>
    <s v="Lisa Jellum"/>
    <s v="ljellum@highlands.edu"/>
    <s v="Core Concepts of Health and Wellness"/>
    <s v="PHED 1010 "/>
    <s v="Kinesiology"/>
    <s v="n/a"/>
    <s v="n/a"/>
    <s v="n/a"/>
    <n v="0"/>
    <n v="0"/>
    <n v="0"/>
    <n v="0"/>
    <n v="0"/>
    <n v="0"/>
    <s v="n/a"/>
    <m/>
    <m/>
    <m/>
    <m/>
    <n v="0"/>
    <n v="0"/>
    <n v="0"/>
    <n v="0"/>
    <n v="0"/>
    <n v="0"/>
    <n v="0"/>
    <n v="0"/>
    <n v="0"/>
    <n v="0"/>
    <n v="0"/>
    <n v="0"/>
    <n v="0"/>
    <n v="0"/>
    <n v="0"/>
    <n v="0"/>
    <n v="0"/>
    <n v="0"/>
    <n v="0"/>
    <n v="0"/>
    <n v="0"/>
    <n v="0"/>
    <n v="0"/>
    <n v="0"/>
    <n v="0"/>
    <n v="0"/>
    <n v="0"/>
    <n v="0"/>
    <s v="Mini-Grant"/>
    <n v="0"/>
    <n v="0"/>
    <n v="0"/>
    <n v="0"/>
    <n v="0"/>
    <n v="0"/>
    <n v="0"/>
    <n v="0"/>
    <n v="0"/>
    <n v="0"/>
    <n v="0"/>
    <n v="0"/>
    <n v="0"/>
    <n v="0"/>
    <s v="Mini-Grant"/>
    <n v="0"/>
    <n v="0"/>
    <n v="0"/>
    <n v="0"/>
    <n v="0"/>
    <n v="0"/>
    <s v="Fall 2021"/>
    <n v="0"/>
    <n v="0"/>
    <n v="0"/>
    <n v="0"/>
    <n v="0"/>
    <n v="0"/>
    <n v="0"/>
    <n v="0"/>
    <s v="Mini-Grant"/>
    <n v="0"/>
    <n v="0"/>
    <n v="0"/>
    <n v="0"/>
    <n v="0"/>
    <n v="0"/>
    <n v="0"/>
    <n v="0"/>
    <n v="0"/>
    <n v="0"/>
    <n v="0"/>
    <n v="0"/>
    <n v="0"/>
    <n v="0"/>
    <x v="4"/>
    <n v="0"/>
    <n v="0"/>
    <n v="0"/>
    <n v="0"/>
    <n v="0"/>
    <n v="0"/>
    <s v="Fall 2021"/>
    <n v="0"/>
    <n v="0"/>
    <n v="0"/>
    <n v="0"/>
    <n v="0"/>
    <n v="0"/>
    <n v="0"/>
    <n v="0"/>
    <x v="4"/>
    <n v="0"/>
    <n v="0"/>
    <n v="0"/>
    <n v="0"/>
    <n v="0"/>
    <n v="0"/>
    <s v="Fall 2021"/>
    <n v="0"/>
    <n v="0"/>
    <n v="0"/>
    <n v="0"/>
    <n v="0"/>
    <n v="0"/>
    <n v="0"/>
    <n v="0"/>
    <n v="0"/>
    <n v="0"/>
    <n v="0"/>
  </r>
  <r>
    <s v="M140"/>
    <n v="518918"/>
    <x v="20"/>
    <s v="2021"/>
    <x v="1"/>
    <x v="14"/>
    <n v="9000"/>
    <s v="Fall 2021"/>
    <s v="Lisa Jellum"/>
    <s v="ljellum@highlands.edu"/>
    <s v="Principles of Human Nutrition, Nutrition Principles"/>
    <s v="BIOL 2190, PHED 2202"/>
    <s v="Biological Sciences"/>
    <s v="n/a"/>
    <s v="n/a"/>
    <s v="n/a"/>
    <n v="0"/>
    <n v="0"/>
    <n v="0"/>
    <n v="0"/>
    <n v="0"/>
    <n v="0"/>
    <s v="n/a"/>
    <m/>
    <m/>
    <m/>
    <m/>
    <n v="0"/>
    <n v="0"/>
    <n v="0"/>
    <n v="0"/>
    <n v="0"/>
    <n v="0"/>
    <n v="0"/>
    <n v="0"/>
    <n v="0"/>
    <n v="0"/>
    <n v="0"/>
    <n v="0"/>
    <n v="0"/>
    <n v="0"/>
    <n v="0"/>
    <n v="0"/>
    <n v="0"/>
    <n v="0"/>
    <n v="0"/>
    <n v="0"/>
    <n v="0"/>
    <n v="0"/>
    <n v="0"/>
    <n v="0"/>
    <n v="0"/>
    <n v="0"/>
    <n v="0"/>
    <n v="0"/>
    <s v="Mini-Grant"/>
    <n v="0"/>
    <n v="0"/>
    <n v="0"/>
    <n v="0"/>
    <n v="0"/>
    <n v="0"/>
    <n v="0"/>
    <n v="0"/>
    <n v="0"/>
    <n v="0"/>
    <n v="0"/>
    <n v="0"/>
    <n v="0"/>
    <n v="0"/>
    <s v="Mini-Grant"/>
    <n v="0"/>
    <n v="0"/>
    <n v="0"/>
    <n v="0"/>
    <n v="0"/>
    <n v="0"/>
    <s v="Fall 2021"/>
    <n v="0"/>
    <n v="0"/>
    <n v="0"/>
    <n v="0"/>
    <n v="0"/>
    <n v="0"/>
    <n v="0"/>
    <n v="0"/>
    <s v="Mini-Grant"/>
    <n v="0"/>
    <n v="0"/>
    <n v="0"/>
    <n v="0"/>
    <n v="0"/>
    <n v="0"/>
    <n v="0"/>
    <n v="0"/>
    <n v="0"/>
    <n v="0"/>
    <n v="0"/>
    <n v="0"/>
    <n v="0"/>
    <n v="0"/>
    <x v="4"/>
    <n v="0"/>
    <n v="0"/>
    <n v="0"/>
    <n v="0"/>
    <n v="0"/>
    <n v="0"/>
    <s v="Fall 2021"/>
    <n v="0"/>
    <n v="0"/>
    <n v="0"/>
    <n v="0"/>
    <n v="0"/>
    <n v="0"/>
    <n v="0"/>
    <n v="0"/>
    <x v="4"/>
    <n v="0"/>
    <n v="0"/>
    <n v="0"/>
    <n v="0"/>
    <n v="0"/>
    <n v="0"/>
    <s v="Fall 2021"/>
    <n v="0"/>
    <n v="0"/>
    <n v="0"/>
    <n v="0"/>
    <n v="0"/>
    <n v="0"/>
    <n v="0"/>
    <n v="0"/>
    <n v="0"/>
    <n v="0"/>
    <n v="0"/>
  </r>
  <r>
    <s v="M141"/>
    <n v="518786"/>
    <x v="20"/>
    <s v="2021"/>
    <x v="1"/>
    <x v="7"/>
    <n v="10000"/>
    <s v="Fall 2021"/>
    <s v="Shainaz Landge"/>
    <s v="slandge@georgiasouthern.edu"/>
    <s v="Summer STEM professional development series - Remote Mentoring of Undergraduate Research Students (ReMentURS)"/>
    <s v="Remote Mentoring of Undergraduate Research Students (ReMentURS)"/>
    <s v="Arts and Sciences"/>
    <s v="n/a"/>
    <s v="n/a"/>
    <s v="n/a"/>
    <n v="0"/>
    <n v="0"/>
    <n v="0"/>
    <n v="0"/>
    <n v="0"/>
    <n v="0"/>
    <s v="n/a"/>
    <m/>
    <m/>
    <m/>
    <m/>
    <n v="0"/>
    <n v="0"/>
    <n v="0"/>
    <n v="0"/>
    <n v="0"/>
    <n v="0"/>
    <n v="0"/>
    <n v="0"/>
    <n v="0"/>
    <n v="0"/>
    <n v="0"/>
    <n v="0"/>
    <n v="0"/>
    <n v="0"/>
    <n v="0"/>
    <n v="0"/>
    <n v="0"/>
    <n v="0"/>
    <n v="0"/>
    <n v="0"/>
    <n v="0"/>
    <n v="0"/>
    <n v="0"/>
    <n v="0"/>
    <n v="0"/>
    <n v="0"/>
    <n v="0"/>
    <n v="0"/>
    <s v="Mini-Grant"/>
    <n v="0"/>
    <n v="0"/>
    <n v="0"/>
    <n v="0"/>
    <n v="0"/>
    <n v="0"/>
    <n v="0"/>
    <n v="0"/>
    <n v="0"/>
    <n v="0"/>
    <n v="0"/>
    <n v="0"/>
    <n v="0"/>
    <n v="0"/>
    <s v="Mini-Grant"/>
    <n v="0"/>
    <n v="0"/>
    <n v="0"/>
    <n v="0"/>
    <n v="0"/>
    <n v="0"/>
    <s v="Fall 2021"/>
    <n v="0"/>
    <n v="0"/>
    <n v="0"/>
    <n v="0"/>
    <n v="0"/>
    <n v="0"/>
    <n v="0"/>
    <n v="0"/>
    <s v="Mini-Grant"/>
    <n v="0"/>
    <n v="0"/>
    <n v="0"/>
    <n v="0"/>
    <n v="0"/>
    <n v="0"/>
    <n v="0"/>
    <n v="0"/>
    <n v="0"/>
    <n v="0"/>
    <n v="0"/>
    <n v="0"/>
    <n v="0"/>
    <n v="0"/>
    <x v="4"/>
    <n v="0"/>
    <n v="0"/>
    <n v="0"/>
    <n v="0"/>
    <n v="0"/>
    <n v="0"/>
    <s v="Fall 2021"/>
    <n v="0"/>
    <n v="0"/>
    <n v="0"/>
    <n v="0"/>
    <n v="0"/>
    <n v="0"/>
    <n v="0"/>
    <n v="0"/>
    <x v="4"/>
    <n v="0"/>
    <n v="0"/>
    <n v="0"/>
    <n v="0"/>
    <n v="0"/>
    <n v="0"/>
    <s v="Fall 2021"/>
    <n v="0"/>
    <n v="0"/>
    <n v="0"/>
    <n v="0"/>
    <n v="0"/>
    <n v="0"/>
    <n v="0"/>
    <n v="0"/>
    <n v="0"/>
    <n v="0"/>
    <n v="0"/>
  </r>
  <r>
    <s v="M142"/>
    <n v="518802"/>
    <x v="20"/>
    <s v="2021"/>
    <x v="1"/>
    <x v="0"/>
    <n v="10000"/>
    <s v="Fall 2021"/>
    <s v="George L. Israel"/>
    <s v="larry.israel@mga.edu"/>
    <s v="Survey of World History I - HIST IIII - eCore"/>
    <s v="HIST IIII"/>
    <s v="History"/>
    <s v="n/a"/>
    <s v="n/a"/>
    <s v="n/a"/>
    <n v="0"/>
    <n v="0"/>
    <n v="0"/>
    <n v="0"/>
    <n v="0"/>
    <n v="0"/>
    <s v="n/a"/>
    <m/>
    <m/>
    <m/>
    <m/>
    <n v="0"/>
    <n v="0"/>
    <n v="0"/>
    <n v="0"/>
    <n v="0"/>
    <n v="0"/>
    <n v="0"/>
    <n v="0"/>
    <n v="0"/>
    <n v="0"/>
    <n v="0"/>
    <n v="0"/>
    <n v="0"/>
    <n v="0"/>
    <n v="0"/>
    <n v="0"/>
    <n v="0"/>
    <n v="0"/>
    <n v="0"/>
    <n v="0"/>
    <n v="0"/>
    <n v="0"/>
    <n v="0"/>
    <n v="0"/>
    <n v="0"/>
    <n v="0"/>
    <n v="0"/>
    <n v="0"/>
    <s v="Mini-Grant"/>
    <n v="0"/>
    <n v="0"/>
    <n v="0"/>
    <n v="0"/>
    <n v="0"/>
    <n v="0"/>
    <n v="0"/>
    <n v="0"/>
    <n v="0"/>
    <n v="0"/>
    <n v="0"/>
    <n v="0"/>
    <n v="0"/>
    <n v="0"/>
    <s v="Mini-Grant"/>
    <n v="0"/>
    <n v="0"/>
    <n v="0"/>
    <n v="0"/>
    <n v="0"/>
    <n v="0"/>
    <s v="Fall 2021"/>
    <n v="0"/>
    <n v="0"/>
    <n v="0"/>
    <n v="0"/>
    <n v="0"/>
    <n v="0"/>
    <n v="0"/>
    <n v="0"/>
    <s v="Mini-Grant"/>
    <n v="0"/>
    <n v="0"/>
    <n v="0"/>
    <n v="0"/>
    <n v="0"/>
    <n v="0"/>
    <n v="0"/>
    <n v="0"/>
    <n v="0"/>
    <n v="0"/>
    <n v="0"/>
    <n v="0"/>
    <n v="0"/>
    <n v="0"/>
    <x v="4"/>
    <n v="0"/>
    <n v="0"/>
    <n v="0"/>
    <n v="0"/>
    <n v="0"/>
    <n v="0"/>
    <s v="Fall 2021"/>
    <n v="0"/>
    <n v="0"/>
    <n v="0"/>
    <n v="0"/>
    <n v="0"/>
    <n v="0"/>
    <n v="0"/>
    <n v="0"/>
    <x v="4"/>
    <n v="0"/>
    <n v="0"/>
    <n v="0"/>
    <n v="0"/>
    <n v="0"/>
    <n v="0"/>
    <s v="Fall 2021"/>
    <n v="0"/>
    <n v="0"/>
    <n v="0"/>
    <n v="0"/>
    <n v="0"/>
    <n v="0"/>
    <n v="0"/>
    <n v="0"/>
    <n v="0"/>
    <n v="0"/>
    <n v="0"/>
  </r>
  <r>
    <s v="M143"/>
    <n v="518787"/>
    <x v="20"/>
    <s v="2021"/>
    <x v="1"/>
    <x v="19"/>
    <n v="10000"/>
    <s v="Fall 2021"/>
    <s v="Samuel Cartwright"/>
    <s v="cartwris@fvsu.edu"/>
    <s v="Mathematical Modeling"/>
    <s v="MATH 1101"/>
    <s v="Mathematical Subjects"/>
    <s v="n/a"/>
    <s v="n/a"/>
    <s v="n/a"/>
    <n v="0"/>
    <n v="0"/>
    <n v="0"/>
    <n v="0"/>
    <n v="0"/>
    <n v="0"/>
    <s v="n/a"/>
    <m/>
    <m/>
    <m/>
    <m/>
    <n v="0"/>
    <n v="0"/>
    <n v="0"/>
    <n v="0"/>
    <n v="0"/>
    <n v="0"/>
    <n v="0"/>
    <n v="0"/>
    <n v="0"/>
    <n v="0"/>
    <n v="0"/>
    <n v="0"/>
    <n v="0"/>
    <n v="0"/>
    <n v="0"/>
    <n v="0"/>
    <n v="0"/>
    <n v="0"/>
    <n v="0"/>
    <n v="0"/>
    <n v="0"/>
    <n v="0"/>
    <n v="0"/>
    <n v="0"/>
    <n v="0"/>
    <n v="0"/>
    <n v="0"/>
    <n v="0"/>
    <s v="Mini-Grant"/>
    <n v="0"/>
    <n v="0"/>
    <n v="0"/>
    <n v="0"/>
    <n v="0"/>
    <n v="0"/>
    <n v="0"/>
    <n v="0"/>
    <n v="0"/>
    <n v="0"/>
    <n v="0"/>
    <n v="0"/>
    <n v="0"/>
    <n v="0"/>
    <s v="Mini-Grant"/>
    <n v="0"/>
    <n v="0"/>
    <n v="0"/>
    <n v="0"/>
    <n v="0"/>
    <n v="0"/>
    <s v="Fall 2021"/>
    <n v="0"/>
    <n v="0"/>
    <n v="0"/>
    <n v="0"/>
    <n v="0"/>
    <n v="0"/>
    <n v="0"/>
    <n v="0"/>
    <s v="Mini-Grant"/>
    <n v="0"/>
    <n v="0"/>
    <n v="0"/>
    <n v="0"/>
    <n v="0"/>
    <n v="0"/>
    <n v="0"/>
    <n v="0"/>
    <n v="0"/>
    <n v="0"/>
    <n v="0"/>
    <n v="0"/>
    <n v="0"/>
    <n v="0"/>
    <x v="4"/>
    <n v="0"/>
    <n v="0"/>
    <n v="0"/>
    <n v="0"/>
    <n v="0"/>
    <n v="0"/>
    <s v="Fall 2021"/>
    <n v="0"/>
    <n v="0"/>
    <n v="0"/>
    <n v="0"/>
    <n v="0"/>
    <n v="0"/>
    <n v="0"/>
    <n v="0"/>
    <x v="4"/>
    <n v="0"/>
    <n v="0"/>
    <n v="0"/>
    <n v="0"/>
    <n v="0"/>
    <n v="0"/>
    <s v="Fall 2021"/>
    <n v="0"/>
    <n v="0"/>
    <n v="0"/>
    <n v="0"/>
    <n v="0"/>
    <n v="0"/>
    <n v="0"/>
    <n v="0"/>
    <n v="0"/>
    <n v="0"/>
    <n v="0"/>
  </r>
  <r>
    <s v="M144"/>
    <n v="518923"/>
    <x v="20"/>
    <s v="2021"/>
    <x v="1"/>
    <x v="5"/>
    <n v="1500"/>
    <s v="Summer 2021"/>
    <s v="Shafat Mubin"/>
    <s v="smubin@valdosta.edu"/>
    <s v="Introductory Physics II"/>
    <s v="PHYS 1112K"/>
    <s v="Physics and Astronomy"/>
    <s v="n/a"/>
    <s v="n/a"/>
    <s v="n/a"/>
    <n v="0"/>
    <n v="0"/>
    <n v="0"/>
    <n v="0"/>
    <n v="0"/>
    <n v="0"/>
    <s v="n/a"/>
    <m/>
    <m/>
    <m/>
    <m/>
    <n v="0"/>
    <n v="0"/>
    <n v="0"/>
    <n v="0"/>
    <n v="0"/>
    <n v="0"/>
    <n v="0"/>
    <n v="0"/>
    <n v="0"/>
    <n v="0"/>
    <n v="0"/>
    <n v="0"/>
    <n v="0"/>
    <n v="0"/>
    <n v="0"/>
    <n v="0"/>
    <n v="0"/>
    <n v="0"/>
    <n v="0"/>
    <n v="0"/>
    <n v="0"/>
    <n v="0"/>
    <n v="0"/>
    <n v="0"/>
    <n v="0"/>
    <n v="0"/>
    <n v="0"/>
    <n v="0"/>
    <s v="Mini-Grant"/>
    <n v="0"/>
    <n v="0"/>
    <n v="0"/>
    <n v="0"/>
    <n v="0"/>
    <n v="0"/>
    <n v="0"/>
    <n v="0"/>
    <n v="0"/>
    <n v="0"/>
    <n v="0"/>
    <n v="0"/>
    <n v="0"/>
    <n v="0"/>
    <s v="Mini-Grant"/>
    <n v="0"/>
    <n v="0"/>
    <n v="0"/>
    <n v="0"/>
    <n v="0"/>
    <n v="0"/>
    <s v="Summer 2021"/>
    <n v="0"/>
    <n v="0"/>
    <n v="0"/>
    <n v="0"/>
    <n v="0"/>
    <n v="0"/>
    <n v="0"/>
    <n v="0"/>
    <s v="Mini-Grant"/>
    <n v="0"/>
    <n v="0"/>
    <n v="0"/>
    <n v="0"/>
    <n v="0"/>
    <n v="0"/>
    <n v="0"/>
    <n v="0"/>
    <n v="0"/>
    <n v="0"/>
    <n v="0"/>
    <n v="0"/>
    <n v="0"/>
    <n v="0"/>
    <x v="4"/>
    <n v="0"/>
    <n v="0"/>
    <n v="0"/>
    <n v="0"/>
    <n v="0"/>
    <n v="0"/>
    <s v="Summer 2021"/>
    <n v="0"/>
    <n v="0"/>
    <n v="0"/>
    <n v="0"/>
    <n v="0"/>
    <n v="0"/>
    <n v="0"/>
    <n v="0"/>
    <x v="4"/>
    <n v="0"/>
    <n v="0"/>
    <n v="0"/>
    <n v="0"/>
    <n v="0"/>
    <n v="0"/>
    <s v="Summer 2021"/>
    <n v="0"/>
    <n v="0"/>
    <n v="0"/>
    <n v="0"/>
    <n v="0"/>
    <n v="0"/>
    <n v="0"/>
    <n v="0"/>
    <n v="0"/>
    <n v="0"/>
    <n v="0"/>
  </r>
  <r>
    <s v="M145"/>
    <n v="518917"/>
    <x v="20"/>
    <s v="2021"/>
    <x v="1"/>
    <x v="14"/>
    <n v="6000"/>
    <s v="Summer 2021"/>
    <s v="Banhi Nandi"/>
    <s v="banhinandi@gmail.com"/>
    <s v="Introduction to Medical Microbiology"/>
    <s v="BIOL 2161K"/>
    <s v="Biological Sciences"/>
    <s v="n/a"/>
    <s v="n/a"/>
    <s v="n/a"/>
    <n v="0"/>
    <n v="0"/>
    <n v="0"/>
    <n v="0"/>
    <n v="0"/>
    <n v="0"/>
    <s v="n/a"/>
    <m/>
    <m/>
    <m/>
    <m/>
    <n v="0"/>
    <n v="0"/>
    <n v="0"/>
    <n v="0"/>
    <n v="0"/>
    <n v="0"/>
    <n v="0"/>
    <n v="0"/>
    <n v="0"/>
    <n v="0"/>
    <n v="0"/>
    <n v="0"/>
    <n v="0"/>
    <n v="0"/>
    <n v="0"/>
    <n v="0"/>
    <n v="0"/>
    <n v="0"/>
    <n v="0"/>
    <n v="0"/>
    <n v="0"/>
    <n v="0"/>
    <n v="0"/>
    <n v="0"/>
    <n v="0"/>
    <n v="0"/>
    <n v="0"/>
    <n v="0"/>
    <s v="Mini-Grant"/>
    <n v="0"/>
    <n v="0"/>
    <n v="0"/>
    <n v="0"/>
    <n v="0"/>
    <n v="0"/>
    <n v="0"/>
    <n v="0"/>
    <n v="0"/>
    <n v="0"/>
    <n v="0"/>
    <n v="0"/>
    <n v="0"/>
    <n v="0"/>
    <s v="Mini-Grant"/>
    <n v="0"/>
    <n v="0"/>
    <n v="0"/>
    <n v="0"/>
    <n v="0"/>
    <n v="0"/>
    <s v="Summer 2021"/>
    <n v="0"/>
    <n v="0"/>
    <n v="0"/>
    <n v="0"/>
    <n v="0"/>
    <n v="0"/>
    <n v="0"/>
    <n v="0"/>
    <s v="Mini-Grant"/>
    <n v="0"/>
    <n v="0"/>
    <n v="0"/>
    <n v="0"/>
    <n v="0"/>
    <n v="0"/>
    <n v="0"/>
    <n v="0"/>
    <n v="0"/>
    <n v="0"/>
    <n v="0"/>
    <n v="0"/>
    <n v="0"/>
    <n v="0"/>
    <x v="4"/>
    <n v="0"/>
    <n v="0"/>
    <n v="0"/>
    <n v="0"/>
    <n v="0"/>
    <n v="0"/>
    <s v="Summer 2021"/>
    <n v="0"/>
    <n v="0"/>
    <n v="0"/>
    <n v="0"/>
    <n v="0"/>
    <n v="0"/>
    <n v="0"/>
    <n v="0"/>
    <x v="4"/>
    <n v="0"/>
    <n v="0"/>
    <n v="0"/>
    <n v="0"/>
    <n v="0"/>
    <n v="0"/>
    <s v="Summer 2021"/>
    <n v="0"/>
    <n v="0"/>
    <n v="0"/>
    <n v="0"/>
    <n v="0"/>
    <n v="0"/>
    <n v="0"/>
    <n v="0"/>
    <n v="0"/>
    <n v="0"/>
    <n v="0"/>
  </r>
  <r>
    <s v="M146"/>
    <n v="518798"/>
    <x v="20"/>
    <s v="2021"/>
    <x v="1"/>
    <x v="21"/>
    <n v="9594"/>
    <s v="Fall 2021"/>
    <s v="Anca Doloc Mihu"/>
    <s v="adolocmihu@ggc.edu"/>
    <s v="Software Development II"/>
    <s v="ITEC 3870"/>
    <s v="Computing Disciplines"/>
    <s v="n/a"/>
    <s v="n/a"/>
    <s v="n/a"/>
    <n v="0"/>
    <n v="0"/>
    <n v="0"/>
    <n v="0"/>
    <n v="0"/>
    <n v="0"/>
    <s v="n/a"/>
    <m/>
    <m/>
    <m/>
    <m/>
    <n v="0"/>
    <n v="0"/>
    <n v="0"/>
    <n v="0"/>
    <n v="0"/>
    <n v="0"/>
    <n v="0"/>
    <n v="0"/>
    <n v="0"/>
    <n v="0"/>
    <n v="0"/>
    <n v="0"/>
    <n v="0"/>
    <n v="0"/>
    <n v="0"/>
    <n v="0"/>
    <n v="0"/>
    <n v="0"/>
    <n v="0"/>
    <n v="0"/>
    <n v="0"/>
    <n v="0"/>
    <n v="0"/>
    <n v="0"/>
    <n v="0"/>
    <n v="0"/>
    <n v="0"/>
    <n v="0"/>
    <s v="Mini-Grant"/>
    <n v="0"/>
    <n v="0"/>
    <n v="0"/>
    <n v="0"/>
    <n v="0"/>
    <n v="0"/>
    <n v="0"/>
    <n v="0"/>
    <n v="0"/>
    <n v="0"/>
    <n v="0"/>
    <n v="0"/>
    <n v="0"/>
    <n v="0"/>
    <s v="Mini-Grant"/>
    <n v="0"/>
    <n v="0"/>
    <n v="0"/>
    <n v="0"/>
    <n v="0"/>
    <n v="0"/>
    <s v="Fall 2021"/>
    <n v="0"/>
    <n v="0"/>
    <n v="0"/>
    <n v="0"/>
    <n v="0"/>
    <n v="0"/>
    <n v="0"/>
    <n v="0"/>
    <s v="Mini-Grant"/>
    <n v="0"/>
    <n v="0"/>
    <n v="0"/>
    <n v="0"/>
    <n v="0"/>
    <n v="0"/>
    <n v="0"/>
    <n v="0"/>
    <n v="0"/>
    <n v="0"/>
    <n v="0"/>
    <n v="0"/>
    <n v="0"/>
    <n v="0"/>
    <x v="4"/>
    <n v="0"/>
    <n v="0"/>
    <n v="0"/>
    <n v="0"/>
    <n v="0"/>
    <n v="0"/>
    <s v="Fall 2021"/>
    <n v="0"/>
    <n v="0"/>
    <n v="0"/>
    <n v="0"/>
    <n v="0"/>
    <n v="0"/>
    <n v="0"/>
    <n v="0"/>
    <x v="4"/>
    <n v="0"/>
    <n v="0"/>
    <n v="0"/>
    <n v="0"/>
    <n v="0"/>
    <n v="0"/>
    <s v="Fall 2021"/>
    <n v="0"/>
    <n v="0"/>
    <n v="0"/>
    <n v="0"/>
    <n v="0"/>
    <n v="0"/>
    <n v="0"/>
    <n v="0"/>
    <n v="0"/>
    <n v="0"/>
    <n v="0"/>
  </r>
  <r>
    <s v="M147"/>
    <n v="518888"/>
    <x v="20"/>
    <s v="2021"/>
    <x v="1"/>
    <x v="24"/>
    <n v="10000"/>
    <s v="Fall 2021"/>
    <s v="Laura Clark-Hunt"/>
    <s v="Laura.Clark@abac.edu"/>
    <s v="Senior Project, Rural Community Development Senior Capstone Seminar, Research Course, Instrumental Chemistry"/>
    <s v="FRSC 4630"/>
    <s v="Environmental Science"/>
    <s v="n/a"/>
    <s v="n/a"/>
    <s v="n/a"/>
    <n v="0"/>
    <n v="0"/>
    <n v="0"/>
    <n v="0"/>
    <n v="0"/>
    <n v="0"/>
    <s v="n/a"/>
    <m/>
    <m/>
    <m/>
    <m/>
    <n v="0"/>
    <n v="0"/>
    <n v="0"/>
    <n v="0"/>
    <n v="0"/>
    <n v="0"/>
    <n v="0"/>
    <n v="0"/>
    <n v="0"/>
    <n v="0"/>
    <n v="0"/>
    <n v="0"/>
    <n v="0"/>
    <n v="0"/>
    <n v="0"/>
    <n v="0"/>
    <n v="0"/>
    <n v="0"/>
    <n v="0"/>
    <n v="0"/>
    <n v="0"/>
    <n v="0"/>
    <n v="0"/>
    <n v="0"/>
    <n v="0"/>
    <n v="0"/>
    <n v="0"/>
    <n v="0"/>
    <s v="Mini-Grant"/>
    <n v="0"/>
    <n v="0"/>
    <n v="0"/>
    <n v="0"/>
    <n v="0"/>
    <n v="0"/>
    <n v="0"/>
    <n v="0"/>
    <n v="0"/>
    <n v="0"/>
    <n v="0"/>
    <n v="0"/>
    <n v="0"/>
    <n v="0"/>
    <s v="Mini-Grant"/>
    <n v="0"/>
    <n v="0"/>
    <n v="0"/>
    <n v="0"/>
    <n v="0"/>
    <n v="0"/>
    <s v="Fall 2021"/>
    <n v="0"/>
    <n v="0"/>
    <n v="0"/>
    <n v="0"/>
    <n v="0"/>
    <n v="0"/>
    <n v="0"/>
    <n v="0"/>
    <s v="Mini-Grant"/>
    <n v="0"/>
    <n v="0"/>
    <n v="0"/>
    <n v="0"/>
    <n v="0"/>
    <n v="0"/>
    <n v="0"/>
    <n v="0"/>
    <n v="0"/>
    <n v="0"/>
    <n v="0"/>
    <n v="0"/>
    <n v="0"/>
    <n v="0"/>
    <x v="4"/>
    <n v="0"/>
    <n v="0"/>
    <n v="0"/>
    <n v="0"/>
    <n v="0"/>
    <n v="0"/>
    <s v="Fall 2021"/>
    <n v="0"/>
    <n v="0"/>
    <n v="0"/>
    <n v="0"/>
    <n v="0"/>
    <n v="0"/>
    <n v="0"/>
    <n v="0"/>
    <x v="4"/>
    <n v="0"/>
    <n v="0"/>
    <n v="0"/>
    <n v="0"/>
    <n v="0"/>
    <n v="0"/>
    <s v="Fall 2021"/>
    <n v="0"/>
    <n v="0"/>
    <n v="0"/>
    <n v="0"/>
    <n v="0"/>
    <n v="0"/>
    <n v="0"/>
    <n v="0"/>
    <n v="0"/>
    <n v="0"/>
    <n v="0"/>
  </r>
  <r>
    <s v="M148"/>
    <n v="518789"/>
    <x v="20"/>
    <s v="2021"/>
    <x v="1"/>
    <x v="1"/>
    <n v="2800"/>
    <s v="Fall 2021"/>
    <s v="Sarah North"/>
    <s v="snorth@kennesaw.edu"/>
    <s v="User Interface Engineering"/>
    <s v="CS 4712 "/>
    <s v="Computing Disciplines"/>
    <s v="n/a"/>
    <s v="n/a"/>
    <s v="n/a"/>
    <n v="0"/>
    <n v="0"/>
    <n v="0"/>
    <n v="0"/>
    <n v="0"/>
    <n v="0"/>
    <s v="n/a"/>
    <m/>
    <m/>
    <m/>
    <m/>
    <n v="0"/>
    <n v="0"/>
    <n v="0"/>
    <n v="0"/>
    <n v="0"/>
    <n v="0"/>
    <n v="0"/>
    <n v="0"/>
    <n v="0"/>
    <n v="0"/>
    <n v="0"/>
    <n v="0"/>
    <n v="0"/>
    <n v="0"/>
    <n v="0"/>
    <n v="0"/>
    <n v="0"/>
    <n v="0"/>
    <n v="0"/>
    <n v="0"/>
    <n v="0"/>
    <n v="0"/>
    <n v="0"/>
    <n v="0"/>
    <n v="0"/>
    <n v="0"/>
    <n v="0"/>
    <n v="0"/>
    <s v="Mini-Grant"/>
    <n v="0"/>
    <n v="0"/>
    <n v="0"/>
    <n v="0"/>
    <n v="0"/>
    <n v="0"/>
    <n v="0"/>
    <n v="0"/>
    <n v="0"/>
    <n v="0"/>
    <n v="0"/>
    <n v="0"/>
    <n v="0"/>
    <n v="0"/>
    <s v="Mini-Grant"/>
    <n v="0"/>
    <n v="0"/>
    <n v="0"/>
    <n v="0"/>
    <n v="0"/>
    <n v="0"/>
    <s v="Fall 2021"/>
    <n v="0"/>
    <n v="0"/>
    <n v="0"/>
    <n v="0"/>
    <n v="0"/>
    <n v="0"/>
    <n v="0"/>
    <n v="0"/>
    <s v="Mini-Grant"/>
    <n v="0"/>
    <n v="0"/>
    <n v="0"/>
    <n v="0"/>
    <n v="0"/>
    <n v="0"/>
    <n v="0"/>
    <n v="0"/>
    <n v="0"/>
    <n v="0"/>
    <n v="0"/>
    <n v="0"/>
    <n v="0"/>
    <n v="0"/>
    <x v="4"/>
    <n v="0"/>
    <n v="0"/>
    <n v="0"/>
    <n v="0"/>
    <n v="0"/>
    <n v="0"/>
    <s v="Fall 2021"/>
    <n v="0"/>
    <n v="0"/>
    <n v="0"/>
    <n v="0"/>
    <n v="0"/>
    <n v="0"/>
    <n v="0"/>
    <n v="0"/>
    <x v="4"/>
    <n v="0"/>
    <n v="0"/>
    <n v="0"/>
    <n v="0"/>
    <n v="0"/>
    <n v="0"/>
    <s v="Fall 2021"/>
    <n v="0"/>
    <n v="0"/>
    <n v="0"/>
    <n v="0"/>
    <n v="0"/>
    <n v="0"/>
    <n v="0"/>
    <n v="0"/>
    <n v="0"/>
    <n v="0"/>
    <n v="0"/>
  </r>
  <r>
    <s v="M149"/>
    <n v="518791"/>
    <x v="20"/>
    <s v="2021"/>
    <x v="1"/>
    <x v="1"/>
    <n v="5300"/>
    <s v="Fall 2021"/>
    <s v="Benjamin K. Wadsworth"/>
    <s v="bwadswo2@kennesaw.edu"/>
    <s v="Aural Skills I-IV"/>
    <s v="MUSI 1111 1112 2111 2112 "/>
    <s v="Fine and Applied Arts"/>
    <s v="n/a"/>
    <s v="n/a"/>
    <s v="n/a"/>
    <n v="0"/>
    <n v="0"/>
    <n v="0"/>
    <n v="0"/>
    <n v="0"/>
    <n v="0"/>
    <s v="n/a"/>
    <m/>
    <m/>
    <m/>
    <m/>
    <n v="0"/>
    <n v="0"/>
    <n v="0"/>
    <n v="0"/>
    <n v="0"/>
    <n v="0"/>
    <n v="0"/>
    <n v="0"/>
    <n v="0"/>
    <n v="0"/>
    <n v="0"/>
    <n v="0"/>
    <n v="0"/>
    <n v="0"/>
    <n v="0"/>
    <n v="0"/>
    <n v="0"/>
    <n v="0"/>
    <n v="0"/>
    <n v="0"/>
    <n v="0"/>
    <n v="0"/>
    <n v="0"/>
    <n v="0"/>
    <n v="0"/>
    <n v="0"/>
    <n v="0"/>
    <n v="0"/>
    <s v="Mini-Grant"/>
    <n v="0"/>
    <n v="0"/>
    <n v="0"/>
    <n v="0"/>
    <n v="0"/>
    <n v="0"/>
    <n v="0"/>
    <n v="0"/>
    <n v="0"/>
    <n v="0"/>
    <n v="0"/>
    <n v="0"/>
    <n v="0"/>
    <n v="0"/>
    <s v="Mini-Grant"/>
    <n v="0"/>
    <n v="0"/>
    <n v="0"/>
    <n v="0"/>
    <n v="0"/>
    <n v="0"/>
    <s v="Fall 2021"/>
    <n v="0"/>
    <n v="0"/>
    <n v="0"/>
    <n v="0"/>
    <n v="0"/>
    <n v="0"/>
    <n v="0"/>
    <n v="0"/>
    <s v="Mini-Grant"/>
    <n v="0"/>
    <n v="0"/>
    <n v="0"/>
    <n v="0"/>
    <n v="0"/>
    <n v="0"/>
    <n v="0"/>
    <n v="0"/>
    <n v="0"/>
    <n v="0"/>
    <n v="0"/>
    <n v="0"/>
    <n v="0"/>
    <n v="0"/>
    <x v="4"/>
    <n v="0"/>
    <n v="0"/>
    <n v="0"/>
    <n v="0"/>
    <n v="0"/>
    <n v="0"/>
    <s v="Fall 2021"/>
    <n v="0"/>
    <n v="0"/>
    <n v="0"/>
    <n v="0"/>
    <n v="0"/>
    <n v="0"/>
    <n v="0"/>
    <n v="0"/>
    <x v="4"/>
    <n v="0"/>
    <n v="0"/>
    <n v="0"/>
    <n v="0"/>
    <n v="0"/>
    <n v="0"/>
    <s v="Fall 2021"/>
    <n v="0"/>
    <n v="0"/>
    <n v="0"/>
    <n v="0"/>
    <n v="0"/>
    <n v="0"/>
    <n v="0"/>
    <n v="0"/>
    <n v="0"/>
    <n v="0"/>
    <n v="0"/>
  </r>
  <r>
    <s v="M150"/>
    <n v="518790"/>
    <x v="20"/>
    <s v="2021"/>
    <x v="1"/>
    <x v="23"/>
    <n v="5000"/>
    <s v="Summer 2021"/>
    <s v="Anne Gaquere-Parker"/>
    <s v="agaquere@westga.edu"/>
    <s v="Survey of Organic Chemistry and Biochemistry for pre-allied health majors"/>
    <s v="CHEM1152"/>
    <s v="Chemistry"/>
    <s v="n/a"/>
    <s v="n/a"/>
    <s v="n/a"/>
    <n v="0"/>
    <n v="0"/>
    <n v="0"/>
    <n v="0"/>
    <n v="0"/>
    <n v="0"/>
    <s v="n/a"/>
    <m/>
    <m/>
    <m/>
    <m/>
    <n v="0"/>
    <n v="0"/>
    <n v="0"/>
    <n v="0"/>
    <n v="0"/>
    <n v="0"/>
    <n v="0"/>
    <n v="0"/>
    <n v="0"/>
    <n v="0"/>
    <n v="0"/>
    <n v="0"/>
    <n v="0"/>
    <n v="0"/>
    <n v="0"/>
    <n v="0"/>
    <n v="0"/>
    <n v="0"/>
    <n v="0"/>
    <n v="0"/>
    <n v="0"/>
    <n v="0"/>
    <n v="0"/>
    <n v="0"/>
    <n v="0"/>
    <n v="0"/>
    <n v="0"/>
    <n v="0"/>
    <s v="Mini-Grant"/>
    <n v="0"/>
    <n v="0"/>
    <n v="0"/>
    <n v="0"/>
    <n v="0"/>
    <n v="0"/>
    <n v="0"/>
    <n v="0"/>
    <n v="0"/>
    <n v="0"/>
    <n v="0"/>
    <n v="0"/>
    <n v="0"/>
    <n v="0"/>
    <s v="Mini-Grant"/>
    <n v="0"/>
    <n v="0"/>
    <n v="0"/>
    <n v="0"/>
    <n v="0"/>
    <n v="0"/>
    <s v="Summer 2021"/>
    <n v="0"/>
    <n v="0"/>
    <n v="0"/>
    <n v="0"/>
    <n v="0"/>
    <n v="0"/>
    <n v="0"/>
    <n v="0"/>
    <s v="Mini-Grant"/>
    <n v="0"/>
    <n v="0"/>
    <n v="0"/>
    <n v="0"/>
    <n v="0"/>
    <n v="0"/>
    <n v="0"/>
    <n v="0"/>
    <n v="0"/>
    <n v="0"/>
    <n v="0"/>
    <n v="0"/>
    <n v="0"/>
    <n v="0"/>
    <x v="4"/>
    <n v="0"/>
    <n v="0"/>
    <n v="0"/>
    <n v="0"/>
    <n v="0"/>
    <n v="0"/>
    <s v="Summer 2021"/>
    <n v="0"/>
    <n v="0"/>
    <n v="0"/>
    <n v="0"/>
    <n v="0"/>
    <n v="0"/>
    <n v="0"/>
    <n v="0"/>
    <x v="4"/>
    <n v="0"/>
    <n v="0"/>
    <n v="0"/>
    <n v="0"/>
    <n v="0"/>
    <n v="0"/>
    <s v="Summer 2021"/>
    <n v="0"/>
    <n v="0"/>
    <n v="0"/>
    <n v="0"/>
    <n v="0"/>
    <n v="0"/>
    <n v="0"/>
    <n v="0"/>
    <n v="0"/>
    <n v="0"/>
    <n v="0"/>
  </r>
  <r>
    <s v="M151"/>
    <n v="518799"/>
    <x v="20"/>
    <s v="2021"/>
    <x v="1"/>
    <x v="2"/>
    <n v="4075"/>
    <s v="Fall 2021"/>
    <s v="Jean Mangan"/>
    <s v="jmangan@uga.edu"/>
    <s v="Legal Writing I &amp; II"/>
    <s v="JURI 4071; JURI 4081"/>
    <s v="Law"/>
    <s v="n/a"/>
    <s v="n/a"/>
    <s v="n/a"/>
    <n v="0"/>
    <n v="0"/>
    <n v="0"/>
    <n v="0"/>
    <n v="0"/>
    <n v="0"/>
    <s v="n/a"/>
    <m/>
    <m/>
    <m/>
    <m/>
    <n v="0"/>
    <n v="0"/>
    <n v="0"/>
    <n v="0"/>
    <n v="0"/>
    <n v="0"/>
    <n v="0"/>
    <n v="0"/>
    <n v="0"/>
    <n v="0"/>
    <n v="0"/>
    <n v="0"/>
    <n v="0"/>
    <n v="0"/>
    <n v="0"/>
    <n v="0"/>
    <n v="0"/>
    <n v="0"/>
    <n v="0"/>
    <n v="0"/>
    <n v="0"/>
    <n v="0"/>
    <n v="0"/>
    <n v="0"/>
    <n v="0"/>
    <n v="0"/>
    <n v="0"/>
    <n v="0"/>
    <s v="Mini-Grant"/>
    <n v="0"/>
    <n v="0"/>
    <n v="0"/>
    <n v="0"/>
    <n v="0"/>
    <n v="0"/>
    <n v="0"/>
    <n v="0"/>
    <n v="0"/>
    <n v="0"/>
    <n v="0"/>
    <n v="0"/>
    <n v="0"/>
    <n v="0"/>
    <s v="Mini-Grant"/>
    <n v="0"/>
    <n v="0"/>
    <n v="0"/>
    <n v="0"/>
    <n v="0"/>
    <n v="0"/>
    <s v="Fall 2021"/>
    <n v="0"/>
    <n v="0"/>
    <n v="0"/>
    <n v="0"/>
    <n v="0"/>
    <n v="0"/>
    <n v="0"/>
    <n v="0"/>
    <s v="Mini-Grant"/>
    <n v="0"/>
    <n v="0"/>
    <n v="0"/>
    <n v="0"/>
    <n v="0"/>
    <n v="0"/>
    <n v="0"/>
    <n v="0"/>
    <n v="0"/>
    <n v="0"/>
    <n v="0"/>
    <n v="0"/>
    <n v="0"/>
    <n v="0"/>
    <x v="4"/>
    <n v="0"/>
    <n v="0"/>
    <n v="0"/>
    <n v="0"/>
    <n v="0"/>
    <n v="0"/>
    <s v="Fall 2021"/>
    <n v="0"/>
    <n v="0"/>
    <n v="0"/>
    <n v="0"/>
    <n v="0"/>
    <n v="0"/>
    <n v="0"/>
    <n v="0"/>
    <x v="4"/>
    <n v="0"/>
    <n v="0"/>
    <n v="0"/>
    <n v="0"/>
    <n v="0"/>
    <n v="0"/>
    <s v="Fall 2021"/>
    <n v="0"/>
    <n v="0"/>
    <n v="0"/>
    <n v="0"/>
    <n v="0"/>
    <n v="0"/>
    <n v="0"/>
    <n v="0"/>
    <n v="0"/>
    <n v="0"/>
    <n v="0"/>
  </r>
  <r>
    <n v="563"/>
    <n v="519385"/>
    <x v="21"/>
    <s v="2021"/>
    <x v="0"/>
    <x v="23"/>
    <n v="20000"/>
    <s v="Spring 2022"/>
    <s v="Diana Mindrila"/>
    <s v="dmindril@westga.edu"/>
    <s v="Introduction to Classroom Assessment"/>
    <s v="EDRS 4042"/>
    <s v="Educator Preparation"/>
    <s v="In Progress"/>
    <s v="In Progress"/>
    <s v="In Progress"/>
    <n v="17469.27"/>
    <n v="273"/>
    <n v="63.99"/>
    <n v="23"/>
    <n v="46"/>
    <n v="46"/>
    <s v="Spring 2022"/>
    <m/>
    <m/>
    <m/>
    <m/>
    <n v="46"/>
    <m/>
    <m/>
    <n v="0"/>
    <n v="0"/>
    <n v="0"/>
    <n v="0"/>
    <n v="0"/>
    <m/>
    <n v="0"/>
    <m/>
    <n v="0"/>
    <m/>
    <m/>
    <m/>
    <m/>
    <m/>
    <m/>
    <m/>
    <m/>
    <m/>
    <m/>
    <m/>
    <m/>
    <m/>
    <m/>
    <m/>
    <m/>
    <m/>
    <m/>
    <m/>
    <m/>
    <n v="0"/>
    <m/>
    <n v="0"/>
    <m/>
    <m/>
    <m/>
    <m/>
    <m/>
    <n v="0"/>
    <n v="0"/>
    <n v="0"/>
    <m/>
    <m/>
    <m/>
    <m/>
    <n v="273"/>
    <m/>
    <n v="0"/>
    <m/>
    <n v="0"/>
    <n v="0"/>
    <n v="0"/>
    <n v="0"/>
    <n v="0"/>
    <n v="0"/>
    <n v="0"/>
    <n v="0"/>
    <m/>
    <m/>
    <m/>
    <m/>
    <n v="0"/>
    <m/>
    <n v="0"/>
    <n v="0"/>
    <n v="0"/>
    <n v="0"/>
    <n v="0"/>
    <m/>
    <n v="0"/>
    <n v="0"/>
    <n v="0"/>
    <x v="0"/>
    <n v="23"/>
    <n v="46"/>
    <n v="46"/>
    <n v="115"/>
    <n v="63.99"/>
    <n v="7358.85"/>
    <s v="Spring 2022"/>
    <n v="0"/>
    <n v="0"/>
    <n v="0"/>
    <n v="0"/>
    <n v="46"/>
    <n v="2943.54"/>
    <n v="46"/>
    <n v="2943.54"/>
    <x v="1"/>
    <n v="23"/>
    <n v="46"/>
    <n v="46"/>
    <n v="115"/>
    <n v="63.99"/>
    <n v="7358.85"/>
    <s v="Spring 2022"/>
    <n v="0"/>
    <n v="0"/>
    <n v="0"/>
    <n v="0"/>
    <n v="0"/>
    <n v="0"/>
    <n v="0"/>
    <n v="0"/>
    <n v="46"/>
    <n v="2943.54"/>
    <n v="0.147177"/>
  </r>
  <r>
    <n v="565"/>
    <n v="519347"/>
    <x v="21"/>
    <s v="2021"/>
    <x v="0"/>
    <x v="21"/>
    <n v="30000"/>
    <s v="Spring 2022"/>
    <s v="Gillian E. A. Rudd"/>
    <s v="grudd@ggc.edu"/>
    <s v="Chemistry"/>
    <s v="CHEM 1152K"/>
    <s v="Chemistry"/>
    <s v="In Progress"/>
    <s v="In Progress"/>
    <s v="In Progress"/>
    <n v="27935.600000000002"/>
    <n v="616"/>
    <n v="45.35"/>
    <n v="280"/>
    <n v="0"/>
    <n v="336"/>
    <s v="Spring 2022"/>
    <m/>
    <m/>
    <m/>
    <m/>
    <n v="336"/>
    <m/>
    <m/>
    <n v="0"/>
    <n v="0"/>
    <n v="0"/>
    <n v="0"/>
    <n v="0"/>
    <m/>
    <n v="0"/>
    <m/>
    <n v="0"/>
    <m/>
    <m/>
    <m/>
    <m/>
    <m/>
    <m/>
    <m/>
    <m/>
    <m/>
    <m/>
    <m/>
    <m/>
    <m/>
    <m/>
    <m/>
    <m/>
    <m/>
    <m/>
    <m/>
    <m/>
    <n v="0"/>
    <m/>
    <n v="0"/>
    <m/>
    <m/>
    <m/>
    <m/>
    <m/>
    <n v="0"/>
    <n v="0"/>
    <n v="0"/>
    <m/>
    <m/>
    <m/>
    <m/>
    <n v="616"/>
    <m/>
    <n v="0"/>
    <m/>
    <n v="0"/>
    <n v="0"/>
    <n v="0"/>
    <n v="0"/>
    <n v="0"/>
    <n v="0"/>
    <n v="0"/>
    <n v="0"/>
    <m/>
    <m/>
    <m/>
    <m/>
    <n v="0"/>
    <m/>
    <n v="0"/>
    <n v="0"/>
    <n v="0"/>
    <n v="0"/>
    <n v="0"/>
    <m/>
    <n v="0"/>
    <n v="0"/>
    <n v="0"/>
    <x v="0"/>
    <n v="280"/>
    <n v="0"/>
    <n v="336"/>
    <n v="616"/>
    <n v="45.35"/>
    <n v="27935.600000000002"/>
    <s v="Spring 2022"/>
    <n v="0"/>
    <n v="0"/>
    <n v="0"/>
    <n v="0"/>
    <n v="336"/>
    <n v="15237.6"/>
    <n v="336"/>
    <n v="15237.6"/>
    <x v="2"/>
    <n v="280"/>
    <n v="0"/>
    <n v="336"/>
    <n v="616"/>
    <n v="45.35"/>
    <n v="27935.600000000002"/>
    <s v="Spring 2022"/>
    <n v="280"/>
    <n v="12698"/>
    <n v="0"/>
    <n v="0"/>
    <n v="336"/>
    <n v="15237.6"/>
    <n v="616"/>
    <n v="27935.599999999999"/>
    <n v="952"/>
    <n v="43173.2"/>
    <n v="1.4391066666666665"/>
  </r>
  <r>
    <n v="566"/>
    <n v="519348"/>
    <x v="21"/>
    <s v="2021"/>
    <x v="0"/>
    <x v="21"/>
    <n v="30000"/>
    <s v="Spring 2022"/>
    <s v="Janice Alves"/>
    <s v="jalves@ggc.edu"/>
    <s v="Quantitative Skills and Reasoning"/>
    <s v="MATH 1001"/>
    <s v="Mathematical Subjects"/>
    <s v="In Progress"/>
    <s v="In Progress"/>
    <s v="In Progress"/>
    <n v="61089.599999999991"/>
    <n v="528"/>
    <n v="135.69999999999999"/>
    <n v="264"/>
    <n v="0"/>
    <n v="264"/>
    <s v="Spring 2022"/>
    <m/>
    <m/>
    <m/>
    <m/>
    <n v="264"/>
    <m/>
    <m/>
    <n v="0"/>
    <n v="0"/>
    <n v="0"/>
    <n v="0"/>
    <n v="0"/>
    <m/>
    <n v="0"/>
    <m/>
    <n v="0"/>
    <m/>
    <m/>
    <m/>
    <m/>
    <m/>
    <m/>
    <m/>
    <m/>
    <m/>
    <m/>
    <m/>
    <m/>
    <m/>
    <m/>
    <m/>
    <m/>
    <m/>
    <m/>
    <m/>
    <m/>
    <n v="0"/>
    <m/>
    <n v="0"/>
    <m/>
    <m/>
    <m/>
    <m/>
    <m/>
    <n v="0"/>
    <n v="0"/>
    <n v="0"/>
    <m/>
    <m/>
    <m/>
    <m/>
    <n v="528"/>
    <m/>
    <n v="0"/>
    <m/>
    <n v="0"/>
    <n v="0"/>
    <n v="0"/>
    <n v="0"/>
    <n v="0"/>
    <n v="0"/>
    <n v="0"/>
    <n v="0"/>
    <m/>
    <m/>
    <m/>
    <m/>
    <n v="0"/>
    <m/>
    <n v="0"/>
    <n v="0"/>
    <n v="0"/>
    <n v="0"/>
    <n v="0"/>
    <m/>
    <n v="0"/>
    <n v="0"/>
    <n v="0"/>
    <x v="0"/>
    <n v="264"/>
    <n v="0"/>
    <n v="264"/>
    <n v="528"/>
    <n v="135.69999999999999"/>
    <n v="71649.599999999991"/>
    <s v="Spring 2022"/>
    <n v="0"/>
    <n v="0"/>
    <n v="0"/>
    <n v="0"/>
    <n v="264"/>
    <n v="35824.799999999996"/>
    <n v="264"/>
    <n v="35824.799999999996"/>
    <x v="1"/>
    <n v="264"/>
    <n v="0"/>
    <n v="264"/>
    <n v="528"/>
    <n v="135.69999999999999"/>
    <n v="71649.599999999991"/>
    <s v="Spring 2022"/>
    <n v="0"/>
    <n v="0"/>
    <n v="0"/>
    <n v="0"/>
    <n v="0"/>
    <n v="0"/>
    <n v="0"/>
    <n v="0"/>
    <n v="264"/>
    <n v="35824.799999999996"/>
    <n v="1.1941599999999999"/>
  </r>
  <r>
    <n v="567"/>
    <n v="519349"/>
    <x v="21"/>
    <s v="2021"/>
    <x v="0"/>
    <x v="21"/>
    <n v="6059"/>
    <s v="Spring 2022"/>
    <s v="Catherine Thomas"/>
    <s v="cthomas30@ggc.edu"/>
    <s v="First-Year-Seminar"/>
    <s v="GGC 1000"/>
    <s v="Arts and Sciences"/>
    <s v="In Progress"/>
    <s v="In Progress"/>
    <s v="In Progress"/>
    <n v="12156.96"/>
    <n v="160"/>
    <n v="39.99"/>
    <n v="80"/>
    <n v="0"/>
    <n v="80"/>
    <s v="Spring 2022"/>
    <m/>
    <m/>
    <m/>
    <m/>
    <n v="80"/>
    <m/>
    <m/>
    <n v="0"/>
    <n v="0"/>
    <n v="0"/>
    <n v="0"/>
    <n v="0"/>
    <m/>
    <n v="0"/>
    <m/>
    <n v="0"/>
    <m/>
    <m/>
    <m/>
    <m/>
    <m/>
    <m/>
    <m/>
    <m/>
    <m/>
    <m/>
    <m/>
    <m/>
    <m/>
    <m/>
    <m/>
    <m/>
    <m/>
    <m/>
    <m/>
    <m/>
    <n v="0"/>
    <m/>
    <n v="0"/>
    <m/>
    <m/>
    <m/>
    <m/>
    <m/>
    <n v="0"/>
    <n v="0"/>
    <n v="0"/>
    <m/>
    <m/>
    <m/>
    <m/>
    <n v="160"/>
    <m/>
    <n v="0"/>
    <m/>
    <n v="0"/>
    <n v="0"/>
    <n v="0"/>
    <n v="0"/>
    <n v="0"/>
    <n v="0"/>
    <n v="0"/>
    <n v="0"/>
    <m/>
    <m/>
    <m/>
    <m/>
    <n v="0"/>
    <m/>
    <n v="0"/>
    <n v="0"/>
    <n v="0"/>
    <n v="0"/>
    <n v="0"/>
    <m/>
    <n v="0"/>
    <n v="0"/>
    <n v="0"/>
    <x v="0"/>
    <n v="80"/>
    <n v="0"/>
    <n v="80"/>
    <n v="160"/>
    <n v="39.99"/>
    <n v="6398.4000000000005"/>
    <s v="Spring 2022"/>
    <n v="0"/>
    <n v="0"/>
    <n v="0"/>
    <n v="0"/>
    <n v="80"/>
    <n v="3199.2000000000003"/>
    <n v="80"/>
    <n v="3199.2000000000003"/>
    <x v="2"/>
    <n v="80"/>
    <n v="0"/>
    <n v="80"/>
    <n v="160"/>
    <n v="39.99"/>
    <n v="6398.4000000000005"/>
    <s v="Spring 2022"/>
    <n v="80"/>
    <n v="3199.2000000000003"/>
    <n v="0"/>
    <n v="0"/>
    <n v="80"/>
    <n v="3199.2000000000003"/>
    <n v="160"/>
    <n v="6398.4000000000005"/>
    <n v="240"/>
    <n v="9597.6"/>
    <n v="1.584023766298069"/>
  </r>
  <r>
    <n v="568"/>
    <n v="519350"/>
    <x v="21"/>
    <s v="2021"/>
    <x v="0"/>
    <x v="21"/>
    <n v="30000"/>
    <s v="Summer 2022"/>
    <s v="Leonard Anagho"/>
    <s v="lanagho@ggc.edu"/>
    <s v="Survey of Chemistry"/>
    <s v="CHEM 1151"/>
    <s v="Chemistry"/>
    <s v="In Progress"/>
    <s v="In Progress"/>
    <s v="In Progress"/>
    <n v="97911.84"/>
    <n v="816"/>
    <n v="119.99"/>
    <n v="312"/>
    <n v="0"/>
    <n v="504"/>
    <s v="Summer 2022"/>
    <m/>
    <m/>
    <m/>
    <m/>
    <n v="504"/>
    <m/>
    <m/>
    <n v="0"/>
    <n v="0"/>
    <n v="0"/>
    <n v="0"/>
    <n v="0"/>
    <m/>
    <n v="0"/>
    <m/>
    <n v="0"/>
    <m/>
    <m/>
    <m/>
    <m/>
    <m/>
    <m/>
    <m/>
    <m/>
    <m/>
    <m/>
    <m/>
    <m/>
    <m/>
    <m/>
    <m/>
    <m/>
    <m/>
    <m/>
    <m/>
    <m/>
    <n v="0"/>
    <m/>
    <n v="0"/>
    <m/>
    <m/>
    <m/>
    <m/>
    <m/>
    <n v="0"/>
    <n v="0"/>
    <n v="0"/>
    <m/>
    <m/>
    <m/>
    <m/>
    <n v="816"/>
    <m/>
    <n v="0"/>
    <m/>
    <n v="0"/>
    <n v="0"/>
    <n v="0"/>
    <n v="0"/>
    <n v="0"/>
    <n v="0"/>
    <n v="0"/>
    <n v="0"/>
    <m/>
    <m/>
    <m/>
    <m/>
    <n v="0"/>
    <m/>
    <n v="0"/>
    <n v="0"/>
    <n v="0"/>
    <n v="0"/>
    <n v="0"/>
    <m/>
    <n v="0"/>
    <n v="0"/>
    <n v="0"/>
    <x v="0"/>
    <n v="312"/>
    <n v="0"/>
    <n v="504"/>
    <n v="816"/>
    <n v="119.99"/>
    <n v="97911.84"/>
    <s v="Spring 2022"/>
    <n v="0"/>
    <n v="0"/>
    <n v="0"/>
    <n v="0"/>
    <n v="504"/>
    <n v="60474.96"/>
    <n v="504"/>
    <n v="60474.96"/>
    <x v="2"/>
    <n v="312"/>
    <n v="0"/>
    <n v="504"/>
    <n v="816"/>
    <n v="119.99"/>
    <n v="97911.84"/>
    <s v="Spring 2022"/>
    <n v="312"/>
    <n v="37436.879999999997"/>
    <n v="0"/>
    <n v="0"/>
    <n v="504"/>
    <n v="60474.96"/>
    <n v="816"/>
    <n v="97911.84"/>
    <n v="1320"/>
    <n v="158386.79999999999"/>
    <n v="5.27956"/>
  </r>
  <r>
    <n v="571"/>
    <n v="519401"/>
    <x v="21"/>
    <s v="2021"/>
    <x v="0"/>
    <x v="15"/>
    <n v="29900"/>
    <s v="Spring 2022"/>
    <s v="Clement Aubert"/>
    <s v="caubert@augusta.edu"/>
    <s v="Principles of Computer Programming I"/>
    <s v="CSCI 1301"/>
    <s v="Computing Disciplines"/>
    <s v="In Progress"/>
    <s v="In Progress"/>
    <s v="In Progress"/>
    <n v="60794.999999999993"/>
    <n v="350"/>
    <n v="173.7"/>
    <n v="150"/>
    <n v="50"/>
    <n v="150"/>
    <s v="Spring 2022"/>
    <m/>
    <m/>
    <m/>
    <m/>
    <n v="150"/>
    <m/>
    <m/>
    <n v="0"/>
    <n v="0"/>
    <n v="0"/>
    <n v="0"/>
    <n v="0"/>
    <m/>
    <n v="0"/>
    <m/>
    <n v="0"/>
    <m/>
    <m/>
    <m/>
    <m/>
    <m/>
    <m/>
    <m/>
    <m/>
    <m/>
    <m/>
    <m/>
    <m/>
    <m/>
    <m/>
    <m/>
    <m/>
    <m/>
    <m/>
    <m/>
    <m/>
    <n v="0"/>
    <m/>
    <n v="0"/>
    <m/>
    <m/>
    <m/>
    <m/>
    <m/>
    <n v="0"/>
    <n v="0"/>
    <n v="0"/>
    <m/>
    <m/>
    <m/>
    <m/>
    <n v="350"/>
    <m/>
    <n v="0"/>
    <m/>
    <n v="0"/>
    <n v="0"/>
    <n v="0"/>
    <n v="0"/>
    <n v="0"/>
    <n v="0"/>
    <n v="0"/>
    <n v="0"/>
    <m/>
    <m/>
    <m/>
    <m/>
    <n v="0"/>
    <m/>
    <n v="0"/>
    <n v="0"/>
    <n v="0"/>
    <n v="0"/>
    <n v="0"/>
    <m/>
    <n v="0"/>
    <n v="0"/>
    <n v="0"/>
    <x v="0"/>
    <n v="150"/>
    <n v="50"/>
    <n v="150"/>
    <n v="350"/>
    <n v="173.7"/>
    <n v="60794.999999999993"/>
    <s v="Spring 2022"/>
    <n v="0"/>
    <n v="0"/>
    <n v="0"/>
    <n v="0"/>
    <n v="150"/>
    <n v="26055"/>
    <n v="150"/>
    <n v="26055"/>
    <x v="2"/>
    <n v="150"/>
    <n v="50"/>
    <n v="150"/>
    <n v="350"/>
    <n v="173.7"/>
    <n v="60794.999999999993"/>
    <s v="Spring 2022"/>
    <n v="150"/>
    <n v="26055"/>
    <n v="50"/>
    <n v="8685"/>
    <n v="150"/>
    <n v="26055"/>
    <n v="350"/>
    <n v="60795"/>
    <n v="500"/>
    <n v="86850"/>
    <n v="2.9046822742474916"/>
  </r>
  <r>
    <n v="574"/>
    <n v="519352"/>
    <x v="21"/>
    <s v="2021"/>
    <x v="0"/>
    <x v="7"/>
    <n v="10000"/>
    <s v="Spring 2022"/>
    <s v="Christine Whitlock"/>
    <s v="cwhitlock@georgiasouthern.edu"/>
    <s v="Principles of Drug Design"/>
    <s v="CHEM 5420/5420G"/>
    <s v="Chemistry"/>
    <s v="In Progress"/>
    <s v="In Progress"/>
    <s v="In Progress"/>
    <n v="7305.7"/>
    <n v="86"/>
    <n v="84.95"/>
    <n v="0"/>
    <n v="43"/>
    <n v="43"/>
    <s v="Spring 2022"/>
    <m/>
    <m/>
    <m/>
    <m/>
    <n v="43"/>
    <m/>
    <m/>
    <n v="0"/>
    <n v="0"/>
    <n v="0"/>
    <n v="0"/>
    <n v="0"/>
    <m/>
    <n v="0"/>
    <m/>
    <n v="0"/>
    <m/>
    <m/>
    <m/>
    <m/>
    <m/>
    <m/>
    <m/>
    <m/>
    <m/>
    <m/>
    <m/>
    <m/>
    <m/>
    <m/>
    <m/>
    <m/>
    <m/>
    <m/>
    <m/>
    <m/>
    <n v="0"/>
    <m/>
    <n v="0"/>
    <m/>
    <m/>
    <m/>
    <m/>
    <m/>
    <n v="0"/>
    <n v="0"/>
    <n v="0"/>
    <m/>
    <m/>
    <m/>
    <m/>
    <n v="86"/>
    <m/>
    <n v="0"/>
    <m/>
    <n v="0"/>
    <n v="0"/>
    <n v="0"/>
    <n v="0"/>
    <n v="0"/>
    <n v="0"/>
    <n v="0"/>
    <n v="0"/>
    <m/>
    <m/>
    <m/>
    <m/>
    <n v="0"/>
    <m/>
    <n v="0"/>
    <n v="0"/>
    <n v="0"/>
    <n v="0"/>
    <n v="0"/>
    <m/>
    <n v="0"/>
    <n v="0"/>
    <n v="0"/>
    <x v="0"/>
    <n v="0"/>
    <n v="43"/>
    <n v="43"/>
    <n v="86"/>
    <n v="84.95"/>
    <n v="7305.7"/>
    <s v="Spring 2022"/>
    <n v="0"/>
    <n v="0"/>
    <n v="0"/>
    <n v="0"/>
    <n v="43"/>
    <n v="3652.85"/>
    <n v="43"/>
    <n v="3652.85"/>
    <x v="2"/>
    <n v="0"/>
    <n v="43"/>
    <n v="43"/>
    <n v="86"/>
    <n v="84.95"/>
    <n v="7305.7"/>
    <s v="Spring 2022"/>
    <n v="0"/>
    <n v="0"/>
    <n v="43"/>
    <n v="3652.85"/>
    <n v="43"/>
    <n v="3652.85"/>
    <n v="86"/>
    <n v="7305.7"/>
    <n v="129"/>
    <n v="10958.55"/>
    <n v="1.095855"/>
  </r>
  <r>
    <n v="576"/>
    <n v="519467"/>
    <x v="21"/>
    <s v="2021"/>
    <x v="0"/>
    <x v="1"/>
    <n v="29850"/>
    <s v="Spring 2022"/>
    <s v="Christine Harkreader"/>
    <s v="charkrea@kennesaw.edu"/>
    <s v="Composition I"/>
    <s v="ENGL 1101"/>
    <s v="English"/>
    <s v="In Progress"/>
    <s v="In Progress"/>
    <s v="In Progress"/>
    <n v="76961.56"/>
    <n v="416"/>
    <n v="185"/>
    <n v="130"/>
    <n v="0"/>
    <n v="286"/>
    <s v="Spring 2022"/>
    <m/>
    <m/>
    <m/>
    <m/>
    <n v="286"/>
    <m/>
    <m/>
    <n v="0"/>
    <n v="0"/>
    <n v="0"/>
    <n v="0"/>
    <n v="0"/>
    <m/>
    <n v="0"/>
    <m/>
    <n v="0"/>
    <m/>
    <m/>
    <m/>
    <m/>
    <m/>
    <m/>
    <m/>
    <m/>
    <m/>
    <m/>
    <m/>
    <m/>
    <m/>
    <m/>
    <m/>
    <m/>
    <m/>
    <m/>
    <m/>
    <m/>
    <n v="0"/>
    <m/>
    <n v="0"/>
    <m/>
    <m/>
    <m/>
    <m/>
    <m/>
    <n v="0"/>
    <n v="0"/>
    <n v="0"/>
    <m/>
    <m/>
    <m/>
    <m/>
    <n v="416"/>
    <m/>
    <n v="0"/>
    <m/>
    <n v="0"/>
    <n v="0"/>
    <n v="0"/>
    <n v="0"/>
    <n v="0"/>
    <n v="0"/>
    <n v="0"/>
    <n v="0"/>
    <m/>
    <m/>
    <m/>
    <m/>
    <n v="0"/>
    <m/>
    <n v="0"/>
    <n v="0"/>
    <n v="0"/>
    <n v="0"/>
    <n v="0"/>
    <m/>
    <n v="0"/>
    <n v="0"/>
    <n v="0"/>
    <x v="0"/>
    <n v="130"/>
    <n v="0"/>
    <n v="286"/>
    <n v="416"/>
    <n v="185"/>
    <n v="76960"/>
    <s v="Spring 2022"/>
    <n v="0"/>
    <n v="0"/>
    <n v="0"/>
    <n v="0"/>
    <n v="286"/>
    <n v="52910"/>
    <n v="286"/>
    <n v="52910"/>
    <x v="2"/>
    <n v="130"/>
    <n v="0"/>
    <n v="286"/>
    <n v="416"/>
    <n v="185"/>
    <n v="76960"/>
    <s v="Spring 2022"/>
    <n v="130"/>
    <n v="24050"/>
    <n v="0"/>
    <n v="0"/>
    <n v="286"/>
    <n v="52910"/>
    <n v="416"/>
    <n v="76960"/>
    <n v="702"/>
    <n v="129870"/>
    <n v="4.3507537688442213"/>
  </r>
  <r>
    <n v="578"/>
    <n v="519353"/>
    <x v="21"/>
    <s v="2021"/>
    <x v="0"/>
    <x v="18"/>
    <n v="30000"/>
    <s v="Spring 2022"/>
    <s v="Jennifer Parrott"/>
    <s v="jenniferparrott@clayton.edu"/>
    <s v="Composition I"/>
    <s v="ENGL 1101"/>
    <s v="English"/>
    <s v="In Progress"/>
    <s v="In Progress"/>
    <s v="In Progress"/>
    <n v="71988"/>
    <n v="2208"/>
    <n v="60"/>
    <n v="408"/>
    <n v="120"/>
    <n v="1680"/>
    <s v="Spring 2022"/>
    <m/>
    <m/>
    <m/>
    <m/>
    <n v="1680"/>
    <m/>
    <m/>
    <n v="0"/>
    <n v="0"/>
    <n v="0"/>
    <n v="0"/>
    <n v="0"/>
    <m/>
    <n v="0"/>
    <m/>
    <n v="0"/>
    <m/>
    <m/>
    <m/>
    <m/>
    <m/>
    <m/>
    <m/>
    <m/>
    <m/>
    <m/>
    <m/>
    <m/>
    <m/>
    <m/>
    <m/>
    <m/>
    <m/>
    <m/>
    <m/>
    <m/>
    <n v="0"/>
    <m/>
    <n v="0"/>
    <m/>
    <m/>
    <m/>
    <m/>
    <m/>
    <n v="0"/>
    <n v="0"/>
    <n v="0"/>
    <m/>
    <m/>
    <m/>
    <m/>
    <n v="2208"/>
    <m/>
    <n v="0"/>
    <m/>
    <n v="0"/>
    <n v="0"/>
    <n v="0"/>
    <n v="0"/>
    <n v="0"/>
    <n v="0"/>
    <n v="0"/>
    <n v="0"/>
    <m/>
    <m/>
    <m/>
    <m/>
    <n v="0"/>
    <m/>
    <n v="0"/>
    <n v="0"/>
    <n v="0"/>
    <n v="0"/>
    <n v="0"/>
    <m/>
    <n v="0"/>
    <n v="0"/>
    <n v="0"/>
    <x v="0"/>
    <n v="408"/>
    <n v="120"/>
    <n v="1680"/>
    <n v="2208"/>
    <n v="60"/>
    <n v="132480"/>
    <s v="Spring 2022"/>
    <n v="0"/>
    <n v="0"/>
    <n v="0"/>
    <n v="0"/>
    <n v="1680"/>
    <n v="100800"/>
    <n v="1680"/>
    <n v="100800"/>
    <x v="2"/>
    <n v="408"/>
    <n v="120"/>
    <n v="1680"/>
    <n v="2208"/>
    <n v="60"/>
    <n v="132480"/>
    <s v="Spring 2022"/>
    <n v="408"/>
    <n v="24480"/>
    <n v="120"/>
    <n v="7200"/>
    <n v="1680"/>
    <n v="100800"/>
    <n v="2208"/>
    <n v="132480"/>
    <n v="3888"/>
    <n v="233280"/>
    <n v="7.7759999999999998"/>
  </r>
  <r>
    <n v="580"/>
    <n v="519354"/>
    <x v="21"/>
    <s v="2021"/>
    <x v="0"/>
    <x v="7"/>
    <n v="8500"/>
    <s v="Spring 2022"/>
    <s v="Tanesha Osborne"/>
    <s v="tosborne@georgiasouthern.edu"/>
    <s v="Survey of Chemistry II"/>
    <s v="CHEM 1152"/>
    <s v="Chemistry"/>
    <s v="In Progress"/>
    <s v="In Progress"/>
    <s v="In Progress"/>
    <n v="8160"/>
    <n v="240"/>
    <n v="64"/>
    <n v="96"/>
    <n v="48"/>
    <n v="96"/>
    <s v="Spring 2022"/>
    <m/>
    <m/>
    <m/>
    <m/>
    <n v="96"/>
    <m/>
    <m/>
    <n v="0"/>
    <n v="0"/>
    <n v="0"/>
    <n v="0"/>
    <n v="0"/>
    <m/>
    <n v="0"/>
    <m/>
    <n v="0"/>
    <m/>
    <m/>
    <m/>
    <m/>
    <m/>
    <m/>
    <m/>
    <m/>
    <m/>
    <m/>
    <m/>
    <m/>
    <m/>
    <m/>
    <m/>
    <m/>
    <m/>
    <m/>
    <m/>
    <m/>
    <n v="0"/>
    <m/>
    <n v="0"/>
    <m/>
    <m/>
    <m/>
    <m/>
    <m/>
    <n v="0"/>
    <n v="0"/>
    <n v="0"/>
    <m/>
    <m/>
    <m/>
    <m/>
    <n v="240"/>
    <m/>
    <n v="0"/>
    <m/>
    <n v="0"/>
    <n v="0"/>
    <n v="0"/>
    <n v="0"/>
    <n v="0"/>
    <n v="0"/>
    <n v="0"/>
    <n v="0"/>
    <m/>
    <m/>
    <m/>
    <m/>
    <n v="0"/>
    <m/>
    <n v="0"/>
    <n v="0"/>
    <n v="0"/>
    <n v="0"/>
    <n v="0"/>
    <m/>
    <n v="0"/>
    <n v="0"/>
    <n v="0"/>
    <x v="0"/>
    <n v="96"/>
    <n v="48"/>
    <n v="96"/>
    <n v="240"/>
    <n v="64"/>
    <n v="15360"/>
    <s v="Spring 2022"/>
    <n v="0"/>
    <n v="0"/>
    <n v="0"/>
    <n v="0"/>
    <n v="96"/>
    <n v="6144"/>
    <n v="96"/>
    <n v="6144"/>
    <x v="1"/>
    <n v="96"/>
    <n v="48"/>
    <n v="96"/>
    <n v="240"/>
    <n v="64"/>
    <n v="15360"/>
    <s v="Spring 2022"/>
    <n v="0"/>
    <n v="0"/>
    <n v="0"/>
    <n v="0"/>
    <n v="0"/>
    <n v="0"/>
    <n v="0"/>
    <n v="0"/>
    <n v="96"/>
    <n v="6144"/>
    <n v="0.72282352941176475"/>
  </r>
  <r>
    <n v="581"/>
    <n v="519407"/>
    <x v="21"/>
    <s v="2021"/>
    <x v="0"/>
    <x v="8"/>
    <n v="30000"/>
    <s v="Spring 2022"/>
    <s v="David Hu"/>
    <s v="hu@me.gatech.edu"/>
    <s v="Fluid Mechanics"/>
    <s v="ME 3340"/>
    <s v="Engineering"/>
    <s v="In Progress"/>
    <s v="In Progress"/>
    <s v="In Progress"/>
    <n v="20000"/>
    <n v="100"/>
    <n v="200"/>
    <n v="250"/>
    <n v="250"/>
    <n v="250"/>
    <s v="Spring 2022"/>
    <m/>
    <m/>
    <m/>
    <m/>
    <n v="250"/>
    <m/>
    <m/>
    <n v="0"/>
    <n v="0"/>
    <n v="0"/>
    <n v="0"/>
    <n v="0"/>
    <m/>
    <n v="0"/>
    <m/>
    <n v="0"/>
    <m/>
    <m/>
    <m/>
    <m/>
    <m/>
    <m/>
    <m/>
    <m/>
    <m/>
    <m/>
    <m/>
    <m/>
    <m/>
    <m/>
    <m/>
    <m/>
    <m/>
    <m/>
    <m/>
    <m/>
    <n v="0"/>
    <m/>
    <n v="0"/>
    <m/>
    <m/>
    <m/>
    <m/>
    <m/>
    <n v="0"/>
    <n v="0"/>
    <n v="0"/>
    <m/>
    <m/>
    <m/>
    <m/>
    <n v="100"/>
    <m/>
    <n v="0"/>
    <m/>
    <n v="0"/>
    <n v="0"/>
    <n v="0"/>
    <n v="0"/>
    <n v="0"/>
    <n v="0"/>
    <n v="0"/>
    <n v="0"/>
    <m/>
    <m/>
    <m/>
    <m/>
    <n v="0"/>
    <m/>
    <n v="0"/>
    <n v="0"/>
    <n v="0"/>
    <n v="0"/>
    <n v="0"/>
    <m/>
    <n v="0"/>
    <n v="0"/>
    <n v="0"/>
    <x v="0"/>
    <n v="250"/>
    <n v="250"/>
    <n v="250"/>
    <n v="750"/>
    <n v="200"/>
    <n v="150000"/>
    <s v="Spring 2022"/>
    <n v="0"/>
    <n v="0"/>
    <n v="0"/>
    <n v="0"/>
    <n v="250"/>
    <n v="50000"/>
    <n v="250"/>
    <n v="50000"/>
    <x v="2"/>
    <n v="250"/>
    <n v="250"/>
    <n v="250"/>
    <n v="750"/>
    <n v="200"/>
    <n v="150000"/>
    <s v="Spring 2022"/>
    <n v="250"/>
    <n v="50000"/>
    <n v="250"/>
    <n v="50000"/>
    <n v="250"/>
    <n v="50000"/>
    <n v="750"/>
    <n v="150000"/>
    <n v="1000"/>
    <n v="200000"/>
    <n v="6.666666666666667"/>
  </r>
  <r>
    <n v="582"/>
    <n v="519356"/>
    <x v="21"/>
    <s v="2021"/>
    <x v="0"/>
    <x v="11"/>
    <n v="5000"/>
    <s v="Spring 2022"/>
    <s v="Erick Richman"/>
    <s v="richman_erick@columbusstate.edu"/>
    <s v="Lifetime Wellness"/>
    <s v="KINS 1106"/>
    <s v="Kinesiology"/>
    <s v="In Progress"/>
    <s v="In Progress"/>
    <s v="In Progress"/>
    <n v="145410"/>
    <n v="1110"/>
    <n v="131"/>
    <n v="450"/>
    <n v="210"/>
    <n v="450"/>
    <s v="Spring 2022"/>
    <m/>
    <m/>
    <m/>
    <m/>
    <n v="450"/>
    <m/>
    <m/>
    <n v="0"/>
    <n v="0"/>
    <n v="0"/>
    <n v="0"/>
    <n v="0"/>
    <m/>
    <n v="0"/>
    <m/>
    <n v="0"/>
    <m/>
    <m/>
    <m/>
    <m/>
    <m/>
    <m/>
    <m/>
    <m/>
    <m/>
    <m/>
    <m/>
    <m/>
    <m/>
    <m/>
    <m/>
    <m/>
    <m/>
    <m/>
    <m/>
    <m/>
    <n v="0"/>
    <m/>
    <n v="0"/>
    <m/>
    <m/>
    <m/>
    <m/>
    <m/>
    <n v="0"/>
    <n v="0"/>
    <n v="0"/>
    <m/>
    <m/>
    <m/>
    <m/>
    <n v="1110"/>
    <m/>
    <n v="0"/>
    <m/>
    <n v="0"/>
    <n v="0"/>
    <n v="0"/>
    <n v="0"/>
    <n v="0"/>
    <n v="0"/>
    <n v="0"/>
    <n v="0"/>
    <m/>
    <m/>
    <m/>
    <m/>
    <n v="0"/>
    <m/>
    <n v="0"/>
    <n v="0"/>
    <n v="0"/>
    <n v="0"/>
    <n v="0"/>
    <m/>
    <n v="0"/>
    <n v="0"/>
    <n v="0"/>
    <x v="0"/>
    <n v="450"/>
    <n v="210"/>
    <n v="450"/>
    <n v="1110"/>
    <n v="131"/>
    <n v="145410"/>
    <s v="Spring 2022"/>
    <n v="0"/>
    <n v="0"/>
    <n v="0"/>
    <n v="0"/>
    <n v="450"/>
    <n v="58950"/>
    <n v="450"/>
    <n v="58950"/>
    <x v="2"/>
    <n v="450"/>
    <n v="210"/>
    <n v="450"/>
    <n v="1110"/>
    <n v="131"/>
    <n v="145410"/>
    <s v="Spring 2022"/>
    <n v="450"/>
    <n v="58950"/>
    <n v="210"/>
    <n v="27510"/>
    <n v="450"/>
    <n v="58950"/>
    <n v="1110"/>
    <n v="145410"/>
    <n v="1560"/>
    <n v="204360"/>
    <n v="40.872"/>
  </r>
  <r>
    <n v="583"/>
    <n v="519473"/>
    <x v="21"/>
    <s v="2021"/>
    <x v="0"/>
    <x v="5"/>
    <n v="6000"/>
    <s v="Spring 2022"/>
    <s v="David Gibson"/>
    <s v="dgibson@valdosta.edu"/>
    <s v="Principles of Programming II"/>
    <s v="CS 1302"/>
    <s v="Computing Disciplines"/>
    <s v="In Progress"/>
    <s v="In Progress"/>
    <s v="In Progress"/>
    <n v="21000"/>
    <n v="120"/>
    <n v="175"/>
    <n v="60"/>
    <n v="0"/>
    <n v="60"/>
    <s v="Spring 2022"/>
    <m/>
    <m/>
    <m/>
    <m/>
    <n v="60"/>
    <m/>
    <m/>
    <n v="0"/>
    <n v="0"/>
    <n v="0"/>
    <n v="0"/>
    <n v="0"/>
    <m/>
    <n v="0"/>
    <m/>
    <n v="0"/>
    <m/>
    <m/>
    <m/>
    <m/>
    <m/>
    <m/>
    <m/>
    <m/>
    <m/>
    <m/>
    <m/>
    <m/>
    <m/>
    <m/>
    <m/>
    <m/>
    <m/>
    <m/>
    <m/>
    <m/>
    <n v="0"/>
    <m/>
    <n v="0"/>
    <m/>
    <m/>
    <m/>
    <m/>
    <m/>
    <n v="0"/>
    <n v="0"/>
    <n v="0"/>
    <m/>
    <m/>
    <m/>
    <m/>
    <n v="120"/>
    <m/>
    <n v="0"/>
    <m/>
    <n v="0"/>
    <n v="0"/>
    <n v="0"/>
    <n v="0"/>
    <n v="0"/>
    <n v="0"/>
    <n v="0"/>
    <n v="0"/>
    <m/>
    <m/>
    <m/>
    <m/>
    <n v="0"/>
    <m/>
    <n v="0"/>
    <n v="0"/>
    <n v="0"/>
    <n v="0"/>
    <n v="0"/>
    <m/>
    <n v="0"/>
    <n v="0"/>
    <n v="0"/>
    <x v="0"/>
    <n v="60"/>
    <n v="0"/>
    <n v="60"/>
    <n v="120"/>
    <n v="175"/>
    <n v="21000"/>
    <s v="Spring 2022"/>
    <n v="0"/>
    <n v="0"/>
    <n v="0"/>
    <n v="0"/>
    <n v="60"/>
    <n v="10500"/>
    <n v="60"/>
    <n v="10500"/>
    <x v="2"/>
    <n v="60"/>
    <n v="0"/>
    <n v="60"/>
    <n v="120"/>
    <n v="175"/>
    <n v="21000"/>
    <s v="Spring 2022"/>
    <n v="60"/>
    <n v="10500"/>
    <n v="0"/>
    <n v="0"/>
    <n v="60"/>
    <n v="10500"/>
    <n v="120"/>
    <n v="21000"/>
    <n v="180"/>
    <n v="31500"/>
    <n v="5.25"/>
  </r>
  <r>
    <n v="585"/>
    <n v="519359"/>
    <x v="21"/>
    <s v="2021"/>
    <x v="0"/>
    <x v="4"/>
    <n v="29000"/>
    <s v="Spring 2022"/>
    <s v="Shelby Frost"/>
    <s v="sfrost@gsu.edu"/>
    <s v="Principles of Microeconomics"/>
    <s v="ECON 2106"/>
    <s v="Business Administration, Management, and Economics"/>
    <s v="In Progress"/>
    <s v="In Progress"/>
    <s v="In Progress"/>
    <n v="190125"/>
    <n v="2600"/>
    <n v="75"/>
    <n v="1070"/>
    <n v="315"/>
    <n v="1150"/>
    <s v="Spring 2022"/>
    <m/>
    <m/>
    <m/>
    <m/>
    <n v="1150"/>
    <m/>
    <m/>
    <n v="0"/>
    <n v="0"/>
    <n v="0"/>
    <n v="0"/>
    <n v="0"/>
    <m/>
    <n v="0"/>
    <m/>
    <n v="0"/>
    <m/>
    <m/>
    <m/>
    <m/>
    <m/>
    <m/>
    <m/>
    <m/>
    <m/>
    <m/>
    <m/>
    <m/>
    <m/>
    <m/>
    <m/>
    <m/>
    <m/>
    <m/>
    <m/>
    <m/>
    <n v="0"/>
    <m/>
    <n v="0"/>
    <m/>
    <m/>
    <m/>
    <m/>
    <m/>
    <n v="0"/>
    <n v="0"/>
    <n v="0"/>
    <m/>
    <m/>
    <m/>
    <m/>
    <n v="2600"/>
    <m/>
    <n v="0"/>
    <m/>
    <n v="0"/>
    <n v="0"/>
    <n v="0"/>
    <n v="0"/>
    <n v="0"/>
    <n v="0"/>
    <n v="0"/>
    <n v="0"/>
    <m/>
    <m/>
    <m/>
    <m/>
    <n v="0"/>
    <m/>
    <n v="0"/>
    <n v="0"/>
    <n v="0"/>
    <n v="0"/>
    <n v="0"/>
    <m/>
    <n v="0"/>
    <n v="0"/>
    <n v="0"/>
    <x v="0"/>
    <n v="1070"/>
    <n v="315"/>
    <n v="1150"/>
    <n v="2535"/>
    <n v="75"/>
    <n v="190125"/>
    <s v="Spring 2022"/>
    <n v="0"/>
    <n v="0"/>
    <n v="0"/>
    <n v="0"/>
    <n v="1150"/>
    <n v="86250"/>
    <n v="1150"/>
    <n v="86250"/>
    <x v="2"/>
    <n v="1070"/>
    <n v="315"/>
    <n v="1150"/>
    <n v="2535"/>
    <n v="75"/>
    <n v="190125"/>
    <s v="Spring 2022"/>
    <n v="1070"/>
    <n v="80250"/>
    <n v="315"/>
    <n v="23625"/>
    <n v="1150"/>
    <n v="86250"/>
    <n v="2535"/>
    <n v="190125"/>
    <n v="3685"/>
    <n v="276375"/>
    <n v="9.5301724137931032"/>
  </r>
  <r>
    <n v="586"/>
    <n v="519360"/>
    <x v="21"/>
    <s v="2021"/>
    <x v="0"/>
    <x v="7"/>
    <n v="29999.73"/>
    <s v="Spring 2022"/>
    <s v="Diana Botnaru"/>
    <s v="dbotnaru@georgiasouthern.edu"/>
    <s v="Human Anatomy and Physiology I Lab"/>
    <s v="KINS 2511"/>
    <s v="Kinesiology"/>
    <s v="In Progress"/>
    <s v="In Progress"/>
    <s v="In Progress"/>
    <n v="52728"/>
    <n v="2700"/>
    <n v="73.8"/>
    <n v="570"/>
    <n v="210"/>
    <n v="780"/>
    <s v="Spring 2022"/>
    <m/>
    <m/>
    <m/>
    <m/>
    <n v="780"/>
    <m/>
    <m/>
    <n v="0"/>
    <n v="0"/>
    <n v="0"/>
    <n v="0"/>
    <n v="0"/>
    <m/>
    <n v="0"/>
    <m/>
    <n v="0"/>
    <m/>
    <m/>
    <m/>
    <m/>
    <m/>
    <m/>
    <m/>
    <m/>
    <m/>
    <m/>
    <m/>
    <m/>
    <m/>
    <m/>
    <m/>
    <m/>
    <m/>
    <m/>
    <m/>
    <m/>
    <n v="0"/>
    <m/>
    <n v="0"/>
    <m/>
    <m/>
    <m/>
    <m/>
    <m/>
    <n v="0"/>
    <n v="0"/>
    <n v="0"/>
    <m/>
    <m/>
    <m/>
    <m/>
    <n v="2700"/>
    <m/>
    <n v="0"/>
    <m/>
    <n v="0"/>
    <n v="0"/>
    <n v="0"/>
    <n v="0"/>
    <n v="0"/>
    <n v="0"/>
    <n v="0"/>
    <n v="0"/>
    <m/>
    <m/>
    <m/>
    <m/>
    <n v="0"/>
    <m/>
    <n v="0"/>
    <n v="0"/>
    <n v="0"/>
    <n v="0"/>
    <n v="0"/>
    <m/>
    <n v="0"/>
    <n v="0"/>
    <n v="0"/>
    <x v="0"/>
    <n v="570"/>
    <n v="210"/>
    <n v="780"/>
    <n v="1560"/>
    <n v="73.8"/>
    <n v="115128"/>
    <s v="Spring 2022"/>
    <n v="0"/>
    <n v="0"/>
    <n v="0"/>
    <n v="0"/>
    <n v="780"/>
    <n v="57564"/>
    <n v="780"/>
    <n v="57564"/>
    <x v="2"/>
    <n v="570"/>
    <n v="210"/>
    <n v="780"/>
    <n v="1560"/>
    <n v="73.8"/>
    <n v="115128"/>
    <s v="Spring 2022"/>
    <n v="570"/>
    <n v="42066"/>
    <n v="210"/>
    <n v="15498"/>
    <n v="780"/>
    <n v="57564"/>
    <n v="1560"/>
    <n v="115128"/>
    <n v="2340"/>
    <n v="172692"/>
    <n v="5.7564518080662728"/>
  </r>
  <r>
    <n v="589"/>
    <n v="519386"/>
    <x v="21"/>
    <s v="2021"/>
    <x v="0"/>
    <x v="22"/>
    <n v="12321"/>
    <s v="Spring 2022"/>
    <s v="Margaret Cox"/>
    <s v="coxm@savannahstate.edu"/>
    <s v="African American Literature"/>
    <s v="ENGL 2140"/>
    <s v="English"/>
    <s v="In Progress"/>
    <s v="In Progress"/>
    <s v="In Progress"/>
    <n v="24210"/>
    <n v="360"/>
    <n v="67.25"/>
    <n v="90"/>
    <n v="0"/>
    <n v="90"/>
    <s v="Spring 2022"/>
    <m/>
    <m/>
    <m/>
    <m/>
    <n v="90"/>
    <m/>
    <m/>
    <n v="0"/>
    <n v="0"/>
    <n v="0"/>
    <n v="0"/>
    <n v="0"/>
    <m/>
    <n v="0"/>
    <m/>
    <n v="0"/>
    <m/>
    <m/>
    <m/>
    <m/>
    <m/>
    <m/>
    <m/>
    <m/>
    <m/>
    <m/>
    <m/>
    <m/>
    <m/>
    <m/>
    <m/>
    <m/>
    <m/>
    <m/>
    <m/>
    <m/>
    <n v="0"/>
    <m/>
    <n v="0"/>
    <m/>
    <m/>
    <m/>
    <m/>
    <m/>
    <n v="0"/>
    <n v="0"/>
    <n v="0"/>
    <m/>
    <m/>
    <m/>
    <m/>
    <n v="360"/>
    <m/>
    <n v="0"/>
    <m/>
    <n v="0"/>
    <n v="0"/>
    <n v="0"/>
    <n v="0"/>
    <n v="0"/>
    <n v="0"/>
    <n v="0"/>
    <n v="0"/>
    <m/>
    <m/>
    <m/>
    <m/>
    <n v="0"/>
    <m/>
    <n v="0"/>
    <n v="0"/>
    <n v="0"/>
    <n v="0"/>
    <n v="0"/>
    <m/>
    <n v="0"/>
    <n v="0"/>
    <n v="0"/>
    <x v="0"/>
    <n v="90"/>
    <n v="0"/>
    <n v="90"/>
    <n v="180"/>
    <n v="67.25"/>
    <n v="12105"/>
    <s v="Spring 2022"/>
    <n v="0"/>
    <n v="0"/>
    <n v="0"/>
    <n v="0"/>
    <n v="90"/>
    <n v="6052.5"/>
    <n v="90"/>
    <n v="6052.5"/>
    <x v="2"/>
    <n v="90"/>
    <n v="0"/>
    <n v="90"/>
    <n v="180"/>
    <n v="67.25"/>
    <n v="12105"/>
    <s v="Spring 2022"/>
    <n v="90"/>
    <n v="6052.5"/>
    <n v="0"/>
    <n v="0"/>
    <n v="90"/>
    <n v="6052.5"/>
    <n v="180"/>
    <n v="12105"/>
    <n v="270"/>
    <n v="18157.5"/>
    <n v="1.4737034331628927"/>
  </r>
  <r>
    <n v="590"/>
    <n v="519361"/>
    <x v="21"/>
    <s v="2021"/>
    <x v="0"/>
    <x v="7"/>
    <n v="26070"/>
    <s v="Spring 2022"/>
    <s v="Atef Mohamed"/>
    <s v="amohamed@georgiasouthern.edu"/>
    <s v="Operating Systems"/>
    <s v="IT 2530"/>
    <s v="Computing Disciplines"/>
    <s v="In Progress"/>
    <s v="In Progress"/>
    <s v="In Progress"/>
    <n v="31570.39"/>
    <n v="225"/>
    <n v="159.99"/>
    <n v="86"/>
    <n v="22"/>
    <n v="58"/>
    <s v="Spring 2022"/>
    <m/>
    <m/>
    <m/>
    <m/>
    <n v="58"/>
    <m/>
    <m/>
    <n v="0"/>
    <n v="0"/>
    <n v="0"/>
    <n v="0"/>
    <n v="0"/>
    <m/>
    <n v="0"/>
    <m/>
    <n v="0"/>
    <m/>
    <m/>
    <m/>
    <m/>
    <m/>
    <m/>
    <m/>
    <m/>
    <m/>
    <m/>
    <m/>
    <m/>
    <m/>
    <m/>
    <m/>
    <m/>
    <m/>
    <m/>
    <m/>
    <m/>
    <n v="0"/>
    <m/>
    <n v="0"/>
    <m/>
    <m/>
    <m/>
    <m/>
    <m/>
    <n v="0"/>
    <n v="0"/>
    <n v="0"/>
    <m/>
    <m/>
    <m/>
    <m/>
    <n v="225"/>
    <m/>
    <n v="0"/>
    <m/>
    <n v="0"/>
    <n v="0"/>
    <n v="0"/>
    <n v="0"/>
    <n v="0"/>
    <n v="0"/>
    <n v="0"/>
    <n v="0"/>
    <m/>
    <m/>
    <m/>
    <m/>
    <n v="0"/>
    <m/>
    <n v="0"/>
    <n v="0"/>
    <n v="0"/>
    <n v="0"/>
    <n v="0"/>
    <m/>
    <n v="0"/>
    <n v="0"/>
    <n v="0"/>
    <x v="0"/>
    <n v="86"/>
    <n v="22"/>
    <n v="58"/>
    <n v="166"/>
    <n v="159.99"/>
    <n v="26558.34"/>
    <s v="Spring 2022"/>
    <n v="0"/>
    <n v="0"/>
    <n v="0"/>
    <n v="0"/>
    <n v="58"/>
    <n v="9279.42"/>
    <n v="58"/>
    <n v="9279.42"/>
    <x v="2"/>
    <n v="86"/>
    <n v="22"/>
    <n v="58"/>
    <n v="166"/>
    <n v="159.99"/>
    <n v="26558.34"/>
    <s v="Spring 2022"/>
    <n v="86"/>
    <n v="13759.140000000001"/>
    <n v="22"/>
    <n v="3519.78"/>
    <n v="58"/>
    <n v="9279.42"/>
    <n v="166"/>
    <n v="26558.340000000004"/>
    <n v="224"/>
    <n v="35837.760000000002"/>
    <n v="1.374674338319908"/>
  </r>
  <r>
    <n v="591"/>
    <n v="519433"/>
    <x v="21"/>
    <s v="2021"/>
    <x v="0"/>
    <x v="8"/>
    <n v="24000"/>
    <s v="Fall 2022"/>
    <s v="Eugene Kim"/>
    <s v="Eugene.Kim@scheller.gatech.edu"/>
    <s v="Organizational Behavior"/>
    <s v="MGT3101"/>
    <s v="Computing Disciplines"/>
    <s v="In Progress"/>
    <s v="In Progress"/>
    <s v="In Progress"/>
    <n v="53946"/>
    <n v="270"/>
    <n v="199.8"/>
    <n v="54"/>
    <n v="108"/>
    <n v="108"/>
    <s v="Spring 2022"/>
    <m/>
    <m/>
    <m/>
    <m/>
    <n v="108"/>
    <m/>
    <m/>
    <n v="0"/>
    <n v="0"/>
    <n v="0"/>
    <n v="0"/>
    <n v="0"/>
    <m/>
    <n v="0"/>
    <m/>
    <n v="0"/>
    <m/>
    <m/>
    <m/>
    <m/>
    <m/>
    <m/>
    <m/>
    <m/>
    <m/>
    <m/>
    <m/>
    <m/>
    <m/>
    <m/>
    <m/>
    <m/>
    <m/>
    <m/>
    <m/>
    <m/>
    <n v="0"/>
    <m/>
    <n v="0"/>
    <m/>
    <m/>
    <m/>
    <m/>
    <m/>
    <n v="0"/>
    <n v="0"/>
    <n v="0"/>
    <m/>
    <m/>
    <m/>
    <m/>
    <n v="270"/>
    <m/>
    <n v="0"/>
    <m/>
    <n v="0"/>
    <n v="0"/>
    <n v="0"/>
    <n v="0"/>
    <n v="0"/>
    <n v="0"/>
    <n v="0"/>
    <n v="0"/>
    <m/>
    <m/>
    <m/>
    <m/>
    <n v="0"/>
    <m/>
    <n v="0"/>
    <n v="0"/>
    <n v="0"/>
    <n v="0"/>
    <n v="0"/>
    <m/>
    <n v="0"/>
    <n v="0"/>
    <n v="0"/>
    <x v="0"/>
    <n v="54"/>
    <n v="108"/>
    <n v="108"/>
    <n v="270"/>
    <n v="199.8"/>
    <n v="53946"/>
    <s v="Spring 2022"/>
    <n v="0"/>
    <n v="0"/>
    <n v="0"/>
    <n v="0"/>
    <n v="108"/>
    <n v="21578.400000000001"/>
    <n v="108"/>
    <n v="21578.400000000001"/>
    <x v="2"/>
    <n v="54"/>
    <n v="108"/>
    <n v="108"/>
    <n v="270"/>
    <n v="199.8"/>
    <n v="53946"/>
    <s v="Spring 2022"/>
    <n v="54"/>
    <n v="10789.2"/>
    <n v="108"/>
    <n v="21578.400000000001"/>
    <n v="108"/>
    <n v="21578.400000000001"/>
    <n v="270"/>
    <n v="53946"/>
    <n v="378"/>
    <n v="75524.399999999994"/>
    <n v="3.1468499999999997"/>
  </r>
  <r>
    <s v="584a"/>
    <n v="519357"/>
    <x v="21"/>
    <s v="2021"/>
    <x v="0"/>
    <x v="17"/>
    <n v="5400"/>
    <s v="Fall 2022 "/>
    <s v="Darren Broome"/>
    <s v="dbroome@gordonstate.edu"/>
    <s v="Intermediate Spanish  I"/>
    <s v="SPA 2001"/>
    <s v="Foreign Languages"/>
    <s v="In Progress"/>
    <s v="In Progress"/>
    <s v="In Progress"/>
    <n v="22275"/>
    <n v="165"/>
    <n v="135"/>
    <n v="90"/>
    <n v="45"/>
    <n v="90"/>
    <s v="Spring 2022"/>
    <m/>
    <m/>
    <m/>
    <m/>
    <n v="90"/>
    <m/>
    <m/>
    <n v="0"/>
    <n v="0"/>
    <n v="0"/>
    <n v="0"/>
    <n v="0"/>
    <m/>
    <n v="0"/>
    <m/>
    <n v="0"/>
    <m/>
    <m/>
    <m/>
    <m/>
    <m/>
    <m/>
    <m/>
    <m/>
    <m/>
    <m/>
    <m/>
    <m/>
    <m/>
    <m/>
    <m/>
    <m/>
    <m/>
    <m/>
    <m/>
    <m/>
    <n v="0"/>
    <m/>
    <n v="0"/>
    <m/>
    <m/>
    <m/>
    <m/>
    <m/>
    <n v="0"/>
    <n v="0"/>
    <n v="0"/>
    <m/>
    <m/>
    <m/>
    <m/>
    <n v="165"/>
    <m/>
    <n v="0"/>
    <m/>
    <n v="0"/>
    <n v="0"/>
    <n v="0"/>
    <n v="0"/>
    <n v="0"/>
    <n v="0"/>
    <n v="0"/>
    <n v="0"/>
    <m/>
    <m/>
    <m/>
    <m/>
    <n v="0"/>
    <m/>
    <n v="0"/>
    <n v="0"/>
    <n v="0"/>
    <n v="0"/>
    <n v="0"/>
    <m/>
    <n v="0"/>
    <n v="0"/>
    <n v="0"/>
    <x v="0"/>
    <n v="90"/>
    <n v="45"/>
    <n v="90"/>
    <n v="225"/>
    <n v="135"/>
    <n v="30375"/>
    <s v="Spring 2022"/>
    <n v="0"/>
    <n v="0"/>
    <n v="0"/>
    <n v="0"/>
    <n v="90"/>
    <n v="12150"/>
    <n v="90"/>
    <n v="12150"/>
    <x v="2"/>
    <n v="0"/>
    <n v="45"/>
    <n v="90"/>
    <n v="135"/>
    <n v="135"/>
    <n v="18225"/>
    <s v="Spring 2022"/>
    <n v="0"/>
    <n v="0"/>
    <n v="45"/>
    <n v="6075"/>
    <n v="90"/>
    <n v="12150"/>
    <n v="135"/>
    <n v="18225"/>
    <n v="225"/>
    <n v="30375"/>
    <n v="5.625"/>
  </r>
  <r>
    <s v="584b"/>
    <n v="519358"/>
    <x v="21"/>
    <s v="2021"/>
    <x v="0"/>
    <x v="18"/>
    <n v="5400"/>
    <s v="Fall 2022"/>
    <s v="Dennis Miller"/>
    <s v="dennismiller@clayton.edu"/>
    <s v="Intermediate Spanish  I"/>
    <s v="SPA 2001"/>
    <s v="Foreign Languages"/>
    <s v="In Progress"/>
    <s v="In Progress"/>
    <s v="In Progress"/>
    <n v="22275"/>
    <n v="165"/>
    <n v="135"/>
    <n v="90"/>
    <n v="45"/>
    <n v="90"/>
    <s v="Spring 2022"/>
    <m/>
    <m/>
    <m/>
    <m/>
    <n v="90"/>
    <m/>
    <m/>
    <n v="0"/>
    <n v="0"/>
    <n v="0"/>
    <n v="0"/>
    <n v="0"/>
    <m/>
    <n v="0"/>
    <m/>
    <n v="0"/>
    <m/>
    <m/>
    <m/>
    <m/>
    <m/>
    <m/>
    <m/>
    <m/>
    <m/>
    <m/>
    <m/>
    <m/>
    <m/>
    <m/>
    <m/>
    <m/>
    <m/>
    <m/>
    <m/>
    <m/>
    <n v="0"/>
    <m/>
    <n v="0"/>
    <m/>
    <m/>
    <m/>
    <m/>
    <m/>
    <n v="0"/>
    <n v="0"/>
    <n v="0"/>
    <m/>
    <m/>
    <m/>
    <m/>
    <n v="165"/>
    <m/>
    <n v="0"/>
    <m/>
    <n v="0"/>
    <n v="0"/>
    <n v="0"/>
    <n v="0"/>
    <n v="0"/>
    <n v="0"/>
    <n v="0"/>
    <n v="0"/>
    <m/>
    <m/>
    <m/>
    <m/>
    <n v="0"/>
    <m/>
    <n v="0"/>
    <n v="0"/>
    <n v="0"/>
    <n v="0"/>
    <n v="0"/>
    <m/>
    <n v="0"/>
    <n v="0"/>
    <n v="0"/>
    <x v="0"/>
    <n v="90"/>
    <n v="45"/>
    <n v="90"/>
    <n v="225"/>
    <n v="135"/>
    <n v="30375"/>
    <s v="Spring 2022"/>
    <n v="0"/>
    <n v="0"/>
    <n v="0"/>
    <n v="0"/>
    <n v="90"/>
    <n v="12150"/>
    <n v="90"/>
    <n v="12150"/>
    <x v="2"/>
    <n v="90"/>
    <n v="45"/>
    <n v="90"/>
    <n v="225"/>
    <n v="135"/>
    <n v="30375"/>
    <s v="Spring 2022"/>
    <n v="90"/>
    <n v="12150"/>
    <n v="45"/>
    <n v="6075"/>
    <n v="90"/>
    <n v="12150"/>
    <n v="225"/>
    <n v="30375"/>
    <n v="315"/>
    <n v="42525"/>
    <n v="7.875"/>
  </r>
  <r>
    <s v="M152"/>
    <n v="519404"/>
    <x v="21"/>
    <s v="2021"/>
    <x v="1"/>
    <x v="2"/>
    <n v="2600"/>
    <s v="Spring 2022"/>
    <s v="Jean Mangan"/>
    <s v="jmangan@uga.edu"/>
    <s v="Criminal Law Drafting"/>
    <s v="JURI 4278"/>
    <s v="Law"/>
    <s v="n/a"/>
    <s v="n/a"/>
    <s v="n/a"/>
    <n v="0"/>
    <n v="0"/>
    <n v="0"/>
    <n v="0"/>
    <n v="0"/>
    <n v="0"/>
    <s v="n/a"/>
    <m/>
    <m/>
    <m/>
    <m/>
    <n v="0"/>
    <m/>
    <m/>
    <n v="0"/>
    <n v="0"/>
    <n v="0"/>
    <n v="0"/>
    <n v="0"/>
    <m/>
    <n v="0"/>
    <m/>
    <n v="0"/>
    <m/>
    <m/>
    <m/>
    <m/>
    <m/>
    <m/>
    <m/>
    <m/>
    <m/>
    <m/>
    <m/>
    <m/>
    <m/>
    <m/>
    <m/>
    <m/>
    <m/>
    <m/>
    <m/>
    <m/>
    <n v="0"/>
    <m/>
    <n v="0"/>
    <m/>
    <m/>
    <m/>
    <m/>
    <m/>
    <n v="0"/>
    <n v="0"/>
    <n v="0"/>
    <m/>
    <m/>
    <m/>
    <m/>
    <n v="0"/>
    <m/>
    <n v="0"/>
    <m/>
    <n v="0"/>
    <n v="0"/>
    <n v="0"/>
    <n v="0"/>
    <n v="0"/>
    <n v="0"/>
    <n v="0"/>
    <n v="0"/>
    <m/>
    <m/>
    <m/>
    <m/>
    <n v="0"/>
    <m/>
    <n v="0"/>
    <n v="0"/>
    <n v="0"/>
    <n v="0"/>
    <n v="0"/>
    <m/>
    <n v="0"/>
    <n v="0"/>
    <n v="0"/>
    <x v="0"/>
    <n v="0"/>
    <n v="0"/>
    <n v="0"/>
    <n v="0"/>
    <n v="0"/>
    <n v="0"/>
    <s v="Spring 2022"/>
    <n v="0"/>
    <n v="0"/>
    <n v="0"/>
    <n v="0"/>
    <n v="0"/>
    <n v="0"/>
    <n v="0"/>
    <n v="0"/>
    <x v="4"/>
    <n v="0"/>
    <n v="0"/>
    <n v="0"/>
    <n v="0"/>
    <n v="0"/>
    <n v="0"/>
    <s v="Spring 2022"/>
    <n v="0"/>
    <n v="0"/>
    <n v="0"/>
    <n v="0"/>
    <n v="0"/>
    <n v="0"/>
    <n v="0"/>
    <n v="0"/>
    <n v="0"/>
    <n v="0"/>
    <n v="0"/>
  </r>
  <r>
    <s v="M153"/>
    <n v="519387"/>
    <x v="21"/>
    <s v="2021"/>
    <x v="1"/>
    <x v="23"/>
    <n v="5000"/>
    <s v="Spring 2022"/>
    <s v="Anne Gaquere-Parker"/>
    <s v="agaquere@westga.edu"/>
    <s v="Survey of Chemistry I: General Chemistry"/>
    <s v="CHEM 1151"/>
    <s v="Chemistry"/>
    <s v="n/a"/>
    <s v="n/a"/>
    <s v="n/a"/>
    <n v="0"/>
    <n v="0"/>
    <n v="0"/>
    <n v="0"/>
    <n v="0"/>
    <n v="0"/>
    <s v="n/a"/>
    <m/>
    <m/>
    <m/>
    <m/>
    <n v="0"/>
    <m/>
    <m/>
    <n v="0"/>
    <n v="0"/>
    <n v="0"/>
    <n v="0"/>
    <n v="0"/>
    <m/>
    <n v="0"/>
    <m/>
    <n v="0"/>
    <m/>
    <m/>
    <m/>
    <m/>
    <m/>
    <m/>
    <m/>
    <m/>
    <m/>
    <m/>
    <m/>
    <m/>
    <m/>
    <m/>
    <m/>
    <m/>
    <m/>
    <m/>
    <m/>
    <m/>
    <n v="0"/>
    <m/>
    <n v="0"/>
    <m/>
    <m/>
    <m/>
    <m/>
    <m/>
    <n v="0"/>
    <n v="0"/>
    <n v="0"/>
    <m/>
    <m/>
    <m/>
    <m/>
    <n v="0"/>
    <m/>
    <n v="0"/>
    <m/>
    <n v="0"/>
    <n v="0"/>
    <n v="0"/>
    <n v="0"/>
    <n v="0"/>
    <n v="0"/>
    <n v="0"/>
    <n v="0"/>
    <m/>
    <m/>
    <m/>
    <m/>
    <n v="0"/>
    <m/>
    <n v="0"/>
    <n v="0"/>
    <n v="0"/>
    <n v="0"/>
    <n v="0"/>
    <m/>
    <n v="0"/>
    <n v="0"/>
    <n v="0"/>
    <x v="0"/>
    <n v="0"/>
    <n v="0"/>
    <n v="0"/>
    <n v="0"/>
    <n v="0"/>
    <n v="0"/>
    <s v="Spring 2022"/>
    <n v="0"/>
    <n v="0"/>
    <n v="0"/>
    <n v="0"/>
    <n v="0"/>
    <n v="0"/>
    <n v="0"/>
    <n v="0"/>
    <x v="4"/>
    <n v="0"/>
    <n v="0"/>
    <n v="0"/>
    <n v="0"/>
    <n v="0"/>
    <n v="0"/>
    <s v="Spring 2022"/>
    <n v="0"/>
    <n v="0"/>
    <n v="0"/>
    <n v="0"/>
    <n v="0"/>
    <n v="0"/>
    <n v="0"/>
    <n v="0"/>
    <n v="0"/>
    <n v="0"/>
    <n v="0"/>
  </r>
  <r>
    <s v="M154"/>
    <n v="519362"/>
    <x v="21"/>
    <s v="2021"/>
    <x v="1"/>
    <x v="21"/>
    <n v="6000"/>
    <s v="Spring 2022"/>
    <s v="Joshua Roberts"/>
    <s v="jroberts7@ggc.edu"/>
    <s v="Discrete Math"/>
    <s v="MATH 2300"/>
    <s v="Mathematical Subjects"/>
    <s v="n/a"/>
    <s v="n/a"/>
    <s v="n/a"/>
    <n v="0"/>
    <n v="0"/>
    <n v="0"/>
    <n v="0"/>
    <n v="0"/>
    <n v="0"/>
    <s v="n/a"/>
    <m/>
    <m/>
    <m/>
    <m/>
    <n v="0"/>
    <m/>
    <m/>
    <n v="0"/>
    <n v="0"/>
    <n v="0"/>
    <n v="0"/>
    <n v="0"/>
    <m/>
    <n v="0"/>
    <m/>
    <n v="0"/>
    <m/>
    <m/>
    <m/>
    <m/>
    <m/>
    <m/>
    <m/>
    <m/>
    <m/>
    <m/>
    <m/>
    <m/>
    <m/>
    <m/>
    <m/>
    <m/>
    <m/>
    <m/>
    <m/>
    <m/>
    <n v="0"/>
    <m/>
    <n v="0"/>
    <m/>
    <m/>
    <m/>
    <m/>
    <m/>
    <n v="0"/>
    <n v="0"/>
    <n v="0"/>
    <m/>
    <m/>
    <m/>
    <m/>
    <n v="0"/>
    <m/>
    <n v="0"/>
    <m/>
    <n v="0"/>
    <n v="0"/>
    <n v="0"/>
    <n v="0"/>
    <n v="0"/>
    <n v="0"/>
    <n v="0"/>
    <n v="0"/>
    <m/>
    <m/>
    <m/>
    <m/>
    <n v="0"/>
    <m/>
    <n v="0"/>
    <n v="0"/>
    <n v="0"/>
    <n v="0"/>
    <n v="0"/>
    <m/>
    <n v="0"/>
    <n v="0"/>
    <n v="0"/>
    <x v="0"/>
    <n v="0"/>
    <n v="0"/>
    <n v="0"/>
    <n v="0"/>
    <n v="0"/>
    <n v="0"/>
    <s v="Spring 2022"/>
    <n v="0"/>
    <n v="0"/>
    <n v="0"/>
    <n v="0"/>
    <n v="0"/>
    <n v="0"/>
    <n v="0"/>
    <n v="0"/>
    <x v="4"/>
    <n v="0"/>
    <n v="0"/>
    <n v="0"/>
    <n v="0"/>
    <n v="0"/>
    <n v="0"/>
    <s v="Spring 2022"/>
    <n v="0"/>
    <n v="0"/>
    <n v="0"/>
    <n v="0"/>
    <n v="0"/>
    <n v="0"/>
    <n v="0"/>
    <n v="0"/>
    <n v="0"/>
    <n v="0"/>
    <n v="0"/>
  </r>
  <r>
    <s v="M155"/>
    <n v="519363"/>
    <x v="21"/>
    <s v="2021"/>
    <x v="1"/>
    <x v="21"/>
    <n v="5238"/>
    <s v="Spring 2022"/>
    <s v="Sairam Tangirala"/>
    <s v="stangira@ggc.edu"/>
    <s v="Physical Science"/>
    <s v="PSCI-1101K"/>
    <s v="Physics and Astronomy"/>
    <s v="n/a"/>
    <s v="n/a"/>
    <s v="n/a"/>
    <n v="0"/>
    <n v="0"/>
    <n v="0"/>
    <n v="0"/>
    <n v="0"/>
    <n v="0"/>
    <s v="n/a"/>
    <m/>
    <m/>
    <m/>
    <m/>
    <n v="0"/>
    <m/>
    <m/>
    <n v="0"/>
    <n v="0"/>
    <n v="0"/>
    <n v="0"/>
    <n v="0"/>
    <m/>
    <n v="0"/>
    <m/>
    <n v="0"/>
    <m/>
    <m/>
    <m/>
    <m/>
    <m/>
    <m/>
    <m/>
    <m/>
    <m/>
    <m/>
    <m/>
    <m/>
    <m/>
    <m/>
    <m/>
    <m/>
    <m/>
    <m/>
    <m/>
    <m/>
    <n v="0"/>
    <m/>
    <n v="0"/>
    <m/>
    <m/>
    <m/>
    <m/>
    <m/>
    <n v="0"/>
    <n v="0"/>
    <n v="0"/>
    <m/>
    <m/>
    <m/>
    <m/>
    <n v="0"/>
    <m/>
    <n v="0"/>
    <m/>
    <n v="0"/>
    <n v="0"/>
    <n v="0"/>
    <n v="0"/>
    <n v="0"/>
    <n v="0"/>
    <n v="0"/>
    <n v="0"/>
    <m/>
    <m/>
    <m/>
    <m/>
    <n v="0"/>
    <m/>
    <n v="0"/>
    <n v="0"/>
    <n v="0"/>
    <n v="0"/>
    <n v="0"/>
    <m/>
    <n v="0"/>
    <n v="0"/>
    <n v="0"/>
    <x v="0"/>
    <n v="0"/>
    <n v="0"/>
    <n v="0"/>
    <n v="0"/>
    <n v="0"/>
    <n v="0"/>
    <s v="Spring 2022"/>
    <n v="0"/>
    <n v="0"/>
    <n v="0"/>
    <n v="0"/>
    <n v="0"/>
    <n v="0"/>
    <n v="0"/>
    <n v="0"/>
    <x v="4"/>
    <n v="0"/>
    <n v="0"/>
    <n v="0"/>
    <n v="0"/>
    <n v="0"/>
    <n v="0"/>
    <s v="Spring 2022"/>
    <n v="0"/>
    <n v="0"/>
    <n v="0"/>
    <n v="0"/>
    <n v="0"/>
    <n v="0"/>
    <n v="0"/>
    <n v="0"/>
    <n v="0"/>
    <n v="0"/>
    <n v="0"/>
  </r>
  <r>
    <s v="M156a"/>
    <n v="519506"/>
    <x v="21"/>
    <s v="2021"/>
    <x v="1"/>
    <x v="2"/>
    <n v="7296.5"/>
    <s v="Spring 2022"/>
    <s v="Rielle Navitski"/>
    <s v="rnavitsk@uga.edu"/>
    <s v="American Directors of Color - Latinx Film and Visual Culture"/>
    <s v="FILM 2130"/>
    <s v="Fine and Applied Arts"/>
    <s v="n/a"/>
    <s v="n/a"/>
    <s v="n/a"/>
    <n v="0"/>
    <n v="0"/>
    <n v="0"/>
    <n v="0"/>
    <n v="0"/>
    <n v="0"/>
    <s v="n/a"/>
    <m/>
    <m/>
    <m/>
    <m/>
    <n v="0"/>
    <m/>
    <m/>
    <n v="0"/>
    <n v="0"/>
    <n v="0"/>
    <n v="0"/>
    <n v="0"/>
    <m/>
    <n v="0"/>
    <m/>
    <n v="0"/>
    <m/>
    <m/>
    <m/>
    <m/>
    <m/>
    <m/>
    <m/>
    <m/>
    <m/>
    <m/>
    <m/>
    <m/>
    <m/>
    <m/>
    <m/>
    <m/>
    <m/>
    <m/>
    <m/>
    <m/>
    <n v="0"/>
    <m/>
    <n v="0"/>
    <m/>
    <m/>
    <m/>
    <m/>
    <m/>
    <n v="0"/>
    <n v="0"/>
    <n v="0"/>
    <m/>
    <m/>
    <m/>
    <m/>
    <n v="0"/>
    <m/>
    <n v="0"/>
    <m/>
    <n v="0"/>
    <n v="0"/>
    <n v="0"/>
    <n v="0"/>
    <n v="0"/>
    <n v="0"/>
    <n v="0"/>
    <n v="0"/>
    <m/>
    <m/>
    <m/>
    <m/>
    <n v="0"/>
    <m/>
    <n v="0"/>
    <n v="0"/>
    <n v="0"/>
    <n v="0"/>
    <n v="0"/>
    <m/>
    <n v="0"/>
    <n v="0"/>
    <n v="0"/>
    <x v="0"/>
    <n v="0"/>
    <n v="0"/>
    <n v="0"/>
    <n v="0"/>
    <n v="0"/>
    <n v="0"/>
    <s v="Spring 2022"/>
    <n v="0"/>
    <n v="0"/>
    <n v="0"/>
    <n v="0"/>
    <n v="0"/>
    <n v="0"/>
    <n v="0"/>
    <n v="0"/>
    <x v="4"/>
    <n v="0"/>
    <n v="0"/>
    <n v="0"/>
    <n v="0"/>
    <n v="0"/>
    <n v="0"/>
    <s v="Spring 2022"/>
    <n v="0"/>
    <n v="0"/>
    <n v="0"/>
    <n v="0"/>
    <n v="0"/>
    <n v="0"/>
    <n v="0"/>
    <n v="0"/>
    <n v="0"/>
    <n v="0"/>
    <n v="0"/>
  </r>
  <r>
    <s v="M156b"/>
    <n v="519364"/>
    <x v="21"/>
    <s v="2021"/>
    <x v="1"/>
    <x v="4"/>
    <n v="2688.6"/>
    <s v="Spring 2022"/>
    <s v="Leslie Marsh"/>
    <s v="llmarsh@gsu.edu"/>
    <s v="American Directors of Color - Latinx Film and Visual Culture"/>
    <s v="FILM 2130"/>
    <s v="Fine and Applied Arts"/>
    <s v="n/a"/>
    <s v="n/a"/>
    <s v="n/a"/>
    <n v="0"/>
    <n v="0"/>
    <n v="0"/>
    <n v="0"/>
    <n v="0"/>
    <n v="0"/>
    <s v="n/a"/>
    <m/>
    <m/>
    <m/>
    <m/>
    <n v="0"/>
    <m/>
    <m/>
    <n v="0"/>
    <n v="0"/>
    <n v="0"/>
    <n v="0"/>
    <n v="0"/>
    <m/>
    <n v="0"/>
    <m/>
    <n v="0"/>
    <m/>
    <m/>
    <m/>
    <m/>
    <m/>
    <m/>
    <m/>
    <m/>
    <m/>
    <m/>
    <m/>
    <m/>
    <m/>
    <m/>
    <m/>
    <m/>
    <m/>
    <m/>
    <m/>
    <m/>
    <n v="0"/>
    <m/>
    <n v="0"/>
    <m/>
    <m/>
    <m/>
    <m/>
    <m/>
    <n v="0"/>
    <n v="0"/>
    <n v="0"/>
    <m/>
    <m/>
    <m/>
    <m/>
    <n v="0"/>
    <m/>
    <n v="0"/>
    <m/>
    <n v="0"/>
    <n v="0"/>
    <n v="0"/>
    <n v="0"/>
    <n v="0"/>
    <n v="0"/>
    <n v="0"/>
    <n v="0"/>
    <m/>
    <m/>
    <m/>
    <m/>
    <n v="0"/>
    <m/>
    <n v="0"/>
    <n v="0"/>
    <n v="0"/>
    <n v="0"/>
    <n v="0"/>
    <m/>
    <n v="0"/>
    <n v="0"/>
    <n v="0"/>
    <x v="0"/>
    <n v="0"/>
    <n v="0"/>
    <n v="0"/>
    <n v="0"/>
    <n v="0"/>
    <n v="0"/>
    <s v="Spring 2022"/>
    <n v="0"/>
    <n v="0"/>
    <n v="0"/>
    <n v="0"/>
    <n v="0"/>
    <n v="0"/>
    <n v="0"/>
    <n v="0"/>
    <x v="4"/>
    <n v="0"/>
    <n v="0"/>
    <n v="0"/>
    <n v="0"/>
    <n v="0"/>
    <n v="0"/>
    <s v="Spring 2022"/>
    <n v="0"/>
    <n v="0"/>
    <n v="0"/>
    <n v="0"/>
    <n v="0"/>
    <n v="0"/>
    <n v="0"/>
    <n v="0"/>
    <n v="0"/>
    <n v="0"/>
    <n v="0"/>
  </r>
  <r>
    <s v="M157"/>
    <n v="519405"/>
    <x v="21"/>
    <s v="2021"/>
    <x v="1"/>
    <x v="1"/>
    <n v="10000"/>
    <s v="Spring 2022"/>
    <s v="Hossain Shahriar"/>
    <s v="hshahria@kennesaw.edu"/>
    <s v="Data Privacy Technologies"/>
    <s v="IT 7303 "/>
    <s v="Computing Disciplines"/>
    <s v="n/a"/>
    <s v="n/a"/>
    <s v="n/a"/>
    <n v="0"/>
    <n v="0"/>
    <n v="0"/>
    <n v="0"/>
    <n v="0"/>
    <n v="0"/>
    <s v="n/a"/>
    <m/>
    <m/>
    <m/>
    <m/>
    <n v="0"/>
    <m/>
    <m/>
    <n v="0"/>
    <n v="0"/>
    <n v="0"/>
    <n v="0"/>
    <n v="0"/>
    <m/>
    <n v="0"/>
    <m/>
    <n v="0"/>
    <m/>
    <m/>
    <m/>
    <m/>
    <m/>
    <m/>
    <m/>
    <m/>
    <m/>
    <m/>
    <m/>
    <m/>
    <m/>
    <m/>
    <m/>
    <m/>
    <m/>
    <m/>
    <m/>
    <m/>
    <n v="0"/>
    <m/>
    <n v="0"/>
    <m/>
    <m/>
    <m/>
    <m/>
    <m/>
    <n v="0"/>
    <n v="0"/>
    <n v="0"/>
    <m/>
    <m/>
    <m/>
    <m/>
    <n v="0"/>
    <m/>
    <n v="0"/>
    <m/>
    <n v="0"/>
    <n v="0"/>
    <n v="0"/>
    <n v="0"/>
    <n v="0"/>
    <n v="0"/>
    <n v="0"/>
    <n v="0"/>
    <m/>
    <m/>
    <m/>
    <m/>
    <n v="0"/>
    <m/>
    <n v="0"/>
    <n v="0"/>
    <n v="0"/>
    <n v="0"/>
    <n v="0"/>
    <m/>
    <n v="0"/>
    <n v="0"/>
    <n v="0"/>
    <x v="0"/>
    <n v="0"/>
    <n v="0"/>
    <n v="0"/>
    <n v="0"/>
    <n v="0"/>
    <n v="0"/>
    <s v="Spring 2022"/>
    <n v="0"/>
    <n v="0"/>
    <n v="0"/>
    <n v="0"/>
    <n v="0"/>
    <n v="0"/>
    <n v="0"/>
    <n v="0"/>
    <x v="4"/>
    <n v="0"/>
    <n v="0"/>
    <n v="0"/>
    <n v="0"/>
    <n v="0"/>
    <n v="0"/>
    <s v="Spring 2022"/>
    <n v="0"/>
    <n v="0"/>
    <n v="0"/>
    <n v="0"/>
    <n v="0"/>
    <n v="0"/>
    <n v="0"/>
    <n v="0"/>
    <n v="0"/>
    <n v="0"/>
    <n v="0"/>
  </r>
  <r>
    <s v="M158"/>
    <n v="519406"/>
    <x v="21"/>
    <s v="2021"/>
    <x v="1"/>
    <x v="1"/>
    <n v="2800"/>
    <s v="Spring 2022"/>
    <s v="Yong Shi"/>
    <s v="yshi5@kennesaw.edu"/>
    <s v="Cloud Computing"/>
    <s v="CS 4524"/>
    <s v="Computing Disciplines"/>
    <s v="n/a"/>
    <s v="n/a"/>
    <s v="n/a"/>
    <n v="0"/>
    <n v="0"/>
    <n v="0"/>
    <n v="0"/>
    <n v="0"/>
    <n v="0"/>
    <s v="n/a"/>
    <m/>
    <m/>
    <m/>
    <m/>
    <n v="0"/>
    <m/>
    <m/>
    <n v="0"/>
    <n v="0"/>
    <n v="0"/>
    <n v="0"/>
    <n v="0"/>
    <m/>
    <n v="0"/>
    <m/>
    <n v="0"/>
    <m/>
    <m/>
    <m/>
    <m/>
    <m/>
    <m/>
    <m/>
    <m/>
    <m/>
    <m/>
    <m/>
    <m/>
    <m/>
    <m/>
    <m/>
    <m/>
    <m/>
    <m/>
    <m/>
    <m/>
    <n v="0"/>
    <m/>
    <n v="0"/>
    <m/>
    <m/>
    <m/>
    <m/>
    <m/>
    <n v="0"/>
    <n v="0"/>
    <n v="0"/>
    <m/>
    <m/>
    <m/>
    <m/>
    <n v="0"/>
    <m/>
    <n v="0"/>
    <m/>
    <n v="0"/>
    <n v="0"/>
    <n v="0"/>
    <n v="0"/>
    <n v="0"/>
    <n v="0"/>
    <n v="0"/>
    <n v="0"/>
    <m/>
    <m/>
    <m/>
    <m/>
    <n v="0"/>
    <m/>
    <n v="0"/>
    <n v="0"/>
    <n v="0"/>
    <n v="0"/>
    <n v="0"/>
    <m/>
    <n v="0"/>
    <n v="0"/>
    <n v="0"/>
    <x v="0"/>
    <n v="0"/>
    <n v="0"/>
    <n v="0"/>
    <n v="0"/>
    <n v="0"/>
    <n v="0"/>
    <s v="Spring 2022"/>
    <n v="0"/>
    <n v="0"/>
    <n v="0"/>
    <n v="0"/>
    <n v="0"/>
    <n v="0"/>
    <n v="0"/>
    <n v="0"/>
    <x v="4"/>
    <n v="0"/>
    <n v="0"/>
    <n v="0"/>
    <n v="0"/>
    <n v="0"/>
    <n v="0"/>
    <s v="Spring 2022"/>
    <n v="0"/>
    <n v="0"/>
    <n v="0"/>
    <n v="0"/>
    <n v="0"/>
    <n v="0"/>
    <n v="0"/>
    <n v="0"/>
    <n v="0"/>
    <n v="0"/>
    <n v="0"/>
  </r>
  <r>
    <s v="M159"/>
    <n v="519441"/>
    <x v="21"/>
    <s v="2021"/>
    <x v="1"/>
    <x v="14"/>
    <n v="10000"/>
    <s v="Fall 2022"/>
    <s v="Brandy Rogers"/>
    <s v="brogers@highlands.edu"/>
    <s v="Introduction to Biology II"/>
    <s v="BIOL 1012K"/>
    <s v="Biological Sciences"/>
    <s v="n/a"/>
    <s v="n/a"/>
    <s v="n/a"/>
    <n v="0"/>
    <n v="0"/>
    <n v="0"/>
    <n v="0"/>
    <n v="0"/>
    <n v="0"/>
    <s v="n/a"/>
    <m/>
    <m/>
    <m/>
    <m/>
    <n v="0"/>
    <m/>
    <m/>
    <n v="0"/>
    <n v="0"/>
    <n v="0"/>
    <n v="0"/>
    <n v="0"/>
    <m/>
    <n v="0"/>
    <m/>
    <n v="0"/>
    <m/>
    <m/>
    <m/>
    <m/>
    <m/>
    <m/>
    <m/>
    <m/>
    <m/>
    <m/>
    <m/>
    <m/>
    <m/>
    <m/>
    <m/>
    <m/>
    <m/>
    <m/>
    <m/>
    <m/>
    <n v="0"/>
    <m/>
    <n v="0"/>
    <m/>
    <m/>
    <m/>
    <m/>
    <m/>
    <n v="0"/>
    <n v="0"/>
    <n v="0"/>
    <m/>
    <m/>
    <m/>
    <m/>
    <n v="0"/>
    <m/>
    <n v="0"/>
    <m/>
    <n v="0"/>
    <n v="0"/>
    <n v="0"/>
    <n v="0"/>
    <n v="0"/>
    <n v="0"/>
    <n v="0"/>
    <n v="0"/>
    <m/>
    <m/>
    <m/>
    <m/>
    <n v="0"/>
    <m/>
    <n v="0"/>
    <n v="0"/>
    <n v="0"/>
    <n v="0"/>
    <n v="0"/>
    <m/>
    <n v="0"/>
    <n v="0"/>
    <n v="0"/>
    <x v="0"/>
    <n v="0"/>
    <n v="0"/>
    <n v="0"/>
    <n v="0"/>
    <n v="0"/>
    <n v="0"/>
    <s v="Spring 2022"/>
    <n v="0"/>
    <n v="0"/>
    <n v="0"/>
    <n v="0"/>
    <n v="0"/>
    <n v="0"/>
    <n v="0"/>
    <n v="0"/>
    <x v="4"/>
    <n v="0"/>
    <n v="0"/>
    <n v="0"/>
    <n v="0"/>
    <n v="0"/>
    <n v="0"/>
    <s v="Spring 2022"/>
    <n v="0"/>
    <n v="0"/>
    <n v="0"/>
    <n v="0"/>
    <n v="0"/>
    <n v="0"/>
    <n v="0"/>
    <n v="0"/>
    <n v="0"/>
    <n v="0"/>
    <n v="0"/>
  </r>
  <r>
    <s v="M160"/>
    <n v="519408"/>
    <x v="21"/>
    <s v="2021"/>
    <x v="1"/>
    <x v="1"/>
    <n v="9875"/>
    <s v="Spring 2022"/>
    <s v="Ginny Zhan"/>
    <s v="gzhan@kennesaw.edu"/>
    <s v="Introduction to Asian Cultures"/>
    <s v="ASIA 1102"/>
    <s v="Arts and Sciences"/>
    <s v="n/a"/>
    <s v="n/a"/>
    <s v="n/a"/>
    <n v="0"/>
    <n v="0"/>
    <n v="0"/>
    <n v="0"/>
    <n v="0"/>
    <n v="0"/>
    <s v="n/a"/>
    <m/>
    <m/>
    <m/>
    <m/>
    <n v="0"/>
    <m/>
    <m/>
    <n v="0"/>
    <n v="0"/>
    <n v="0"/>
    <n v="0"/>
    <n v="0"/>
    <m/>
    <n v="0"/>
    <m/>
    <n v="0"/>
    <m/>
    <m/>
    <m/>
    <m/>
    <m/>
    <m/>
    <m/>
    <m/>
    <m/>
    <m/>
    <m/>
    <m/>
    <m/>
    <m/>
    <m/>
    <m/>
    <m/>
    <m/>
    <m/>
    <m/>
    <n v="0"/>
    <m/>
    <n v="0"/>
    <m/>
    <m/>
    <m/>
    <m/>
    <m/>
    <n v="0"/>
    <n v="0"/>
    <n v="0"/>
    <m/>
    <m/>
    <m/>
    <m/>
    <n v="0"/>
    <m/>
    <n v="0"/>
    <m/>
    <n v="0"/>
    <n v="0"/>
    <n v="0"/>
    <n v="0"/>
    <n v="0"/>
    <n v="0"/>
    <n v="0"/>
    <n v="0"/>
    <m/>
    <m/>
    <m/>
    <m/>
    <n v="0"/>
    <m/>
    <n v="0"/>
    <n v="0"/>
    <n v="0"/>
    <n v="0"/>
    <n v="0"/>
    <m/>
    <n v="0"/>
    <n v="0"/>
    <n v="0"/>
    <x v="0"/>
    <n v="0"/>
    <n v="0"/>
    <n v="0"/>
    <n v="0"/>
    <n v="0"/>
    <n v="0"/>
    <s v="Spring 2022"/>
    <n v="0"/>
    <n v="0"/>
    <n v="0"/>
    <n v="0"/>
    <n v="0"/>
    <n v="0"/>
    <n v="0"/>
    <n v="0"/>
    <x v="4"/>
    <n v="0"/>
    <n v="0"/>
    <n v="0"/>
    <n v="0"/>
    <n v="0"/>
    <n v="0"/>
    <s v="Spring 2022"/>
    <n v="0"/>
    <n v="0"/>
    <n v="0"/>
    <n v="0"/>
    <n v="0"/>
    <n v="0"/>
    <n v="0"/>
    <n v="0"/>
    <n v="0"/>
    <n v="0"/>
    <n v="0"/>
  </r>
  <r>
    <s v="M161"/>
    <n v="519442"/>
    <x v="21"/>
    <s v="2021"/>
    <x v="1"/>
    <x v="14"/>
    <n v="10000"/>
    <s v="Fall 2022 "/>
    <s v="James Matheson"/>
    <s v="jmatheso@highlands.edu"/>
    <s v="Anatomy and Physiology 1"/>
    <s v="BIOL 2121K"/>
    <s v="Biological Sciences"/>
    <s v="n/a"/>
    <s v="n/a"/>
    <s v="n/a"/>
    <n v="0"/>
    <n v="0"/>
    <n v="0"/>
    <n v="0"/>
    <n v="0"/>
    <n v="0"/>
    <s v="n/a"/>
    <m/>
    <m/>
    <m/>
    <m/>
    <n v="0"/>
    <m/>
    <m/>
    <n v="0"/>
    <n v="0"/>
    <n v="0"/>
    <n v="0"/>
    <n v="0"/>
    <m/>
    <n v="0"/>
    <m/>
    <n v="0"/>
    <m/>
    <m/>
    <m/>
    <m/>
    <m/>
    <m/>
    <m/>
    <m/>
    <m/>
    <m/>
    <m/>
    <m/>
    <m/>
    <m/>
    <m/>
    <m/>
    <m/>
    <m/>
    <m/>
    <m/>
    <n v="0"/>
    <m/>
    <n v="0"/>
    <m/>
    <m/>
    <m/>
    <m/>
    <m/>
    <n v="0"/>
    <n v="0"/>
    <n v="0"/>
    <m/>
    <m/>
    <m/>
    <m/>
    <n v="0"/>
    <m/>
    <n v="0"/>
    <m/>
    <n v="0"/>
    <n v="0"/>
    <n v="0"/>
    <n v="0"/>
    <n v="0"/>
    <n v="0"/>
    <n v="0"/>
    <n v="0"/>
    <m/>
    <m/>
    <m/>
    <m/>
    <n v="0"/>
    <m/>
    <n v="0"/>
    <n v="0"/>
    <n v="0"/>
    <n v="0"/>
    <n v="0"/>
    <m/>
    <n v="0"/>
    <n v="0"/>
    <n v="0"/>
    <x v="0"/>
    <n v="0"/>
    <n v="0"/>
    <n v="0"/>
    <n v="0"/>
    <n v="0"/>
    <n v="0"/>
    <s v="Spring 2022"/>
    <n v="0"/>
    <n v="0"/>
    <n v="0"/>
    <n v="0"/>
    <n v="0"/>
    <n v="0"/>
    <n v="0"/>
    <n v="0"/>
    <x v="4"/>
    <n v="0"/>
    <n v="0"/>
    <n v="0"/>
    <n v="0"/>
    <n v="0"/>
    <n v="0"/>
    <s v="Spring 2022"/>
    <n v="0"/>
    <n v="0"/>
    <n v="0"/>
    <n v="0"/>
    <n v="0"/>
    <n v="0"/>
    <n v="0"/>
    <n v="0"/>
    <n v="0"/>
    <n v="0"/>
    <n v="0"/>
  </r>
  <r>
    <s v="M162"/>
    <n v="519365"/>
    <x v="21"/>
    <s v="2021"/>
    <x v="1"/>
    <x v="4"/>
    <n v="2000"/>
    <s v="Fall 2021"/>
    <s v="Hong Du"/>
    <s v="hdu7@gsu.edu"/>
    <s v="Elementary Statistics"/>
    <s v="MATH 1401"/>
    <s v="Mathematical Subjects"/>
    <s v="n/a"/>
    <s v="n/a"/>
    <s v="n/a"/>
    <n v="0"/>
    <n v="0"/>
    <n v="0"/>
    <n v="0"/>
    <n v="0"/>
    <n v="0"/>
    <s v="n/a"/>
    <m/>
    <m/>
    <m/>
    <m/>
    <n v="0"/>
    <m/>
    <m/>
    <n v="0"/>
    <n v="0"/>
    <n v="0"/>
    <n v="0"/>
    <n v="0"/>
    <m/>
    <n v="0"/>
    <m/>
    <n v="0"/>
    <m/>
    <m/>
    <m/>
    <m/>
    <m/>
    <m/>
    <m/>
    <m/>
    <m/>
    <m/>
    <m/>
    <m/>
    <m/>
    <m/>
    <m/>
    <m/>
    <m/>
    <m/>
    <m/>
    <m/>
    <n v="0"/>
    <m/>
    <n v="0"/>
    <m/>
    <m/>
    <m/>
    <m/>
    <m/>
    <n v="0"/>
    <n v="0"/>
    <n v="0"/>
    <m/>
    <m/>
    <m/>
    <m/>
    <n v="0"/>
    <m/>
    <n v="0"/>
    <m/>
    <n v="0"/>
    <n v="0"/>
    <n v="0"/>
    <n v="0"/>
    <n v="0"/>
    <n v="0"/>
    <n v="0"/>
    <n v="0"/>
    <m/>
    <m/>
    <m/>
    <m/>
    <n v="0"/>
    <m/>
    <n v="0"/>
    <n v="0"/>
    <n v="0"/>
    <n v="0"/>
    <n v="0"/>
    <m/>
    <n v="0"/>
    <n v="0"/>
    <n v="0"/>
    <x v="0"/>
    <n v="0"/>
    <n v="0"/>
    <n v="0"/>
    <n v="0"/>
    <n v="0"/>
    <n v="0"/>
    <s v="Fall 2021"/>
    <n v="0"/>
    <n v="0"/>
    <n v="0"/>
    <n v="0"/>
    <n v="0"/>
    <n v="0"/>
    <n v="0"/>
    <n v="0"/>
    <x v="4"/>
    <n v="0"/>
    <n v="0"/>
    <n v="0"/>
    <n v="0"/>
    <n v="0"/>
    <n v="0"/>
    <s v="Fall 2021"/>
    <n v="0"/>
    <n v="0"/>
    <n v="0"/>
    <n v="0"/>
    <n v="0"/>
    <n v="0"/>
    <n v="0"/>
    <n v="0"/>
    <n v="0"/>
    <n v="0"/>
    <n v="0"/>
  </r>
  <r>
    <s v="M163"/>
    <n v="519410"/>
    <x v="21"/>
    <s v="2021"/>
    <x v="1"/>
    <x v="1"/>
    <n v="10000"/>
    <s v="Spring 2022"/>
    <s v="Ulrike K Ingram"/>
    <s v="uingram@kennesaw.edu"/>
    <s v="Earth from Above"/>
    <s v="GEOG 1102"/>
    <s v="Geological Sciences and Geography"/>
    <s v="n/a"/>
    <s v="n/a"/>
    <s v="n/a"/>
    <n v="0"/>
    <n v="0"/>
    <n v="0"/>
    <n v="0"/>
    <n v="0"/>
    <n v="0"/>
    <s v="n/a"/>
    <m/>
    <m/>
    <m/>
    <m/>
    <n v="0"/>
    <m/>
    <m/>
    <n v="0"/>
    <n v="0"/>
    <n v="0"/>
    <n v="0"/>
    <n v="0"/>
    <m/>
    <n v="0"/>
    <m/>
    <n v="0"/>
    <m/>
    <m/>
    <m/>
    <m/>
    <m/>
    <m/>
    <m/>
    <m/>
    <m/>
    <m/>
    <m/>
    <m/>
    <m/>
    <m/>
    <m/>
    <m/>
    <m/>
    <m/>
    <m/>
    <m/>
    <n v="0"/>
    <m/>
    <n v="0"/>
    <m/>
    <m/>
    <m/>
    <m/>
    <m/>
    <n v="0"/>
    <n v="0"/>
    <n v="0"/>
    <m/>
    <m/>
    <m/>
    <m/>
    <n v="0"/>
    <m/>
    <n v="0"/>
    <m/>
    <n v="0"/>
    <n v="0"/>
    <n v="0"/>
    <n v="0"/>
    <n v="0"/>
    <n v="0"/>
    <n v="0"/>
    <n v="0"/>
    <m/>
    <m/>
    <m/>
    <m/>
    <n v="0"/>
    <m/>
    <n v="0"/>
    <n v="0"/>
    <n v="0"/>
    <n v="0"/>
    <n v="0"/>
    <m/>
    <n v="0"/>
    <n v="0"/>
    <n v="0"/>
    <x v="0"/>
    <n v="0"/>
    <n v="0"/>
    <n v="0"/>
    <n v="0"/>
    <n v="0"/>
    <n v="0"/>
    <s v="Spring 2022"/>
    <n v="0"/>
    <n v="0"/>
    <n v="0"/>
    <n v="0"/>
    <n v="0"/>
    <n v="0"/>
    <n v="0"/>
    <n v="0"/>
    <x v="4"/>
    <n v="0"/>
    <n v="0"/>
    <n v="0"/>
    <n v="0"/>
    <n v="0"/>
    <n v="0"/>
    <s v="Spring 2022"/>
    <n v="0"/>
    <n v="0"/>
    <n v="0"/>
    <n v="0"/>
    <n v="0"/>
    <n v="0"/>
    <n v="0"/>
    <n v="0"/>
    <n v="0"/>
    <n v="0"/>
    <n v="0"/>
  </r>
  <r>
    <s v="M165"/>
    <n v="519443"/>
    <x v="21"/>
    <s v="2021"/>
    <x v="1"/>
    <x v="14"/>
    <n v="10000"/>
    <s v="Fall 2022 "/>
    <s v="Mahirah Baker"/>
    <s v="mbaker@highlands.edu"/>
    <s v="Anatomy and Physiology II"/>
    <s v="BIOL 2122K"/>
    <s v="Biological Sciences"/>
    <s v="n/a"/>
    <s v="n/a"/>
    <s v="n/a"/>
    <n v="0"/>
    <n v="0"/>
    <n v="0"/>
    <n v="0"/>
    <n v="0"/>
    <n v="0"/>
    <s v="n/a"/>
    <m/>
    <m/>
    <m/>
    <m/>
    <n v="0"/>
    <m/>
    <m/>
    <n v="0"/>
    <n v="0"/>
    <n v="0"/>
    <n v="0"/>
    <n v="0"/>
    <m/>
    <n v="0"/>
    <m/>
    <n v="0"/>
    <m/>
    <m/>
    <m/>
    <m/>
    <m/>
    <m/>
    <m/>
    <m/>
    <m/>
    <m/>
    <m/>
    <m/>
    <m/>
    <m/>
    <m/>
    <m/>
    <m/>
    <m/>
    <m/>
    <m/>
    <n v="0"/>
    <m/>
    <n v="0"/>
    <m/>
    <m/>
    <m/>
    <m/>
    <m/>
    <n v="0"/>
    <n v="0"/>
    <n v="0"/>
    <m/>
    <m/>
    <m/>
    <m/>
    <n v="0"/>
    <m/>
    <n v="0"/>
    <m/>
    <n v="0"/>
    <n v="0"/>
    <n v="0"/>
    <n v="0"/>
    <n v="0"/>
    <n v="0"/>
    <n v="0"/>
    <n v="0"/>
    <m/>
    <m/>
    <m/>
    <m/>
    <n v="0"/>
    <m/>
    <n v="0"/>
    <n v="0"/>
    <n v="0"/>
    <n v="0"/>
    <n v="0"/>
    <m/>
    <n v="0"/>
    <n v="0"/>
    <n v="0"/>
    <x v="0"/>
    <n v="0"/>
    <n v="0"/>
    <n v="0"/>
    <n v="0"/>
    <n v="0"/>
    <n v="0"/>
    <s v="Spring 2022"/>
    <n v="0"/>
    <n v="0"/>
    <n v="0"/>
    <n v="0"/>
    <n v="0"/>
    <n v="0"/>
    <n v="0"/>
    <n v="0"/>
    <x v="4"/>
    <n v="0"/>
    <n v="0"/>
    <n v="0"/>
    <n v="0"/>
    <n v="0"/>
    <n v="0"/>
    <s v="Spring 2022"/>
    <n v="0"/>
    <n v="0"/>
    <n v="0"/>
    <n v="0"/>
    <n v="0"/>
    <n v="0"/>
    <n v="0"/>
    <n v="0"/>
    <n v="0"/>
    <n v="0"/>
    <n v="0"/>
  </r>
  <r>
    <s v="M166"/>
    <n v="519411"/>
    <x v="21"/>
    <s v="2021"/>
    <x v="1"/>
    <x v="1"/>
    <n v="6500"/>
    <s v="Summer 2022"/>
    <s v="Sandip Das"/>
    <s v="sdas2@kennesaw.edu"/>
    <s v="Circuit Analysis - I"/>
    <s v="EE 2301"/>
    <s v="Computing Disciplines"/>
    <s v="n/a"/>
    <s v="n/a"/>
    <s v="n/a"/>
    <n v="0"/>
    <n v="0"/>
    <n v="0"/>
    <n v="0"/>
    <n v="0"/>
    <n v="0"/>
    <s v="n/a"/>
    <m/>
    <m/>
    <m/>
    <m/>
    <n v="0"/>
    <m/>
    <m/>
    <n v="0"/>
    <n v="0"/>
    <n v="0"/>
    <n v="0"/>
    <n v="0"/>
    <m/>
    <n v="0"/>
    <m/>
    <n v="0"/>
    <m/>
    <m/>
    <m/>
    <m/>
    <m/>
    <m/>
    <m/>
    <m/>
    <m/>
    <m/>
    <m/>
    <m/>
    <m/>
    <m/>
    <m/>
    <m/>
    <m/>
    <m/>
    <m/>
    <m/>
    <n v="0"/>
    <m/>
    <n v="0"/>
    <m/>
    <m/>
    <m/>
    <m/>
    <m/>
    <n v="0"/>
    <n v="0"/>
    <n v="0"/>
    <m/>
    <m/>
    <m/>
    <m/>
    <n v="0"/>
    <m/>
    <n v="0"/>
    <m/>
    <n v="0"/>
    <n v="0"/>
    <n v="0"/>
    <n v="0"/>
    <n v="0"/>
    <n v="0"/>
    <n v="0"/>
    <n v="0"/>
    <m/>
    <m/>
    <m/>
    <m/>
    <n v="0"/>
    <m/>
    <n v="0"/>
    <n v="0"/>
    <n v="0"/>
    <n v="0"/>
    <n v="0"/>
    <m/>
    <n v="0"/>
    <n v="0"/>
    <n v="0"/>
    <x v="0"/>
    <n v="0"/>
    <n v="0"/>
    <n v="0"/>
    <n v="0"/>
    <n v="0"/>
    <n v="0"/>
    <s v="Spring 2022"/>
    <n v="0"/>
    <n v="0"/>
    <n v="0"/>
    <n v="0"/>
    <n v="0"/>
    <n v="0"/>
    <n v="0"/>
    <n v="0"/>
    <x v="4"/>
    <n v="0"/>
    <n v="0"/>
    <n v="0"/>
    <n v="0"/>
    <n v="0"/>
    <n v="0"/>
    <s v="Spring 2022"/>
    <n v="0"/>
    <n v="0"/>
    <n v="0"/>
    <n v="0"/>
    <n v="0"/>
    <n v="0"/>
    <n v="0"/>
    <n v="0"/>
    <n v="0"/>
    <n v="0"/>
    <n v="0"/>
  </r>
  <r>
    <s v="M169"/>
    <n v="519412"/>
    <x v="21"/>
    <s v="2021"/>
    <x v="1"/>
    <x v="1"/>
    <n v="10000"/>
    <s v="Spring 2022"/>
    <s v="Lei Li"/>
    <s v="lli13@kennesaw.edu"/>
    <s v="IT Service Delivery"/>
    <s v="IT 6413"/>
    <s v="Computing Disciplines"/>
    <s v="n/a"/>
    <s v="n/a"/>
    <s v="n/a"/>
    <n v="0"/>
    <n v="0"/>
    <n v="0"/>
    <n v="0"/>
    <n v="0"/>
    <n v="0"/>
    <s v="n/a"/>
    <m/>
    <m/>
    <m/>
    <m/>
    <n v="0"/>
    <m/>
    <m/>
    <n v="0"/>
    <n v="0"/>
    <n v="0"/>
    <n v="0"/>
    <n v="0"/>
    <m/>
    <n v="0"/>
    <m/>
    <n v="0"/>
    <m/>
    <m/>
    <m/>
    <m/>
    <m/>
    <m/>
    <m/>
    <m/>
    <m/>
    <m/>
    <m/>
    <m/>
    <m/>
    <m/>
    <m/>
    <m/>
    <m/>
    <m/>
    <m/>
    <m/>
    <n v="0"/>
    <m/>
    <n v="0"/>
    <m/>
    <m/>
    <m/>
    <m/>
    <m/>
    <n v="0"/>
    <n v="0"/>
    <n v="0"/>
    <m/>
    <m/>
    <m/>
    <m/>
    <n v="0"/>
    <m/>
    <n v="0"/>
    <m/>
    <n v="0"/>
    <n v="0"/>
    <n v="0"/>
    <n v="0"/>
    <n v="0"/>
    <n v="0"/>
    <n v="0"/>
    <n v="0"/>
    <m/>
    <m/>
    <m/>
    <m/>
    <n v="0"/>
    <m/>
    <n v="0"/>
    <n v="0"/>
    <n v="0"/>
    <n v="0"/>
    <n v="0"/>
    <m/>
    <n v="0"/>
    <n v="0"/>
    <n v="0"/>
    <x v="0"/>
    <n v="0"/>
    <n v="0"/>
    <n v="0"/>
    <n v="0"/>
    <n v="0"/>
    <n v="0"/>
    <s v="Spring 2022"/>
    <n v="0"/>
    <n v="0"/>
    <n v="0"/>
    <n v="0"/>
    <n v="0"/>
    <n v="0"/>
    <n v="0"/>
    <n v="0"/>
    <x v="4"/>
    <n v="0"/>
    <n v="0"/>
    <n v="0"/>
    <n v="0"/>
    <n v="0"/>
    <n v="0"/>
    <s v="Spring 2022"/>
    <n v="0"/>
    <n v="0"/>
    <n v="0"/>
    <n v="0"/>
    <n v="0"/>
    <n v="0"/>
    <n v="0"/>
    <n v="0"/>
    <n v="0"/>
    <n v="0"/>
    <n v="0"/>
  </r>
  <r>
    <s v="L1"/>
    <n v="519366"/>
    <x v="22"/>
    <s v="2021"/>
    <x v="2"/>
    <x v="25"/>
    <n v="2000"/>
    <s v="Fall 2021"/>
    <s v="Lamar White"/>
    <s v="lamar.white1911@gmail.com"/>
    <s v="Introduction to General Psychology"/>
    <s v="PSYC 1101"/>
    <s v="Psychology"/>
    <s v="In Progress"/>
    <s v="In Progress"/>
    <s v="In Progress"/>
    <n v="0"/>
    <n v="30"/>
    <m/>
    <m/>
    <m/>
    <m/>
    <s v="Fall 2021"/>
    <m/>
    <m/>
    <m/>
    <m/>
    <n v="0"/>
    <m/>
    <m/>
    <n v="0"/>
    <n v="0"/>
    <n v="0"/>
    <n v="0"/>
    <n v="0"/>
    <m/>
    <n v="0"/>
    <m/>
    <n v="0"/>
    <m/>
    <m/>
    <m/>
    <m/>
    <m/>
    <m/>
    <m/>
    <m/>
    <m/>
    <m/>
    <m/>
    <m/>
    <m/>
    <m/>
    <m/>
    <m/>
    <m/>
    <m/>
    <m/>
    <m/>
    <n v="0"/>
    <m/>
    <n v="0"/>
    <m/>
    <m/>
    <m/>
    <m/>
    <m/>
    <n v="0"/>
    <n v="0"/>
    <n v="0"/>
    <m/>
    <m/>
    <m/>
    <m/>
    <n v="30"/>
    <m/>
    <n v="0"/>
    <m/>
    <n v="0"/>
    <n v="0"/>
    <n v="0"/>
    <n v="0"/>
    <n v="0"/>
    <n v="0"/>
    <n v="0"/>
    <n v="0"/>
    <m/>
    <m/>
    <m/>
    <m/>
    <n v="0"/>
    <m/>
    <n v="0"/>
    <n v="0"/>
    <n v="0"/>
    <n v="0"/>
    <n v="0"/>
    <m/>
    <n v="0"/>
    <n v="0"/>
    <n v="0"/>
    <x v="0"/>
    <n v="0"/>
    <n v="0"/>
    <n v="0"/>
    <n v="0"/>
    <n v="0"/>
    <n v="0"/>
    <s v="Fall 2021"/>
    <n v="0"/>
    <n v="0"/>
    <n v="0"/>
    <n v="0"/>
    <n v="0"/>
    <n v="0"/>
    <n v="0"/>
    <n v="0"/>
    <x v="2"/>
    <n v="0"/>
    <n v="0"/>
    <n v="0"/>
    <n v="0"/>
    <n v="0"/>
    <n v="0"/>
    <s v="Fall 2021"/>
    <n v="0"/>
    <n v="0"/>
    <n v="0"/>
    <n v="0"/>
    <n v="0"/>
    <n v="0"/>
    <n v="0"/>
    <n v="0"/>
    <n v="0"/>
    <n v="0"/>
    <n v="0"/>
  </r>
  <r>
    <s v="L10"/>
    <n v="519005"/>
    <x v="22"/>
    <s v="2021"/>
    <x v="2"/>
    <x v="2"/>
    <n v="2000"/>
    <s v="Fall 2021"/>
    <s v="Kacy Morris"/>
    <s v="kacyjmorris@uga.edu"/>
    <s v="Introduction to General Psychology"/>
    <s v="PSYC 1101"/>
    <s v="Psychology"/>
    <s v="In Progress"/>
    <s v="In Progress"/>
    <s v="In Progress"/>
    <n v="0"/>
    <n v="300"/>
    <m/>
    <m/>
    <m/>
    <m/>
    <s v="Fall 2021"/>
    <m/>
    <m/>
    <m/>
    <m/>
    <n v="0"/>
    <m/>
    <m/>
    <n v="0"/>
    <n v="0"/>
    <n v="0"/>
    <n v="0"/>
    <n v="0"/>
    <m/>
    <n v="0"/>
    <m/>
    <n v="0"/>
    <m/>
    <m/>
    <m/>
    <m/>
    <m/>
    <m/>
    <m/>
    <m/>
    <m/>
    <m/>
    <m/>
    <m/>
    <m/>
    <m/>
    <m/>
    <m/>
    <m/>
    <m/>
    <m/>
    <m/>
    <n v="0"/>
    <m/>
    <n v="0"/>
    <m/>
    <m/>
    <m/>
    <m/>
    <m/>
    <n v="0"/>
    <n v="0"/>
    <n v="0"/>
    <m/>
    <m/>
    <m/>
    <m/>
    <n v="300"/>
    <m/>
    <n v="0"/>
    <m/>
    <n v="0"/>
    <n v="0"/>
    <n v="0"/>
    <n v="0"/>
    <n v="0"/>
    <n v="0"/>
    <n v="0"/>
    <n v="0"/>
    <m/>
    <m/>
    <m/>
    <m/>
    <n v="0"/>
    <m/>
    <n v="0"/>
    <n v="0"/>
    <n v="0"/>
    <n v="0"/>
    <n v="0"/>
    <m/>
    <n v="0"/>
    <n v="0"/>
    <n v="0"/>
    <x v="0"/>
    <n v="0"/>
    <n v="0"/>
    <n v="0"/>
    <n v="0"/>
    <n v="0"/>
    <n v="0"/>
    <s v="Fall 2021"/>
    <n v="0"/>
    <n v="0"/>
    <n v="0"/>
    <n v="0"/>
    <n v="0"/>
    <n v="0"/>
    <n v="0"/>
    <n v="0"/>
    <x v="2"/>
    <n v="0"/>
    <n v="0"/>
    <n v="0"/>
    <n v="0"/>
    <n v="0"/>
    <n v="0"/>
    <s v="Fall 2021"/>
    <n v="0"/>
    <n v="0"/>
    <n v="0"/>
    <n v="0"/>
    <n v="0"/>
    <n v="0"/>
    <n v="0"/>
    <n v="0"/>
    <n v="0"/>
    <n v="0"/>
    <n v="0"/>
  </r>
  <r>
    <s v="L11"/>
    <n v="519006"/>
    <x v="22"/>
    <s v="2021"/>
    <x v="2"/>
    <x v="2"/>
    <n v="2000"/>
    <s v="Fall 2021"/>
    <s v="Janet Frick"/>
    <s v="jfrick@uga.edu"/>
    <s v="Introduction to General Psychology"/>
    <s v="PSYC 1101"/>
    <s v="Psychology"/>
    <s v="In Progress"/>
    <s v="In Progress"/>
    <s v="In Progress"/>
    <n v="0"/>
    <n v="300"/>
    <m/>
    <m/>
    <m/>
    <m/>
    <s v="Fall 2021"/>
    <m/>
    <m/>
    <m/>
    <m/>
    <n v="0"/>
    <m/>
    <m/>
    <n v="0"/>
    <n v="0"/>
    <n v="0"/>
    <n v="0"/>
    <n v="0"/>
    <m/>
    <n v="0"/>
    <m/>
    <n v="0"/>
    <m/>
    <m/>
    <m/>
    <m/>
    <m/>
    <m/>
    <m/>
    <m/>
    <m/>
    <m/>
    <m/>
    <m/>
    <m/>
    <m/>
    <m/>
    <m/>
    <m/>
    <m/>
    <m/>
    <m/>
    <n v="0"/>
    <m/>
    <n v="0"/>
    <m/>
    <m/>
    <m/>
    <m/>
    <m/>
    <n v="0"/>
    <n v="0"/>
    <n v="0"/>
    <m/>
    <m/>
    <m/>
    <m/>
    <n v="300"/>
    <m/>
    <n v="0"/>
    <m/>
    <n v="0"/>
    <n v="0"/>
    <n v="0"/>
    <n v="0"/>
    <n v="0"/>
    <n v="0"/>
    <n v="0"/>
    <n v="0"/>
    <m/>
    <m/>
    <m/>
    <m/>
    <n v="0"/>
    <m/>
    <n v="0"/>
    <n v="0"/>
    <n v="0"/>
    <n v="0"/>
    <n v="0"/>
    <m/>
    <n v="0"/>
    <n v="0"/>
    <n v="0"/>
    <x v="0"/>
    <n v="0"/>
    <n v="0"/>
    <n v="0"/>
    <n v="0"/>
    <n v="0"/>
    <n v="0"/>
    <s v="Fall 2021"/>
    <n v="0"/>
    <n v="0"/>
    <n v="0"/>
    <n v="0"/>
    <n v="0"/>
    <n v="0"/>
    <n v="0"/>
    <n v="0"/>
    <x v="2"/>
    <n v="0"/>
    <n v="0"/>
    <n v="0"/>
    <n v="0"/>
    <n v="0"/>
    <n v="0"/>
    <s v="Fall 2021"/>
    <n v="0"/>
    <n v="0"/>
    <n v="0"/>
    <n v="0"/>
    <n v="0"/>
    <n v="0"/>
    <n v="0"/>
    <n v="0"/>
    <n v="0"/>
    <n v="0"/>
    <n v="0"/>
  </r>
  <r>
    <s v="L2"/>
    <n v="518880"/>
    <x v="22"/>
    <s v="2021"/>
    <x v="2"/>
    <x v="18"/>
    <n v="2000"/>
    <s v="Fall 2021"/>
    <s v="Chizara Jones"/>
    <s v="chizarajones@clayton.edu"/>
    <s v="Introduction to General Psychology"/>
    <s v="PSYC 1101"/>
    <s v="Psychology"/>
    <s v="In Progress"/>
    <s v="In Progress"/>
    <s v="In Progress"/>
    <n v="2400"/>
    <n v="40"/>
    <m/>
    <m/>
    <m/>
    <m/>
    <s v="Fall 2021"/>
    <m/>
    <m/>
    <m/>
    <m/>
    <n v="0"/>
    <m/>
    <m/>
    <n v="0"/>
    <n v="0"/>
    <n v="0"/>
    <n v="0"/>
    <n v="0"/>
    <m/>
    <n v="0"/>
    <m/>
    <n v="0"/>
    <m/>
    <m/>
    <m/>
    <m/>
    <m/>
    <m/>
    <m/>
    <m/>
    <m/>
    <m/>
    <m/>
    <m/>
    <m/>
    <m/>
    <m/>
    <m/>
    <m/>
    <m/>
    <m/>
    <m/>
    <n v="0"/>
    <m/>
    <n v="0"/>
    <m/>
    <m/>
    <m/>
    <m/>
    <m/>
    <n v="0"/>
    <n v="0"/>
    <n v="0"/>
    <m/>
    <m/>
    <m/>
    <m/>
    <n v="40"/>
    <m/>
    <n v="0"/>
    <m/>
    <n v="0"/>
    <n v="0"/>
    <n v="0"/>
    <n v="0"/>
    <n v="0"/>
    <n v="0"/>
    <n v="0"/>
    <n v="0"/>
    <m/>
    <m/>
    <m/>
    <m/>
    <n v="0"/>
    <m/>
    <n v="0"/>
    <n v="0"/>
    <n v="0"/>
    <n v="0"/>
    <n v="0"/>
    <m/>
    <n v="0"/>
    <n v="0"/>
    <n v="0"/>
    <x v="0"/>
    <n v="0"/>
    <n v="0"/>
    <n v="0"/>
    <n v="0"/>
    <n v="0"/>
    <n v="0"/>
    <s v="Fall 2021"/>
    <n v="0"/>
    <n v="0"/>
    <n v="0"/>
    <n v="0"/>
    <n v="0"/>
    <n v="0"/>
    <n v="0"/>
    <n v="0"/>
    <x v="2"/>
    <n v="0"/>
    <n v="0"/>
    <n v="0"/>
    <n v="0"/>
    <n v="0"/>
    <n v="0"/>
    <s v="Fall 2021"/>
    <n v="0"/>
    <n v="0"/>
    <n v="0"/>
    <n v="0"/>
    <n v="0"/>
    <n v="0"/>
    <n v="0"/>
    <n v="0"/>
    <n v="0"/>
    <n v="0"/>
    <n v="0"/>
  </r>
  <r>
    <s v="L3"/>
    <n v="518878"/>
    <x v="22"/>
    <s v="2021"/>
    <x v="2"/>
    <x v="18"/>
    <n v="2000"/>
    <s v="Fall 2021"/>
    <s v="Antoinette Miller"/>
    <s v="antoinettemiller@clayton.edu"/>
    <s v="Introduction to General Psychology"/>
    <s v="PSYC 1101"/>
    <s v="Psychology"/>
    <s v="In Progress"/>
    <s v="In Progress"/>
    <s v="In Progress"/>
    <n v="3314"/>
    <n v="40"/>
    <m/>
    <m/>
    <m/>
    <m/>
    <s v="Fall 2021"/>
    <m/>
    <m/>
    <m/>
    <m/>
    <n v="0"/>
    <m/>
    <m/>
    <n v="0"/>
    <n v="0"/>
    <n v="0"/>
    <n v="0"/>
    <n v="0"/>
    <m/>
    <n v="0"/>
    <m/>
    <n v="0"/>
    <m/>
    <m/>
    <m/>
    <m/>
    <m/>
    <m/>
    <m/>
    <m/>
    <m/>
    <m/>
    <m/>
    <m/>
    <m/>
    <m/>
    <m/>
    <m/>
    <m/>
    <m/>
    <m/>
    <m/>
    <n v="0"/>
    <m/>
    <n v="0"/>
    <m/>
    <m/>
    <m/>
    <m/>
    <m/>
    <n v="0"/>
    <n v="0"/>
    <n v="0"/>
    <m/>
    <m/>
    <m/>
    <m/>
    <n v="40"/>
    <m/>
    <n v="0"/>
    <m/>
    <n v="0"/>
    <n v="0"/>
    <n v="0"/>
    <n v="0"/>
    <n v="0"/>
    <n v="0"/>
    <n v="0"/>
    <n v="0"/>
    <m/>
    <m/>
    <m/>
    <m/>
    <n v="0"/>
    <m/>
    <n v="0"/>
    <n v="0"/>
    <n v="0"/>
    <n v="0"/>
    <n v="0"/>
    <m/>
    <n v="0"/>
    <n v="0"/>
    <n v="0"/>
    <x v="0"/>
    <n v="0"/>
    <n v="0"/>
    <n v="0"/>
    <n v="0"/>
    <n v="0"/>
    <n v="0"/>
    <s v="Fall 2021"/>
    <n v="0"/>
    <n v="0"/>
    <n v="0"/>
    <n v="0"/>
    <n v="0"/>
    <n v="0"/>
    <n v="0"/>
    <n v="0"/>
    <x v="2"/>
    <n v="0"/>
    <n v="0"/>
    <n v="0"/>
    <n v="0"/>
    <n v="0"/>
    <n v="0"/>
    <s v="Fall 2021"/>
    <n v="0"/>
    <n v="0"/>
    <n v="0"/>
    <n v="0"/>
    <n v="0"/>
    <n v="0"/>
    <n v="0"/>
    <n v="0"/>
    <n v="0"/>
    <n v="0"/>
    <n v="0"/>
  </r>
  <r>
    <s v="L4"/>
    <n v="518879"/>
    <x v="22"/>
    <s v="2021"/>
    <x v="2"/>
    <x v="18"/>
    <n v="2000"/>
    <s v="Fall 2021"/>
    <s v="Mark F Daddona"/>
    <s v="markdaddona@clayton.edu"/>
    <s v="Introduction to General Psychology"/>
    <s v="PSYC 1101"/>
    <s v="Psychology"/>
    <s v="In Progress"/>
    <s v="In Progress"/>
    <s v="In Progress"/>
    <n v="3314"/>
    <n v="40"/>
    <m/>
    <m/>
    <m/>
    <m/>
    <s v="Fall 2021"/>
    <m/>
    <m/>
    <m/>
    <m/>
    <n v="0"/>
    <m/>
    <m/>
    <n v="0"/>
    <n v="0"/>
    <n v="0"/>
    <n v="0"/>
    <n v="0"/>
    <m/>
    <n v="0"/>
    <m/>
    <n v="0"/>
    <m/>
    <m/>
    <m/>
    <m/>
    <m/>
    <m/>
    <m/>
    <m/>
    <m/>
    <m/>
    <m/>
    <m/>
    <m/>
    <m/>
    <m/>
    <m/>
    <m/>
    <m/>
    <m/>
    <m/>
    <n v="0"/>
    <m/>
    <n v="0"/>
    <m/>
    <m/>
    <m/>
    <m/>
    <m/>
    <n v="0"/>
    <n v="0"/>
    <n v="0"/>
    <m/>
    <m/>
    <m/>
    <m/>
    <n v="40"/>
    <m/>
    <n v="0"/>
    <m/>
    <n v="0"/>
    <n v="0"/>
    <n v="0"/>
    <n v="0"/>
    <n v="0"/>
    <n v="0"/>
    <n v="0"/>
    <n v="0"/>
    <m/>
    <m/>
    <m/>
    <m/>
    <n v="0"/>
    <m/>
    <n v="0"/>
    <n v="0"/>
    <n v="0"/>
    <n v="0"/>
    <n v="0"/>
    <m/>
    <n v="0"/>
    <n v="0"/>
    <n v="0"/>
    <x v="0"/>
    <n v="0"/>
    <n v="0"/>
    <n v="0"/>
    <n v="0"/>
    <n v="0"/>
    <n v="0"/>
    <s v="Fall 2021"/>
    <n v="0"/>
    <n v="0"/>
    <n v="0"/>
    <n v="0"/>
    <n v="0"/>
    <n v="0"/>
    <n v="0"/>
    <n v="0"/>
    <x v="2"/>
    <n v="0"/>
    <n v="0"/>
    <n v="0"/>
    <n v="0"/>
    <n v="0"/>
    <n v="0"/>
    <s v="Fall 2021"/>
    <n v="0"/>
    <n v="0"/>
    <n v="0"/>
    <n v="0"/>
    <n v="0"/>
    <n v="0"/>
    <n v="0"/>
    <n v="0"/>
    <n v="0"/>
    <n v="0"/>
    <n v="0"/>
  </r>
  <r>
    <s v="L5"/>
    <n v="518881"/>
    <x v="22"/>
    <s v="2021"/>
    <x v="2"/>
    <x v="18"/>
    <n v="2000"/>
    <s v="Fall 2021"/>
    <s v="Nichelle Gause"/>
    <s v="nichellegause@clayton.edu"/>
    <s v="Introduction to General Psychology"/>
    <s v="PSYC 1101"/>
    <s v="Psychology"/>
    <s v="In Progress"/>
    <s v="In Progress"/>
    <s v="In Progress"/>
    <s v="?"/>
    <s v="?"/>
    <m/>
    <m/>
    <m/>
    <m/>
    <s v="Fall 2021"/>
    <m/>
    <m/>
    <m/>
    <m/>
    <n v="0"/>
    <m/>
    <m/>
    <n v="0"/>
    <n v="0"/>
    <n v="0"/>
    <n v="0"/>
    <n v="0"/>
    <m/>
    <n v="0"/>
    <m/>
    <n v="0"/>
    <m/>
    <m/>
    <m/>
    <m/>
    <m/>
    <m/>
    <m/>
    <m/>
    <m/>
    <m/>
    <m/>
    <m/>
    <m/>
    <m/>
    <m/>
    <m/>
    <m/>
    <m/>
    <m/>
    <m/>
    <n v="0"/>
    <m/>
    <n v="0"/>
    <m/>
    <m/>
    <m/>
    <m/>
    <m/>
    <n v="0"/>
    <n v="0"/>
    <n v="0"/>
    <m/>
    <m/>
    <m/>
    <m/>
    <s v="?"/>
    <m/>
    <e v="#VALUE!"/>
    <m/>
    <n v="0"/>
    <n v="0"/>
    <n v="0"/>
    <n v="0"/>
    <n v="0"/>
    <n v="0"/>
    <n v="0"/>
    <n v="0"/>
    <m/>
    <m/>
    <m/>
    <m/>
    <n v="0"/>
    <m/>
    <n v="0"/>
    <n v="0"/>
    <n v="0"/>
    <n v="0"/>
    <n v="0"/>
    <m/>
    <n v="0"/>
    <n v="0"/>
    <n v="0"/>
    <x v="0"/>
    <n v="0"/>
    <n v="0"/>
    <n v="0"/>
    <n v="0"/>
    <n v="0"/>
    <n v="0"/>
    <s v="Fall 2021"/>
    <n v="0"/>
    <n v="0"/>
    <n v="0"/>
    <n v="0"/>
    <n v="0"/>
    <n v="0"/>
    <n v="0"/>
    <n v="0"/>
    <x v="2"/>
    <n v="0"/>
    <n v="0"/>
    <n v="0"/>
    <n v="0"/>
    <n v="0"/>
    <n v="0"/>
    <s v="Fall 2021"/>
    <n v="0"/>
    <n v="0"/>
    <n v="0"/>
    <n v="0"/>
    <n v="0"/>
    <n v="0"/>
    <n v="0"/>
    <n v="0"/>
    <n v="0"/>
    <n v="0"/>
    <n v="0"/>
  </r>
  <r>
    <s v="L6"/>
    <n v="518951"/>
    <x v="22"/>
    <s v="2021"/>
    <x v="2"/>
    <x v="4"/>
    <n v="2000"/>
    <s v="Fall 2021"/>
    <s v="Michelle Wright"/>
    <s v="mwright61@gsu.edu"/>
    <s v="Introduction to General Psychology"/>
    <s v="PSYC 1101"/>
    <s v="Psychology"/>
    <s v="In Progress"/>
    <s v="In Progress"/>
    <s v="In Progress"/>
    <n v="28000"/>
    <n v="200"/>
    <m/>
    <m/>
    <m/>
    <m/>
    <s v="Fall 2021"/>
    <m/>
    <m/>
    <m/>
    <m/>
    <n v="0"/>
    <m/>
    <m/>
    <n v="0"/>
    <n v="0"/>
    <n v="0"/>
    <n v="0"/>
    <n v="0"/>
    <m/>
    <n v="0"/>
    <m/>
    <n v="0"/>
    <m/>
    <m/>
    <m/>
    <m/>
    <m/>
    <m/>
    <m/>
    <m/>
    <m/>
    <m/>
    <m/>
    <m/>
    <m/>
    <m/>
    <m/>
    <m/>
    <m/>
    <m/>
    <m/>
    <m/>
    <n v="0"/>
    <m/>
    <n v="0"/>
    <m/>
    <m/>
    <m/>
    <m/>
    <m/>
    <n v="0"/>
    <n v="0"/>
    <n v="0"/>
    <m/>
    <m/>
    <m/>
    <m/>
    <n v="200"/>
    <m/>
    <n v="0"/>
    <m/>
    <n v="0"/>
    <n v="0"/>
    <n v="0"/>
    <n v="0"/>
    <n v="0"/>
    <n v="0"/>
    <n v="0"/>
    <n v="0"/>
    <m/>
    <m/>
    <m/>
    <m/>
    <n v="0"/>
    <m/>
    <n v="0"/>
    <n v="0"/>
    <n v="0"/>
    <n v="0"/>
    <n v="0"/>
    <m/>
    <n v="0"/>
    <n v="0"/>
    <n v="0"/>
    <x v="0"/>
    <n v="0"/>
    <n v="0"/>
    <n v="0"/>
    <n v="0"/>
    <n v="0"/>
    <n v="0"/>
    <s v="Fall 2021"/>
    <n v="0"/>
    <n v="0"/>
    <n v="0"/>
    <n v="0"/>
    <n v="0"/>
    <n v="0"/>
    <n v="0"/>
    <n v="0"/>
    <x v="2"/>
    <n v="0"/>
    <n v="0"/>
    <n v="0"/>
    <n v="0"/>
    <n v="0"/>
    <n v="0"/>
    <s v="Fall 2021"/>
    <n v="0"/>
    <n v="0"/>
    <n v="0"/>
    <n v="0"/>
    <n v="0"/>
    <n v="0"/>
    <n v="0"/>
    <n v="0"/>
    <n v="0"/>
    <n v="0"/>
    <n v="0"/>
  </r>
  <r>
    <s v="L7"/>
    <n v="518915"/>
    <x v="22"/>
    <s v="2021"/>
    <x v="2"/>
    <x v="7"/>
    <n v="2000"/>
    <s v="Fall 2021"/>
    <s v="Ellen Williams"/>
    <s v="ehwilliams@georgiasouthern.edu"/>
    <s v="Introduction to General Psychology"/>
    <s v="PSYC 1101"/>
    <s v="Psychology"/>
    <s v="In Progress"/>
    <s v="In Progress"/>
    <s v="In Progress"/>
    <n v="24000"/>
    <n v="200"/>
    <m/>
    <m/>
    <m/>
    <m/>
    <s v="Fall 2021"/>
    <m/>
    <m/>
    <m/>
    <m/>
    <n v="0"/>
    <m/>
    <m/>
    <n v="0"/>
    <n v="0"/>
    <n v="0"/>
    <n v="0"/>
    <n v="0"/>
    <m/>
    <n v="0"/>
    <m/>
    <n v="0"/>
    <m/>
    <m/>
    <m/>
    <m/>
    <m/>
    <m/>
    <m/>
    <m/>
    <m/>
    <m/>
    <m/>
    <m/>
    <m/>
    <m/>
    <m/>
    <m/>
    <m/>
    <m/>
    <m/>
    <m/>
    <n v="0"/>
    <m/>
    <n v="0"/>
    <m/>
    <m/>
    <m/>
    <m/>
    <m/>
    <n v="0"/>
    <n v="0"/>
    <n v="0"/>
    <m/>
    <m/>
    <m/>
    <m/>
    <n v="200"/>
    <m/>
    <n v="0"/>
    <m/>
    <n v="0"/>
    <n v="0"/>
    <n v="0"/>
    <n v="0"/>
    <n v="0"/>
    <n v="0"/>
    <n v="0"/>
    <n v="0"/>
    <m/>
    <m/>
    <m/>
    <m/>
    <n v="0"/>
    <m/>
    <n v="0"/>
    <n v="0"/>
    <n v="0"/>
    <n v="0"/>
    <n v="0"/>
    <m/>
    <n v="0"/>
    <n v="0"/>
    <n v="0"/>
    <x v="0"/>
    <n v="0"/>
    <n v="0"/>
    <n v="0"/>
    <n v="0"/>
    <n v="0"/>
    <n v="0"/>
    <s v="Fall 2021"/>
    <n v="0"/>
    <n v="0"/>
    <n v="0"/>
    <n v="0"/>
    <n v="0"/>
    <n v="0"/>
    <n v="0"/>
    <n v="0"/>
    <x v="2"/>
    <n v="0"/>
    <n v="0"/>
    <n v="0"/>
    <n v="0"/>
    <n v="0"/>
    <n v="0"/>
    <s v="Fall 2021"/>
    <n v="0"/>
    <n v="0"/>
    <n v="0"/>
    <n v="0"/>
    <n v="0"/>
    <n v="0"/>
    <n v="0"/>
    <n v="0"/>
    <n v="0"/>
    <n v="0"/>
    <n v="0"/>
  </r>
  <r>
    <s v="L9"/>
    <n v="518882"/>
    <x v="22"/>
    <s v="2021"/>
    <x v="2"/>
    <x v="22"/>
    <n v="2000"/>
    <s v="Fall 2021"/>
    <s v="Sherry L. Serdikoff"/>
    <s v="serdikoffs@savannahstate.edu"/>
    <s v="Introduction to General Psychology"/>
    <s v="PSYC 1101"/>
    <s v="Psychology"/>
    <s v="In Progress"/>
    <s v="In Progress"/>
    <s v="In Progress"/>
    <s v="?"/>
    <n v="40"/>
    <m/>
    <m/>
    <m/>
    <m/>
    <s v="Fall 2021"/>
    <m/>
    <m/>
    <m/>
    <m/>
    <n v="0"/>
    <m/>
    <m/>
    <n v="0"/>
    <n v="0"/>
    <n v="0"/>
    <n v="0"/>
    <n v="0"/>
    <m/>
    <n v="0"/>
    <m/>
    <n v="0"/>
    <m/>
    <m/>
    <m/>
    <m/>
    <m/>
    <m/>
    <m/>
    <m/>
    <m/>
    <m/>
    <m/>
    <m/>
    <m/>
    <m/>
    <m/>
    <m/>
    <m/>
    <m/>
    <m/>
    <m/>
    <n v="0"/>
    <m/>
    <n v="0"/>
    <m/>
    <m/>
    <m/>
    <m/>
    <m/>
    <n v="0"/>
    <n v="0"/>
    <n v="0"/>
    <m/>
    <m/>
    <m/>
    <m/>
    <n v="40"/>
    <m/>
    <n v="0"/>
    <m/>
    <n v="0"/>
    <n v="0"/>
    <n v="0"/>
    <n v="0"/>
    <n v="0"/>
    <n v="0"/>
    <n v="0"/>
    <n v="0"/>
    <m/>
    <m/>
    <m/>
    <m/>
    <n v="0"/>
    <m/>
    <n v="0"/>
    <n v="0"/>
    <n v="0"/>
    <n v="0"/>
    <n v="0"/>
    <m/>
    <n v="0"/>
    <n v="0"/>
    <n v="0"/>
    <x v="0"/>
    <n v="0"/>
    <n v="0"/>
    <n v="0"/>
    <n v="0"/>
    <n v="0"/>
    <n v="0"/>
    <s v="Fall 2021"/>
    <n v="0"/>
    <n v="0"/>
    <n v="0"/>
    <n v="0"/>
    <n v="0"/>
    <n v="0"/>
    <n v="0"/>
    <n v="0"/>
    <x v="2"/>
    <n v="0"/>
    <n v="0"/>
    <n v="0"/>
    <n v="0"/>
    <n v="0"/>
    <n v="0"/>
    <s v="Fall 2021"/>
    <n v="0"/>
    <n v="0"/>
    <n v="0"/>
    <n v="0"/>
    <n v="0"/>
    <n v="0"/>
    <n v="0"/>
    <n v="0"/>
    <n v="0"/>
    <n v="0"/>
    <n v="0"/>
  </r>
  <r>
    <n v="592"/>
    <s v="520690"/>
    <x v="23"/>
    <s v="2022"/>
    <x v="0"/>
    <x v="7"/>
    <n v="12880"/>
    <s v="Fall 2022 "/>
    <s v="Addie Martindale"/>
    <s v="amartindale@georgiasouthern.edu"/>
    <m/>
    <s v="FMAD 2230, FMAD 1110"/>
    <m/>
    <s v="In Progress"/>
    <s v="In Progress"/>
    <s v="In Progress"/>
    <n v="41250"/>
    <n v="345"/>
    <n v="115"/>
    <n v="45"/>
    <n v="160"/>
    <n v="140"/>
    <s v="Fall 2022 "/>
    <m/>
    <m/>
    <m/>
    <s v="Continued"/>
    <n v="0"/>
    <n v="0"/>
    <n v="0"/>
    <n v="0"/>
    <n v="0"/>
    <n v="0"/>
    <n v="0"/>
    <n v="0"/>
    <n v="0"/>
    <n v="0"/>
    <n v="0"/>
    <n v="0"/>
    <n v="0"/>
    <n v="0"/>
    <n v="0"/>
    <n v="0"/>
    <n v="0"/>
    <n v="0"/>
    <n v="0"/>
    <n v="0"/>
    <n v="0"/>
    <n v="0"/>
    <n v="0"/>
    <n v="0"/>
    <n v="0"/>
    <n v="0"/>
    <n v="0"/>
    <n v="0"/>
    <s v="Continued"/>
    <n v="0"/>
    <n v="0"/>
    <n v="0"/>
    <n v="0"/>
    <n v="0"/>
    <n v="0"/>
    <n v="0"/>
    <n v="0"/>
    <n v="0"/>
    <n v="0"/>
    <n v="0"/>
    <n v="0"/>
    <n v="0"/>
    <n v="0"/>
    <s v="Continued"/>
    <n v="0"/>
    <n v="0"/>
    <n v="0"/>
    <n v="0"/>
    <n v="0"/>
    <n v="0"/>
    <m/>
    <n v="0"/>
    <n v="0"/>
    <n v="0"/>
    <n v="0"/>
    <n v="0"/>
    <n v="0"/>
    <n v="0"/>
    <n v="0"/>
    <s v="Continued"/>
    <n v="0"/>
    <n v="0"/>
    <n v="0"/>
    <n v="0"/>
    <n v="0"/>
    <n v="0"/>
    <n v="0"/>
    <n v="0"/>
    <n v="0"/>
    <n v="0"/>
    <n v="0"/>
    <n v="0"/>
    <n v="0"/>
    <n v="0"/>
    <x v="0"/>
    <n v="45"/>
    <n v="160"/>
    <n v="140"/>
    <n v="345"/>
    <n v="115"/>
    <n v="39675"/>
    <s v="Fall 2022 "/>
    <n v="0"/>
    <n v="0"/>
    <n v="0"/>
    <n v="0"/>
    <n v="0"/>
    <n v="0"/>
    <n v="0"/>
    <n v="0"/>
    <x v="2"/>
    <n v="45"/>
    <n v="160"/>
    <n v="140"/>
    <n v="345"/>
    <n v="115"/>
    <n v="39675"/>
    <s v="Fall 2022 "/>
    <n v="0"/>
    <n v="0"/>
    <n v="160"/>
    <n v="18400"/>
    <n v="140"/>
    <n v="16100"/>
    <n v="300"/>
    <n v="34500"/>
    <n v="300"/>
    <n v="34500"/>
    <n v="2.6785714285714284"/>
  </r>
  <r>
    <n v="593"/>
    <s v="520664"/>
    <x v="23"/>
    <s v="2022"/>
    <x v="0"/>
    <x v="23"/>
    <n v="10000"/>
    <s v="Fall 2022 "/>
    <s v="Agnieszka Chwialkowska"/>
    <s v="achwialk@westga.edu"/>
    <m/>
    <s v="MKTG 3809"/>
    <m/>
    <s v="In Progress"/>
    <s v="In Progress"/>
    <s v="In Progress"/>
    <n v="20000"/>
    <n v="160"/>
    <n v="125"/>
    <n v="0"/>
    <n v="80"/>
    <n v="80"/>
    <s v="Fall 2022 "/>
    <m/>
    <m/>
    <m/>
    <s v="Continued"/>
    <n v="0"/>
    <n v="0"/>
    <n v="0"/>
    <n v="0"/>
    <n v="0"/>
    <n v="0"/>
    <n v="0"/>
    <n v="0"/>
    <n v="0"/>
    <n v="0"/>
    <n v="0"/>
    <n v="0"/>
    <n v="0"/>
    <n v="0"/>
    <n v="0"/>
    <n v="0"/>
    <n v="0"/>
    <n v="0"/>
    <n v="0"/>
    <n v="0"/>
    <n v="0"/>
    <n v="0"/>
    <n v="0"/>
    <n v="0"/>
    <n v="0"/>
    <n v="0"/>
    <n v="0"/>
    <n v="0"/>
    <s v="Continued"/>
    <n v="0"/>
    <n v="0"/>
    <n v="0"/>
    <n v="0"/>
    <n v="0"/>
    <n v="0"/>
    <n v="0"/>
    <n v="0"/>
    <n v="0"/>
    <n v="0"/>
    <n v="0"/>
    <n v="0"/>
    <n v="0"/>
    <n v="0"/>
    <s v="Continued"/>
    <n v="0"/>
    <n v="0"/>
    <n v="0"/>
    <n v="0"/>
    <n v="0"/>
    <n v="0"/>
    <m/>
    <n v="0"/>
    <n v="0"/>
    <n v="0"/>
    <n v="0"/>
    <n v="0"/>
    <n v="0"/>
    <n v="0"/>
    <n v="0"/>
    <s v="Continued"/>
    <n v="0"/>
    <n v="0"/>
    <n v="0"/>
    <n v="0"/>
    <n v="0"/>
    <n v="0"/>
    <n v="0"/>
    <n v="0"/>
    <n v="0"/>
    <n v="0"/>
    <n v="0"/>
    <n v="0"/>
    <n v="0"/>
    <n v="0"/>
    <x v="0"/>
    <n v="0"/>
    <n v="80"/>
    <n v="80"/>
    <n v="160"/>
    <n v="125"/>
    <n v="20000"/>
    <s v="Fall 2022 "/>
    <n v="0"/>
    <n v="0"/>
    <n v="0"/>
    <n v="0"/>
    <n v="0"/>
    <n v="0"/>
    <n v="0"/>
    <n v="0"/>
    <x v="2"/>
    <n v="0"/>
    <n v="80"/>
    <n v="80"/>
    <n v="160"/>
    <n v="125"/>
    <n v="20000"/>
    <s v="Fall 2022 "/>
    <n v="0"/>
    <n v="0"/>
    <n v="80"/>
    <n v="10000"/>
    <n v="80"/>
    <n v="10000"/>
    <n v="160"/>
    <n v="20000"/>
    <n v="160"/>
    <n v="20000"/>
    <n v="2"/>
  </r>
  <r>
    <n v="594"/>
    <s v="520691"/>
    <x v="23"/>
    <s v="2022"/>
    <x v="0"/>
    <x v="14"/>
    <n v="13764"/>
    <s v="Fall 2022 "/>
    <s v="Bronson Long"/>
    <s v="blong@highlands.edu"/>
    <m/>
    <s v="HIST 2500, HIST 2400"/>
    <m/>
    <s v="In Progress"/>
    <s v="In Progress"/>
    <s v="In Progress"/>
    <n v="10944"/>
    <n v="120"/>
    <n v="91.199999999999989"/>
    <n v="0"/>
    <n v="60"/>
    <n v="60"/>
    <s v="Fall 2022 "/>
    <m/>
    <m/>
    <m/>
    <s v="Continued"/>
    <n v="0"/>
    <n v="0"/>
    <n v="0"/>
    <n v="0"/>
    <n v="0"/>
    <n v="0"/>
    <n v="0"/>
    <n v="0"/>
    <n v="0"/>
    <n v="0"/>
    <n v="0"/>
    <n v="0"/>
    <n v="0"/>
    <n v="0"/>
    <n v="0"/>
    <n v="0"/>
    <n v="0"/>
    <n v="0"/>
    <n v="0"/>
    <n v="0"/>
    <n v="0"/>
    <n v="0"/>
    <n v="0"/>
    <n v="0"/>
    <n v="0"/>
    <n v="0"/>
    <n v="0"/>
    <n v="0"/>
    <s v="Continued"/>
    <n v="0"/>
    <n v="0"/>
    <n v="0"/>
    <n v="0"/>
    <n v="0"/>
    <n v="0"/>
    <n v="0"/>
    <n v="0"/>
    <n v="0"/>
    <n v="0"/>
    <n v="0"/>
    <n v="0"/>
    <n v="0"/>
    <n v="0"/>
    <s v="Continued"/>
    <n v="0"/>
    <n v="0"/>
    <n v="0"/>
    <n v="0"/>
    <n v="0"/>
    <n v="0"/>
    <m/>
    <n v="0"/>
    <n v="0"/>
    <n v="0"/>
    <n v="0"/>
    <n v="0"/>
    <n v="0"/>
    <n v="0"/>
    <n v="0"/>
    <s v="Continued"/>
    <n v="0"/>
    <n v="0"/>
    <n v="0"/>
    <n v="0"/>
    <n v="0"/>
    <n v="0"/>
    <n v="0"/>
    <n v="0"/>
    <n v="0"/>
    <n v="0"/>
    <n v="0"/>
    <n v="0"/>
    <n v="0"/>
    <n v="0"/>
    <x v="0"/>
    <n v="0"/>
    <n v="60"/>
    <n v="60"/>
    <n v="120"/>
    <n v="91.199999999999989"/>
    <n v="10943.999999999998"/>
    <s v="Fall 2022 "/>
    <n v="0"/>
    <n v="0"/>
    <n v="0"/>
    <n v="0"/>
    <n v="0"/>
    <n v="0"/>
    <n v="0"/>
    <n v="0"/>
    <x v="2"/>
    <n v="0"/>
    <n v="60"/>
    <n v="60"/>
    <n v="120"/>
    <n v="91.199999999999989"/>
    <n v="10943.999999999998"/>
    <s v="Fall 2022 "/>
    <n v="0"/>
    <n v="0"/>
    <n v="60"/>
    <n v="5471.9999999999991"/>
    <n v="60"/>
    <n v="5471.9999999999991"/>
    <n v="120"/>
    <n v="10943.999999999998"/>
    <n v="120"/>
    <n v="10943.999999999998"/>
    <n v="0.79511769834350465"/>
  </r>
  <r>
    <n v="597"/>
    <s v="520694"/>
    <x v="23"/>
    <s v="2022"/>
    <x v="0"/>
    <x v="7"/>
    <n v="30000"/>
    <s v="Spring 2023"/>
    <s v="Christine Whitlock"/>
    <s v="slandge@georgiasouthern.edu"/>
    <m/>
    <s v="CHEM 3401, CHEM 3402"/>
    <m/>
    <s v="In Progress"/>
    <s v="In Progress"/>
    <s v="In Progress"/>
    <n v="30240"/>
    <n v="672"/>
    <n v="45"/>
    <n v="96"/>
    <n v="288"/>
    <n v="288"/>
    <s v="Fall 2022 "/>
    <m/>
    <m/>
    <m/>
    <s v="Continued"/>
    <n v="0"/>
    <n v="0"/>
    <n v="0"/>
    <n v="0"/>
    <n v="0"/>
    <n v="0"/>
    <n v="0"/>
    <n v="0"/>
    <n v="0"/>
    <n v="0"/>
    <n v="0"/>
    <n v="0"/>
    <n v="0"/>
    <n v="0"/>
    <n v="0"/>
    <n v="0"/>
    <n v="0"/>
    <n v="0"/>
    <n v="0"/>
    <n v="0"/>
    <n v="0"/>
    <n v="0"/>
    <n v="0"/>
    <n v="0"/>
    <n v="0"/>
    <n v="0"/>
    <n v="0"/>
    <n v="0"/>
    <s v="Continued"/>
    <n v="0"/>
    <n v="0"/>
    <n v="0"/>
    <n v="0"/>
    <n v="0"/>
    <n v="0"/>
    <n v="0"/>
    <n v="0"/>
    <n v="0"/>
    <n v="0"/>
    <n v="0"/>
    <n v="0"/>
    <n v="0"/>
    <n v="0"/>
    <s v="Continued"/>
    <n v="0"/>
    <n v="0"/>
    <n v="0"/>
    <n v="0"/>
    <n v="0"/>
    <n v="0"/>
    <m/>
    <n v="0"/>
    <n v="0"/>
    <n v="0"/>
    <n v="0"/>
    <n v="0"/>
    <n v="0"/>
    <n v="0"/>
    <n v="0"/>
    <s v="Continued"/>
    <n v="0"/>
    <n v="0"/>
    <n v="0"/>
    <n v="0"/>
    <n v="0"/>
    <n v="0"/>
    <n v="0"/>
    <n v="0"/>
    <n v="0"/>
    <n v="0"/>
    <n v="0"/>
    <n v="0"/>
    <n v="0"/>
    <n v="0"/>
    <x v="0"/>
    <n v="96"/>
    <n v="288"/>
    <n v="288"/>
    <n v="672"/>
    <n v="45"/>
    <n v="30240"/>
    <s v="Fall 2022 "/>
    <n v="0"/>
    <n v="0"/>
    <n v="0"/>
    <n v="0"/>
    <n v="0"/>
    <n v="0"/>
    <n v="0"/>
    <n v="0"/>
    <x v="2"/>
    <n v="96"/>
    <n v="288"/>
    <n v="288"/>
    <n v="672"/>
    <n v="45"/>
    <n v="30240"/>
    <s v="Fall 2022 "/>
    <n v="0"/>
    <n v="0"/>
    <n v="288"/>
    <n v="12960"/>
    <n v="288"/>
    <n v="12960"/>
    <n v="576"/>
    <n v="25920"/>
    <n v="576"/>
    <n v="25920"/>
    <n v="0.86399999999999999"/>
  </r>
  <r>
    <n v="599"/>
    <s v="520654"/>
    <x v="23"/>
    <s v="2022"/>
    <x v="0"/>
    <x v="1"/>
    <n v="25000"/>
    <s v="Fall 2022 "/>
    <s v="Daniel Farr"/>
    <s v="dfarr4@kennesaw.edu"/>
    <m/>
    <s v="SOCI 4200"/>
    <m/>
    <s v="In Progress"/>
    <s v="In Progress"/>
    <s v="In Progress"/>
    <n v="46490.5"/>
    <n v="370"/>
    <n v="125.65"/>
    <n v="30"/>
    <n v="184"/>
    <n v="132"/>
    <s v="Fall 2022 "/>
    <m/>
    <m/>
    <m/>
    <s v="Continued"/>
    <n v="0"/>
    <n v="0"/>
    <n v="0"/>
    <n v="0"/>
    <n v="0"/>
    <n v="0"/>
    <n v="0"/>
    <n v="0"/>
    <n v="0"/>
    <n v="0"/>
    <n v="0"/>
    <n v="0"/>
    <n v="0"/>
    <n v="0"/>
    <n v="0"/>
    <n v="0"/>
    <n v="0"/>
    <n v="0"/>
    <n v="0"/>
    <n v="0"/>
    <n v="0"/>
    <n v="0"/>
    <n v="0"/>
    <n v="0"/>
    <n v="0"/>
    <n v="0"/>
    <n v="0"/>
    <n v="0"/>
    <s v="Continued"/>
    <n v="0"/>
    <n v="0"/>
    <n v="0"/>
    <n v="0"/>
    <n v="0"/>
    <n v="0"/>
    <n v="0"/>
    <n v="0"/>
    <n v="0"/>
    <n v="0"/>
    <n v="0"/>
    <n v="0"/>
    <n v="0"/>
    <n v="0"/>
    <s v="Continued"/>
    <n v="0"/>
    <n v="0"/>
    <n v="0"/>
    <n v="0"/>
    <n v="0"/>
    <n v="0"/>
    <m/>
    <n v="0"/>
    <n v="0"/>
    <n v="0"/>
    <n v="0"/>
    <n v="0"/>
    <n v="0"/>
    <n v="0"/>
    <n v="0"/>
    <s v="Continued"/>
    <n v="0"/>
    <n v="0"/>
    <n v="0"/>
    <n v="0"/>
    <n v="0"/>
    <n v="0"/>
    <n v="0"/>
    <n v="0"/>
    <n v="0"/>
    <n v="0"/>
    <n v="0"/>
    <n v="0"/>
    <n v="0"/>
    <n v="0"/>
    <x v="0"/>
    <n v="30"/>
    <n v="184"/>
    <n v="132"/>
    <n v="346"/>
    <n v="125.65"/>
    <n v="43474.9"/>
    <s v="Fall 2022 "/>
    <n v="0"/>
    <n v="0"/>
    <n v="0"/>
    <n v="0"/>
    <n v="0"/>
    <n v="0"/>
    <n v="0"/>
    <n v="0"/>
    <x v="2"/>
    <n v="30"/>
    <n v="184"/>
    <n v="132"/>
    <n v="346"/>
    <n v="125.65"/>
    <n v="43474.9"/>
    <s v="Fall 2022 "/>
    <n v="0"/>
    <n v="0"/>
    <n v="184"/>
    <n v="23119.600000000002"/>
    <n v="132"/>
    <n v="16585.8"/>
    <n v="316"/>
    <n v="39705.4"/>
    <n v="316"/>
    <n v="39705.4"/>
    <n v="1.5882160000000001"/>
  </r>
  <r>
    <n v="600"/>
    <s v="520695"/>
    <x v="23"/>
    <s v="2022"/>
    <x v="0"/>
    <x v="7"/>
    <n v="7000"/>
    <s v="Fall 2022 "/>
    <s v="Donna Mullenax"/>
    <s v="dmullenax@georgiasouthern.edu"/>
    <m/>
    <s v="PHSC 1211"/>
    <m/>
    <s v="In Progress"/>
    <s v="In Progress"/>
    <s v="In Progress"/>
    <n v="59794.8"/>
    <n v="390"/>
    <n v="153.32"/>
    <n v="90"/>
    <n v="150"/>
    <n v="150"/>
    <s v="Fall 2022 "/>
    <m/>
    <m/>
    <m/>
    <s v="Continued"/>
    <n v="0"/>
    <n v="0"/>
    <n v="0"/>
    <n v="0"/>
    <n v="0"/>
    <n v="0"/>
    <n v="0"/>
    <n v="0"/>
    <n v="0"/>
    <n v="0"/>
    <n v="0"/>
    <n v="0"/>
    <n v="0"/>
    <n v="0"/>
    <n v="0"/>
    <n v="0"/>
    <n v="0"/>
    <n v="0"/>
    <n v="0"/>
    <n v="0"/>
    <n v="0"/>
    <n v="0"/>
    <n v="0"/>
    <n v="0"/>
    <n v="0"/>
    <n v="0"/>
    <n v="0"/>
    <n v="0"/>
    <s v="Continued"/>
    <n v="0"/>
    <n v="0"/>
    <n v="0"/>
    <n v="0"/>
    <n v="0"/>
    <n v="0"/>
    <n v="0"/>
    <n v="0"/>
    <n v="0"/>
    <n v="0"/>
    <n v="0"/>
    <n v="0"/>
    <n v="0"/>
    <n v="0"/>
    <s v="Continued"/>
    <n v="0"/>
    <n v="0"/>
    <n v="0"/>
    <n v="0"/>
    <n v="0"/>
    <n v="0"/>
    <m/>
    <n v="0"/>
    <n v="0"/>
    <n v="0"/>
    <n v="0"/>
    <n v="0"/>
    <n v="0"/>
    <n v="0"/>
    <n v="0"/>
    <s v="Continued"/>
    <n v="0"/>
    <n v="0"/>
    <n v="0"/>
    <n v="0"/>
    <n v="0"/>
    <n v="0"/>
    <n v="0"/>
    <n v="0"/>
    <n v="0"/>
    <n v="0"/>
    <n v="0"/>
    <n v="0"/>
    <n v="0"/>
    <n v="0"/>
    <x v="0"/>
    <n v="90"/>
    <n v="150"/>
    <n v="150"/>
    <n v="390"/>
    <n v="153.32"/>
    <n v="59794.799999999996"/>
    <s v="Fall 2022 "/>
    <n v="0"/>
    <n v="0"/>
    <n v="0"/>
    <n v="0"/>
    <n v="0"/>
    <n v="0"/>
    <n v="0"/>
    <n v="0"/>
    <x v="2"/>
    <n v="90"/>
    <n v="150"/>
    <n v="150"/>
    <n v="390"/>
    <n v="153.32"/>
    <n v="59794.799999999996"/>
    <s v="Fall 2022 "/>
    <n v="0"/>
    <n v="0"/>
    <n v="150"/>
    <n v="22998"/>
    <n v="150"/>
    <n v="22998"/>
    <n v="300"/>
    <n v="45996"/>
    <n v="300"/>
    <n v="45996"/>
    <n v="6.5708571428571432"/>
  </r>
  <r>
    <n v="601"/>
    <s v="520655"/>
    <x v="23"/>
    <s v="2022"/>
    <x v="0"/>
    <x v="23"/>
    <n v="6280"/>
    <s v="Fall 2022 "/>
    <s v="James Bellon"/>
    <s v="jbellon@westga.edu"/>
    <m/>
    <s v="MATH 1401"/>
    <m/>
    <s v="In Progress"/>
    <s v="In Progress"/>
    <s v="In Progress"/>
    <n v="97184.36"/>
    <n v="364"/>
    <n v="266.99"/>
    <n v="28"/>
    <n v="140"/>
    <n v="196"/>
    <s v="Fall 2022 "/>
    <m/>
    <m/>
    <m/>
    <s v="Continued"/>
    <n v="0"/>
    <n v="0"/>
    <n v="0"/>
    <n v="0"/>
    <n v="0"/>
    <n v="0"/>
    <n v="0"/>
    <n v="0"/>
    <n v="0"/>
    <n v="0"/>
    <n v="0"/>
    <n v="0"/>
    <n v="0"/>
    <n v="0"/>
    <n v="0"/>
    <n v="0"/>
    <n v="0"/>
    <n v="0"/>
    <n v="0"/>
    <n v="0"/>
    <n v="0"/>
    <n v="0"/>
    <n v="0"/>
    <n v="0"/>
    <n v="0"/>
    <n v="0"/>
    <n v="0"/>
    <n v="0"/>
    <s v="Continued"/>
    <n v="0"/>
    <n v="0"/>
    <n v="0"/>
    <n v="0"/>
    <n v="0"/>
    <n v="0"/>
    <n v="0"/>
    <n v="0"/>
    <n v="0"/>
    <n v="0"/>
    <n v="0"/>
    <n v="0"/>
    <n v="0"/>
    <n v="0"/>
    <s v="Continued"/>
    <n v="0"/>
    <n v="0"/>
    <n v="0"/>
    <n v="0"/>
    <n v="0"/>
    <n v="0"/>
    <m/>
    <n v="0"/>
    <n v="0"/>
    <n v="0"/>
    <n v="0"/>
    <n v="0"/>
    <n v="0"/>
    <n v="0"/>
    <n v="0"/>
    <s v="Continued"/>
    <n v="0"/>
    <n v="0"/>
    <n v="0"/>
    <n v="0"/>
    <n v="0"/>
    <n v="0"/>
    <n v="0"/>
    <n v="0"/>
    <n v="0"/>
    <n v="0"/>
    <n v="0"/>
    <n v="0"/>
    <n v="0"/>
    <n v="0"/>
    <x v="0"/>
    <n v="28"/>
    <n v="140"/>
    <n v="196"/>
    <n v="364"/>
    <n v="266.99"/>
    <n v="97184.36"/>
    <s v="Fall 2022 "/>
    <n v="0"/>
    <n v="0"/>
    <n v="0"/>
    <n v="0"/>
    <n v="0"/>
    <n v="0"/>
    <n v="0"/>
    <n v="0"/>
    <x v="2"/>
    <n v="28"/>
    <n v="140"/>
    <n v="196"/>
    <n v="364"/>
    <n v="266.99"/>
    <n v="97184.36"/>
    <s v="Fall 2022 "/>
    <n v="0"/>
    <n v="0"/>
    <n v="140"/>
    <n v="37378.6"/>
    <n v="196"/>
    <n v="52330.04"/>
    <n v="336"/>
    <n v="89708.64"/>
    <n v="336"/>
    <n v="89708.64"/>
    <n v="14.284815286624204"/>
  </r>
  <r>
    <n v="602"/>
    <s v="520795"/>
    <x v="23"/>
    <s v="2022"/>
    <x v="0"/>
    <x v="10"/>
    <n v="22324"/>
    <s v="Fall 2022 "/>
    <s v="Katherine Rose Adams"/>
    <s v="katherine.adams@ung.edu"/>
    <m/>
    <s v="EDD 7100, EDD 7101, EDD 7104, EDD 7105, EDD 7207, EDD 7208"/>
    <m/>
    <s v="In Progress"/>
    <s v="In Progress"/>
    <s v="In Progress"/>
    <n v="15230"/>
    <n v="110"/>
    <n v="142.16666666666666"/>
    <n v="40"/>
    <n v="20"/>
    <n v="50"/>
    <s v="Fall 2022 "/>
    <m/>
    <m/>
    <m/>
    <s v="Continued"/>
    <n v="0"/>
    <n v="0"/>
    <n v="0"/>
    <n v="0"/>
    <n v="0"/>
    <n v="0"/>
    <n v="0"/>
    <n v="0"/>
    <n v="0"/>
    <n v="0"/>
    <n v="0"/>
    <n v="0"/>
    <n v="0"/>
    <n v="0"/>
    <n v="0"/>
    <n v="0"/>
    <n v="0"/>
    <n v="0"/>
    <n v="0"/>
    <n v="0"/>
    <n v="0"/>
    <n v="0"/>
    <n v="0"/>
    <n v="0"/>
    <n v="0"/>
    <n v="0"/>
    <n v="0"/>
    <n v="0"/>
    <s v="Continued"/>
    <n v="0"/>
    <n v="0"/>
    <n v="0"/>
    <n v="0"/>
    <n v="0"/>
    <n v="0"/>
    <n v="0"/>
    <n v="0"/>
    <n v="0"/>
    <n v="0"/>
    <n v="0"/>
    <n v="0"/>
    <n v="0"/>
    <n v="0"/>
    <s v="Continued"/>
    <n v="0"/>
    <n v="0"/>
    <n v="0"/>
    <n v="0"/>
    <n v="0"/>
    <n v="0"/>
    <m/>
    <n v="0"/>
    <n v="0"/>
    <n v="0"/>
    <n v="0"/>
    <n v="0"/>
    <n v="0"/>
    <n v="0"/>
    <n v="0"/>
    <s v="Continued"/>
    <n v="0"/>
    <n v="0"/>
    <n v="0"/>
    <n v="0"/>
    <n v="0"/>
    <n v="0"/>
    <n v="0"/>
    <n v="0"/>
    <n v="0"/>
    <n v="0"/>
    <n v="0"/>
    <n v="0"/>
    <n v="0"/>
    <n v="0"/>
    <x v="0"/>
    <n v="40"/>
    <n v="20"/>
    <n v="50"/>
    <n v="110"/>
    <n v="142.16666666666666"/>
    <n v="15638.333333333332"/>
    <s v="Fall 2022 "/>
    <n v="0"/>
    <n v="0"/>
    <n v="0"/>
    <n v="0"/>
    <n v="0"/>
    <n v="0"/>
    <n v="0"/>
    <n v="0"/>
    <x v="2"/>
    <n v="40"/>
    <n v="20"/>
    <n v="50"/>
    <n v="110"/>
    <n v="142.16666666666666"/>
    <n v="15638.333333333332"/>
    <s v="Fall 2022 "/>
    <n v="0"/>
    <n v="0"/>
    <n v="20"/>
    <n v="2843.333333333333"/>
    <n v="50"/>
    <n v="7108.333333333333"/>
    <n v="70"/>
    <n v="9951.6666666666661"/>
    <n v="70"/>
    <n v="9951.6666666666661"/>
    <n v="0.44578331242907482"/>
  </r>
  <r>
    <n v="603"/>
    <n v="521201"/>
    <x v="23"/>
    <s v="2022"/>
    <x v="0"/>
    <x v="11"/>
    <n v="25000"/>
    <s v="Fall 2022 "/>
    <s v="Linqiang Ge"/>
    <s v="ge_linqiang@columbusstate.edu"/>
    <m/>
    <s v="CPSC 3105, CPSC 4155, CPSC 4175, CPSC 4148, CYBR 3136"/>
    <m/>
    <s v="In Progress"/>
    <s v="In Progress"/>
    <s v="In Progress"/>
    <n v="14262.67"/>
    <n v="104"/>
    <n v="137.76600000000002"/>
    <n v="0"/>
    <n v="68"/>
    <n v="36"/>
    <s v="Fall 2022 "/>
    <m/>
    <m/>
    <m/>
    <s v="Continued"/>
    <n v="0"/>
    <n v="0"/>
    <n v="0"/>
    <n v="0"/>
    <n v="0"/>
    <n v="0"/>
    <n v="0"/>
    <n v="0"/>
    <n v="0"/>
    <n v="0"/>
    <n v="0"/>
    <n v="0"/>
    <n v="0"/>
    <n v="0"/>
    <n v="0"/>
    <n v="0"/>
    <n v="0"/>
    <n v="0"/>
    <n v="0"/>
    <n v="0"/>
    <n v="0"/>
    <n v="0"/>
    <n v="0"/>
    <n v="0"/>
    <n v="0"/>
    <n v="0"/>
    <n v="0"/>
    <n v="0"/>
    <s v="Continued"/>
    <n v="0"/>
    <n v="0"/>
    <n v="0"/>
    <n v="0"/>
    <n v="0"/>
    <n v="0"/>
    <n v="0"/>
    <n v="0"/>
    <n v="0"/>
    <n v="0"/>
    <n v="0"/>
    <n v="0"/>
    <n v="0"/>
    <n v="0"/>
    <s v="Continued"/>
    <n v="0"/>
    <n v="0"/>
    <n v="0"/>
    <n v="0"/>
    <n v="0"/>
    <n v="0"/>
    <m/>
    <n v="0"/>
    <n v="0"/>
    <n v="0"/>
    <n v="0"/>
    <n v="0"/>
    <n v="0"/>
    <n v="0"/>
    <n v="0"/>
    <s v="Continued"/>
    <n v="0"/>
    <n v="0"/>
    <n v="0"/>
    <n v="0"/>
    <n v="0"/>
    <n v="0"/>
    <n v="0"/>
    <n v="0"/>
    <n v="0"/>
    <n v="0"/>
    <n v="0"/>
    <n v="0"/>
    <n v="0"/>
    <n v="0"/>
    <x v="0"/>
    <n v="0"/>
    <n v="68"/>
    <n v="36"/>
    <n v="104"/>
    <n v="137.76600000000002"/>
    <n v="14327.664000000002"/>
    <s v="Fall 2022 "/>
    <n v="0"/>
    <n v="0"/>
    <n v="0"/>
    <n v="0"/>
    <n v="0"/>
    <n v="0"/>
    <n v="0"/>
    <n v="0"/>
    <x v="2"/>
    <n v="0"/>
    <n v="68"/>
    <n v="36"/>
    <n v="104"/>
    <n v="137.76600000000002"/>
    <n v="14327.664000000002"/>
    <s v="Fall 2022 "/>
    <n v="0"/>
    <n v="0"/>
    <n v="68"/>
    <n v="9368.0880000000016"/>
    <n v="36"/>
    <n v="4959.5760000000009"/>
    <n v="104"/>
    <n v="14327.664000000002"/>
    <n v="104"/>
    <n v="14327.664000000002"/>
    <n v="0.57310656000000015"/>
  </r>
  <r>
    <n v="604"/>
    <s v="520696"/>
    <x v="23"/>
    <s v="2022"/>
    <x v="0"/>
    <x v="7"/>
    <n v="10300"/>
    <s v="Fall 2022 "/>
    <s v="Nalanda Roy"/>
    <s v="nroy@georgiasouthern.edu"/>
    <m/>
    <s v="POLS 4031"/>
    <m/>
    <s v="In Progress"/>
    <s v="In Progress"/>
    <s v="In Progress"/>
    <n v="16000"/>
    <n v="80"/>
    <n v="200"/>
    <n v="0"/>
    <n v="40"/>
    <n v="40"/>
    <s v="Fall 2022 "/>
    <m/>
    <m/>
    <m/>
    <s v="Continued"/>
    <n v="0"/>
    <n v="0"/>
    <n v="0"/>
    <n v="0"/>
    <n v="0"/>
    <n v="0"/>
    <n v="0"/>
    <n v="0"/>
    <n v="0"/>
    <n v="0"/>
    <n v="0"/>
    <n v="0"/>
    <n v="0"/>
    <n v="0"/>
    <n v="0"/>
    <n v="0"/>
    <n v="0"/>
    <n v="0"/>
    <n v="0"/>
    <n v="0"/>
    <n v="0"/>
    <n v="0"/>
    <n v="0"/>
    <n v="0"/>
    <n v="0"/>
    <n v="0"/>
    <n v="0"/>
    <n v="0"/>
    <s v="Continued"/>
    <n v="0"/>
    <n v="0"/>
    <n v="0"/>
    <n v="0"/>
    <n v="0"/>
    <n v="0"/>
    <n v="0"/>
    <n v="0"/>
    <n v="0"/>
    <n v="0"/>
    <n v="0"/>
    <n v="0"/>
    <n v="0"/>
    <n v="0"/>
    <s v="Continued"/>
    <n v="0"/>
    <n v="0"/>
    <n v="0"/>
    <n v="0"/>
    <n v="0"/>
    <n v="0"/>
    <m/>
    <n v="0"/>
    <n v="0"/>
    <n v="0"/>
    <n v="0"/>
    <n v="0"/>
    <n v="0"/>
    <n v="0"/>
    <n v="0"/>
    <s v="Continued"/>
    <n v="0"/>
    <n v="0"/>
    <n v="0"/>
    <n v="0"/>
    <n v="0"/>
    <n v="0"/>
    <n v="0"/>
    <n v="0"/>
    <n v="0"/>
    <n v="0"/>
    <n v="0"/>
    <n v="0"/>
    <n v="0"/>
    <n v="0"/>
    <x v="0"/>
    <n v="0"/>
    <n v="40"/>
    <n v="40"/>
    <n v="80"/>
    <n v="200"/>
    <n v="16000"/>
    <s v="Fall 2022 "/>
    <n v="0"/>
    <n v="0"/>
    <n v="0"/>
    <n v="0"/>
    <n v="0"/>
    <n v="0"/>
    <n v="0"/>
    <n v="0"/>
    <x v="2"/>
    <n v="0"/>
    <n v="40"/>
    <n v="40"/>
    <n v="80"/>
    <n v="200"/>
    <n v="16000"/>
    <s v="Fall 2022 "/>
    <n v="0"/>
    <n v="0"/>
    <n v="40"/>
    <n v="8000"/>
    <n v="40"/>
    <n v="8000"/>
    <n v="80"/>
    <n v="16000"/>
    <n v="80"/>
    <n v="16000"/>
    <n v="1.5533980582524272"/>
  </r>
  <r>
    <n v="605"/>
    <s v="520697"/>
    <x v="23"/>
    <s v="2022"/>
    <x v="0"/>
    <x v="7"/>
    <n v="20000"/>
    <s v="Spring 2023"/>
    <s v="Shainaz Landge"/>
    <s v="slandge@georgiasouthern.edu"/>
    <m/>
    <s v="CHEM 4160, CHEM 7090"/>
    <m/>
    <s v="In Progress"/>
    <s v="In Progress"/>
    <s v="In Progress"/>
    <n v="5280"/>
    <n v="48"/>
    <n v="110"/>
    <n v="0"/>
    <n v="0"/>
    <n v="48"/>
    <s v="Fall 2022 "/>
    <m/>
    <m/>
    <m/>
    <s v="Continued"/>
    <n v="0"/>
    <n v="0"/>
    <n v="0"/>
    <n v="0"/>
    <n v="0"/>
    <n v="0"/>
    <n v="0"/>
    <n v="0"/>
    <n v="0"/>
    <n v="0"/>
    <n v="0"/>
    <n v="0"/>
    <n v="0"/>
    <n v="0"/>
    <n v="0"/>
    <n v="0"/>
    <n v="0"/>
    <n v="0"/>
    <n v="0"/>
    <n v="0"/>
    <n v="0"/>
    <n v="0"/>
    <n v="0"/>
    <n v="0"/>
    <n v="0"/>
    <n v="0"/>
    <n v="0"/>
    <n v="0"/>
    <s v="Continued"/>
    <n v="0"/>
    <n v="0"/>
    <n v="0"/>
    <n v="0"/>
    <n v="0"/>
    <n v="0"/>
    <n v="0"/>
    <n v="0"/>
    <n v="0"/>
    <n v="0"/>
    <n v="0"/>
    <n v="0"/>
    <n v="0"/>
    <n v="0"/>
    <s v="Continued"/>
    <n v="0"/>
    <n v="0"/>
    <n v="0"/>
    <n v="0"/>
    <n v="0"/>
    <n v="0"/>
    <m/>
    <n v="0"/>
    <n v="0"/>
    <n v="0"/>
    <n v="0"/>
    <n v="0"/>
    <n v="0"/>
    <n v="0"/>
    <n v="0"/>
    <s v="Continued"/>
    <n v="0"/>
    <n v="0"/>
    <n v="0"/>
    <n v="0"/>
    <n v="0"/>
    <n v="0"/>
    <n v="0"/>
    <n v="0"/>
    <n v="0"/>
    <n v="0"/>
    <n v="0"/>
    <n v="0"/>
    <n v="0"/>
    <n v="0"/>
    <x v="0"/>
    <n v="0"/>
    <n v="0"/>
    <n v="48"/>
    <n v="48"/>
    <n v="110"/>
    <n v="5280"/>
    <s v="Fall 2022 "/>
    <n v="0"/>
    <n v="0"/>
    <n v="0"/>
    <n v="0"/>
    <n v="0"/>
    <n v="0"/>
    <n v="0"/>
    <n v="0"/>
    <x v="2"/>
    <n v="0"/>
    <n v="0"/>
    <n v="48"/>
    <n v="48"/>
    <n v="110"/>
    <n v="5280"/>
    <s v="Fall 2022 "/>
    <n v="0"/>
    <n v="0"/>
    <n v="0"/>
    <n v="0"/>
    <n v="48"/>
    <n v="5280"/>
    <n v="48"/>
    <n v="5280"/>
    <n v="48"/>
    <n v="5280"/>
    <n v="0.26400000000000001"/>
  </r>
  <r>
    <n v="606"/>
    <s v="520836"/>
    <x v="23"/>
    <s v="2022"/>
    <x v="0"/>
    <x v="22"/>
    <n v="12259"/>
    <s v="Fall 2022 "/>
    <s v="Sherry Serdikoff"/>
    <s v="serdikoffs@savannahstate.edu"/>
    <m/>
    <s v="PSYC 2103, PSYC 4701, SOCI 1101"/>
    <m/>
    <s v="In Progress"/>
    <s v="In Progress"/>
    <s v="In Progress"/>
    <n v="10250"/>
    <n v="200"/>
    <n v="61.666666666666664"/>
    <n v="80"/>
    <n v="60"/>
    <n v="60"/>
    <s v="Fall 2022 "/>
    <m/>
    <m/>
    <m/>
    <s v="Continued"/>
    <n v="0"/>
    <n v="0"/>
    <n v="0"/>
    <n v="0"/>
    <n v="0"/>
    <n v="0"/>
    <n v="0"/>
    <n v="0"/>
    <n v="0"/>
    <n v="0"/>
    <n v="0"/>
    <n v="0"/>
    <n v="0"/>
    <n v="0"/>
    <n v="0"/>
    <n v="0"/>
    <n v="0"/>
    <n v="0"/>
    <n v="0"/>
    <n v="0"/>
    <n v="0"/>
    <n v="0"/>
    <n v="0"/>
    <n v="0"/>
    <n v="0"/>
    <n v="0"/>
    <n v="0"/>
    <n v="0"/>
    <s v="Continued"/>
    <n v="0"/>
    <n v="0"/>
    <n v="0"/>
    <n v="0"/>
    <n v="0"/>
    <n v="0"/>
    <n v="0"/>
    <n v="0"/>
    <n v="0"/>
    <n v="0"/>
    <n v="0"/>
    <n v="0"/>
    <n v="0"/>
    <n v="0"/>
    <s v="Continued"/>
    <n v="0"/>
    <n v="0"/>
    <n v="0"/>
    <n v="0"/>
    <n v="0"/>
    <n v="0"/>
    <m/>
    <n v="0"/>
    <n v="0"/>
    <n v="0"/>
    <n v="0"/>
    <n v="0"/>
    <n v="0"/>
    <n v="0"/>
    <n v="0"/>
    <s v="Continued"/>
    <n v="0"/>
    <n v="0"/>
    <n v="0"/>
    <n v="0"/>
    <n v="0"/>
    <n v="0"/>
    <n v="0"/>
    <n v="0"/>
    <n v="0"/>
    <n v="0"/>
    <n v="0"/>
    <n v="0"/>
    <n v="0"/>
    <n v="0"/>
    <x v="0"/>
    <n v="80"/>
    <n v="60"/>
    <n v="60"/>
    <n v="200"/>
    <n v="61.666666666666664"/>
    <n v="12333.333333333332"/>
    <s v="Fall 2022 "/>
    <n v="0"/>
    <n v="0"/>
    <n v="0"/>
    <n v="0"/>
    <n v="0"/>
    <n v="0"/>
    <n v="0"/>
    <n v="0"/>
    <x v="2"/>
    <n v="80"/>
    <n v="60"/>
    <n v="60"/>
    <n v="200"/>
    <n v="61.666666666666664"/>
    <n v="12333.333333333332"/>
    <s v="Fall 2022 "/>
    <n v="0"/>
    <n v="0"/>
    <n v="60"/>
    <n v="3700"/>
    <n v="60"/>
    <n v="3700"/>
    <n v="120"/>
    <n v="7400"/>
    <n v="120"/>
    <n v="7400"/>
    <n v="0.60363814340484545"/>
  </r>
  <r>
    <s v="M170"/>
    <s v="520698"/>
    <x v="23"/>
    <s v="2022"/>
    <x v="1"/>
    <x v="7"/>
    <n v="8400"/>
    <s v="Fall 2022 "/>
    <s v="Beulah Narendrapurapu"/>
    <s v="bnarendrapurapu@georgiasouthern.edu"/>
    <m/>
    <s v="CHEM 1310"/>
    <m/>
    <s v="n/a"/>
    <s v="n/a"/>
    <s v="n/a"/>
    <n v="0"/>
    <n v="0"/>
    <n v="0"/>
    <n v="0"/>
    <n v="0"/>
    <n v="0"/>
    <s v="Fall 2022 "/>
    <m/>
    <m/>
    <m/>
    <s v="Continued"/>
    <n v="0"/>
    <n v="0"/>
    <n v="0"/>
    <n v="0"/>
    <n v="0"/>
    <n v="0"/>
    <n v="0"/>
    <n v="0"/>
    <n v="0"/>
    <n v="0"/>
    <n v="0"/>
    <n v="0"/>
    <n v="0"/>
    <n v="0"/>
    <n v="0"/>
    <n v="0"/>
    <n v="0"/>
    <n v="0"/>
    <n v="0"/>
    <n v="0"/>
    <n v="0"/>
    <n v="0"/>
    <n v="0"/>
    <n v="0"/>
    <n v="0"/>
    <n v="0"/>
    <n v="0"/>
    <n v="0"/>
    <s v="Continued"/>
    <n v="0"/>
    <n v="0"/>
    <n v="0"/>
    <n v="0"/>
    <n v="0"/>
    <n v="0"/>
    <n v="0"/>
    <n v="0"/>
    <n v="0"/>
    <n v="0"/>
    <n v="0"/>
    <n v="0"/>
    <n v="0"/>
    <n v="0"/>
    <s v="Continued"/>
    <n v="0"/>
    <n v="0"/>
    <n v="0"/>
    <n v="0"/>
    <n v="0"/>
    <n v="0"/>
    <m/>
    <n v="0"/>
    <n v="0"/>
    <n v="0"/>
    <n v="0"/>
    <n v="0"/>
    <n v="0"/>
    <n v="0"/>
    <n v="0"/>
    <s v="Continued"/>
    <n v="0"/>
    <n v="0"/>
    <n v="0"/>
    <n v="0"/>
    <n v="0"/>
    <n v="0"/>
    <n v="0"/>
    <n v="0"/>
    <n v="0"/>
    <n v="0"/>
    <n v="0"/>
    <n v="0"/>
    <n v="0"/>
    <n v="0"/>
    <x v="0"/>
    <n v="0"/>
    <n v="0"/>
    <n v="0"/>
    <n v="0"/>
    <m/>
    <n v="0"/>
    <s v="Fall 2022 "/>
    <n v="0"/>
    <n v="0"/>
    <n v="0"/>
    <n v="0"/>
    <n v="0"/>
    <n v="0"/>
    <n v="0"/>
    <n v="0"/>
    <x v="4"/>
    <n v="0"/>
    <n v="0"/>
    <n v="0"/>
    <n v="0"/>
    <n v="0"/>
    <n v="0"/>
    <s v="Fall 2022 "/>
    <n v="0"/>
    <n v="0"/>
    <n v="0"/>
    <n v="0"/>
    <n v="0"/>
    <n v="0"/>
    <n v="0"/>
    <n v="0"/>
    <n v="0"/>
    <n v="0"/>
    <n v="0"/>
  </r>
  <r>
    <s v="M171"/>
    <s v="520755"/>
    <x v="23"/>
    <s v="2022"/>
    <x v="1"/>
    <x v="2"/>
    <n v="10000"/>
    <s v="Fall 2022 "/>
    <s v="Bridget Garner"/>
    <s v="garnerb@uga.edu"/>
    <m/>
    <s v="VPAT 5400"/>
    <m/>
    <s v="n/a"/>
    <s v="n/a"/>
    <s v="n/a"/>
    <n v="0"/>
    <n v="0"/>
    <n v="0"/>
    <n v="0"/>
    <n v="0"/>
    <n v="0"/>
    <s v="Fall 2022 "/>
    <m/>
    <m/>
    <m/>
    <s v="Continued"/>
    <n v="0"/>
    <n v="0"/>
    <n v="0"/>
    <n v="0"/>
    <n v="0"/>
    <n v="0"/>
    <n v="0"/>
    <n v="0"/>
    <n v="0"/>
    <n v="0"/>
    <n v="0"/>
    <n v="0"/>
    <n v="0"/>
    <n v="0"/>
    <n v="0"/>
    <n v="0"/>
    <n v="0"/>
    <n v="0"/>
    <n v="0"/>
    <n v="0"/>
    <n v="0"/>
    <n v="0"/>
    <n v="0"/>
    <n v="0"/>
    <n v="0"/>
    <n v="0"/>
    <n v="0"/>
    <n v="0"/>
    <s v="Continued"/>
    <n v="0"/>
    <n v="0"/>
    <n v="0"/>
    <n v="0"/>
    <n v="0"/>
    <n v="0"/>
    <n v="0"/>
    <n v="0"/>
    <n v="0"/>
    <n v="0"/>
    <n v="0"/>
    <n v="0"/>
    <n v="0"/>
    <n v="0"/>
    <s v="Continued"/>
    <n v="0"/>
    <n v="0"/>
    <n v="0"/>
    <n v="0"/>
    <n v="0"/>
    <n v="0"/>
    <m/>
    <n v="0"/>
    <n v="0"/>
    <n v="0"/>
    <n v="0"/>
    <n v="0"/>
    <n v="0"/>
    <n v="0"/>
    <n v="0"/>
    <s v="Continued"/>
    <n v="0"/>
    <n v="0"/>
    <n v="0"/>
    <n v="0"/>
    <n v="0"/>
    <n v="0"/>
    <n v="0"/>
    <n v="0"/>
    <n v="0"/>
    <n v="0"/>
    <n v="0"/>
    <n v="0"/>
    <n v="0"/>
    <n v="0"/>
    <x v="0"/>
    <n v="0"/>
    <n v="0"/>
    <n v="0"/>
    <n v="0"/>
    <m/>
    <n v="0"/>
    <s v="Fall 2022 "/>
    <n v="0"/>
    <n v="0"/>
    <n v="0"/>
    <n v="0"/>
    <n v="0"/>
    <n v="0"/>
    <n v="0"/>
    <n v="0"/>
    <x v="4"/>
    <n v="0"/>
    <n v="0"/>
    <n v="0"/>
    <n v="0"/>
    <n v="0"/>
    <n v="0"/>
    <s v="Fall 2022 "/>
    <n v="0"/>
    <n v="0"/>
    <n v="0"/>
    <n v="0"/>
    <n v="0"/>
    <n v="0"/>
    <n v="0"/>
    <n v="0"/>
    <n v="0"/>
    <n v="0"/>
    <n v="0"/>
  </r>
  <r>
    <s v="M173"/>
    <s v="520656"/>
    <x v="23"/>
    <s v="2022"/>
    <x v="1"/>
    <x v="1"/>
    <n v="3600"/>
    <s v="Fall 2022 "/>
    <s v="David Johnson"/>
    <s v="djohnson@kennesaw.edu"/>
    <m/>
    <s v="LING 3040"/>
    <m/>
    <s v="n/a"/>
    <s v="n/a"/>
    <s v="n/a"/>
    <n v="0"/>
    <n v="0"/>
    <n v="0"/>
    <n v="0"/>
    <n v="0"/>
    <n v="0"/>
    <s v="Fall 2022 "/>
    <m/>
    <m/>
    <m/>
    <s v="Continued"/>
    <n v="0"/>
    <n v="0"/>
    <n v="0"/>
    <n v="0"/>
    <n v="0"/>
    <n v="0"/>
    <n v="0"/>
    <n v="0"/>
    <n v="0"/>
    <n v="0"/>
    <n v="0"/>
    <n v="0"/>
    <n v="0"/>
    <n v="0"/>
    <n v="0"/>
    <n v="0"/>
    <n v="0"/>
    <n v="0"/>
    <n v="0"/>
    <n v="0"/>
    <n v="0"/>
    <n v="0"/>
    <n v="0"/>
    <n v="0"/>
    <n v="0"/>
    <n v="0"/>
    <n v="0"/>
    <n v="0"/>
    <s v="Continued"/>
    <n v="0"/>
    <n v="0"/>
    <n v="0"/>
    <n v="0"/>
    <n v="0"/>
    <n v="0"/>
    <n v="0"/>
    <n v="0"/>
    <n v="0"/>
    <n v="0"/>
    <n v="0"/>
    <n v="0"/>
    <n v="0"/>
    <n v="0"/>
    <s v="Continued"/>
    <n v="0"/>
    <n v="0"/>
    <n v="0"/>
    <n v="0"/>
    <n v="0"/>
    <n v="0"/>
    <m/>
    <n v="0"/>
    <n v="0"/>
    <n v="0"/>
    <n v="0"/>
    <n v="0"/>
    <n v="0"/>
    <n v="0"/>
    <n v="0"/>
    <s v="Continued"/>
    <n v="0"/>
    <n v="0"/>
    <n v="0"/>
    <n v="0"/>
    <n v="0"/>
    <n v="0"/>
    <n v="0"/>
    <n v="0"/>
    <n v="0"/>
    <n v="0"/>
    <n v="0"/>
    <n v="0"/>
    <n v="0"/>
    <n v="0"/>
    <x v="0"/>
    <n v="0"/>
    <n v="0"/>
    <n v="0"/>
    <n v="0"/>
    <m/>
    <n v="0"/>
    <s v="Fall 2022 "/>
    <n v="0"/>
    <n v="0"/>
    <n v="0"/>
    <n v="0"/>
    <n v="0"/>
    <n v="0"/>
    <n v="0"/>
    <n v="0"/>
    <x v="4"/>
    <n v="0"/>
    <n v="0"/>
    <n v="0"/>
    <n v="0"/>
    <n v="0"/>
    <n v="0"/>
    <s v="Fall 2022 "/>
    <n v="0"/>
    <n v="0"/>
    <n v="0"/>
    <n v="0"/>
    <n v="0"/>
    <n v="0"/>
    <n v="0"/>
    <n v="0"/>
    <n v="0"/>
    <n v="0"/>
    <n v="0"/>
  </r>
  <r>
    <s v="M174"/>
    <s v="520660"/>
    <x v="23"/>
    <s v="2022"/>
    <x v="1"/>
    <x v="18"/>
    <n v="9564"/>
    <s v="Fall 2022 "/>
    <s v="Dmitriy Beznosko"/>
    <s v="dmitriybeznosko@clayton.edu"/>
    <m/>
    <s v="PHYS 2211L, PHYS 2212L"/>
    <m/>
    <s v="n/a"/>
    <s v="n/a"/>
    <s v="n/a"/>
    <n v="0"/>
    <n v="0"/>
    <n v="0"/>
    <n v="0"/>
    <n v="0"/>
    <n v="0"/>
    <s v="Fall 2022 "/>
    <m/>
    <m/>
    <m/>
    <s v="Continued"/>
    <n v="0"/>
    <n v="0"/>
    <n v="0"/>
    <n v="0"/>
    <n v="0"/>
    <n v="0"/>
    <n v="0"/>
    <n v="0"/>
    <n v="0"/>
    <n v="0"/>
    <n v="0"/>
    <n v="0"/>
    <n v="0"/>
    <n v="0"/>
    <n v="0"/>
    <n v="0"/>
    <n v="0"/>
    <n v="0"/>
    <n v="0"/>
    <n v="0"/>
    <n v="0"/>
    <n v="0"/>
    <n v="0"/>
    <n v="0"/>
    <n v="0"/>
    <n v="0"/>
    <n v="0"/>
    <n v="0"/>
    <s v="Continued"/>
    <n v="0"/>
    <n v="0"/>
    <n v="0"/>
    <n v="0"/>
    <n v="0"/>
    <n v="0"/>
    <n v="0"/>
    <n v="0"/>
    <n v="0"/>
    <n v="0"/>
    <n v="0"/>
    <n v="0"/>
    <n v="0"/>
    <n v="0"/>
    <s v="Continued"/>
    <n v="0"/>
    <n v="0"/>
    <n v="0"/>
    <n v="0"/>
    <n v="0"/>
    <n v="0"/>
    <m/>
    <n v="0"/>
    <n v="0"/>
    <n v="0"/>
    <n v="0"/>
    <n v="0"/>
    <n v="0"/>
    <n v="0"/>
    <n v="0"/>
    <s v="Continued"/>
    <n v="0"/>
    <n v="0"/>
    <n v="0"/>
    <n v="0"/>
    <n v="0"/>
    <n v="0"/>
    <n v="0"/>
    <n v="0"/>
    <n v="0"/>
    <n v="0"/>
    <n v="0"/>
    <n v="0"/>
    <n v="0"/>
    <n v="0"/>
    <x v="0"/>
    <n v="0"/>
    <n v="0"/>
    <n v="0"/>
    <n v="0"/>
    <m/>
    <n v="0"/>
    <s v="Fall 2022 "/>
    <n v="0"/>
    <n v="0"/>
    <n v="0"/>
    <n v="0"/>
    <n v="0"/>
    <n v="0"/>
    <n v="0"/>
    <n v="0"/>
    <x v="4"/>
    <n v="0"/>
    <n v="0"/>
    <n v="0"/>
    <n v="0"/>
    <n v="0"/>
    <n v="0"/>
    <s v="Fall 2022 "/>
    <n v="0"/>
    <n v="0"/>
    <n v="0"/>
    <n v="0"/>
    <n v="0"/>
    <n v="0"/>
    <n v="0"/>
    <n v="0"/>
    <n v="0"/>
    <n v="0"/>
    <n v="0"/>
  </r>
  <r>
    <s v="M175"/>
    <s v="520657"/>
    <x v="23"/>
    <s v="2022"/>
    <x v="1"/>
    <x v="1"/>
    <n v="10000"/>
    <s v="Fall 2022 "/>
    <s v="Hossain Shahriar"/>
    <s v="hshahria@kennesaw.edu"/>
    <m/>
    <s v="IT 3203, IT 4323, IT 3843, IT 4683"/>
    <m/>
    <s v="n/a"/>
    <s v="n/a"/>
    <s v="n/a"/>
    <n v="0"/>
    <n v="0"/>
    <n v="0"/>
    <n v="0"/>
    <n v="0"/>
    <n v="0"/>
    <s v="Fall 2022 "/>
    <m/>
    <m/>
    <m/>
    <s v="Continued"/>
    <n v="0"/>
    <n v="0"/>
    <n v="0"/>
    <n v="0"/>
    <n v="0"/>
    <n v="0"/>
    <n v="0"/>
    <n v="0"/>
    <n v="0"/>
    <n v="0"/>
    <n v="0"/>
    <n v="0"/>
    <n v="0"/>
    <n v="0"/>
    <n v="0"/>
    <n v="0"/>
    <n v="0"/>
    <n v="0"/>
    <n v="0"/>
    <n v="0"/>
    <n v="0"/>
    <n v="0"/>
    <n v="0"/>
    <n v="0"/>
    <n v="0"/>
    <n v="0"/>
    <n v="0"/>
    <n v="0"/>
    <s v="Continued"/>
    <n v="0"/>
    <n v="0"/>
    <n v="0"/>
    <n v="0"/>
    <n v="0"/>
    <n v="0"/>
    <n v="0"/>
    <n v="0"/>
    <n v="0"/>
    <n v="0"/>
    <n v="0"/>
    <n v="0"/>
    <n v="0"/>
    <n v="0"/>
    <s v="Continued"/>
    <n v="0"/>
    <n v="0"/>
    <n v="0"/>
    <n v="0"/>
    <n v="0"/>
    <n v="0"/>
    <m/>
    <n v="0"/>
    <n v="0"/>
    <n v="0"/>
    <n v="0"/>
    <n v="0"/>
    <n v="0"/>
    <n v="0"/>
    <n v="0"/>
    <s v="Continued"/>
    <n v="0"/>
    <n v="0"/>
    <n v="0"/>
    <n v="0"/>
    <n v="0"/>
    <n v="0"/>
    <n v="0"/>
    <n v="0"/>
    <n v="0"/>
    <n v="0"/>
    <n v="0"/>
    <n v="0"/>
    <n v="0"/>
    <n v="0"/>
    <x v="0"/>
    <n v="0"/>
    <n v="0"/>
    <n v="0"/>
    <n v="0"/>
    <m/>
    <n v="0"/>
    <s v="Fall 2022 "/>
    <n v="0"/>
    <n v="0"/>
    <n v="0"/>
    <n v="0"/>
    <n v="0"/>
    <n v="0"/>
    <n v="0"/>
    <n v="0"/>
    <x v="4"/>
    <n v="0"/>
    <n v="0"/>
    <n v="0"/>
    <n v="0"/>
    <n v="0"/>
    <n v="0"/>
    <s v="Fall 2022 "/>
    <n v="0"/>
    <n v="0"/>
    <n v="0"/>
    <n v="0"/>
    <n v="0"/>
    <n v="0"/>
    <n v="0"/>
    <n v="0"/>
    <n v="0"/>
    <n v="0"/>
    <n v="0"/>
  </r>
  <r>
    <s v="M177"/>
    <s v="520661"/>
    <x v="23"/>
    <s v="2022"/>
    <x v="1"/>
    <x v="18"/>
    <n v="3000"/>
    <s v="Fall 2022 "/>
    <s v="LaTasha Adams"/>
    <s v="latashaadams@clayton.edu"/>
    <m/>
    <s v="EDUC 3010"/>
    <m/>
    <s v="n/a"/>
    <s v="n/a"/>
    <s v="n/a"/>
    <n v="0"/>
    <n v="0"/>
    <n v="0"/>
    <n v="0"/>
    <n v="0"/>
    <n v="0"/>
    <s v="Fall 2022 "/>
    <m/>
    <m/>
    <m/>
    <s v="Continued"/>
    <n v="0"/>
    <n v="0"/>
    <n v="0"/>
    <n v="0"/>
    <n v="0"/>
    <n v="0"/>
    <n v="0"/>
    <n v="0"/>
    <n v="0"/>
    <n v="0"/>
    <n v="0"/>
    <n v="0"/>
    <n v="0"/>
    <n v="0"/>
    <n v="0"/>
    <n v="0"/>
    <n v="0"/>
    <n v="0"/>
    <n v="0"/>
    <n v="0"/>
    <n v="0"/>
    <n v="0"/>
    <n v="0"/>
    <n v="0"/>
    <n v="0"/>
    <n v="0"/>
    <n v="0"/>
    <n v="0"/>
    <s v="Continued"/>
    <n v="0"/>
    <n v="0"/>
    <n v="0"/>
    <n v="0"/>
    <n v="0"/>
    <n v="0"/>
    <n v="0"/>
    <n v="0"/>
    <n v="0"/>
    <n v="0"/>
    <n v="0"/>
    <n v="0"/>
    <n v="0"/>
    <n v="0"/>
    <s v="Continued"/>
    <n v="0"/>
    <n v="0"/>
    <n v="0"/>
    <n v="0"/>
    <n v="0"/>
    <n v="0"/>
    <m/>
    <n v="0"/>
    <n v="0"/>
    <n v="0"/>
    <n v="0"/>
    <n v="0"/>
    <n v="0"/>
    <n v="0"/>
    <n v="0"/>
    <s v="Continued"/>
    <n v="0"/>
    <n v="0"/>
    <n v="0"/>
    <n v="0"/>
    <n v="0"/>
    <n v="0"/>
    <n v="0"/>
    <n v="0"/>
    <n v="0"/>
    <n v="0"/>
    <n v="0"/>
    <n v="0"/>
    <n v="0"/>
    <n v="0"/>
    <x v="0"/>
    <n v="0"/>
    <n v="0"/>
    <n v="0"/>
    <n v="0"/>
    <m/>
    <n v="0"/>
    <s v="Fall 2022 "/>
    <n v="0"/>
    <n v="0"/>
    <n v="0"/>
    <n v="0"/>
    <n v="0"/>
    <n v="0"/>
    <n v="0"/>
    <n v="0"/>
    <x v="4"/>
    <n v="0"/>
    <n v="0"/>
    <n v="0"/>
    <n v="0"/>
    <n v="0"/>
    <n v="0"/>
    <s v="Fall 2022 "/>
    <n v="0"/>
    <n v="0"/>
    <n v="0"/>
    <n v="0"/>
    <n v="0"/>
    <n v="0"/>
    <n v="0"/>
    <n v="0"/>
    <n v="0"/>
    <n v="0"/>
    <n v="0"/>
  </r>
  <r>
    <s v="M178"/>
    <s v="520658"/>
    <x v="23"/>
    <s v="2022"/>
    <x v="1"/>
    <x v="1"/>
    <n v="10000"/>
    <s v="Fall 2022 "/>
    <s v="Lei Li"/>
    <s v="lli13@kennesaw.edu"/>
    <m/>
    <s v="IT 4423, IT 5433, IT 7103, IT 7923"/>
    <m/>
    <s v="n/a"/>
    <s v="n/a"/>
    <s v="n/a"/>
    <n v="0"/>
    <n v="0"/>
    <n v="0"/>
    <n v="0"/>
    <n v="0"/>
    <n v="0"/>
    <s v="Fall 2022 "/>
    <m/>
    <m/>
    <m/>
    <s v="Continued"/>
    <n v="0"/>
    <n v="0"/>
    <n v="0"/>
    <n v="0"/>
    <n v="0"/>
    <n v="0"/>
    <n v="0"/>
    <n v="0"/>
    <n v="0"/>
    <n v="0"/>
    <n v="0"/>
    <n v="0"/>
    <n v="0"/>
    <n v="0"/>
    <n v="0"/>
    <n v="0"/>
    <n v="0"/>
    <n v="0"/>
    <n v="0"/>
    <n v="0"/>
    <n v="0"/>
    <n v="0"/>
    <n v="0"/>
    <n v="0"/>
    <n v="0"/>
    <n v="0"/>
    <n v="0"/>
    <n v="0"/>
    <s v="Continued"/>
    <n v="0"/>
    <n v="0"/>
    <n v="0"/>
    <n v="0"/>
    <n v="0"/>
    <n v="0"/>
    <n v="0"/>
    <n v="0"/>
    <n v="0"/>
    <n v="0"/>
    <n v="0"/>
    <n v="0"/>
    <n v="0"/>
    <n v="0"/>
    <s v="Continued"/>
    <n v="0"/>
    <n v="0"/>
    <n v="0"/>
    <n v="0"/>
    <n v="0"/>
    <n v="0"/>
    <m/>
    <n v="0"/>
    <n v="0"/>
    <n v="0"/>
    <n v="0"/>
    <n v="0"/>
    <n v="0"/>
    <n v="0"/>
    <n v="0"/>
    <s v="Continued"/>
    <n v="0"/>
    <n v="0"/>
    <n v="0"/>
    <n v="0"/>
    <n v="0"/>
    <n v="0"/>
    <n v="0"/>
    <n v="0"/>
    <n v="0"/>
    <n v="0"/>
    <n v="0"/>
    <n v="0"/>
    <n v="0"/>
    <n v="0"/>
    <x v="0"/>
    <n v="0"/>
    <n v="0"/>
    <n v="0"/>
    <n v="0"/>
    <m/>
    <n v="0"/>
    <s v="Fall 2022 "/>
    <n v="0"/>
    <n v="0"/>
    <n v="0"/>
    <n v="0"/>
    <n v="0"/>
    <n v="0"/>
    <n v="0"/>
    <n v="0"/>
    <x v="4"/>
    <n v="0"/>
    <n v="0"/>
    <n v="0"/>
    <n v="0"/>
    <n v="0"/>
    <n v="0"/>
    <s v="Fall 2022 "/>
    <n v="0"/>
    <n v="0"/>
    <n v="0"/>
    <n v="0"/>
    <n v="0"/>
    <n v="0"/>
    <n v="0"/>
    <n v="0"/>
    <n v="0"/>
    <n v="0"/>
    <n v="0"/>
  </r>
  <r>
    <s v="M179"/>
    <s v="520699"/>
    <x v="23"/>
    <s v="2022"/>
    <x v="1"/>
    <x v="7"/>
    <n v="9482"/>
    <s v="Fall 2022 "/>
    <s v="Nancy Remler"/>
    <s v="nremler@georgiasouthern.edu"/>
    <m/>
    <s v="MSED 6122, MSED 6123, SCED 3121, SCED 3721"/>
    <m/>
    <s v="n/a"/>
    <s v="n/a"/>
    <s v="n/a"/>
    <n v="0"/>
    <n v="0"/>
    <n v="0"/>
    <n v="0"/>
    <n v="0"/>
    <n v="0"/>
    <s v="Fall 2022 "/>
    <m/>
    <m/>
    <m/>
    <s v="Continued"/>
    <n v="0"/>
    <n v="0"/>
    <n v="0"/>
    <n v="0"/>
    <n v="0"/>
    <n v="0"/>
    <n v="0"/>
    <n v="0"/>
    <n v="0"/>
    <n v="0"/>
    <n v="0"/>
    <n v="0"/>
    <n v="0"/>
    <n v="0"/>
    <n v="0"/>
    <n v="0"/>
    <n v="0"/>
    <n v="0"/>
    <n v="0"/>
    <n v="0"/>
    <n v="0"/>
    <n v="0"/>
    <n v="0"/>
    <n v="0"/>
    <n v="0"/>
    <n v="0"/>
    <n v="0"/>
    <n v="0"/>
    <s v="Continued"/>
    <n v="0"/>
    <n v="0"/>
    <n v="0"/>
    <n v="0"/>
    <n v="0"/>
    <n v="0"/>
    <n v="0"/>
    <n v="0"/>
    <n v="0"/>
    <n v="0"/>
    <n v="0"/>
    <n v="0"/>
    <n v="0"/>
    <n v="0"/>
    <s v="Continued"/>
    <n v="0"/>
    <n v="0"/>
    <n v="0"/>
    <n v="0"/>
    <n v="0"/>
    <n v="0"/>
    <m/>
    <n v="0"/>
    <n v="0"/>
    <n v="0"/>
    <n v="0"/>
    <n v="0"/>
    <n v="0"/>
    <n v="0"/>
    <n v="0"/>
    <s v="Continued"/>
    <n v="0"/>
    <n v="0"/>
    <n v="0"/>
    <n v="0"/>
    <n v="0"/>
    <n v="0"/>
    <n v="0"/>
    <n v="0"/>
    <n v="0"/>
    <n v="0"/>
    <n v="0"/>
    <n v="0"/>
    <n v="0"/>
    <n v="0"/>
    <x v="0"/>
    <n v="0"/>
    <n v="0"/>
    <n v="0"/>
    <n v="0"/>
    <m/>
    <n v="0"/>
    <s v="Fall 2022 "/>
    <n v="0"/>
    <n v="0"/>
    <n v="0"/>
    <n v="0"/>
    <n v="0"/>
    <n v="0"/>
    <n v="0"/>
    <n v="0"/>
    <x v="4"/>
    <n v="0"/>
    <n v="0"/>
    <n v="0"/>
    <n v="0"/>
    <n v="0"/>
    <n v="0"/>
    <s v="Fall 2022 "/>
    <n v="0"/>
    <n v="0"/>
    <n v="0"/>
    <n v="0"/>
    <n v="0"/>
    <n v="0"/>
    <n v="0"/>
    <n v="0"/>
    <n v="0"/>
    <n v="0"/>
    <n v="0"/>
  </r>
  <r>
    <s v="M180"/>
    <s v="520707"/>
    <x v="23"/>
    <s v="2022"/>
    <x v="1"/>
    <x v="5"/>
    <n v="2000"/>
    <s v="Summer 2022"/>
    <s v="Shafat Mubin"/>
    <s v="smubin@valdosta.edu"/>
    <m/>
    <s v="PHYS 1111K"/>
    <m/>
    <s v="n/a"/>
    <s v="n/a"/>
    <s v="n/a"/>
    <n v="0"/>
    <n v="0"/>
    <n v="0"/>
    <n v="0"/>
    <n v="0"/>
    <n v="0"/>
    <s v="Summer 2022"/>
    <m/>
    <m/>
    <m/>
    <s v="Continued"/>
    <n v="0"/>
    <n v="0"/>
    <n v="0"/>
    <n v="0"/>
    <n v="0"/>
    <n v="0"/>
    <n v="0"/>
    <n v="0"/>
    <n v="0"/>
    <n v="0"/>
    <n v="0"/>
    <n v="0"/>
    <n v="0"/>
    <n v="0"/>
    <n v="0"/>
    <n v="0"/>
    <n v="0"/>
    <n v="0"/>
    <n v="0"/>
    <n v="0"/>
    <n v="0"/>
    <n v="0"/>
    <n v="0"/>
    <n v="0"/>
    <n v="0"/>
    <n v="0"/>
    <n v="0"/>
    <n v="0"/>
    <s v="Continued"/>
    <n v="0"/>
    <n v="0"/>
    <n v="0"/>
    <n v="0"/>
    <n v="0"/>
    <n v="0"/>
    <n v="0"/>
    <n v="0"/>
    <n v="0"/>
    <n v="0"/>
    <n v="0"/>
    <n v="0"/>
    <n v="0"/>
    <n v="0"/>
    <s v="Continued"/>
    <n v="0"/>
    <n v="0"/>
    <n v="0"/>
    <n v="0"/>
    <n v="0"/>
    <n v="0"/>
    <m/>
    <n v="0"/>
    <n v="0"/>
    <n v="0"/>
    <n v="0"/>
    <n v="0"/>
    <n v="0"/>
    <n v="0"/>
    <n v="0"/>
    <s v="Continued"/>
    <n v="0"/>
    <n v="0"/>
    <n v="0"/>
    <n v="0"/>
    <n v="0"/>
    <n v="0"/>
    <n v="0"/>
    <n v="0"/>
    <n v="0"/>
    <n v="0"/>
    <n v="0"/>
    <n v="0"/>
    <n v="0"/>
    <n v="0"/>
    <x v="0"/>
    <n v="0"/>
    <n v="0"/>
    <n v="0"/>
    <n v="0"/>
    <m/>
    <n v="0"/>
    <s v="Summer 2022"/>
    <n v="0"/>
    <n v="0"/>
    <n v="0"/>
    <n v="0"/>
    <n v="0"/>
    <n v="0"/>
    <n v="0"/>
    <n v="0"/>
    <x v="4"/>
    <n v="0"/>
    <n v="0"/>
    <n v="0"/>
    <n v="0"/>
    <n v="0"/>
    <n v="0"/>
    <s v="Summer 2022"/>
    <n v="0"/>
    <n v="0"/>
    <n v="0"/>
    <n v="0"/>
    <n v="0"/>
    <n v="0"/>
    <n v="0"/>
    <n v="0"/>
    <n v="0"/>
    <n v="0"/>
    <n v="0"/>
  </r>
  <r>
    <s v="M181"/>
    <s v="520708"/>
    <x v="23"/>
    <s v="2022"/>
    <x v="1"/>
    <x v="5"/>
    <n v="3000"/>
    <s v="Summer 2022"/>
    <s v="Shantanu Chakraborty"/>
    <s v="shchakraborty@valdosta.edu"/>
    <m/>
    <s v="PHYS 2211K"/>
    <m/>
    <s v="n/a"/>
    <s v="n/a"/>
    <s v="n/a"/>
    <n v="0"/>
    <n v="0"/>
    <n v="0"/>
    <n v="0"/>
    <n v="0"/>
    <n v="0"/>
    <s v="Summer 2022"/>
    <m/>
    <m/>
    <m/>
    <s v="Continued"/>
    <n v="0"/>
    <n v="0"/>
    <n v="0"/>
    <n v="0"/>
    <n v="0"/>
    <n v="0"/>
    <n v="0"/>
    <n v="0"/>
    <n v="0"/>
    <n v="0"/>
    <n v="0"/>
    <n v="0"/>
    <n v="0"/>
    <n v="0"/>
    <n v="0"/>
    <n v="0"/>
    <n v="0"/>
    <n v="0"/>
    <n v="0"/>
    <n v="0"/>
    <n v="0"/>
    <n v="0"/>
    <n v="0"/>
    <n v="0"/>
    <n v="0"/>
    <n v="0"/>
    <n v="0"/>
    <n v="0"/>
    <s v="Continued"/>
    <n v="0"/>
    <n v="0"/>
    <n v="0"/>
    <n v="0"/>
    <n v="0"/>
    <n v="0"/>
    <n v="0"/>
    <n v="0"/>
    <n v="0"/>
    <n v="0"/>
    <n v="0"/>
    <n v="0"/>
    <n v="0"/>
    <n v="0"/>
    <s v="Continued"/>
    <n v="0"/>
    <n v="0"/>
    <n v="0"/>
    <n v="0"/>
    <n v="0"/>
    <n v="0"/>
    <m/>
    <n v="0"/>
    <n v="0"/>
    <n v="0"/>
    <n v="0"/>
    <n v="0"/>
    <n v="0"/>
    <n v="0"/>
    <n v="0"/>
    <s v="Continued"/>
    <n v="0"/>
    <n v="0"/>
    <n v="0"/>
    <n v="0"/>
    <n v="0"/>
    <n v="0"/>
    <n v="0"/>
    <n v="0"/>
    <n v="0"/>
    <n v="0"/>
    <n v="0"/>
    <n v="0"/>
    <n v="0"/>
    <n v="0"/>
    <x v="0"/>
    <n v="0"/>
    <n v="0"/>
    <n v="0"/>
    <n v="0"/>
    <m/>
    <n v="0"/>
    <s v="Summer 2022"/>
    <n v="0"/>
    <n v="0"/>
    <n v="0"/>
    <n v="0"/>
    <n v="0"/>
    <n v="0"/>
    <n v="0"/>
    <n v="0"/>
    <x v="4"/>
    <n v="0"/>
    <n v="0"/>
    <n v="0"/>
    <n v="0"/>
    <n v="0"/>
    <n v="0"/>
    <s v="Summer 2022"/>
    <n v="0"/>
    <n v="0"/>
    <n v="0"/>
    <n v="0"/>
    <n v="0"/>
    <n v="0"/>
    <n v="0"/>
    <n v="0"/>
    <n v="0"/>
    <n v="0"/>
    <n v="0"/>
  </r>
  <r>
    <s v="M182"/>
    <s v="520700"/>
    <x v="23"/>
    <s v="2022"/>
    <x v="1"/>
    <x v="7"/>
    <n v="4000"/>
    <s v="Fall 2022 "/>
    <s v="Weitian Tong"/>
    <s v="wtong@georgiasouthern.edu"/>
    <m/>
    <s v="CSCI 3230, CSCI 3236 "/>
    <m/>
    <s v="n/a"/>
    <s v="n/a"/>
    <s v="n/a"/>
    <n v="0"/>
    <n v="0"/>
    <n v="0"/>
    <n v="0"/>
    <n v="0"/>
    <n v="0"/>
    <s v="Fall 2022 "/>
    <m/>
    <m/>
    <m/>
    <s v="Continued"/>
    <n v="0"/>
    <n v="0"/>
    <n v="0"/>
    <n v="0"/>
    <n v="0"/>
    <n v="0"/>
    <n v="0"/>
    <n v="0"/>
    <n v="0"/>
    <n v="0"/>
    <n v="0"/>
    <n v="0"/>
    <n v="0"/>
    <n v="0"/>
    <n v="0"/>
    <n v="0"/>
    <n v="0"/>
    <n v="0"/>
    <n v="0"/>
    <n v="0"/>
    <n v="0"/>
    <n v="0"/>
    <n v="0"/>
    <n v="0"/>
    <n v="0"/>
    <n v="0"/>
    <n v="0"/>
    <n v="0"/>
    <s v="Continued"/>
    <n v="0"/>
    <n v="0"/>
    <n v="0"/>
    <n v="0"/>
    <n v="0"/>
    <n v="0"/>
    <n v="0"/>
    <n v="0"/>
    <n v="0"/>
    <n v="0"/>
    <n v="0"/>
    <n v="0"/>
    <n v="0"/>
    <n v="0"/>
    <s v="Continued"/>
    <n v="0"/>
    <n v="0"/>
    <n v="0"/>
    <n v="0"/>
    <n v="0"/>
    <n v="0"/>
    <m/>
    <n v="0"/>
    <n v="0"/>
    <n v="0"/>
    <n v="0"/>
    <n v="0"/>
    <n v="0"/>
    <n v="0"/>
    <n v="0"/>
    <s v="Continued"/>
    <n v="0"/>
    <n v="0"/>
    <n v="0"/>
    <n v="0"/>
    <n v="0"/>
    <n v="0"/>
    <n v="0"/>
    <n v="0"/>
    <n v="0"/>
    <n v="0"/>
    <n v="0"/>
    <n v="0"/>
    <n v="0"/>
    <n v="0"/>
    <x v="0"/>
    <n v="0"/>
    <n v="0"/>
    <n v="0"/>
    <n v="0"/>
    <m/>
    <n v="0"/>
    <s v="Fall 2022 "/>
    <n v="0"/>
    <n v="0"/>
    <n v="0"/>
    <n v="0"/>
    <n v="0"/>
    <n v="0"/>
    <n v="0"/>
    <n v="0"/>
    <x v="4"/>
    <n v="0"/>
    <n v="0"/>
    <n v="0"/>
    <n v="0"/>
    <n v="0"/>
    <n v="0"/>
    <s v="Fall 2022 "/>
    <n v="0"/>
    <n v="0"/>
    <n v="0"/>
    <n v="0"/>
    <n v="0"/>
    <n v="0"/>
    <n v="0"/>
    <n v="0"/>
    <n v="0"/>
    <n v="0"/>
    <n v="0"/>
  </r>
  <r>
    <s v="M184"/>
    <s v="520659"/>
    <x v="23"/>
    <s v="2022"/>
    <x v="1"/>
    <x v="23"/>
    <n v="8000"/>
    <s v="Summer 2022"/>
    <s v="Elizabeth M. Pope"/>
    <s v="epope@westga.edu"/>
    <m/>
    <s v="SPED 7782"/>
    <m/>
    <s v="n/a"/>
    <s v="n/a"/>
    <s v="n/a"/>
    <n v="0"/>
    <n v="0"/>
    <n v="0"/>
    <n v="0"/>
    <n v="0"/>
    <n v="0"/>
    <s v="Summer 2022"/>
    <m/>
    <m/>
    <m/>
    <s v="Continued"/>
    <n v="0"/>
    <n v="0"/>
    <n v="0"/>
    <n v="0"/>
    <n v="0"/>
    <n v="0"/>
    <n v="0"/>
    <n v="0"/>
    <n v="0"/>
    <n v="0"/>
    <n v="0"/>
    <n v="0"/>
    <n v="0"/>
    <n v="0"/>
    <n v="0"/>
    <n v="0"/>
    <n v="0"/>
    <n v="0"/>
    <n v="0"/>
    <n v="0"/>
    <n v="0"/>
    <n v="0"/>
    <n v="0"/>
    <n v="0"/>
    <n v="0"/>
    <n v="0"/>
    <n v="0"/>
    <n v="0"/>
    <s v="Continued"/>
    <n v="0"/>
    <n v="0"/>
    <n v="0"/>
    <n v="0"/>
    <n v="0"/>
    <n v="0"/>
    <n v="0"/>
    <n v="0"/>
    <n v="0"/>
    <n v="0"/>
    <n v="0"/>
    <n v="0"/>
    <n v="0"/>
    <n v="0"/>
    <s v="Continued"/>
    <n v="0"/>
    <n v="0"/>
    <n v="0"/>
    <n v="0"/>
    <n v="0"/>
    <n v="0"/>
    <m/>
    <n v="0"/>
    <n v="0"/>
    <n v="0"/>
    <n v="0"/>
    <n v="0"/>
    <n v="0"/>
    <n v="0"/>
    <n v="0"/>
    <s v="Continued"/>
    <n v="0"/>
    <n v="0"/>
    <n v="0"/>
    <n v="0"/>
    <n v="0"/>
    <n v="0"/>
    <n v="0"/>
    <n v="0"/>
    <n v="0"/>
    <n v="0"/>
    <n v="0"/>
    <n v="0"/>
    <n v="0"/>
    <n v="0"/>
    <x v="0"/>
    <n v="0"/>
    <n v="0"/>
    <n v="0"/>
    <n v="0"/>
    <m/>
    <n v="0"/>
    <s v="Summer 2022"/>
    <n v="0"/>
    <n v="0"/>
    <n v="0"/>
    <n v="0"/>
    <n v="0"/>
    <n v="0"/>
    <n v="0"/>
    <n v="0"/>
    <x v="4"/>
    <n v="0"/>
    <n v="0"/>
    <n v="0"/>
    <n v="0"/>
    <n v="0"/>
    <n v="0"/>
    <s v="Summer 2022"/>
    <n v="0"/>
    <n v="0"/>
    <n v="0"/>
    <n v="0"/>
    <n v="0"/>
    <n v="0"/>
    <n v="0"/>
    <n v="0"/>
    <n v="0"/>
    <n v="0"/>
    <n v="0"/>
  </r>
  <r>
    <n v="608"/>
    <s v="521206"/>
    <x v="24"/>
    <s v="2022"/>
    <x v="0"/>
    <x v="7"/>
    <s v="$ 16,076.50 "/>
    <s v="Spring 2023"/>
    <s v="Weitian Tong"/>
    <s v="wtong@georgiasouthern.edu"/>
    <m/>
    <s v="CSCI 7130, CSCI 7432, CSCI 7090 "/>
    <m/>
    <s v="In Progress"/>
    <s v="In Progress"/>
    <s v="In Progress"/>
    <n v="12474.9"/>
    <n v="66"/>
    <n v="179.63"/>
    <n v="0"/>
    <n v="41"/>
    <n v="25"/>
    <s v="Spring 2023"/>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x v="6"/>
    <n v="0"/>
    <n v="0"/>
    <n v="0"/>
    <n v="0"/>
    <n v="0"/>
    <n v="0"/>
    <n v="0"/>
    <n v="0"/>
    <n v="0"/>
    <n v="0"/>
    <n v="0"/>
    <n v="0"/>
    <n v="0"/>
    <n v="0"/>
    <n v="0"/>
    <x v="2"/>
    <n v="0"/>
    <n v="41"/>
    <n v="25"/>
    <n v="66"/>
    <n v="179.63"/>
    <n v="11855.58"/>
    <s v="Spring 2023"/>
    <n v="0"/>
    <n v="0"/>
    <n v="0"/>
    <n v="0"/>
    <n v="25"/>
    <n v="4490.75"/>
    <n v="25"/>
    <n v="4490.75"/>
    <n v="25"/>
    <n v="4490.75"/>
    <n v="0.2793362983236401"/>
  </r>
  <r>
    <n v="609"/>
    <s v="521100"/>
    <x v="24"/>
    <s v="2022"/>
    <x v="0"/>
    <x v="10"/>
    <s v="$ 30,000.00 "/>
    <s v="Spring 2023"/>
    <s v="Juanita Woods"/>
    <s v="juanita.woods@ung.edu"/>
    <m/>
    <s v="MGMT 4620 "/>
    <m/>
    <s v="In Progress"/>
    <s v="In Progress"/>
    <s v="In Progress"/>
    <n v="12247.550000000001"/>
    <n v="245"/>
    <n v="49.99"/>
    <n v="35"/>
    <n v="105"/>
    <n v="105"/>
    <s v="Spring 2023"/>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x v="6"/>
    <n v="0"/>
    <n v="0"/>
    <n v="0"/>
    <n v="0"/>
    <n v="0"/>
    <n v="0"/>
    <n v="0"/>
    <n v="0"/>
    <n v="0"/>
    <n v="0"/>
    <n v="0"/>
    <n v="0"/>
    <n v="0"/>
    <n v="0"/>
    <n v="0"/>
    <x v="2"/>
    <n v="35"/>
    <n v="105"/>
    <n v="105"/>
    <n v="245"/>
    <n v="49.99"/>
    <n v="12247.550000000001"/>
    <s v="Spring 2023"/>
    <n v="0"/>
    <n v="0"/>
    <n v="0"/>
    <n v="0"/>
    <n v="105"/>
    <n v="5248.95"/>
    <n v="105"/>
    <n v="5248.95"/>
    <n v="105"/>
    <n v="5248.95"/>
    <n v="0.17496499999999998"/>
  </r>
  <r>
    <n v="611"/>
    <s v="521109"/>
    <x v="24"/>
    <s v="2022"/>
    <x v="0"/>
    <x v="8"/>
    <s v="$ 28,417.00 "/>
    <s v="Spring 2023"/>
    <s v="Christopher Stanzione"/>
    <s v="christopher.stanzione@psych.gatech.edu"/>
    <m/>
    <s v="PSYC 1101"/>
    <m/>
    <s v="In Progress"/>
    <s v="In Progress"/>
    <s v="In Progress"/>
    <n v="17250"/>
    <n v="2000"/>
    <n v="75"/>
    <n v="400"/>
    <n v="800"/>
    <n v="800"/>
    <s v="Spring 2023"/>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x v="6"/>
    <n v="0"/>
    <n v="0"/>
    <n v="0"/>
    <n v="0"/>
    <n v="0"/>
    <n v="0"/>
    <n v="0"/>
    <n v="0"/>
    <n v="0"/>
    <n v="0"/>
    <n v="0"/>
    <n v="0"/>
    <n v="0"/>
    <n v="0"/>
    <n v="0"/>
    <x v="2"/>
    <n v="400"/>
    <n v="800"/>
    <n v="800"/>
    <n v="2000"/>
    <n v="75"/>
    <n v="150000"/>
    <s v="Spring 2023"/>
    <n v="0"/>
    <n v="0"/>
    <n v="0"/>
    <n v="0"/>
    <n v="800"/>
    <n v="60000"/>
    <n v="800"/>
    <n v="60000"/>
    <n v="800"/>
    <n v="60000"/>
    <n v="2.1114121828482952"/>
  </r>
  <r>
    <n v="612"/>
    <s v="521067"/>
    <x v="24"/>
    <s v="2022"/>
    <x v="0"/>
    <x v="21"/>
    <s v="$ 30,000.00 "/>
    <s v="Spring 2023"/>
    <s v="Rabia Shahbaz"/>
    <s v="rshahbaz@ggc.edu"/>
    <m/>
    <s v="MATH 1113 "/>
    <m/>
    <s v="In Progress"/>
    <s v="In Progress"/>
    <s v="In Progress"/>
    <n v="78392.159999999989"/>
    <n v="784"/>
    <n v="99.99"/>
    <n v="140"/>
    <n v="224"/>
    <n v="420"/>
    <s v="Spring 2023"/>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x v="6"/>
    <n v="0"/>
    <n v="0"/>
    <n v="0"/>
    <n v="0"/>
    <n v="0"/>
    <n v="0"/>
    <n v="0"/>
    <n v="0"/>
    <n v="0"/>
    <n v="0"/>
    <n v="0"/>
    <n v="0"/>
    <n v="0"/>
    <n v="0"/>
    <n v="0"/>
    <x v="2"/>
    <n v="140"/>
    <n v="224"/>
    <n v="420"/>
    <n v="784"/>
    <n v="99.99"/>
    <n v="78392.159999999989"/>
    <s v="Spring 2023"/>
    <n v="0"/>
    <n v="0"/>
    <n v="0"/>
    <n v="0"/>
    <n v="420"/>
    <n v="41995.799999999996"/>
    <n v="420"/>
    <n v="41995.799999999996"/>
    <n v="420"/>
    <n v="41995.799999999996"/>
    <n v="1.3998599999999999"/>
  </r>
  <r>
    <n v="613"/>
    <n v="521068"/>
    <x v="24"/>
    <s v="2022"/>
    <x v="0"/>
    <x v="21"/>
    <s v="$ 21,986.97 "/>
    <s v="Spring 2023"/>
    <s v="Zengjun Chen"/>
    <s v="zchen1@ggc.edu"/>
    <m/>
    <s v="PHYS 1112K"/>
    <m/>
    <s v="In Progress"/>
    <s v="In Progress"/>
    <s v="In Progress"/>
    <n v="78452.639999999999"/>
    <n v="336"/>
    <n v="233.49"/>
    <n v="48"/>
    <n v="120"/>
    <n v="168"/>
    <s v="Spring 2023"/>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x v="6"/>
    <n v="0"/>
    <n v="0"/>
    <n v="0"/>
    <n v="0"/>
    <n v="0"/>
    <n v="0"/>
    <n v="0"/>
    <n v="0"/>
    <n v="0"/>
    <n v="0"/>
    <n v="0"/>
    <n v="0"/>
    <n v="0"/>
    <n v="0"/>
    <n v="0"/>
    <x v="2"/>
    <n v="48"/>
    <n v="120"/>
    <n v="168"/>
    <n v="336"/>
    <n v="233.49"/>
    <n v="78452.639999999999"/>
    <s v="Spring 2023"/>
    <n v="0"/>
    <n v="0"/>
    <n v="0"/>
    <n v="0"/>
    <n v="168"/>
    <n v="39226.32"/>
    <n v="168"/>
    <n v="39226.32"/>
    <n v="168"/>
    <n v="39226.32"/>
    <n v="1.784071202171104"/>
  </r>
  <r>
    <n v="614"/>
    <s v="521069"/>
    <x v="24"/>
    <s v="2022"/>
    <x v="0"/>
    <x v="21"/>
    <s v="$ 10,240.00 "/>
    <s v="Spring 2023"/>
    <s v="Umar Khokhar"/>
    <s v="ukhokhar@ggc.edu"/>
    <m/>
    <s v="ITEC 3600 "/>
    <m/>
    <s v="In Progress"/>
    <s v="In Progress"/>
    <s v="In Progress"/>
    <n v="35878.800000000003"/>
    <n v="120"/>
    <n v="298.99"/>
    <n v="24"/>
    <n v="48"/>
    <n v="48"/>
    <s v="Spring 2023"/>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x v="6"/>
    <n v="0"/>
    <n v="0"/>
    <n v="0"/>
    <n v="0"/>
    <n v="0"/>
    <n v="0"/>
    <n v="0"/>
    <n v="0"/>
    <n v="0"/>
    <n v="0"/>
    <n v="0"/>
    <n v="0"/>
    <n v="0"/>
    <n v="0"/>
    <n v="0"/>
    <x v="2"/>
    <n v="24"/>
    <n v="48"/>
    <n v="48"/>
    <n v="120"/>
    <n v="298.99"/>
    <n v="35878.800000000003"/>
    <s v="Spring 2023"/>
    <n v="0"/>
    <n v="0"/>
    <n v="0"/>
    <n v="0"/>
    <n v="48"/>
    <n v="14351.52"/>
    <n v="48"/>
    <n v="14351.52"/>
    <n v="48"/>
    <n v="14351.52"/>
    <n v="1.401515625"/>
  </r>
  <r>
    <n v="616"/>
    <s v="521056"/>
    <x v="24"/>
    <s v="2022"/>
    <x v="0"/>
    <x v="18"/>
    <s v="$ 15,000.00 "/>
    <s v="Spring 2023"/>
    <s v="Pinar Gurkas"/>
    <s v="pinargurkas@clayton.edu"/>
    <m/>
    <s v="PSYC 2103"/>
    <m/>
    <s v="In Progress"/>
    <s v="In Progress"/>
    <s v="In Progress"/>
    <n v="33120"/>
    <n v="360"/>
    <n v="92"/>
    <n v="60"/>
    <n v="150"/>
    <n v="150"/>
    <s v="Spring 2023"/>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x v="6"/>
    <n v="0"/>
    <n v="0"/>
    <n v="0"/>
    <n v="0"/>
    <n v="0"/>
    <n v="0"/>
    <n v="0"/>
    <n v="0"/>
    <n v="0"/>
    <n v="0"/>
    <n v="0"/>
    <n v="0"/>
    <n v="0"/>
    <n v="0"/>
    <n v="0"/>
    <x v="2"/>
    <n v="60"/>
    <n v="150"/>
    <n v="150"/>
    <n v="360"/>
    <n v="92"/>
    <n v="33120"/>
    <s v="Spring 2023"/>
    <n v="0"/>
    <n v="0"/>
    <n v="0"/>
    <n v="0"/>
    <n v="150"/>
    <n v="13800"/>
    <n v="150"/>
    <n v="13800"/>
    <n v="150"/>
    <n v="13800"/>
    <n v="0.92"/>
  </r>
  <r>
    <n v="617"/>
    <s v="521058"/>
    <x v="24"/>
    <s v="2022"/>
    <x v="0"/>
    <x v="18"/>
    <s v="$ 30,000.00 "/>
    <s v="Spring 2023"/>
    <s v="Jason Guthrie"/>
    <s v="jasonguthrie@clayton.edu"/>
    <m/>
    <s v="CMS 3550, CMS 4500, COMM 3400"/>
    <m/>
    <s v="In Progress"/>
    <s v="In Progress"/>
    <s v="In Progress"/>
    <n v="8541.6"/>
    <n v="120"/>
    <n v="71.649999999999991"/>
    <n v="0"/>
    <n v="72"/>
    <n v="48"/>
    <s v="Spring 2023"/>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x v="6"/>
    <n v="0"/>
    <n v="0"/>
    <n v="0"/>
    <n v="0"/>
    <n v="0"/>
    <n v="0"/>
    <n v="0"/>
    <n v="0"/>
    <n v="0"/>
    <n v="0"/>
    <n v="0"/>
    <n v="0"/>
    <n v="0"/>
    <n v="0"/>
    <n v="0"/>
    <x v="2"/>
    <n v="0"/>
    <n v="72"/>
    <n v="48"/>
    <n v="120"/>
    <n v="71.649999999999991"/>
    <n v="8597.9999999999982"/>
    <s v="Spring 2023"/>
    <n v="0"/>
    <n v="0"/>
    <n v="0"/>
    <n v="0"/>
    <n v="48"/>
    <n v="3439.2"/>
    <n v="48"/>
    <n v="3439.2"/>
    <n v="48"/>
    <n v="3439.2"/>
    <n v="0.11463999999999999"/>
  </r>
  <r>
    <n v="618"/>
    <s v="521208"/>
    <x v="24"/>
    <s v="2022"/>
    <x v="0"/>
    <x v="7"/>
    <s v="$ 14,229.50 "/>
    <s v="Spring 2023"/>
    <s v="Allison S. Belzer"/>
    <s v="abelzer@georgiasouthern.edu"/>
    <m/>
    <s v="HIST 1112, HIST 2110, HIST 3050, HIST 7631, HIST 7642"/>
    <m/>
    <s v="In Progress"/>
    <s v="In Progress"/>
    <s v="In Progress"/>
    <n v="34485"/>
    <n v="844"/>
    <n v="75.849999999999994"/>
    <n v="45"/>
    <n v="342"/>
    <n v="457"/>
    <s v="Spring 2023"/>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x v="6"/>
    <n v="0"/>
    <n v="0"/>
    <n v="0"/>
    <n v="0"/>
    <n v="0"/>
    <n v="0"/>
    <n v="0"/>
    <n v="0"/>
    <n v="0"/>
    <n v="0"/>
    <n v="0"/>
    <n v="0"/>
    <n v="0"/>
    <n v="0"/>
    <n v="0"/>
    <x v="2"/>
    <n v="45"/>
    <n v="342"/>
    <n v="457"/>
    <n v="844"/>
    <n v="75.849999999999994"/>
    <n v="64017.399999999994"/>
    <s v="Spring 2023"/>
    <n v="0"/>
    <n v="0"/>
    <n v="0"/>
    <n v="0"/>
    <n v="457"/>
    <n v="34663.449999999997"/>
    <n v="457"/>
    <n v="34663.449999999997"/>
    <n v="457"/>
    <n v="34663.449999999997"/>
    <n v="2.4360272672968128"/>
  </r>
  <r>
    <n v="619"/>
    <s v="521209"/>
    <x v="24"/>
    <s v="2022"/>
    <x v="0"/>
    <x v="7"/>
    <s v="$ 18,680.00 "/>
    <s v="Spring 2023"/>
    <s v="Mohammad Ahad"/>
    <s v="mahad@georgiasouthern.edu"/>
    <m/>
    <s v="ENGR 2323"/>
    <m/>
    <s v="In Progress"/>
    <s v="In Progress"/>
    <s v="In Progress"/>
    <n v="6615.0000000000009"/>
    <n v="100"/>
    <n v="66.150000000000006"/>
    <n v="0"/>
    <n v="60"/>
    <n v="40"/>
    <s v="Spring 2023"/>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x v="6"/>
    <n v="0"/>
    <n v="0"/>
    <n v="0"/>
    <n v="0"/>
    <n v="0"/>
    <n v="0"/>
    <n v="0"/>
    <n v="0"/>
    <n v="0"/>
    <n v="0"/>
    <n v="0"/>
    <n v="0"/>
    <n v="0"/>
    <n v="0"/>
    <n v="0"/>
    <x v="2"/>
    <n v="0"/>
    <n v="60"/>
    <n v="40"/>
    <n v="100"/>
    <n v="66.150000000000006"/>
    <n v="6615.0000000000009"/>
    <s v="Spring 2023"/>
    <n v="0"/>
    <n v="0"/>
    <n v="0"/>
    <n v="0"/>
    <n v="40"/>
    <n v="2646"/>
    <n v="40"/>
    <n v="2646"/>
    <n v="40"/>
    <n v="2646"/>
    <n v="0.14164882226980727"/>
  </r>
  <r>
    <n v="620"/>
    <s v="521203"/>
    <x v="24"/>
    <s v="2022"/>
    <x v="0"/>
    <x v="12"/>
    <s v="$ 5,000.00 "/>
    <s v="Spring 2023"/>
    <s v="Cassandra Jordan"/>
    <s v="cassandra.jordan@asurams.edu"/>
    <m/>
    <s v="SOCI 1160"/>
    <m/>
    <s v="In Progress"/>
    <s v="In Progress"/>
    <s v="In Progress"/>
    <n v="16740"/>
    <n v="120"/>
    <n v="139.5"/>
    <n v="40"/>
    <n v="40"/>
    <n v="40"/>
    <s v="Spring 2023"/>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x v="6"/>
    <n v="0"/>
    <n v="0"/>
    <n v="0"/>
    <n v="0"/>
    <n v="0"/>
    <n v="0"/>
    <n v="0"/>
    <n v="0"/>
    <n v="0"/>
    <n v="0"/>
    <n v="0"/>
    <n v="0"/>
    <n v="0"/>
    <n v="0"/>
    <n v="0"/>
    <x v="2"/>
    <n v="40"/>
    <n v="40"/>
    <n v="40"/>
    <n v="120"/>
    <n v="139.5"/>
    <n v="16740"/>
    <s v="Spring 2023"/>
    <n v="0"/>
    <n v="0"/>
    <n v="0"/>
    <n v="0"/>
    <n v="40"/>
    <n v="5580"/>
    <n v="40"/>
    <n v="5580"/>
    <n v="40"/>
    <n v="5580"/>
    <n v="1.1160000000000001"/>
  </r>
  <r>
    <n v="621"/>
    <s v="521155"/>
    <x v="24"/>
    <s v="2022"/>
    <x v="0"/>
    <x v="1"/>
    <s v="$ 28,000.00 "/>
    <s v="Fall 2022"/>
    <s v="Tamara M. Powell"/>
    <s v="tpowel25@kennesaw.edu"/>
    <m/>
    <s v="ENGL 1101"/>
    <m/>
    <s v="In Progress"/>
    <s v="In Progress"/>
    <s v="In Progress"/>
    <n v="404404"/>
    <n v="4004"/>
    <n v="101"/>
    <n v="234"/>
    <n v="2730"/>
    <n v="1040"/>
    <s v="Spring 2023"/>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x v="6"/>
    <n v="0"/>
    <n v="0"/>
    <n v="0"/>
    <n v="0"/>
    <n v="0"/>
    <n v="0"/>
    <n v="0"/>
    <n v="0"/>
    <n v="0"/>
    <n v="0"/>
    <n v="0"/>
    <n v="0"/>
    <n v="0"/>
    <n v="0"/>
    <n v="0"/>
    <x v="2"/>
    <n v="234"/>
    <n v="2730"/>
    <n v="1040"/>
    <n v="4004"/>
    <n v="101"/>
    <n v="404404"/>
    <s v="Spring 2023"/>
    <n v="0"/>
    <n v="0"/>
    <n v="0"/>
    <n v="0"/>
    <n v="1040"/>
    <n v="105040"/>
    <n v="1040"/>
    <n v="105040"/>
    <n v="1040"/>
    <n v="105040"/>
    <n v="3.7514285714285713"/>
  </r>
  <r>
    <n v="622"/>
    <s v="521070"/>
    <x v="24"/>
    <s v="2022"/>
    <x v="0"/>
    <x v="19"/>
    <s v="$ 16,964.00 "/>
    <s v="Spring 2023"/>
    <s v="Shanah Grant"/>
    <s v="shanah.grant@fvsu.edu"/>
    <m/>
    <s v="MATH 2008 "/>
    <m/>
    <s v="In Progress"/>
    <s v="In Progress"/>
    <s v="In Progress"/>
    <n v="8523.2000000000007"/>
    <n v="40"/>
    <n v="213.08"/>
    <n v="0"/>
    <n v="40"/>
    <n v="0"/>
    <s v="Spring 2023"/>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x v="6"/>
    <n v="0"/>
    <n v="0"/>
    <n v="0"/>
    <n v="0"/>
    <n v="0"/>
    <n v="0"/>
    <n v="0"/>
    <n v="0"/>
    <n v="0"/>
    <n v="0"/>
    <n v="0"/>
    <n v="0"/>
    <n v="0"/>
    <n v="0"/>
    <n v="0"/>
    <x v="2"/>
    <n v="0"/>
    <n v="40"/>
    <n v="0"/>
    <n v="40"/>
    <n v="213.08"/>
    <n v="8523.2000000000007"/>
    <s v="Spring 2023"/>
    <n v="0"/>
    <n v="0"/>
    <n v="0"/>
    <n v="0"/>
    <n v="0"/>
    <n v="0"/>
    <n v="0"/>
    <n v="0"/>
    <n v="0"/>
    <n v="0"/>
    <n v="0"/>
  </r>
  <r>
    <n v="623"/>
    <s v="521059"/>
    <x v="24"/>
    <s v="2022"/>
    <x v="0"/>
    <x v="11"/>
    <s v="$ 30,000.00 "/>
    <s v="Spring 2023"/>
    <s v="Benjamin Baker"/>
    <s v="baker_benjamin2@columbusstate.edu"/>
    <m/>
    <s v="COMM 1110 "/>
    <m/>
    <s v="In Progress"/>
    <s v="In Progress"/>
    <s v="In Progress"/>
    <n v="117000"/>
    <n v="1300"/>
    <n v="90"/>
    <n v="175"/>
    <n v="625"/>
    <n v="500"/>
    <s v="Spring 2023"/>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x v="6"/>
    <n v="0"/>
    <n v="0"/>
    <n v="0"/>
    <n v="0"/>
    <n v="0"/>
    <n v="0"/>
    <n v="0"/>
    <n v="0"/>
    <n v="0"/>
    <n v="0"/>
    <n v="0"/>
    <n v="0"/>
    <n v="0"/>
    <n v="0"/>
    <n v="0"/>
    <x v="2"/>
    <n v="175"/>
    <n v="625"/>
    <n v="500"/>
    <n v="1300"/>
    <n v="90"/>
    <n v="117000"/>
    <s v="Spring 2023"/>
    <n v="0"/>
    <n v="0"/>
    <n v="0"/>
    <n v="0"/>
    <n v="500"/>
    <n v="45000"/>
    <n v="500"/>
    <n v="45000"/>
    <n v="500"/>
    <n v="45000"/>
    <n v="1.5"/>
  </r>
  <r>
    <n v="625"/>
    <s v="521156"/>
    <x v="24"/>
    <s v="2022"/>
    <x v="0"/>
    <x v="1"/>
    <s v="$ 8,885.00 "/>
    <s v="Spring 2023"/>
    <s v="Erin Sledd"/>
    <s v="esledd@kennesaw.edu"/>
    <m/>
    <s v="ENGL 2130"/>
    <m/>
    <s v="In Progress"/>
    <s v="In Progress"/>
    <s v="In Progress"/>
    <n v="30975"/>
    <n v="210"/>
    <n v="147.5"/>
    <n v="35"/>
    <n v="105"/>
    <n v="70"/>
    <s v="Spring 2023"/>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x v="6"/>
    <n v="0"/>
    <n v="0"/>
    <n v="0"/>
    <n v="0"/>
    <n v="0"/>
    <n v="0"/>
    <n v="0"/>
    <n v="0"/>
    <n v="0"/>
    <n v="0"/>
    <n v="0"/>
    <n v="0"/>
    <n v="0"/>
    <n v="0"/>
    <n v="0"/>
    <x v="2"/>
    <n v="35"/>
    <n v="105"/>
    <n v="70"/>
    <n v="210"/>
    <n v="147.5"/>
    <n v="30975"/>
    <s v="Spring 2023"/>
    <n v="0"/>
    <n v="0"/>
    <n v="0"/>
    <n v="0"/>
    <n v="70"/>
    <n v="10325"/>
    <n v="70"/>
    <n v="10325"/>
    <n v="70"/>
    <n v="10325"/>
    <n v="1.1620709060213843"/>
  </r>
  <r>
    <n v="626"/>
    <s v="521071"/>
    <x v="24"/>
    <s v="2022"/>
    <x v="0"/>
    <x v="2"/>
    <s v="$ 5,000.00 "/>
    <s v="Spring 2023"/>
    <s v="Nandana Weliweriya Liyanage"/>
    <s v="nandanaw@uga.edu"/>
    <m/>
    <s v="PHYS 1251 "/>
    <m/>
    <s v="In Progress"/>
    <s v="In Progress"/>
    <s v="In Progress"/>
    <n v="23760"/>
    <n v="432"/>
    <n v="55"/>
    <n v="0"/>
    <n v="216"/>
    <n v="216"/>
    <s v="Spring 2023"/>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x v="6"/>
    <n v="0"/>
    <n v="0"/>
    <n v="0"/>
    <n v="0"/>
    <n v="0"/>
    <n v="0"/>
    <n v="0"/>
    <n v="0"/>
    <n v="0"/>
    <n v="0"/>
    <n v="0"/>
    <n v="0"/>
    <n v="0"/>
    <n v="0"/>
    <n v="0"/>
    <x v="2"/>
    <n v="0"/>
    <n v="216"/>
    <n v="216"/>
    <n v="432"/>
    <n v="55"/>
    <n v="23760"/>
    <s v="Spring 2023"/>
    <n v="0"/>
    <n v="0"/>
    <n v="0"/>
    <n v="0"/>
    <n v="216"/>
    <n v="11880"/>
    <n v="216"/>
    <n v="11880"/>
    <n v="216"/>
    <n v="11880"/>
    <n v="2.3759999999999999"/>
  </r>
  <r>
    <s v="607a"/>
    <s v="521113"/>
    <x v="24"/>
    <s v="2022"/>
    <x v="0"/>
    <x v="23"/>
    <s v="$ 16,000.00"/>
    <s v="Spring 2023"/>
    <s v="Ashlee Davis"/>
    <s v="ashleed@westga.edu"/>
    <m/>
    <s v="CMWL 3102, CMWL 2200"/>
    <m/>
    <s v="In Progress"/>
    <s v="In Progress"/>
    <s v="In Progress"/>
    <n v="26855.5"/>
    <n v="316"/>
    <n v="84.983333333333334"/>
    <n v="60"/>
    <n v="128"/>
    <n v="128"/>
    <s v="Spring 2023"/>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x v="6"/>
    <n v="0"/>
    <n v="0"/>
    <n v="0"/>
    <n v="0"/>
    <n v="0"/>
    <n v="0"/>
    <n v="0"/>
    <n v="0"/>
    <n v="0"/>
    <n v="0"/>
    <n v="0"/>
    <n v="0"/>
    <n v="0"/>
    <n v="0"/>
    <n v="0"/>
    <x v="2"/>
    <n v="60"/>
    <n v="128"/>
    <n v="128"/>
    <n v="316"/>
    <n v="84.983333333333334"/>
    <n v="26854.733333333334"/>
    <s v="Spring 2023"/>
    <n v="0"/>
    <n v="0"/>
    <n v="0"/>
    <n v="0"/>
    <n v="128"/>
    <n v="10877.866666666667"/>
    <n v="128"/>
    <n v="10877.866666666667"/>
    <n v="128"/>
    <n v="10877.866666666667"/>
    <n v="0.67986666666666662"/>
  </r>
  <r>
    <s v="607b"/>
    <s v="521082"/>
    <x v="24"/>
    <s v="2022"/>
    <x v="0"/>
    <x v="14"/>
    <s v="$ 7,000.00"/>
    <s v="Spring 2023"/>
    <s v="Lisa Jellum"/>
    <s v="ljellum@highlands.edu"/>
    <m/>
    <s v="CMWL 3102, CMWL 2200"/>
    <m/>
    <s v="In Progress"/>
    <s v="In Progress"/>
    <s v="In Progress"/>
    <n v="0"/>
    <n v="0"/>
    <s v="0"/>
    <s v="0"/>
    <s v="0"/>
    <s v="0"/>
    <s v="Spring 2023"/>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x v="6"/>
    <n v="0"/>
    <n v="0"/>
    <n v="0"/>
    <n v="0"/>
    <n v="0"/>
    <n v="0"/>
    <n v="0"/>
    <n v="0"/>
    <n v="0"/>
    <n v="0"/>
    <n v="0"/>
    <n v="0"/>
    <n v="0"/>
    <n v="0"/>
    <n v="0"/>
    <x v="2"/>
    <s v="0"/>
    <s v="0"/>
    <s v="0"/>
    <n v="0"/>
    <s v="0"/>
    <n v="0"/>
    <s v="Spring 2023"/>
    <n v="0"/>
    <n v="0"/>
    <n v="0"/>
    <n v="0"/>
    <s v="0"/>
    <n v="0"/>
    <n v="0"/>
    <n v="0"/>
    <n v="0"/>
    <n v="0"/>
    <n v="0"/>
  </r>
  <r>
    <s v="624a"/>
    <s v="521083"/>
    <x v="24"/>
    <s v="2022"/>
    <x v="0"/>
    <x v="14"/>
    <s v="$ 10,000.00"/>
    <s v="Spring 2023"/>
    <s v="Merry Clark"/>
    <s v="mclark@highlands.edu"/>
    <m/>
    <s v="BIOL 1107, BIOL 2107L, BIOL 2700K"/>
    <m/>
    <s v="In Progress"/>
    <s v="In Progress"/>
    <s v="In Progress"/>
    <n v="15296.1"/>
    <n v="634"/>
    <n v="93.436666666666667"/>
    <n v="96"/>
    <n v="264"/>
    <n v="274"/>
    <s v="Spring 2023"/>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x v="6"/>
    <n v="0"/>
    <n v="0"/>
    <n v="0"/>
    <n v="0"/>
    <n v="0"/>
    <n v="0"/>
    <n v="0"/>
    <n v="0"/>
    <n v="0"/>
    <n v="0"/>
    <n v="0"/>
    <n v="0"/>
    <n v="0"/>
    <n v="0"/>
    <n v="0"/>
    <x v="2"/>
    <n v="96"/>
    <n v="264"/>
    <n v="274"/>
    <n v="634"/>
    <n v="24.12"/>
    <n v="15292.08"/>
    <s v="Spring 2023"/>
    <n v="0"/>
    <n v="0"/>
    <n v="0"/>
    <n v="0"/>
    <n v="274"/>
    <n v="6608.88"/>
    <n v="274"/>
    <n v="6608.88"/>
    <n v="274"/>
    <n v="6608.88"/>
    <n v="0.66088800000000003"/>
  </r>
  <r>
    <s v="624b"/>
    <s v="521112"/>
    <x v="24"/>
    <s v="2022"/>
    <x v="0"/>
    <x v="4"/>
    <s v="$ 11,150.00"/>
    <s v="Spring 2023"/>
    <s v="Emily Blalock"/>
    <s v="eblalock1@gsu.edu"/>
    <m/>
    <s v="BIOL 1107, BIOL 2107L, BIOL 2700K"/>
    <m/>
    <s v="In Progress"/>
    <s v="In Progress"/>
    <s v="In Progress"/>
    <n v="0"/>
    <n v="0"/>
    <s v="0"/>
    <s v="0"/>
    <s v="0"/>
    <s v="0"/>
    <s v="Spring 2023"/>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x v="6"/>
    <n v="0"/>
    <n v="0"/>
    <n v="0"/>
    <n v="0"/>
    <n v="0"/>
    <n v="0"/>
    <n v="0"/>
    <n v="0"/>
    <n v="0"/>
    <n v="0"/>
    <n v="0"/>
    <n v="0"/>
    <n v="0"/>
    <n v="0"/>
    <n v="0"/>
    <x v="2"/>
    <s v="0"/>
    <s v="0"/>
    <s v="0"/>
    <n v="0"/>
    <s v="0"/>
    <n v="0"/>
    <s v="Spring 2023"/>
    <n v="0"/>
    <n v="0"/>
    <n v="0"/>
    <n v="0"/>
    <s v="0"/>
    <n v="0"/>
    <n v="0"/>
    <n v="0"/>
    <n v="0"/>
    <n v="0"/>
    <n v="0"/>
  </r>
  <r>
    <s v="M185"/>
    <s v="521076"/>
    <x v="24"/>
    <s v="2022"/>
    <x v="1"/>
    <x v="2"/>
    <s v="$ 4,275.00 "/>
    <s v="Spring 2023"/>
    <s v="Jean Mangan"/>
    <s v="jmangan@uga.edu"/>
    <m/>
    <s v="JURI 4071, JURI 4081"/>
    <m/>
    <s v="n/a"/>
    <s v="n/a"/>
    <s v="n/a"/>
    <n v="0"/>
    <n v="0"/>
    <n v="0"/>
    <n v="0"/>
    <n v="0"/>
    <n v="0"/>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x v="6"/>
    <n v="0"/>
    <n v="0"/>
    <n v="0"/>
    <n v="0"/>
    <n v="0"/>
    <n v="0"/>
    <n v="0"/>
    <n v="0"/>
    <n v="0"/>
    <n v="0"/>
    <n v="0"/>
    <n v="0"/>
    <n v="0"/>
    <n v="0"/>
    <n v="0"/>
    <x v="4"/>
    <n v="0"/>
    <n v="0"/>
    <n v="0"/>
    <n v="0"/>
    <n v="0"/>
    <n v="0"/>
    <s v="Spring 2023"/>
    <n v="0"/>
    <n v="0"/>
    <n v="0"/>
    <n v="0"/>
    <n v="0"/>
    <n v="0"/>
    <n v="0"/>
    <n v="0"/>
    <n v="0"/>
    <n v="0"/>
    <n v="0"/>
  </r>
  <r>
    <s v="M186"/>
    <s v="521157"/>
    <x v="24"/>
    <s v="2022"/>
    <x v="1"/>
    <x v="1"/>
    <s v="$ 10,000.00 "/>
    <s v="Spring 2023"/>
    <s v="Hossain Shahriar"/>
    <s v="hshahria@kennesaw.edu"/>
    <m/>
    <s v="IT 3123, IT 3503, IT 4733, IT 4823, IT 4893 "/>
    <m/>
    <s v="n/a"/>
    <s v="n/a"/>
    <s v="n/a"/>
    <n v="0"/>
    <n v="0"/>
    <n v="0"/>
    <n v="0"/>
    <n v="0"/>
    <n v="0"/>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x v="6"/>
    <n v="0"/>
    <n v="0"/>
    <n v="0"/>
    <n v="0"/>
    <n v="0"/>
    <n v="0"/>
    <n v="0"/>
    <n v="0"/>
    <n v="0"/>
    <n v="0"/>
    <n v="0"/>
    <n v="0"/>
    <n v="0"/>
    <n v="0"/>
    <n v="0"/>
    <x v="4"/>
    <n v="0"/>
    <n v="0"/>
    <n v="0"/>
    <n v="0"/>
    <n v="0"/>
    <n v="0"/>
    <s v="Spring 2023"/>
    <n v="0"/>
    <n v="0"/>
    <n v="0"/>
    <n v="0"/>
    <n v="0"/>
    <n v="0"/>
    <n v="0"/>
    <n v="0"/>
    <n v="0"/>
    <n v="0"/>
    <n v="0"/>
  </r>
  <r>
    <s v="M187"/>
    <s v="521077"/>
    <x v="24"/>
    <s v="2022"/>
    <x v="1"/>
    <x v="21"/>
    <s v="$ 8,000.00 "/>
    <s v="Spring 2023"/>
    <s v="Alessandra Barrera"/>
    <s v="abarrera@ggc.edu"/>
    <m/>
    <s v="BIOL 3400K"/>
    <m/>
    <s v="n/a"/>
    <s v="n/a"/>
    <s v="n/a"/>
    <n v="0"/>
    <n v="0"/>
    <n v="0"/>
    <n v="0"/>
    <n v="0"/>
    <n v="0"/>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x v="6"/>
    <n v="0"/>
    <n v="0"/>
    <n v="0"/>
    <n v="0"/>
    <n v="0"/>
    <n v="0"/>
    <n v="0"/>
    <n v="0"/>
    <n v="0"/>
    <n v="0"/>
    <n v="0"/>
    <n v="0"/>
    <n v="0"/>
    <n v="0"/>
    <n v="0"/>
    <x v="4"/>
    <n v="0"/>
    <n v="0"/>
    <n v="0"/>
    <n v="0"/>
    <n v="0"/>
    <n v="0"/>
    <s v="Spring 2023"/>
    <n v="0"/>
    <n v="0"/>
    <n v="0"/>
    <n v="0"/>
    <n v="0"/>
    <n v="0"/>
    <n v="0"/>
    <n v="0"/>
    <n v="0"/>
    <n v="0"/>
    <n v="0"/>
  </r>
  <r>
    <s v="M188"/>
    <s v="521079"/>
    <x v="24"/>
    <s v="2022"/>
    <x v="1"/>
    <x v="21"/>
    <s v="$ 6,000.00 "/>
    <s v="Spring 2023"/>
    <s v="Tonya DeGeorge"/>
    <s v="tdegeorge@ggc.edu"/>
    <m/>
    <s v="MATH 2200 "/>
    <m/>
    <s v="n/a"/>
    <s v="n/a"/>
    <s v="n/a"/>
    <n v="0"/>
    <n v="0"/>
    <n v="0"/>
    <n v="0"/>
    <n v="0"/>
    <n v="0"/>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x v="6"/>
    <n v="0"/>
    <n v="0"/>
    <n v="0"/>
    <n v="0"/>
    <n v="0"/>
    <n v="0"/>
    <n v="0"/>
    <n v="0"/>
    <n v="0"/>
    <n v="0"/>
    <n v="0"/>
    <n v="0"/>
    <n v="0"/>
    <n v="0"/>
    <n v="0"/>
    <x v="4"/>
    <n v="0"/>
    <n v="0"/>
    <n v="0"/>
    <n v="0"/>
    <n v="0"/>
    <n v="0"/>
    <s v="Spring 2023"/>
    <n v="0"/>
    <n v="0"/>
    <n v="0"/>
    <n v="0"/>
    <n v="0"/>
    <n v="0"/>
    <n v="0"/>
    <n v="0"/>
    <n v="0"/>
    <n v="0"/>
    <n v="0"/>
  </r>
  <r>
    <s v="M189"/>
    <n v="521817"/>
    <x v="24"/>
    <s v="2022"/>
    <x v="1"/>
    <x v="3"/>
    <s v="$ 8,000.00 "/>
    <s v="Spring 2023"/>
    <s v="Christopher Wozny"/>
    <s v="cwozny@daltonstate.edu"/>
    <m/>
    <s v="CHEM 1211K"/>
    <m/>
    <s v="n/a"/>
    <s v="n/a"/>
    <s v="n/a"/>
    <n v="0"/>
    <n v="0"/>
    <n v="0"/>
    <n v="0"/>
    <n v="0"/>
    <n v="0"/>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x v="6"/>
    <n v="0"/>
    <n v="0"/>
    <n v="0"/>
    <n v="0"/>
    <n v="0"/>
    <n v="0"/>
    <n v="0"/>
    <n v="0"/>
    <n v="0"/>
    <n v="0"/>
    <n v="0"/>
    <n v="0"/>
    <n v="0"/>
    <n v="0"/>
    <n v="0"/>
    <x v="4"/>
    <n v="0"/>
    <n v="0"/>
    <n v="0"/>
    <n v="0"/>
    <n v="0"/>
    <n v="0"/>
    <s v="Spring 2023"/>
    <n v="0"/>
    <n v="0"/>
    <n v="0"/>
    <n v="0"/>
    <n v="0"/>
    <n v="0"/>
    <n v="0"/>
    <n v="0"/>
    <n v="0"/>
    <n v="0"/>
    <n v="0"/>
  </r>
  <r>
    <s v="M190"/>
    <s v="521060"/>
    <x v="24"/>
    <s v="2022"/>
    <x v="1"/>
    <x v="18"/>
    <s v="$ 4,000.00 "/>
    <s v="Spring 2023"/>
    <s v="John Meyers"/>
    <s v="JohnMeyers@clayton.edu"/>
    <m/>
    <s v="CHEM 1151"/>
    <m/>
    <s v="n/a"/>
    <s v="n/a"/>
    <s v="n/a"/>
    <n v="0"/>
    <n v="0"/>
    <n v="0"/>
    <n v="0"/>
    <n v="0"/>
    <n v="0"/>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x v="6"/>
    <n v="0"/>
    <n v="0"/>
    <n v="0"/>
    <n v="0"/>
    <n v="0"/>
    <n v="0"/>
    <n v="0"/>
    <n v="0"/>
    <n v="0"/>
    <n v="0"/>
    <n v="0"/>
    <n v="0"/>
    <n v="0"/>
    <n v="0"/>
    <n v="0"/>
    <x v="4"/>
    <n v="0"/>
    <n v="0"/>
    <n v="0"/>
    <n v="0"/>
    <n v="0"/>
    <n v="0"/>
    <s v="Spring 2023"/>
    <n v="0"/>
    <n v="0"/>
    <n v="0"/>
    <n v="0"/>
    <n v="0"/>
    <n v="0"/>
    <n v="0"/>
    <n v="0"/>
    <n v="0"/>
    <n v="0"/>
    <n v="0"/>
  </r>
  <r>
    <s v="M191"/>
    <s v="521158"/>
    <x v="24"/>
    <s v="2022"/>
    <x v="1"/>
    <x v="1"/>
    <s v="$ 10,000.00 "/>
    <s v="Spring 2023"/>
    <s v="Julie R. Newell"/>
    <s v="jnewell2@kennesaw.edu"/>
    <m/>
    <s v="STS 1101"/>
    <m/>
    <s v="n/a"/>
    <s v="n/a"/>
    <s v="n/a"/>
    <n v="0"/>
    <n v="0"/>
    <n v="0"/>
    <n v="0"/>
    <n v="0"/>
    <n v="0"/>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x v="6"/>
    <n v="0"/>
    <n v="0"/>
    <n v="0"/>
    <n v="0"/>
    <n v="0"/>
    <n v="0"/>
    <n v="0"/>
    <n v="0"/>
    <n v="0"/>
    <n v="0"/>
    <n v="0"/>
    <n v="0"/>
    <n v="0"/>
    <n v="0"/>
    <n v="0"/>
    <x v="4"/>
    <n v="0"/>
    <n v="0"/>
    <n v="0"/>
    <n v="0"/>
    <n v="0"/>
    <n v="0"/>
    <s v="Spring 2023"/>
    <n v="0"/>
    <n v="0"/>
    <n v="0"/>
    <n v="0"/>
    <n v="0"/>
    <n v="0"/>
    <n v="0"/>
    <n v="0"/>
    <n v="0"/>
    <n v="0"/>
    <n v="0"/>
  </r>
  <r>
    <s v="M192"/>
    <s v="521084"/>
    <x v="24"/>
    <s v="2022"/>
    <x v="1"/>
    <x v="14"/>
    <s v="$ 9,999.96 "/>
    <s v="Fall 2022"/>
    <s v="J. Sean Callahan"/>
    <s v="scallaha@highlands.edu"/>
    <m/>
    <s v="EDUC 2110"/>
    <m/>
    <s v="n/a"/>
    <s v="n/a"/>
    <s v="n/a"/>
    <n v="0"/>
    <n v="0"/>
    <n v="0"/>
    <n v="0"/>
    <n v="0"/>
    <n v="0"/>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x v="6"/>
    <n v="0"/>
    <n v="0"/>
    <n v="0"/>
    <n v="0"/>
    <n v="0"/>
    <n v="0"/>
    <n v="0"/>
    <n v="0"/>
    <n v="0"/>
    <n v="0"/>
    <n v="0"/>
    <n v="0"/>
    <n v="0"/>
    <n v="0"/>
    <n v="0"/>
    <x v="4"/>
    <n v="0"/>
    <n v="0"/>
    <n v="0"/>
    <n v="0"/>
    <n v="0"/>
    <n v="0"/>
    <s v="Spring 2023"/>
    <n v="0"/>
    <n v="0"/>
    <n v="0"/>
    <n v="0"/>
    <n v="0"/>
    <n v="0"/>
    <n v="0"/>
    <n v="0"/>
    <n v="0"/>
    <n v="0"/>
    <n v="0"/>
  </r>
  <r>
    <s v="M193"/>
    <s v="521085"/>
    <x v="24"/>
    <s v="2022"/>
    <x v="1"/>
    <x v="14"/>
    <s v="$ 9,999.96 "/>
    <s v="Spring 2023"/>
    <s v="J. Sean Callahan"/>
    <s v="scallaha@highlands.edu"/>
    <m/>
    <s v="EDUC 2130"/>
    <m/>
    <s v="n/a"/>
    <s v="n/a"/>
    <s v="n/a"/>
    <n v="0"/>
    <n v="0"/>
    <n v="0"/>
    <n v="0"/>
    <n v="0"/>
    <n v="0"/>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x v="6"/>
    <n v="0"/>
    <n v="0"/>
    <n v="0"/>
    <n v="0"/>
    <n v="0"/>
    <n v="0"/>
    <n v="0"/>
    <n v="0"/>
    <n v="0"/>
    <n v="0"/>
    <n v="0"/>
    <n v="0"/>
    <n v="0"/>
    <n v="0"/>
    <n v="0"/>
    <x v="4"/>
    <n v="0"/>
    <n v="0"/>
    <n v="0"/>
    <n v="0"/>
    <n v="0"/>
    <n v="0"/>
    <s v="Spring 2023"/>
    <n v="0"/>
    <n v="0"/>
    <n v="0"/>
    <n v="0"/>
    <n v="0"/>
    <n v="0"/>
    <n v="0"/>
    <n v="0"/>
    <n v="0"/>
    <n v="0"/>
    <n v="0"/>
  </r>
  <r>
    <s v="M194"/>
    <s v="521086"/>
    <x v="24"/>
    <s v="2022"/>
    <x v="1"/>
    <x v="14"/>
    <s v="$ 4,000.00 "/>
    <s v="Fall 2022"/>
    <s v="J. Sean Callahan"/>
    <s v="scallaha@highlands.edu"/>
    <m/>
    <s v="PSYC 1101"/>
    <m/>
    <s v="n/a"/>
    <s v="n/a"/>
    <s v="n/a"/>
    <n v="0"/>
    <n v="0"/>
    <n v="0"/>
    <n v="0"/>
    <n v="0"/>
    <n v="0"/>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x v="6"/>
    <n v="0"/>
    <n v="0"/>
    <n v="0"/>
    <n v="0"/>
    <n v="0"/>
    <n v="0"/>
    <n v="0"/>
    <n v="0"/>
    <n v="0"/>
    <n v="0"/>
    <n v="0"/>
    <n v="0"/>
    <n v="0"/>
    <n v="0"/>
    <n v="0"/>
    <x v="4"/>
    <n v="0"/>
    <n v="0"/>
    <n v="0"/>
    <n v="0"/>
    <n v="0"/>
    <n v="0"/>
    <s v="Spring 2023"/>
    <n v="0"/>
    <n v="0"/>
    <n v="0"/>
    <n v="0"/>
    <n v="0"/>
    <n v="0"/>
    <n v="0"/>
    <n v="0"/>
    <n v="0"/>
    <n v="0"/>
    <n v="0"/>
  </r>
  <r>
    <s v="M195"/>
    <s v="521087"/>
    <x v="24"/>
    <s v="2022"/>
    <x v="1"/>
    <x v="14"/>
    <s v="$ 10,000.00 "/>
    <s v="Spring 2023"/>
    <s v="Paula Stover"/>
    <s v="pstover@highlands.edu"/>
    <m/>
    <s v="NURS 1000 "/>
    <m/>
    <s v="n/a"/>
    <s v="n/a"/>
    <s v="n/a"/>
    <n v="0"/>
    <n v="0"/>
    <n v="0"/>
    <n v="0"/>
    <n v="0"/>
    <n v="0"/>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x v="6"/>
    <n v="0"/>
    <n v="0"/>
    <n v="0"/>
    <n v="0"/>
    <n v="0"/>
    <n v="0"/>
    <n v="0"/>
    <n v="0"/>
    <n v="0"/>
    <n v="0"/>
    <n v="0"/>
    <n v="0"/>
    <n v="0"/>
    <n v="0"/>
    <n v="0"/>
    <x v="4"/>
    <n v="0"/>
    <n v="0"/>
    <n v="0"/>
    <n v="0"/>
    <n v="0"/>
    <n v="0"/>
    <s v="Spring 2023"/>
    <n v="0"/>
    <n v="0"/>
    <n v="0"/>
    <n v="0"/>
    <n v="0"/>
    <n v="0"/>
    <n v="0"/>
    <n v="0"/>
    <n v="0"/>
    <n v="0"/>
    <n v="0"/>
  </r>
  <r>
    <s v="M196"/>
    <s v="521175"/>
    <x v="24"/>
    <s v="2022"/>
    <x v="1"/>
    <x v="4"/>
    <s v="$ 10,000.00 "/>
    <s v="Spring 2023"/>
    <s v="Shelby Frost"/>
    <s v="sfrost@gsu.edu"/>
    <m/>
    <s v="ECON 2106"/>
    <m/>
    <s v="n/a"/>
    <s v="n/a"/>
    <s v="n/a"/>
    <n v="0"/>
    <n v="0"/>
    <n v="0"/>
    <n v="0"/>
    <n v="0"/>
    <n v="0"/>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x v="6"/>
    <n v="0"/>
    <n v="0"/>
    <n v="0"/>
    <n v="0"/>
    <n v="0"/>
    <n v="0"/>
    <n v="0"/>
    <n v="0"/>
    <n v="0"/>
    <n v="0"/>
    <n v="0"/>
    <n v="0"/>
    <n v="0"/>
    <n v="0"/>
    <n v="0"/>
    <x v="4"/>
    <n v="0"/>
    <n v="0"/>
    <n v="0"/>
    <n v="0"/>
    <n v="0"/>
    <n v="0"/>
    <s v="Spring 2023"/>
    <n v="0"/>
    <n v="0"/>
    <n v="0"/>
    <n v="0"/>
    <n v="0"/>
    <n v="0"/>
    <n v="0"/>
    <n v="0"/>
    <n v="0"/>
    <n v="0"/>
    <n v="0"/>
  </r>
  <r>
    <s v="M197"/>
    <s v="521215"/>
    <x v="24"/>
    <s v="2022"/>
    <x v="1"/>
    <x v="15"/>
    <s v="$ 6,025.98 "/>
    <s v="Spring 2023"/>
    <s v="Christina M. Heckman"/>
    <s v="checkman@augusta.edu"/>
    <m/>
    <s v="ENGL 2111, HUMN 2010 "/>
    <m/>
    <s v="n/a"/>
    <s v="n/a"/>
    <s v="n/a"/>
    <n v="0"/>
    <n v="0"/>
    <n v="0"/>
    <n v="0"/>
    <n v="0"/>
    <n v="0"/>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x v="6"/>
    <n v="0"/>
    <n v="0"/>
    <n v="0"/>
    <n v="0"/>
    <n v="0"/>
    <n v="0"/>
    <n v="0"/>
    <n v="0"/>
    <n v="0"/>
    <n v="0"/>
    <n v="0"/>
    <n v="0"/>
    <n v="0"/>
    <n v="0"/>
    <n v="0"/>
    <x v="4"/>
    <n v="0"/>
    <n v="0"/>
    <n v="0"/>
    <n v="0"/>
    <n v="0"/>
    <n v="0"/>
    <s v="Spring 2023"/>
    <n v="0"/>
    <n v="0"/>
    <n v="0"/>
    <n v="0"/>
    <n v="0"/>
    <n v="0"/>
    <n v="0"/>
    <n v="0"/>
    <n v="0"/>
    <n v="0"/>
    <n v="0"/>
  </r>
  <r>
    <s v="M198"/>
    <s v="521159"/>
    <x v="24"/>
    <s v="2022"/>
    <x v="1"/>
    <x v="1"/>
    <s v="$ 2,800.00 "/>
    <s v="Spring 2023"/>
    <s v="Yong Shi"/>
    <s v="yshi5@kennesaw.edu"/>
    <m/>
    <s v="CS 7125 "/>
    <m/>
    <s v="n/a"/>
    <s v="n/a"/>
    <s v="n/a"/>
    <n v="0"/>
    <n v="0"/>
    <n v="0"/>
    <n v="0"/>
    <n v="0"/>
    <n v="0"/>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x v="6"/>
    <n v="0"/>
    <n v="0"/>
    <n v="0"/>
    <n v="0"/>
    <n v="0"/>
    <n v="0"/>
    <n v="0"/>
    <n v="0"/>
    <n v="0"/>
    <n v="0"/>
    <n v="0"/>
    <n v="0"/>
    <n v="0"/>
    <n v="0"/>
    <n v="0"/>
    <x v="4"/>
    <n v="0"/>
    <n v="0"/>
    <n v="0"/>
    <n v="0"/>
    <n v="0"/>
    <n v="0"/>
    <s v="Spring 2023"/>
    <n v="0"/>
    <n v="0"/>
    <n v="0"/>
    <n v="0"/>
    <n v="0"/>
    <n v="0"/>
    <n v="0"/>
    <n v="0"/>
    <n v="0"/>
    <n v="0"/>
    <n v="0"/>
  </r>
  <r>
    <s v="M199"/>
    <s v="521088"/>
    <x v="24"/>
    <s v="2022"/>
    <x v="1"/>
    <x v="14"/>
    <s v="$ 10,000.00 "/>
    <s v="Spring 2023"/>
    <s v="Kimberly Subacz"/>
    <s v="ksubacz@highlands.edu"/>
    <m/>
    <s v="BIOL 2122K"/>
    <m/>
    <s v="n/a"/>
    <s v="n/a"/>
    <s v="n/a"/>
    <n v="0"/>
    <n v="0"/>
    <n v="0"/>
    <n v="0"/>
    <n v="0"/>
    <n v="0"/>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x v="6"/>
    <n v="0"/>
    <n v="0"/>
    <n v="0"/>
    <n v="0"/>
    <n v="0"/>
    <n v="0"/>
    <n v="0"/>
    <n v="0"/>
    <n v="0"/>
    <n v="0"/>
    <n v="0"/>
    <n v="0"/>
    <n v="0"/>
    <n v="0"/>
    <n v="0"/>
    <x v="4"/>
    <n v="0"/>
    <n v="0"/>
    <n v="0"/>
    <n v="0"/>
    <n v="0"/>
    <n v="0"/>
    <s v="Spring 2023"/>
    <n v="0"/>
    <n v="0"/>
    <n v="0"/>
    <n v="0"/>
    <n v="0"/>
    <n v="0"/>
    <n v="0"/>
    <n v="0"/>
    <n v="0"/>
    <n v="0"/>
    <n v="0"/>
  </r>
  <r>
    <s v="M200"/>
    <s v="521089"/>
    <x v="24"/>
    <s v="2022"/>
    <x v="1"/>
    <x v="14"/>
    <s v="$ 10,000.00 "/>
    <s v="Spring 2023"/>
    <s v="Ejiroghene Ogaga"/>
    <s v="eogaga@highlands.edu"/>
    <m/>
    <s v="BIOL 2121K"/>
    <m/>
    <s v="n/a"/>
    <s v="n/a"/>
    <s v="n/a"/>
    <n v="0"/>
    <n v="0"/>
    <n v="0"/>
    <n v="0"/>
    <n v="0"/>
    <n v="0"/>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x v="6"/>
    <n v="0"/>
    <n v="0"/>
    <n v="0"/>
    <n v="0"/>
    <n v="0"/>
    <n v="0"/>
    <n v="0"/>
    <n v="0"/>
    <n v="0"/>
    <n v="0"/>
    <n v="0"/>
    <n v="0"/>
    <n v="0"/>
    <n v="0"/>
    <n v="0"/>
    <x v="4"/>
    <n v="0"/>
    <n v="0"/>
    <n v="0"/>
    <n v="0"/>
    <n v="0"/>
    <n v="0"/>
    <s v="Spring 2023"/>
    <n v="0"/>
    <n v="0"/>
    <n v="0"/>
    <n v="0"/>
    <n v="0"/>
    <n v="0"/>
    <n v="0"/>
    <n v="0"/>
    <n v="0"/>
    <n v="0"/>
    <n v="0"/>
  </r>
  <r>
    <s v="M201"/>
    <s v="521160"/>
    <x v="24"/>
    <s v="2022"/>
    <x v="1"/>
    <x v="1"/>
    <s v="$ 10,000.00 "/>
    <s v="Spring 2023"/>
    <s v="Lei Li"/>
    <s v="lli13@kennesaw.edu"/>
    <m/>
    <s v="IT 5413, IT 5423, IT 5443, IT 7723, IT 7993 "/>
    <m/>
    <s v="n/a"/>
    <s v="n/a"/>
    <s v="n/a"/>
    <n v="0"/>
    <n v="0"/>
    <n v="0"/>
    <n v="0"/>
    <n v="0"/>
    <n v="0"/>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x v="6"/>
    <n v="0"/>
    <n v="0"/>
    <n v="0"/>
    <n v="0"/>
    <n v="0"/>
    <n v="0"/>
    <n v="0"/>
    <n v="0"/>
    <n v="0"/>
    <n v="0"/>
    <n v="0"/>
    <n v="0"/>
    <n v="0"/>
    <n v="0"/>
    <n v="0"/>
    <x v="4"/>
    <n v="0"/>
    <n v="0"/>
    <n v="0"/>
    <n v="0"/>
    <n v="0"/>
    <n v="0"/>
    <s v="Spring 2023"/>
    <n v="0"/>
    <n v="0"/>
    <n v="0"/>
    <n v="0"/>
    <n v="0"/>
    <n v="0"/>
    <n v="0"/>
    <n v="0"/>
    <n v="0"/>
    <n v="0"/>
    <n v="0"/>
  </r>
  <r>
    <s v="M202"/>
    <s v="521080"/>
    <x v="24"/>
    <s v="2022"/>
    <x v="1"/>
    <x v="19"/>
    <s v="$ 8,000.00 "/>
    <s v="Fall 2022"/>
    <s v="Dawit Aberra"/>
    <s v="aberrad@fvsu.edu"/>
    <m/>
    <s v="MATH 1401"/>
    <m/>
    <s v="n/a"/>
    <s v="n/a"/>
    <s v="n/a"/>
    <n v="0"/>
    <n v="0"/>
    <n v="0"/>
    <n v="0"/>
    <n v="0"/>
    <n v="0"/>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x v="6"/>
    <n v="0"/>
    <n v="0"/>
    <n v="0"/>
    <n v="0"/>
    <n v="0"/>
    <n v="0"/>
    <n v="0"/>
    <n v="0"/>
    <n v="0"/>
    <n v="0"/>
    <n v="0"/>
    <n v="0"/>
    <n v="0"/>
    <n v="0"/>
    <n v="0"/>
    <x v="4"/>
    <n v="0"/>
    <n v="0"/>
    <n v="0"/>
    <n v="0"/>
    <n v="0"/>
    <n v="0"/>
    <s v="Spring 2023"/>
    <n v="0"/>
    <n v="0"/>
    <n v="0"/>
    <n v="0"/>
    <n v="0"/>
    <n v="0"/>
    <n v="0"/>
    <n v="0"/>
    <n v="0"/>
    <n v="0"/>
    <n v="0"/>
  </r>
  <r>
    <s v="M203"/>
    <s v="521081"/>
    <x v="24"/>
    <s v="2022"/>
    <x v="1"/>
    <x v="21"/>
    <s v="$ 4,000.00 "/>
    <s v="Spring 2023"/>
    <s v="Tae Song Lee"/>
    <s v="tslee@ggc.edu"/>
    <m/>
    <s v="PSCI 1102"/>
    <m/>
    <s v="n/a"/>
    <s v="n/a"/>
    <s v="n/a"/>
    <n v="0"/>
    <n v="0"/>
    <n v="0"/>
    <n v="0"/>
    <n v="0"/>
    <n v="0"/>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x v="6"/>
    <n v="0"/>
    <n v="0"/>
    <n v="0"/>
    <n v="0"/>
    <n v="0"/>
    <n v="0"/>
    <n v="0"/>
    <n v="0"/>
    <n v="0"/>
    <n v="0"/>
    <n v="0"/>
    <n v="0"/>
    <n v="0"/>
    <n v="0"/>
    <n v="0"/>
    <x v="4"/>
    <n v="0"/>
    <n v="0"/>
    <n v="0"/>
    <n v="0"/>
    <n v="0"/>
    <n v="0"/>
    <s v="Spring 2023"/>
    <n v="0"/>
    <n v="0"/>
    <n v="0"/>
    <n v="0"/>
    <n v="0"/>
    <n v="0"/>
    <n v="0"/>
    <n v="0"/>
    <n v="0"/>
    <n v="0"/>
    <n v="0"/>
  </r>
  <r>
    <s v="M204"/>
    <s v="521161"/>
    <x v="24"/>
    <s v="2022"/>
    <x v="1"/>
    <x v="1"/>
    <s v="$ 10,000.00 "/>
    <s v="Spring 2023"/>
    <s v="Erin Bahl"/>
    <s v="ebahl@kennesaw.edu"/>
    <m/>
    <s v="ENGL (Multiple Courses)"/>
    <m/>
    <s v="n/a"/>
    <s v="n/a"/>
    <s v="n/a"/>
    <n v="0"/>
    <n v="0"/>
    <n v="0"/>
    <n v="0"/>
    <n v="0"/>
    <n v="0"/>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x v="6"/>
    <n v="0"/>
    <n v="0"/>
    <n v="0"/>
    <n v="0"/>
    <n v="0"/>
    <n v="0"/>
    <n v="0"/>
    <n v="0"/>
    <n v="0"/>
    <n v="0"/>
    <n v="0"/>
    <n v="0"/>
    <n v="0"/>
    <n v="0"/>
    <n v="0"/>
    <x v="4"/>
    <n v="0"/>
    <n v="0"/>
    <n v="0"/>
    <n v="0"/>
    <n v="0"/>
    <n v="0"/>
    <s v="Spring 2023"/>
    <n v="0"/>
    <n v="0"/>
    <n v="0"/>
    <n v="0"/>
    <n v="0"/>
    <n v="0"/>
    <n v="0"/>
    <n v="0"/>
    <n v="0"/>
    <n v="0"/>
    <n v="0"/>
  </r>
  <r>
    <n v="628"/>
    <m/>
    <x v="25"/>
    <s v="2023"/>
    <x v="0"/>
    <x v="23"/>
    <n v="15000"/>
    <s v="Fall 2023"/>
    <s v="Yvonne Fuentes"/>
    <s v="yfuentes@westga.edu"/>
    <m/>
    <s v="SPAN 2022"/>
    <m/>
    <s v="n/a"/>
    <s v="n/a"/>
    <s v="n/a"/>
    <n v="10208"/>
    <n v="88"/>
    <n v="116"/>
    <n v="22"/>
    <n v="22"/>
    <n v="44"/>
    <s v="Fall 2023"/>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x v="6"/>
    <n v="0"/>
    <n v="0"/>
    <n v="0"/>
    <n v="0"/>
    <n v="0"/>
    <n v="0"/>
    <n v="0"/>
    <n v="0"/>
    <n v="0"/>
    <n v="0"/>
    <n v="0"/>
    <n v="0"/>
    <n v="0"/>
    <n v="0"/>
    <n v="0"/>
    <x v="2"/>
    <n v="22"/>
    <n v="22"/>
    <n v="44"/>
    <n v="88"/>
    <n v="116"/>
    <n v="10208"/>
    <s v="Fall 2023"/>
    <n v="0"/>
    <n v="0"/>
    <n v="0"/>
    <n v="0"/>
    <n v="0"/>
    <n v="0"/>
    <n v="0"/>
    <n v="0"/>
    <n v="0"/>
    <n v="0"/>
    <n v="0"/>
  </r>
  <r>
    <n v="629"/>
    <m/>
    <x v="25"/>
    <s v="2023"/>
    <x v="0"/>
    <x v="23"/>
    <n v="10339.450000000001"/>
    <s v="Fall 2023"/>
    <s v="William Kenyon"/>
    <s v="wkenyon@westga.edu"/>
    <m/>
    <s v="BIOL 3310"/>
    <m/>
    <s v="n/a"/>
    <s v="n/a"/>
    <s v="n/a"/>
    <n v="34433.75"/>
    <n v="125"/>
    <n v="275.47000000000003"/>
    <n v="25"/>
    <n v="50"/>
    <n v="50"/>
    <s v="Fall 2023"/>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x v="6"/>
    <n v="0"/>
    <n v="0"/>
    <n v="0"/>
    <n v="0"/>
    <n v="0"/>
    <n v="0"/>
    <n v="0"/>
    <n v="0"/>
    <n v="0"/>
    <n v="0"/>
    <n v="0"/>
    <n v="0"/>
    <n v="0"/>
    <n v="0"/>
    <n v="0"/>
    <x v="2"/>
    <n v="25"/>
    <n v="50"/>
    <n v="50"/>
    <n v="125"/>
    <n v="275.47000000000003"/>
    <n v="34433.75"/>
    <s v="Fall 2023"/>
    <n v="0"/>
    <n v="0"/>
    <n v="0"/>
    <n v="0"/>
    <n v="0"/>
    <n v="0"/>
    <n v="0"/>
    <n v="0"/>
    <n v="0"/>
    <n v="0"/>
    <n v="0"/>
  </r>
  <r>
    <n v="630"/>
    <m/>
    <x v="25"/>
    <s v="2023"/>
    <x v="0"/>
    <x v="18"/>
    <n v="17000"/>
    <s v="Fall 2023"/>
    <s v="Dmitriy Beznosko"/>
    <s v="dmitriybeznosko@clayton.edu"/>
    <m/>
    <s v="CHEM 1151, CHEM 1151L"/>
    <m/>
    <s v="n/a"/>
    <s v="n/a"/>
    <s v="n/a"/>
    <n v="19953.919999999998"/>
    <n v="131"/>
    <n v="152.32"/>
    <n v="45"/>
    <n v="42"/>
    <n v="44"/>
    <s v="Fall 2023"/>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x v="6"/>
    <n v="0"/>
    <n v="0"/>
    <n v="0"/>
    <n v="0"/>
    <n v="0"/>
    <n v="0"/>
    <n v="0"/>
    <n v="0"/>
    <n v="0"/>
    <n v="0"/>
    <n v="0"/>
    <n v="0"/>
    <n v="0"/>
    <n v="0"/>
    <n v="0"/>
    <x v="2"/>
    <n v="45"/>
    <n v="42"/>
    <n v="44"/>
    <n v="131"/>
    <n v="152.32"/>
    <n v="19953.919999999998"/>
    <s v="Fall 2023"/>
    <n v="0"/>
    <n v="0"/>
    <n v="0"/>
    <n v="0"/>
    <n v="0"/>
    <n v="0"/>
    <n v="0"/>
    <n v="0"/>
    <n v="0"/>
    <n v="0"/>
    <n v="0"/>
  </r>
  <r>
    <n v="631"/>
    <m/>
    <x v="25"/>
    <s v="2023"/>
    <x v="0"/>
    <x v="10"/>
    <n v="30000"/>
    <s v="Fall 2023"/>
    <s v="Lori Wilson"/>
    <s v="lori.wilson@ung.edu"/>
    <m/>
    <s v="ANTH 1102"/>
    <m/>
    <s v="n/a"/>
    <s v="n/a"/>
    <s v="n/a"/>
    <n v="34704"/>
    <n v="430"/>
    <n v="80.706976744186051"/>
    <n v="40"/>
    <n v="234"/>
    <n v="156"/>
    <s v="Fall 2023"/>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x v="6"/>
    <n v="0"/>
    <n v="0"/>
    <n v="0"/>
    <n v="0"/>
    <n v="0"/>
    <n v="0"/>
    <n v="0"/>
    <n v="0"/>
    <n v="0"/>
    <n v="0"/>
    <n v="0"/>
    <n v="0"/>
    <n v="0"/>
    <n v="0"/>
    <n v="0"/>
    <x v="2"/>
    <n v="40"/>
    <n v="234"/>
    <n v="156"/>
    <n v="430"/>
    <n v="80.706976744186051"/>
    <n v="34704"/>
    <s v="Fall 2023"/>
    <n v="0"/>
    <n v="0"/>
    <n v="0"/>
    <n v="0"/>
    <n v="0"/>
    <n v="0"/>
    <n v="0"/>
    <n v="0"/>
    <n v="0"/>
    <n v="0"/>
    <n v="0"/>
  </r>
  <r>
    <n v="633"/>
    <m/>
    <x v="25"/>
    <s v="2023"/>
    <x v="0"/>
    <x v="21"/>
    <n v="30000"/>
    <s v="Fall 2023"/>
    <s v="Jenna Andrews-Swann"/>
    <s v="jandrew2@ggc.edu"/>
    <m/>
    <s v="PHYS 1111K"/>
    <m/>
    <s v="n/a"/>
    <s v="n/a"/>
    <s v="n/a"/>
    <n v="94608"/>
    <n v="900"/>
    <n v="105.12"/>
    <n v="60"/>
    <n v="420"/>
    <n v="420"/>
    <s v="Fall 2023"/>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x v="6"/>
    <n v="0"/>
    <n v="0"/>
    <n v="0"/>
    <n v="0"/>
    <n v="0"/>
    <n v="0"/>
    <n v="0"/>
    <n v="0"/>
    <n v="0"/>
    <n v="0"/>
    <n v="0"/>
    <n v="0"/>
    <n v="0"/>
    <n v="0"/>
    <n v="0"/>
    <x v="2"/>
    <n v="60"/>
    <n v="420"/>
    <n v="420"/>
    <n v="900"/>
    <n v="105.12"/>
    <n v="94608"/>
    <s v="Fall 2023"/>
    <n v="0"/>
    <n v="0"/>
    <n v="0"/>
    <n v="0"/>
    <n v="0"/>
    <n v="0"/>
    <n v="0"/>
    <n v="0"/>
    <n v="0"/>
    <n v="0"/>
    <n v="0"/>
  </r>
  <r>
    <n v="634"/>
    <m/>
    <x v="25"/>
    <s v="2023"/>
    <x v="0"/>
    <x v="21"/>
    <n v="22251"/>
    <s v="Fall 2023"/>
    <s v="Amy Battles"/>
    <s v="abattles1@ggc.edu"/>
    <m/>
    <s v="BIOL 1107L, BIOL 1108L "/>
    <m/>
    <s v="n/a"/>
    <s v="n/a"/>
    <s v="n/a"/>
    <n v="69390.720000000001"/>
    <n v="288"/>
    <n v="240.94"/>
    <n v="48"/>
    <n v="144"/>
    <n v="96"/>
    <s v="Fall 2023"/>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x v="6"/>
    <n v="0"/>
    <n v="0"/>
    <n v="0"/>
    <n v="0"/>
    <n v="0"/>
    <n v="0"/>
    <n v="0"/>
    <n v="0"/>
    <n v="0"/>
    <n v="0"/>
    <n v="0"/>
    <n v="0"/>
    <n v="0"/>
    <n v="0"/>
    <n v="0"/>
    <x v="2"/>
    <n v="48"/>
    <n v="144"/>
    <n v="96"/>
    <n v="288"/>
    <n v="240.94"/>
    <n v="69390.720000000001"/>
    <s v="Fall 2023"/>
    <n v="0"/>
    <n v="0"/>
    <n v="0"/>
    <n v="0"/>
    <n v="0"/>
    <n v="0"/>
    <n v="0"/>
    <n v="0"/>
    <n v="0"/>
    <n v="0"/>
    <n v="0"/>
  </r>
  <r>
    <n v="638"/>
    <m/>
    <x v="25"/>
    <s v="2023"/>
    <x v="0"/>
    <x v="20"/>
    <n v="29999.99"/>
    <s v="Fall 2023"/>
    <s v="C. Tate Holbrook"/>
    <s v="cholbrook@ccga.edu"/>
    <m/>
    <s v="ASIA 3001"/>
    <m/>
    <s v="n/a"/>
    <s v="n/a"/>
    <s v="n/a"/>
    <n v="52652"/>
    <n v="524"/>
    <n v="100.48091603053435"/>
    <n v="96"/>
    <n v="220"/>
    <n v="208"/>
    <s v="Fall 2023"/>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x v="6"/>
    <n v="0"/>
    <n v="0"/>
    <n v="0"/>
    <n v="0"/>
    <n v="0"/>
    <n v="0"/>
    <n v="0"/>
    <n v="0"/>
    <n v="0"/>
    <n v="0"/>
    <n v="0"/>
    <n v="0"/>
    <n v="0"/>
    <n v="0"/>
    <n v="0"/>
    <x v="2"/>
    <n v="96"/>
    <n v="220"/>
    <n v="208"/>
    <n v="524"/>
    <n v="100.48091603053435"/>
    <n v="52652"/>
    <s v="Fall 2023"/>
    <n v="0"/>
    <n v="0"/>
    <n v="0"/>
    <n v="0"/>
    <n v="0"/>
    <n v="0"/>
    <n v="0"/>
    <n v="0"/>
    <n v="0"/>
    <n v="0"/>
    <n v="0"/>
  </r>
  <r>
    <n v="639"/>
    <m/>
    <x v="25"/>
    <s v="2023"/>
    <x v="0"/>
    <x v="1"/>
    <n v="30000"/>
    <s v="Fall 2023"/>
    <s v="Ginny Q. Zhan"/>
    <s v="gzhan@kennesaw.edu"/>
    <m/>
    <s v="MENG 5090, MENG 5335"/>
    <m/>
    <s v="n/a"/>
    <s v="n/a"/>
    <s v="n/a"/>
    <n v="58710.400000000001"/>
    <n v="320"/>
    <n v="183.47"/>
    <n v="80"/>
    <n v="120"/>
    <n v="120"/>
    <s v="Fall 2023"/>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x v="6"/>
    <n v="0"/>
    <n v="0"/>
    <n v="0"/>
    <n v="0"/>
    <n v="0"/>
    <n v="0"/>
    <n v="0"/>
    <n v="0"/>
    <n v="0"/>
    <n v="0"/>
    <n v="0"/>
    <n v="0"/>
    <n v="0"/>
    <n v="0"/>
    <n v="0"/>
    <x v="2"/>
    <n v="80"/>
    <n v="120"/>
    <n v="120"/>
    <n v="320"/>
    <n v="183.47"/>
    <n v="58710.400000000001"/>
    <s v="Fall 2023"/>
    <n v="0"/>
    <n v="0"/>
    <n v="0"/>
    <n v="0"/>
    <n v="0"/>
    <n v="0"/>
    <n v="0"/>
    <n v="0"/>
    <n v="0"/>
    <n v="0"/>
    <n v="0"/>
  </r>
  <r>
    <n v="640"/>
    <m/>
    <x v="25"/>
    <s v="2023"/>
    <x v="0"/>
    <x v="7"/>
    <n v="16227.23"/>
    <s v="Fall 2023"/>
    <s v="Jinki Kim"/>
    <s v="jinkikim@georgiasouthern.edu"/>
    <m/>
    <s v="BIOL 2111"/>
    <m/>
    <s v="n/a"/>
    <s v="n/a"/>
    <s v="n/a"/>
    <n v="14340.64"/>
    <n v="74"/>
    <n v="193.79243243243243"/>
    <n v="0"/>
    <n v="49"/>
    <n v="25"/>
    <s v="Fall 2023"/>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x v="6"/>
    <n v="0"/>
    <n v="0"/>
    <n v="0"/>
    <n v="0"/>
    <n v="0"/>
    <n v="0"/>
    <n v="0"/>
    <n v="0"/>
    <n v="0"/>
    <n v="0"/>
    <n v="0"/>
    <n v="0"/>
    <n v="0"/>
    <n v="0"/>
    <n v="0"/>
    <x v="2"/>
    <n v="0"/>
    <n v="49"/>
    <n v="25"/>
    <n v="74"/>
    <n v="193.79243243243243"/>
    <n v="14340.64"/>
    <s v="Fall 2023"/>
    <n v="0"/>
    <n v="0"/>
    <n v="0"/>
    <n v="0"/>
    <n v="0"/>
    <n v="0"/>
    <n v="0"/>
    <n v="0"/>
    <n v="0"/>
    <n v="0"/>
    <n v="0"/>
  </r>
  <r>
    <n v="641"/>
    <m/>
    <x v="25"/>
    <s v="2023"/>
    <x v="0"/>
    <x v="8"/>
    <n v="23706"/>
    <s v="Fall 2023"/>
    <s v="Melissa Ianetta"/>
    <s v="melissa.ianetta@lmc.gatech.edu"/>
    <m/>
    <s v="MATH 1131"/>
    <m/>
    <s v="n/a"/>
    <s v="n/a"/>
    <s v="n/a"/>
    <n v="122295"/>
    <n v="3945"/>
    <n v="31"/>
    <n v="455"/>
    <n v="1840"/>
    <n v="1650"/>
    <s v="Fall 2023"/>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x v="6"/>
    <n v="0"/>
    <n v="0"/>
    <n v="0"/>
    <n v="0"/>
    <n v="0"/>
    <n v="0"/>
    <n v="0"/>
    <n v="0"/>
    <n v="0"/>
    <n v="0"/>
    <n v="0"/>
    <n v="0"/>
    <n v="0"/>
    <n v="0"/>
    <n v="0"/>
    <x v="2"/>
    <n v="455"/>
    <n v="1840"/>
    <n v="1650"/>
    <n v="3945"/>
    <n v="31"/>
    <n v="122295"/>
    <s v="Fall 2023"/>
    <n v="0"/>
    <n v="0"/>
    <n v="0"/>
    <n v="0"/>
    <n v="0"/>
    <n v="0"/>
    <n v="0"/>
    <n v="0"/>
    <n v="0"/>
    <n v="0"/>
    <n v="0"/>
  </r>
  <r>
    <n v="642"/>
    <m/>
    <x v="25"/>
    <s v="2023"/>
    <x v="0"/>
    <x v="4"/>
    <n v="30000"/>
    <s v="Fall 2023"/>
    <s v="Antara Dutta"/>
    <s v="adutta@gsu.edu"/>
    <m/>
    <s v="ENGR 3601"/>
    <m/>
    <s v="n/a"/>
    <s v="n/a"/>
    <s v="n/a"/>
    <n v="37998"/>
    <n v="200"/>
    <n v="189.99"/>
    <n v="50"/>
    <n v="75"/>
    <n v="75"/>
    <s v="Fall 2023"/>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x v="6"/>
    <n v="0"/>
    <n v="0"/>
    <n v="0"/>
    <n v="0"/>
    <n v="0"/>
    <n v="0"/>
    <n v="0"/>
    <n v="0"/>
    <n v="0"/>
    <n v="0"/>
    <n v="0"/>
    <n v="0"/>
    <n v="0"/>
    <n v="0"/>
    <n v="0"/>
    <x v="2"/>
    <n v="50"/>
    <n v="75"/>
    <n v="75"/>
    <n v="200"/>
    <n v="189.99"/>
    <n v="37998"/>
    <s v="Fall 2023"/>
    <n v="0"/>
    <n v="0"/>
    <n v="0"/>
    <n v="0"/>
    <n v="0"/>
    <n v="0"/>
    <n v="0"/>
    <n v="0"/>
    <n v="0"/>
    <n v="0"/>
    <n v="0"/>
  </r>
  <r>
    <n v="645"/>
    <m/>
    <x v="25"/>
    <s v="2023"/>
    <x v="0"/>
    <x v="15"/>
    <n v="30000"/>
    <s v="Fall 2023"/>
    <s v="Karen Wiles"/>
    <s v="kawiles@augusta.edu"/>
    <m/>
    <s v="PHYS 1111, PHYS 1112"/>
    <m/>
    <s v="n/a"/>
    <s v="n/a"/>
    <s v="n/a"/>
    <n v="54085.65"/>
    <n v="560"/>
    <n v="96.581517857142856"/>
    <n v="64"/>
    <n v="251"/>
    <n v="245"/>
    <s v="Fall 2023"/>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x v="6"/>
    <n v="0"/>
    <n v="0"/>
    <n v="0"/>
    <n v="0"/>
    <n v="0"/>
    <n v="0"/>
    <n v="0"/>
    <n v="0"/>
    <n v="0"/>
    <n v="0"/>
    <n v="0"/>
    <n v="0"/>
    <n v="0"/>
    <n v="0"/>
    <n v="0"/>
    <x v="2"/>
    <n v="64"/>
    <n v="251"/>
    <n v="245"/>
    <n v="560"/>
    <n v="96.581517857142856"/>
    <n v="54085.65"/>
    <s v="Fall 2023"/>
    <n v="0"/>
    <n v="0"/>
    <n v="0"/>
    <n v="0"/>
    <n v="0"/>
    <n v="0"/>
    <n v="0"/>
    <n v="0"/>
    <n v="0"/>
    <n v="0"/>
    <n v="0"/>
  </r>
  <r>
    <n v="646"/>
    <m/>
    <x v="25"/>
    <s v="2023"/>
    <x v="0"/>
    <x v="12"/>
    <n v="24000"/>
    <s v="Fall 2023"/>
    <s v="Liqiu Zheng"/>
    <s v="liqiu.zheng@asurams.edu"/>
    <m/>
    <s v="ENGL 1101, ENGL 1102"/>
    <m/>
    <s v="n/a"/>
    <s v="n/a"/>
    <s v="n/a"/>
    <n v="76432.02"/>
    <n v="780"/>
    <n v="97.989769230769241"/>
    <n v="150"/>
    <n v="360"/>
    <n v="270"/>
    <s v="Fall 2023"/>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x v="6"/>
    <n v="0"/>
    <n v="0"/>
    <n v="0"/>
    <n v="0"/>
    <n v="0"/>
    <n v="0"/>
    <n v="0"/>
    <n v="0"/>
    <n v="0"/>
    <n v="0"/>
    <n v="0"/>
    <n v="0"/>
    <n v="0"/>
    <n v="0"/>
    <n v="0"/>
    <x v="2"/>
    <n v="150"/>
    <n v="360"/>
    <n v="270"/>
    <n v="780"/>
    <n v="97.989769230769241"/>
    <n v="76432.02"/>
    <s v="Fall 2023"/>
    <n v="0"/>
    <n v="0"/>
    <n v="0"/>
    <n v="0"/>
    <n v="0"/>
    <n v="0"/>
    <n v="0"/>
    <n v="0"/>
    <n v="0"/>
    <n v="0"/>
    <n v="0"/>
  </r>
  <r>
    <n v="647"/>
    <m/>
    <x v="25"/>
    <s v="2023"/>
    <x v="0"/>
    <x v="1"/>
    <n v="28500"/>
    <s v="Fall 2023"/>
    <s v="Amelia Lewis"/>
    <s v="alewi171@kennesaw.edu"/>
    <m/>
    <s v="CHEM 1212"/>
    <m/>
    <s v="n/a"/>
    <s v="n/a"/>
    <s v="n/a"/>
    <n v="22491.3"/>
    <n v="802"/>
    <n v="28.044014962593515"/>
    <n v="156"/>
    <n v="386"/>
    <n v="260"/>
    <s v="Fall 2023"/>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x v="6"/>
    <n v="0"/>
    <n v="0"/>
    <n v="0"/>
    <n v="0"/>
    <n v="0"/>
    <n v="0"/>
    <n v="0"/>
    <n v="0"/>
    <n v="0"/>
    <n v="0"/>
    <n v="0"/>
    <n v="0"/>
    <n v="0"/>
    <n v="0"/>
    <n v="0"/>
    <x v="2"/>
    <n v="156"/>
    <n v="386"/>
    <n v="260"/>
    <n v="802"/>
    <n v="28.044014962593515"/>
    <n v="22491.3"/>
    <s v="Fall 2023"/>
    <n v="0"/>
    <n v="0"/>
    <n v="0"/>
    <n v="0"/>
    <n v="0"/>
    <n v="0"/>
    <n v="0"/>
    <n v="0"/>
    <n v="0"/>
    <n v="0"/>
    <n v="0"/>
  </r>
  <r>
    <n v="650"/>
    <m/>
    <x v="25"/>
    <s v="2023"/>
    <x v="0"/>
    <x v="11"/>
    <n v="10800"/>
    <s v="Fall 2023"/>
    <s v="Ben Kamau"/>
    <s v="kamau_ben@columbusstate.edu"/>
    <m/>
    <s v="PHSC 1011K"/>
    <m/>
    <s v="n/a"/>
    <s v="n/a"/>
    <s v="n/a"/>
    <n v="25254"/>
    <n v="138"/>
    <n v="183"/>
    <n v="10"/>
    <n v="64"/>
    <n v="64"/>
    <s v="Fall 2023"/>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x v="6"/>
    <n v="0"/>
    <n v="0"/>
    <n v="0"/>
    <n v="0"/>
    <n v="0"/>
    <n v="0"/>
    <n v="0"/>
    <n v="0"/>
    <n v="0"/>
    <n v="0"/>
    <n v="0"/>
    <n v="0"/>
    <n v="0"/>
    <n v="0"/>
    <n v="0"/>
    <x v="2"/>
    <n v="10"/>
    <n v="64"/>
    <n v="64"/>
    <n v="138"/>
    <n v="183"/>
    <n v="25254"/>
    <s v="Fall 2023"/>
    <n v="0"/>
    <n v="0"/>
    <n v="0"/>
    <n v="0"/>
    <n v="0"/>
    <n v="0"/>
    <n v="0"/>
    <n v="0"/>
    <n v="0"/>
    <n v="0"/>
    <n v="0"/>
  </r>
  <r>
    <n v="651"/>
    <m/>
    <x v="25"/>
    <s v="2023"/>
    <x v="0"/>
    <x v="1"/>
    <n v="30000"/>
    <s v="Fall 2023"/>
    <s v="Sandip Das"/>
    <s v="sdas2@kennesaw.edu"/>
    <m/>
    <s v="ENGL 1101, 1102"/>
    <m/>
    <s v="n/a"/>
    <s v="n/a"/>
    <s v="n/a"/>
    <n v="8479"/>
    <n v="100"/>
    <n v="84.79"/>
    <n v="20"/>
    <n v="40"/>
    <n v="40"/>
    <s v="Fall 2023"/>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x v="6"/>
    <n v="0"/>
    <n v="0"/>
    <n v="0"/>
    <n v="0"/>
    <n v="0"/>
    <n v="0"/>
    <n v="0"/>
    <n v="0"/>
    <n v="0"/>
    <n v="0"/>
    <n v="0"/>
    <n v="0"/>
    <n v="0"/>
    <n v="0"/>
    <n v="0"/>
    <x v="2"/>
    <n v="20"/>
    <n v="40"/>
    <n v="40"/>
    <n v="100"/>
    <n v="84.79"/>
    <n v="8479"/>
    <s v="Fall 2023"/>
    <n v="0"/>
    <n v="0"/>
    <n v="0"/>
    <n v="0"/>
    <n v="0"/>
    <n v="0"/>
    <n v="0"/>
    <n v="0"/>
    <n v="0"/>
    <n v="0"/>
    <n v="0"/>
  </r>
  <r>
    <s v="M205"/>
    <m/>
    <x v="25"/>
    <s v="2023"/>
    <x v="1"/>
    <x v="1"/>
    <n v="2000"/>
    <s v="Fall 2023"/>
    <s v="Sarah North"/>
    <s v="snorth@kennesaw.edu"/>
    <m/>
    <s v="CS 3410   "/>
    <m/>
    <s v="n/a"/>
    <s v="n/a"/>
    <s v="n/a"/>
    <n v="0"/>
    <n v="0"/>
    <n v="0"/>
    <n v="0"/>
    <n v="0"/>
    <n v="0"/>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x v="6"/>
    <n v="0"/>
    <n v="0"/>
    <n v="0"/>
    <n v="0"/>
    <n v="0"/>
    <n v="0"/>
    <n v="0"/>
    <n v="0"/>
    <n v="0"/>
    <n v="0"/>
    <n v="0"/>
    <n v="0"/>
    <n v="0"/>
    <n v="0"/>
    <n v="0"/>
    <x v="4"/>
    <n v="0"/>
    <n v="0"/>
    <n v="0"/>
    <n v="0"/>
    <n v="0"/>
    <n v="0"/>
    <s v="Fall 2023"/>
    <n v="0"/>
    <n v="0"/>
    <n v="0"/>
    <n v="0"/>
    <n v="0"/>
    <n v="0"/>
    <n v="0"/>
    <n v="0"/>
    <n v="0"/>
    <n v="0"/>
    <n v="0"/>
  </r>
  <r>
    <s v="M206"/>
    <m/>
    <x v="25"/>
    <s v="2023"/>
    <x v="1"/>
    <x v="21"/>
    <n v="10000"/>
    <s v="Fall 2023"/>
    <s v="Wei Jin"/>
    <s v="wjin@ggc.edu"/>
    <m/>
    <s v="ITEC 2140, ITEC 2201  "/>
    <m/>
    <s v="n/a"/>
    <s v="n/a"/>
    <s v="n/a"/>
    <n v="0"/>
    <n v="0"/>
    <n v="0"/>
    <n v="0"/>
    <n v="0"/>
    <n v="0"/>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x v="6"/>
    <n v="0"/>
    <n v="0"/>
    <n v="0"/>
    <n v="0"/>
    <n v="0"/>
    <n v="0"/>
    <n v="0"/>
    <n v="0"/>
    <n v="0"/>
    <n v="0"/>
    <n v="0"/>
    <n v="0"/>
    <n v="0"/>
    <n v="0"/>
    <n v="0"/>
    <x v="4"/>
    <n v="0"/>
    <n v="0"/>
    <n v="0"/>
    <n v="0"/>
    <n v="0"/>
    <n v="0"/>
    <s v="Fall 2023"/>
    <n v="0"/>
    <n v="0"/>
    <n v="0"/>
    <n v="0"/>
    <n v="0"/>
    <n v="0"/>
    <n v="0"/>
    <n v="0"/>
    <n v="0"/>
    <n v="0"/>
    <n v="0"/>
  </r>
  <r>
    <s v="M208"/>
    <m/>
    <x v="25"/>
    <s v="2023"/>
    <x v="1"/>
    <x v="21"/>
    <n v="6600"/>
    <s v="Fall 2023"/>
    <s v="Sherly Abraham"/>
    <s v="sabraham1@ggc.edu"/>
    <m/>
    <s v="ITEC 3200   "/>
    <m/>
    <s v="n/a"/>
    <s v="n/a"/>
    <s v="n/a"/>
    <n v="0"/>
    <n v="0"/>
    <n v="0"/>
    <n v="0"/>
    <n v="0"/>
    <n v="0"/>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x v="6"/>
    <n v="0"/>
    <n v="0"/>
    <n v="0"/>
    <n v="0"/>
    <n v="0"/>
    <n v="0"/>
    <n v="0"/>
    <n v="0"/>
    <n v="0"/>
    <n v="0"/>
    <n v="0"/>
    <n v="0"/>
    <n v="0"/>
    <n v="0"/>
    <n v="0"/>
    <x v="4"/>
    <n v="0"/>
    <n v="0"/>
    <n v="0"/>
    <n v="0"/>
    <n v="0"/>
    <n v="0"/>
    <s v="Fall 2023"/>
    <n v="0"/>
    <n v="0"/>
    <n v="0"/>
    <n v="0"/>
    <n v="0"/>
    <n v="0"/>
    <n v="0"/>
    <n v="0"/>
    <n v="0"/>
    <n v="0"/>
    <n v="0"/>
  </r>
  <r>
    <s v="M209"/>
    <m/>
    <x v="25"/>
    <s v="2023"/>
    <x v="1"/>
    <x v="1"/>
    <n v="10000"/>
    <s v="Fall 2023"/>
    <s v="Shirley Tian"/>
    <s v="xtian2@kennesaw.edu"/>
    <m/>
    <s v="CSE 4973, IT 4863, IT 4883, IT 4773"/>
    <m/>
    <s v="n/a"/>
    <s v="n/a"/>
    <s v="n/a"/>
    <n v="0"/>
    <n v="0"/>
    <n v="0"/>
    <n v="0"/>
    <n v="0"/>
    <n v="0"/>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x v="6"/>
    <n v="0"/>
    <n v="0"/>
    <n v="0"/>
    <n v="0"/>
    <n v="0"/>
    <n v="0"/>
    <n v="0"/>
    <n v="0"/>
    <n v="0"/>
    <n v="0"/>
    <n v="0"/>
    <n v="0"/>
    <n v="0"/>
    <n v="0"/>
    <n v="0"/>
    <x v="4"/>
    <n v="0"/>
    <n v="0"/>
    <n v="0"/>
    <n v="0"/>
    <n v="0"/>
    <n v="0"/>
    <s v="Fall 2023"/>
    <n v="0"/>
    <n v="0"/>
    <n v="0"/>
    <n v="0"/>
    <n v="0"/>
    <n v="0"/>
    <n v="0"/>
    <n v="0"/>
    <n v="0"/>
    <n v="0"/>
    <n v="0"/>
  </r>
  <r>
    <s v="M210"/>
    <m/>
    <x v="25"/>
    <s v="2023"/>
    <x v="1"/>
    <x v="1"/>
    <n v="10000"/>
    <s v="Fall 2023"/>
    <s v="Ying Xie"/>
    <s v="yxie2@kennesaw.edu"/>
    <m/>
    <s v="IT 6923, IT 6933, IT 7113, IT 7503, IT 7343"/>
    <m/>
    <s v="n/a"/>
    <s v="n/a"/>
    <s v="n/a"/>
    <n v="0"/>
    <n v="0"/>
    <n v="0"/>
    <n v="0"/>
    <n v="0"/>
    <n v="0"/>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x v="6"/>
    <n v="0"/>
    <n v="0"/>
    <n v="0"/>
    <n v="0"/>
    <n v="0"/>
    <n v="0"/>
    <n v="0"/>
    <n v="0"/>
    <n v="0"/>
    <n v="0"/>
    <n v="0"/>
    <n v="0"/>
    <n v="0"/>
    <n v="0"/>
    <n v="0"/>
    <x v="4"/>
    <n v="0"/>
    <n v="0"/>
    <n v="0"/>
    <n v="0"/>
    <n v="0"/>
    <n v="0"/>
    <s v="Fall 2023"/>
    <n v="0"/>
    <n v="0"/>
    <n v="0"/>
    <n v="0"/>
    <n v="0"/>
    <n v="0"/>
    <n v="0"/>
    <n v="0"/>
    <n v="0"/>
    <n v="0"/>
    <n v="0"/>
  </r>
  <r>
    <s v="M212"/>
    <m/>
    <x v="25"/>
    <s v="2023"/>
    <x v="1"/>
    <x v="10"/>
    <n v="7000"/>
    <s v="Fall 2023"/>
    <s v="Anita Turlington"/>
    <s v="anita.turlington@ung.edu"/>
    <m/>
    <s v="ENGL 2112   "/>
    <m/>
    <s v="n/a"/>
    <s v="n/a"/>
    <s v="n/a"/>
    <n v="0"/>
    <n v="0"/>
    <n v="0"/>
    <n v="0"/>
    <n v="0"/>
    <n v="0"/>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x v="6"/>
    <n v="0"/>
    <n v="0"/>
    <n v="0"/>
    <n v="0"/>
    <n v="0"/>
    <n v="0"/>
    <n v="0"/>
    <n v="0"/>
    <n v="0"/>
    <n v="0"/>
    <n v="0"/>
    <n v="0"/>
    <n v="0"/>
    <n v="0"/>
    <n v="0"/>
    <x v="4"/>
    <n v="0"/>
    <n v="0"/>
    <n v="0"/>
    <n v="0"/>
    <n v="0"/>
    <n v="0"/>
    <s v="Fall 2023"/>
    <n v="0"/>
    <n v="0"/>
    <n v="0"/>
    <n v="0"/>
    <n v="0"/>
    <n v="0"/>
    <n v="0"/>
    <n v="0"/>
    <n v="0"/>
    <n v="0"/>
    <n v="0"/>
  </r>
  <r>
    <s v="M214"/>
    <m/>
    <x v="25"/>
    <s v="2023"/>
    <x v="1"/>
    <x v="4"/>
    <n v="10000"/>
    <s v="Fall 2023"/>
    <s v="Leslie Ann Dunn"/>
    <s v="ldunn@gsu.edu"/>
    <m/>
    <s v="BUSA 1105   "/>
    <m/>
    <s v="n/a"/>
    <s v="n/a"/>
    <s v="n/a"/>
    <n v="0"/>
    <n v="0"/>
    <n v="0"/>
    <n v="0"/>
    <n v="0"/>
    <n v="0"/>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x v="6"/>
    <n v="0"/>
    <n v="0"/>
    <n v="0"/>
    <n v="0"/>
    <n v="0"/>
    <n v="0"/>
    <n v="0"/>
    <n v="0"/>
    <n v="0"/>
    <n v="0"/>
    <n v="0"/>
    <n v="0"/>
    <n v="0"/>
    <n v="0"/>
    <n v="0"/>
    <x v="4"/>
    <n v="0"/>
    <n v="0"/>
    <n v="0"/>
    <n v="0"/>
    <n v="0"/>
    <n v="0"/>
    <s v="Fall 2023"/>
    <n v="0"/>
    <n v="0"/>
    <n v="0"/>
    <n v="0"/>
    <n v="0"/>
    <n v="0"/>
    <n v="0"/>
    <n v="0"/>
    <n v="0"/>
    <n v="0"/>
    <n v="0"/>
  </r>
  <r>
    <s v="M215"/>
    <m/>
    <x v="25"/>
    <s v="2023"/>
    <x v="1"/>
    <x v="14"/>
    <n v="6000"/>
    <s v="Fall 2023"/>
    <s v="Bronson Long"/>
    <s v="blong@highlands.edu"/>
    <m/>
    <s v="HIST 1111, HIST 1112, HIST 2111, HIST 2112"/>
    <m/>
    <s v="n/a"/>
    <s v="n/a"/>
    <s v="n/a"/>
    <n v="0"/>
    <n v="0"/>
    <n v="0"/>
    <n v="0"/>
    <n v="0"/>
    <n v="0"/>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x v="6"/>
    <n v="0"/>
    <n v="0"/>
    <n v="0"/>
    <n v="0"/>
    <n v="0"/>
    <n v="0"/>
    <n v="0"/>
    <n v="0"/>
    <n v="0"/>
    <n v="0"/>
    <n v="0"/>
    <n v="0"/>
    <n v="0"/>
    <n v="0"/>
    <n v="0"/>
    <x v="4"/>
    <n v="0"/>
    <n v="0"/>
    <n v="0"/>
    <n v="0"/>
    <n v="0"/>
    <n v="0"/>
    <s v="Fall 2023"/>
    <n v="0"/>
    <n v="0"/>
    <n v="0"/>
    <n v="0"/>
    <n v="0"/>
    <n v="0"/>
    <n v="0"/>
    <n v="0"/>
    <n v="0"/>
    <n v="0"/>
    <n v="0"/>
  </r>
  <r>
    <s v="632"/>
    <m/>
    <x v="25"/>
    <s v="2023"/>
    <x v="0"/>
    <x v="1"/>
    <n v="27800"/>
    <s v="Fall 2023"/>
    <s v="Jeanne Law-Bohannon"/>
    <s v="jbohan12@kennesaw.edu"/>
    <m/>
    <s v="ENGL 1102   "/>
    <m/>
    <s v="n/a"/>
    <s v="n/a"/>
    <s v="n/a"/>
    <n v="65240"/>
    <n v="932"/>
    <n v="70"/>
    <n v="0"/>
    <n v="632"/>
    <n v="300"/>
    <s v="Fall 2023"/>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x v="6"/>
    <n v="0"/>
    <n v="0"/>
    <n v="0"/>
    <n v="0"/>
    <n v="0"/>
    <n v="0"/>
    <n v="0"/>
    <n v="0"/>
    <n v="0"/>
    <n v="0"/>
    <n v="0"/>
    <n v="0"/>
    <n v="0"/>
    <n v="0"/>
    <n v="0"/>
    <x v="4"/>
    <n v="0"/>
    <n v="632"/>
    <n v="300"/>
    <n v="932"/>
    <n v="70"/>
    <n v="65240"/>
    <s v="Fall 2023"/>
    <n v="0"/>
    <n v="0"/>
    <n v="0"/>
    <n v="0"/>
    <n v="0"/>
    <n v="0"/>
    <n v="0"/>
    <n v="0"/>
    <n v="0"/>
    <n v="0"/>
    <n v="0"/>
  </r>
  <r>
    <s v="M219"/>
    <m/>
    <x v="25"/>
    <s v="2023"/>
    <x v="1"/>
    <x v="1"/>
    <n v="10000"/>
    <s v="Fall 2023"/>
    <s v="Tamara Powell"/>
    <s v="tpowel25@kennesaw.edu"/>
    <m/>
    <s v="ENGL 1101   "/>
    <m/>
    <s v="n/a"/>
    <s v="n/a"/>
    <s v="n/a"/>
    <n v="0"/>
    <n v="0"/>
    <n v="0"/>
    <n v="0"/>
    <n v="0"/>
    <n v="0"/>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x v="6"/>
    <n v="0"/>
    <n v="0"/>
    <n v="0"/>
    <n v="0"/>
    <n v="0"/>
    <n v="0"/>
    <n v="0"/>
    <n v="0"/>
    <n v="0"/>
    <n v="0"/>
    <n v="0"/>
    <n v="0"/>
    <n v="0"/>
    <n v="0"/>
    <n v="0"/>
    <x v="4"/>
    <n v="0"/>
    <n v="0"/>
    <n v="0"/>
    <n v="0"/>
    <n v="0"/>
    <n v="0"/>
    <s v="Fall 2023"/>
    <n v="0"/>
    <n v="0"/>
    <n v="0"/>
    <n v="0"/>
    <n v="0"/>
    <n v="0"/>
    <n v="0"/>
    <n v="0"/>
    <n v="0"/>
    <n v="0"/>
    <n v="0"/>
  </r>
  <r>
    <s v="M220"/>
    <m/>
    <x v="25"/>
    <s v="2023"/>
    <x v="1"/>
    <x v="2"/>
    <n v="9751"/>
    <s v="Fall 2023"/>
    <s v="Nandana Weliweriya"/>
    <s v="nandanaw@uga.edu"/>
    <m/>
    <s v="PHYS 1251"/>
    <m/>
    <s v="n/a"/>
    <s v="n/a"/>
    <s v="n/a"/>
    <n v="0"/>
    <n v="0"/>
    <n v="0"/>
    <n v="0"/>
    <n v="0"/>
    <n v="0"/>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x v="6"/>
    <n v="0"/>
    <n v="0"/>
    <n v="0"/>
    <n v="0"/>
    <n v="0"/>
    <n v="0"/>
    <n v="0"/>
    <n v="0"/>
    <n v="0"/>
    <n v="0"/>
    <n v="0"/>
    <n v="0"/>
    <n v="0"/>
    <n v="0"/>
    <n v="0"/>
    <x v="4"/>
    <n v="0"/>
    <n v="0"/>
    <n v="0"/>
    <n v="0"/>
    <n v="0"/>
    <n v="0"/>
    <s v="Fall 2023"/>
    <n v="0"/>
    <n v="0"/>
    <n v="0"/>
    <n v="0"/>
    <n v="0"/>
    <n v="0"/>
    <n v="0"/>
    <n v="0"/>
    <n v="0"/>
    <n v="0"/>
    <n v="0"/>
  </r>
  <r>
    <s v="M222"/>
    <m/>
    <x v="25"/>
    <s v="2023"/>
    <x v="1"/>
    <x v="18"/>
    <n v="2000"/>
    <s v="Fall 2023"/>
    <s v="Dennis Miller"/>
    <s v="dennismiller@clayton.edu"/>
    <m/>
    <s v="SPAN 1001, SPAN 1002  "/>
    <m/>
    <s v="n/a"/>
    <s v="n/a"/>
    <s v="n/a"/>
    <n v="0"/>
    <n v="0"/>
    <n v="0"/>
    <n v="0"/>
    <n v="0"/>
    <n v="0"/>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x v="6"/>
    <n v="0"/>
    <n v="0"/>
    <n v="0"/>
    <n v="0"/>
    <n v="0"/>
    <n v="0"/>
    <n v="0"/>
    <n v="0"/>
    <n v="0"/>
    <n v="0"/>
    <n v="0"/>
    <n v="0"/>
    <n v="0"/>
    <n v="0"/>
    <n v="0"/>
    <x v="4"/>
    <n v="0"/>
    <n v="0"/>
    <n v="0"/>
    <n v="0"/>
    <n v="0"/>
    <n v="0"/>
    <s v="Fall 2023"/>
    <n v="0"/>
    <n v="0"/>
    <n v="0"/>
    <n v="0"/>
    <n v="0"/>
    <n v="0"/>
    <n v="0"/>
    <n v="0"/>
    <n v="0"/>
    <n v="0"/>
    <n v="0"/>
  </r>
  <r>
    <s v="M223"/>
    <m/>
    <x v="25"/>
    <s v="2023"/>
    <x v="1"/>
    <x v="8"/>
    <n v="10000"/>
    <s v="Fall 2023"/>
    <s v="David L. Hu"/>
    <s v="hu@me.gatech.edu"/>
    <m/>
    <s v="ME 3340   "/>
    <m/>
    <s v="n/a"/>
    <s v="n/a"/>
    <s v="n/a"/>
    <n v="0"/>
    <n v="0"/>
    <n v="0"/>
    <n v="0"/>
    <n v="0"/>
    <n v="0"/>
    <m/>
    <m/>
    <m/>
    <m/>
    <m/>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n v="0"/>
    <x v="6"/>
    <n v="0"/>
    <n v="0"/>
    <n v="0"/>
    <n v="0"/>
    <n v="0"/>
    <n v="0"/>
    <n v="0"/>
    <n v="0"/>
    <n v="0"/>
    <n v="0"/>
    <n v="0"/>
    <n v="0"/>
    <n v="0"/>
    <n v="0"/>
    <n v="0"/>
    <x v="4"/>
    <n v="0"/>
    <n v="0"/>
    <n v="0"/>
    <n v="0"/>
    <n v="0"/>
    <n v="0"/>
    <s v="Fall 2023"/>
    <n v="0"/>
    <n v="0"/>
    <n v="0"/>
    <n v="0"/>
    <n v="0"/>
    <n v="0"/>
    <n v="0"/>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2"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rowHeaderCaption="Institution">
  <location ref="A1:E28" firstHeaderRow="0" firstDataRow="1" firstDataCol="1"/>
  <pivotFields count="136">
    <pivotField showAll="0"/>
    <pivotField showAll="0" defaultSubtotal="0"/>
    <pivotField showAll="0"/>
    <pivotField showAll="0"/>
    <pivotField showAll="0"/>
    <pivotField axis="axisRow" showAll="0">
      <items count="31">
        <item x="24"/>
        <item x="12"/>
        <item x="25"/>
        <item x="15"/>
        <item x="18"/>
        <item x="20"/>
        <item x="11"/>
        <item x="3"/>
        <item x="9"/>
        <item x="19"/>
        <item x="16"/>
        <item m="1" x="27"/>
        <item x="21"/>
        <item x="14"/>
        <item x="8"/>
        <item x="7"/>
        <item x="6"/>
        <item x="4"/>
        <item x="17"/>
        <item m="1" x="26"/>
        <item x="1"/>
        <item x="0"/>
        <item x="22"/>
        <item x="13"/>
        <item x="2"/>
        <item x="10"/>
        <item x="23"/>
        <item x="5"/>
        <item m="1" x="28"/>
        <item m="1" x="2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 showAll="0"/>
    <pivotField showAll="0"/>
    <pivotField numFmtId="1" showAll="0"/>
    <pivotField showAll="0"/>
    <pivotField numFmtId="1" showAll="0"/>
    <pivotField showAll="0"/>
    <pivotField numFmtId="1" showAll="0"/>
    <pivotField showAll="0"/>
    <pivotField numFmtId="1" showAll="0"/>
    <pivotField showAll="0"/>
    <pivotField numFmtId="1" showAll="0"/>
    <pivotField showAll="0"/>
    <pivotField numFmtId="1" showAll="0"/>
    <pivotField showAll="0"/>
    <pivotField numFmtId="3" showAll="0"/>
    <pivotField showAll="0"/>
    <pivotField numFmtId="3" showAll="0"/>
    <pivotField showAll="0"/>
    <pivotField numFmtId="3" showAll="0"/>
    <pivotField showAll="0"/>
    <pivotField numFmtId="3" showAll="0"/>
    <pivotField showAll="0"/>
    <pivotField numFmtId="3" showAll="0"/>
    <pivotField showAll="0"/>
    <pivotField numFmtId="3" showAll="0"/>
    <pivotField showAll="0"/>
    <pivotField numFmtId="3" showAll="0"/>
    <pivotField showAll="0"/>
    <pivotField showAll="0"/>
    <pivotField showAll="0"/>
    <pivotField showAll="0"/>
    <pivotField showAll="0"/>
    <pivotField showAll="0"/>
    <pivotField showAll="0"/>
    <pivotField showAll="0"/>
    <pivotField showAll="0"/>
    <pivotField showAll="0"/>
    <pivotField showAll="0"/>
    <pivotField showAll="0"/>
    <pivotField numFmtId="1"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numFmtId="1" showAll="0"/>
    <pivotField showAll="0"/>
    <pivotField showAll="0"/>
    <pivotField showAll="0"/>
    <pivotField numFmtId="1" showAll="0"/>
    <pivotField showAll="0"/>
    <pivotField showAll="0"/>
    <pivotField showAll="0"/>
    <pivotField showAll="0"/>
    <pivotField showAll="0"/>
    <pivotField numFmtId="1" showAll="0"/>
    <pivotField showAll="0"/>
    <pivotField showAll="0"/>
    <pivotField showAll="0"/>
    <pivotField numFmtId="165" showAll="0"/>
    <pivotField showAll="0"/>
    <pivotField showAll="0"/>
    <pivotField showAll="0"/>
    <pivotField numFmtId="165" showAll="0"/>
    <pivotField showAll="0"/>
    <pivotField numFmtId="165" showAll="0"/>
    <pivotField showAll="0"/>
    <pivotField showAll="0"/>
    <pivotField showAll="0"/>
    <pivotField showAll="0"/>
    <pivotField numFmtId="1" showAll="0"/>
    <pivotField showAll="0"/>
    <pivotField numFmtId="165" showAll="0"/>
    <pivotField showAll="0"/>
    <pivotField showAll="0"/>
    <pivotField numFmtId="165" showAll="0"/>
    <pivotField showAll="0"/>
    <pivotField numFmtId="165" showAll="0"/>
    <pivotField showAll="0"/>
    <pivotField numFmtId="165" showAll="0"/>
    <pivotField showAll="0"/>
    <pivotField numFmtId="165" showAll="0"/>
    <pivotField showAll="0"/>
    <pivotField showAll="0"/>
    <pivotField showAll="0"/>
    <pivotField showAll="0"/>
    <pivotField numFmtId="1" showAll="0"/>
    <pivotField showAll="0"/>
    <pivotField numFmtId="165" showAll="0"/>
    <pivotField showAll="0"/>
    <pivotField showAll="0"/>
    <pivotField numFmtId="165" showAll="0"/>
    <pivotField showAll="0"/>
    <pivotField numFmtId="165" showAll="0"/>
    <pivotField showAll="0"/>
    <pivotField numFmtId="165" showAll="0"/>
    <pivotField numFmtId="1" showAll="0"/>
    <pivotField numFmtId="165" showAll="0"/>
    <pivotField dataField="1" showAll="0"/>
    <pivotField dataField="1" showAll="0"/>
    <pivotField numFmtId="165" showAll="0"/>
  </pivotFields>
  <rowFields count="1">
    <field x="5"/>
  </rowFields>
  <rowItems count="27">
    <i>
      <x/>
    </i>
    <i>
      <x v="1"/>
    </i>
    <i>
      <x v="2"/>
    </i>
    <i>
      <x v="3"/>
    </i>
    <i>
      <x v="4"/>
    </i>
    <i>
      <x v="5"/>
    </i>
    <i>
      <x v="6"/>
    </i>
    <i>
      <x v="7"/>
    </i>
    <i>
      <x v="8"/>
    </i>
    <i>
      <x v="9"/>
    </i>
    <i>
      <x v="10"/>
    </i>
    <i>
      <x v="12"/>
    </i>
    <i>
      <x v="13"/>
    </i>
    <i>
      <x v="14"/>
    </i>
    <i>
      <x v="15"/>
    </i>
    <i>
      <x v="16"/>
    </i>
    <i>
      <x v="17"/>
    </i>
    <i>
      <x v="18"/>
    </i>
    <i>
      <x v="20"/>
    </i>
    <i>
      <x v="21"/>
    </i>
    <i>
      <x v="22"/>
    </i>
    <i>
      <x v="23"/>
    </i>
    <i>
      <x v="24"/>
    </i>
    <i>
      <x v="25"/>
    </i>
    <i>
      <x v="26"/>
    </i>
    <i>
      <x v="27"/>
    </i>
    <i t="grand">
      <x/>
    </i>
  </rowItems>
  <colFields count="1">
    <field x="-2"/>
  </colFields>
  <colItems count="4">
    <i>
      <x/>
    </i>
    <i i="1">
      <x v="1"/>
    </i>
    <i i="2">
      <x v="2"/>
    </i>
    <i i="3">
      <x v="3"/>
    </i>
  </colItems>
  <dataFields count="4">
    <dataField name="Sum of Grand Total Students" fld="133" baseField="4" baseItem="0" numFmtId="1"/>
    <dataField name="USG Students Affected Rank" fld="133" baseField="5" baseItem="0">
      <extLst>
        <ext xmlns:x14="http://schemas.microsoft.com/office/spreadsheetml/2009/9/main" uri="{E15A36E0-9728-4e99-A89B-3F7291B0FE68}">
          <x14:dataField pivotShowAs="rankDescending"/>
        </ext>
      </extLst>
    </dataField>
    <dataField name="Sum of Grand Total Savings" fld="134" baseField="4" baseItem="0" numFmtId="165"/>
    <dataField name="USG Student Savings Rank " fld="134" baseField="5" baseItem="0">
      <extLst>
        <ext xmlns:x14="http://schemas.microsoft.com/office/spreadsheetml/2009/9/main" uri="{E15A36E0-9728-4e99-A89B-3F7291B0FE68}">
          <x14:dataField pivotShowAs="rankDescending"/>
        </ext>
      </extLst>
    </dataField>
  </dataFields>
  <formats count="26">
    <format dxfId="1658">
      <pivotArea outline="0" collapsedLevelsAreSubtotals="1" fieldPosition="0">
        <references count="1">
          <reference field="4294967294" count="1" selected="0">
            <x v="0"/>
          </reference>
        </references>
      </pivotArea>
    </format>
    <format dxfId="1657">
      <pivotArea dataOnly="0" labelOnly="1" outline="0" fieldPosition="0">
        <references count="1">
          <reference field="4294967294" count="1">
            <x v="0"/>
          </reference>
        </references>
      </pivotArea>
    </format>
    <format dxfId="1656">
      <pivotArea outline="0" collapsedLevelsAreSubtotals="1" fieldPosition="0">
        <references count="1">
          <reference field="4294967294" count="1" selected="0">
            <x v="0"/>
          </reference>
        </references>
      </pivotArea>
    </format>
    <format dxfId="1655">
      <pivotArea dataOnly="0" labelOnly="1" outline="0" fieldPosition="0">
        <references count="1">
          <reference field="4294967294" count="1">
            <x v="0"/>
          </reference>
        </references>
      </pivotArea>
    </format>
    <format dxfId="1654">
      <pivotArea outline="0" collapsedLevelsAreSubtotals="1" fieldPosition="0">
        <references count="1">
          <reference field="4294967294" count="1" selected="0">
            <x v="0"/>
          </reference>
        </references>
      </pivotArea>
    </format>
    <format dxfId="1653">
      <pivotArea dataOnly="0" labelOnly="1" outline="0" fieldPosition="0">
        <references count="1">
          <reference field="4294967294" count="1">
            <x v="0"/>
          </reference>
        </references>
      </pivotArea>
    </format>
    <format dxfId="1652">
      <pivotArea outline="0" collapsedLevelsAreSubtotals="1" fieldPosition="0">
        <references count="1">
          <reference field="4294967294" count="1" selected="0">
            <x v="2"/>
          </reference>
        </references>
      </pivotArea>
    </format>
    <format dxfId="1651">
      <pivotArea dataOnly="0" labelOnly="1" outline="0" fieldPosition="0">
        <references count="1">
          <reference field="4294967294" count="1">
            <x v="2"/>
          </reference>
        </references>
      </pivotArea>
    </format>
    <format dxfId="1650">
      <pivotArea outline="0" collapsedLevelsAreSubtotals="1" fieldPosition="0">
        <references count="1">
          <reference field="4294967294" count="1" selected="0">
            <x v="1"/>
          </reference>
        </references>
      </pivotArea>
    </format>
    <format dxfId="1649">
      <pivotArea dataOnly="0" labelOnly="1" outline="0" fieldPosition="0">
        <references count="1">
          <reference field="4294967294" count="1">
            <x v="1"/>
          </reference>
        </references>
      </pivotArea>
    </format>
    <format dxfId="1648">
      <pivotArea outline="0" collapsedLevelsAreSubtotals="1" fieldPosition="0">
        <references count="1">
          <reference field="4294967294" count="1" selected="0">
            <x v="1"/>
          </reference>
        </references>
      </pivotArea>
    </format>
    <format dxfId="1647">
      <pivotArea dataOnly="0" labelOnly="1" outline="0" fieldPosition="0">
        <references count="1">
          <reference field="4294967294" count="1">
            <x v="1"/>
          </reference>
        </references>
      </pivotArea>
    </format>
    <format dxfId="1646">
      <pivotArea outline="0" collapsedLevelsAreSubtotals="1" fieldPosition="0">
        <references count="1">
          <reference field="4294967294" count="1" selected="0">
            <x v="1"/>
          </reference>
        </references>
      </pivotArea>
    </format>
    <format dxfId="1645">
      <pivotArea dataOnly="0" labelOnly="1" outline="0" fieldPosition="0">
        <references count="1">
          <reference field="4294967294" count="1">
            <x v="1"/>
          </reference>
        </references>
      </pivotArea>
    </format>
    <format dxfId="1644">
      <pivotArea outline="0" collapsedLevelsAreSubtotals="1" fieldPosition="0">
        <references count="1">
          <reference field="4294967294" count="1" selected="0">
            <x v="3"/>
          </reference>
        </references>
      </pivotArea>
    </format>
    <format dxfId="1643">
      <pivotArea dataOnly="0" labelOnly="1" outline="0" fieldPosition="0">
        <references count="1">
          <reference field="4294967294" count="1">
            <x v="3"/>
          </reference>
        </references>
      </pivotArea>
    </format>
    <format dxfId="1642">
      <pivotArea outline="0" collapsedLevelsAreSubtotals="1" fieldPosition="0">
        <references count="1">
          <reference field="4294967294" count="1" selected="0">
            <x v="3"/>
          </reference>
        </references>
      </pivotArea>
    </format>
    <format dxfId="1641">
      <pivotArea dataOnly="0" labelOnly="1" outline="0" fieldPosition="0">
        <references count="1">
          <reference field="4294967294" count="1">
            <x v="3"/>
          </reference>
        </references>
      </pivotArea>
    </format>
    <format dxfId="1640">
      <pivotArea outline="0" collapsedLevelsAreSubtotals="1" fieldPosition="0">
        <references count="1">
          <reference field="4294967294" count="1" selected="0">
            <x v="3"/>
          </reference>
        </references>
      </pivotArea>
    </format>
    <format dxfId="1639">
      <pivotArea dataOnly="0" labelOnly="1" outline="0" fieldPosition="0">
        <references count="1">
          <reference field="4294967294" count="1">
            <x v="3"/>
          </reference>
        </references>
      </pivotArea>
    </format>
    <format dxfId="1638">
      <pivotArea outline="0" collapsedLevelsAreSubtotals="1" fieldPosition="0">
        <references count="1">
          <reference field="4294967294" count="1" selected="0">
            <x v="3"/>
          </reference>
        </references>
      </pivotArea>
    </format>
    <format dxfId="1637">
      <pivotArea dataOnly="0" labelOnly="1" outline="0" fieldPosition="0">
        <references count="1">
          <reference field="4294967294" count="1">
            <x v="3"/>
          </reference>
        </references>
      </pivotArea>
    </format>
    <format dxfId="1636">
      <pivotArea outline="0" collapsedLevelsAreSubtotals="1" fieldPosition="0">
        <references count="1">
          <reference field="4294967294" count="1" selected="0">
            <x v="3"/>
          </reference>
        </references>
      </pivotArea>
    </format>
    <format dxfId="1635">
      <pivotArea dataOnly="0" labelOnly="1" outline="0" fieldPosition="0">
        <references count="1">
          <reference field="4294967294" count="1">
            <x v="3"/>
          </reference>
        </references>
      </pivotArea>
    </format>
    <format dxfId="1634">
      <pivotArea outline="0" fieldPosition="0">
        <references count="1">
          <reference field="4294967294" count="1">
            <x v="1"/>
          </reference>
        </references>
      </pivotArea>
    </format>
    <format dxfId="1633">
      <pivotArea outline="0" fieldPosition="0">
        <references count="1">
          <reference field="4294967294" count="1">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A1:EE593" totalsRowCount="1" headerRowDxfId="1843" dataDxfId="1842" totalsRowDxfId="1841" totalsRowCellStyle="Currency">
  <autoFilter ref="A1:EE592" xr:uid="{00000000-0009-0000-0100-000001000000}"/>
  <sortState xmlns:xlrd2="http://schemas.microsoft.com/office/spreadsheetml/2017/richdata2" ref="A2:EE563">
    <sortCondition ref="C2:C563"/>
    <sortCondition ref="B2:B563"/>
    <sortCondition ref="A2:A563"/>
  </sortState>
  <tableColumns count="135">
    <tableColumn id="1" xr3:uid="{00000000-0010-0000-0100-000001000000}" name="Grant #" dataDxfId="1840" totalsRowDxfId="1629"/>
    <tableColumn id="2" xr3:uid="{00000000-0010-0000-0100-000002000000}" name="Round #" dataDxfId="1839" totalsRowDxfId="1628"/>
    <tableColumn id="3" xr3:uid="{00000000-0010-0000-0100-000003000000}" name="Fiscal Year" dataDxfId="1838" totalsRowDxfId="1627"/>
    <tableColumn id="12" xr3:uid="{00000000-0010-0000-0100-00000C000000}" name="Type" dataDxfId="1837" totalsRowDxfId="1626"/>
    <tableColumn id="6" xr3:uid="{00000000-0010-0000-0100-000006000000}" name="Institution " dataDxfId="1836" totalsRowDxfId="1625"/>
    <tableColumn id="7" xr3:uid="{00000000-0010-0000-0100-000007000000}" name="Total Award" dataDxfId="1835" totalsRowDxfId="1624" dataCellStyle="Currency"/>
    <tableColumn id="91" xr3:uid="{E0077532-5F3F-4D85-9990-DE741A6FCB6C}" name="Final Semester" dataDxfId="1834" totalsRowDxfId="1623"/>
    <tableColumn id="14" xr3:uid="{00000000-0010-0000-0100-00000E000000}" name="Project Lead" dataDxfId="1833" totalsRowDxfId="1622"/>
    <tableColumn id="60" xr3:uid="{00000000-0010-0000-0100-00003C000000}" name="Email Address" dataDxfId="1832" totalsRowDxfId="1621"/>
    <tableColumn id="16" xr3:uid="{00000000-0010-0000-0100-000010000000}" name="Course Names" dataDxfId="1831" totalsRowDxfId="1620"/>
    <tableColumn id="15" xr3:uid="{00000000-0010-0000-0100-00000F000000}" name="Course Numbers" dataDxfId="1830" totalsRowDxfId="1619"/>
    <tableColumn id="49" xr3:uid="{00000000-0010-0000-0100-000031000000}" name="Subject Area" dataDxfId="1829" totalsRowDxfId="1618"/>
    <tableColumn id="5" xr3:uid="{00000000-0010-0000-0100-000005000000}" name="Final Report: Perceptions" dataDxfId="1828" totalsRowDxfId="1617"/>
    <tableColumn id="19" xr3:uid="{00000000-0010-0000-0100-000013000000}" name="Final Report: Outcomes" dataDxfId="1827" totalsRowDxfId="1616"/>
    <tableColumn id="50" xr3:uid="{00000000-0010-0000-0100-000032000000}" name="Final Report: Retention" dataDxfId="1826" totalsRowDxfId="1615"/>
    <tableColumn id="13" xr3:uid="{00000000-0010-0000-0100-00000D000000}" name="Annual Savings" dataDxfId="1825" totalsRowDxfId="1614"/>
    <tableColumn id="21" xr3:uid="{00000000-0010-0000-0100-000015000000}" name="Annual Students" dataDxfId="1824" totalsRowDxfId="1613"/>
    <tableColumn id="22" xr3:uid="{00000000-0010-0000-0100-000016000000}" name="Savings Per Student" dataDxfId="1823" totalsRowDxfId="1612"/>
    <tableColumn id="23" xr3:uid="{00000000-0010-0000-0100-000017000000}" name="Students Per Summer" dataDxfId="1822" totalsRowDxfId="1611"/>
    <tableColumn id="24" xr3:uid="{00000000-0010-0000-0100-000018000000}" name="Students Per Fall" dataDxfId="1821" totalsRowDxfId="1610"/>
    <tableColumn id="25" xr3:uid="{00000000-0010-0000-0100-000019000000}" name="Students Per Spring" dataDxfId="1820" totalsRowDxfId="1609"/>
    <tableColumn id="26" xr3:uid="{00000000-0010-0000-0100-00001A000000}" name="1st Implementation Sem." dataDxfId="1819" totalsRowDxfId="1608"/>
    <tableColumn id="53" xr3:uid="{00000000-0010-0000-0100-000035000000}" name="Scaled Up? " dataDxfId="1818" totalsRowDxfId="1607"/>
    <tableColumn id="28" xr3:uid="{00000000-0010-0000-0100-00001C000000}" name="Scaling Up Grant Number" dataDxfId="1817" totalsRowDxfId="1606"/>
    <tableColumn id="27" xr3:uid="{00000000-0010-0000-0100-00001B000000}" name="Update Occurs" dataDxfId="1816" totalsRowDxfId="1605"/>
    <tableColumn id="47" xr3:uid="{00000000-0010-0000-0100-00002F000000}" name="Sustainability Check 1 (2017-2018) Status" dataDxfId="1815" totalsRowDxfId="1604"/>
    <tableColumn id="31" xr3:uid="{00000000-0010-0000-0100-00001F000000}" name="Spring 2015 Students" dataDxfId="1814" totalsRowDxfId="1603">
      <calculatedColumnFormula>U2</calculatedColumnFormula>
    </tableColumn>
    <tableColumn id="30" xr3:uid="{00000000-0010-0000-0100-00001E000000}" name="Spring 2015 Savings" dataDxfId="1813" totalsRowDxfId="1602"/>
    <tableColumn id="40" xr3:uid="{00000000-0010-0000-0100-000028000000}" name="Total AY 2014-2015 Students" dataDxfId="1812" totalsRowDxfId="1601"/>
    <tableColumn id="41" xr3:uid="{00000000-0010-0000-0100-000029000000}" name="Total AY 2014-2015 Savings" dataDxfId="1811" totalsRowDxfId="1600">
      <calculatedColumnFormula>AB2</calculatedColumnFormula>
    </tableColumn>
    <tableColumn id="32" xr3:uid="{00000000-0010-0000-0100-000020000000}" name="Summer 2015 Students" dataDxfId="1810" totalsRowDxfId="1599">
      <calculatedColumnFormula>IF(Table1[[#This Row],[Sustainability Check 1 (2017-2018) Status]]="Continued", Table1[[#This Row],[Students Per Summer]], 0)</calculatedColumnFormula>
    </tableColumn>
    <tableColumn id="29" xr3:uid="{00000000-0010-0000-0100-00001D000000}" name="Summer 2015 Savings" dataDxfId="1809" totalsRowDxfId="1598">
      <calculatedColumnFormula>$R2*AE2</calculatedColumnFormula>
    </tableColumn>
    <tableColumn id="33" xr3:uid="{00000000-0010-0000-0100-000021000000}" name="Fall 2015 Students" dataDxfId="1808" totalsRowDxfId="1597">
      <calculatedColumnFormula>IF(Table1[[#This Row],[Sustainability Check 1 (2017-2018) Status]]="Continued", Table1[[#This Row],[Students Per Fall]], 0)</calculatedColumnFormula>
    </tableColumn>
    <tableColumn id="34" xr3:uid="{00000000-0010-0000-0100-000022000000}" name="Fall 2015 Savings" dataDxfId="1807" totalsRowDxfId="1596">
      <calculatedColumnFormula>$R2*AG2</calculatedColumnFormula>
    </tableColumn>
    <tableColumn id="35" xr3:uid="{00000000-0010-0000-0100-000023000000}" name="Spring 2016 Students" dataDxfId="1806" totalsRowDxfId="1595"/>
    <tableColumn id="36" xr3:uid="{00000000-0010-0000-0100-000024000000}" name="Spring 2016 Savings" dataDxfId="1805" totalsRowDxfId="1594">
      <calculatedColumnFormula>$R2*AI2</calculatedColumnFormula>
    </tableColumn>
    <tableColumn id="43" xr3:uid="{00000000-0010-0000-0100-00002B000000}" name="Total AY 2015-2016 Students" dataDxfId="1804" totalsRowDxfId="1593"/>
    <tableColumn id="42" xr3:uid="{00000000-0010-0000-0100-00002A000000}" name="Total AY 2015-2016 Savings" dataDxfId="1803" totalsRowDxfId="1592">
      <calculatedColumnFormula>AF2+AH2+AJ2</calculatedColumnFormula>
    </tableColumn>
    <tableColumn id="37" xr3:uid="{00000000-0010-0000-0100-000025000000}" name="Summer 2016 Students" dataDxfId="1802" totalsRowDxfId="1591"/>
    <tableColumn id="38" xr3:uid="{00000000-0010-0000-0100-000026000000}" name="Summer 2016 Savings" dataDxfId="1801" totalsRowDxfId="1590"/>
    <tableColumn id="39" xr3:uid="{00000000-0010-0000-0100-000027000000}" name="Fall 2016 Students" dataDxfId="1800" totalsRowDxfId="1589"/>
    <tableColumn id="44" xr3:uid="{00000000-0010-0000-0100-00002C000000}" name="Fall 2016 Savings" dataDxfId="1799" totalsRowDxfId="1588"/>
    <tableColumn id="45" xr3:uid="{00000000-0010-0000-0100-00002D000000}" name="Spring 2017 Students" dataDxfId="1798" totalsRowDxfId="1587"/>
    <tableColumn id="46" xr3:uid="{00000000-0010-0000-0100-00002E000000}" name="Spring 2017 Savings" dataDxfId="1797" totalsRowDxfId="1586"/>
    <tableColumn id="51" xr3:uid="{00000000-0010-0000-0100-000033000000}" name="Total AY 2016-2017 Students" dataDxfId="1796" totalsRowDxfId="1585"/>
    <tableColumn id="52" xr3:uid="{00000000-0010-0000-0100-000034000000}" name="Total AY 2016-2017 Savings" dataDxfId="1795" totalsRowDxfId="1584"/>
    <tableColumn id="54" xr3:uid="{00000000-0010-0000-0100-000036000000}" name="Summer 2017 Students" dataDxfId="1794" totalsRowDxfId="1583"/>
    <tableColumn id="55" xr3:uid="{00000000-0010-0000-0100-000037000000}" name="Summer 2017 Savings" dataDxfId="1793" totalsRowDxfId="1582"/>
    <tableColumn id="56" xr3:uid="{00000000-0010-0000-0100-000038000000}" name="Fall 2017 Students" dataDxfId="1792" totalsRowDxfId="1581"/>
    <tableColumn id="57" xr3:uid="{00000000-0010-0000-0100-000039000000}" name="Fall 2017 Savings" dataDxfId="1791" totalsRowDxfId="1580"/>
    <tableColumn id="58" xr3:uid="{00000000-0010-0000-0100-00003A000000}" name="Spring 2018 Students" dataDxfId="1790" totalsRowDxfId="1579"/>
    <tableColumn id="59" xr3:uid="{00000000-0010-0000-0100-00003B000000}" name="Spring 2018 Savings" dataDxfId="1789" totalsRowDxfId="1578"/>
    <tableColumn id="61" xr3:uid="{00000000-0010-0000-0100-00003D000000}" name="Total AY 2017-2018 Students" dataDxfId="1788" totalsRowDxfId="1577"/>
    <tableColumn id="62" xr3:uid="{00000000-0010-0000-0100-00003E000000}" name="Total AY 2017-2018 Savings" dataDxfId="1787" totalsRowDxfId="1576"/>
    <tableColumn id="67" xr3:uid="{00000000-0010-0000-0100-000043000000}" name="Sustainability Check 2 (2018-2019) Status" dataDxfId="1786" totalsRowDxfId="1575"/>
    <tableColumn id="68" xr3:uid="{00000000-0010-0000-0100-000044000000}" name="Check 2 Students Summer" dataDxfId="1785" totalsRowDxfId="1574"/>
    <tableColumn id="69" xr3:uid="{00000000-0010-0000-0100-000045000000}" name="Check 2 Students Fall" dataDxfId="1784" totalsRowDxfId="1573"/>
    <tableColumn id="70" xr3:uid="{00000000-0010-0000-0100-000046000000}" name="Check 2 Students Spring" dataDxfId="1783" totalsRowDxfId="1572"/>
    <tableColumn id="71" xr3:uid="{00000000-0010-0000-0100-000047000000}" name="Check 2 Students Total" dataDxfId="1782" totalsRowDxfId="1571">
      <calculatedColumnFormula>SUM(BD2:BF2)</calculatedColumnFormula>
    </tableColumn>
    <tableColumn id="48" xr3:uid="{00000000-0010-0000-0100-000030000000}" name="Summer 2018 Price Check" dataDxfId="1781" totalsRowDxfId="1570"/>
    <tableColumn id="4" xr3:uid="{00000000-0010-0000-0100-000004000000}" name="Check 2 Students Annual Savings" dataDxfId="1780" totalsRowDxfId="1569">
      <calculatedColumnFormula>Table1[[#This Row],[Check 2 Students Total]]*Table1[[#This Row],[Summer 2018 Price Check]]</calculatedColumnFormula>
    </tableColumn>
    <tableColumn id="63" xr3:uid="{00000000-0010-0000-0100-00003F000000}" name="Summer 2018 Students" dataDxfId="1779" totalsRowDxfId="1568"/>
    <tableColumn id="64" xr3:uid="{00000000-0010-0000-0100-000040000000}" name="Summer 2018 Savings" dataDxfId="1778" totalsRowDxfId="1567"/>
    <tableColumn id="65" xr3:uid="{00000000-0010-0000-0100-000041000000}" name="Fall 2018 Students" dataDxfId="1777" totalsRowDxfId="1566"/>
    <tableColumn id="66" xr3:uid="{00000000-0010-0000-0100-000042000000}" name="Fall 2018 Savings" dataDxfId="1776" totalsRowDxfId="1565"/>
    <tableColumn id="75" xr3:uid="{00000000-0010-0000-0100-00004B000000}" name="Spring 2019 Students" dataDxfId="1775" totalsRowDxfId="1564"/>
    <tableColumn id="78" xr3:uid="{00000000-0010-0000-0100-00004E000000}" name="Spring 2019 Savings" dataDxfId="1774" totalsRowDxfId="1563">
      <calculatedColumnFormula>Table1[[#This Row],[Summer 2018 Price Check]]*Table1[[#This Row],[Spring 2019 Students]]</calculatedColumnFormula>
    </tableColumn>
    <tableColumn id="72" xr3:uid="{00000000-0010-0000-0100-000048000000}" name="Total AY 2018-2019 Students" dataDxfId="1773" totalsRowDxfId="1562">
      <calculatedColumnFormula>BJ2+BL2+BN2</calculatedColumnFormula>
    </tableColumn>
    <tableColumn id="77" xr3:uid="{00000000-0010-0000-0100-00004D000000}" name="Total AY 2018-2019 Savings" dataDxfId="1772" totalsRowDxfId="1561">
      <calculatedColumnFormula>BK2+BM2+BO2</calculatedColumnFormula>
    </tableColumn>
    <tableColumn id="90" xr3:uid="{00000000-0010-0000-0100-00005A000000}" name="Check 3 Status" dataDxfId="1771" totalsRowDxfId="1560"/>
    <tableColumn id="80" xr3:uid="{00000000-0010-0000-0100-000050000000}" name="Check 3 Students Summer" dataDxfId="1770" totalsRowDxfId="1559"/>
    <tableColumn id="81" xr3:uid="{00000000-0010-0000-0100-000051000000}" name="Check 3 Students Fall" dataDxfId="1769" totalsRowDxfId="1558"/>
    <tableColumn id="82" xr3:uid="{00000000-0010-0000-0100-000052000000}" name="Check 3 Students Spring" dataDxfId="1768" totalsRowDxfId="1557"/>
    <tableColumn id="83" xr3:uid="{00000000-0010-0000-0100-000053000000}" name="Check 3 Students Total" dataDxfId="1767" totalsRowDxfId="1556">
      <calculatedColumnFormula>Q2</calculatedColumnFormula>
    </tableColumn>
    <tableColumn id="84" xr3:uid="{00000000-0010-0000-0100-000054000000}" name="Check 3 Per Student Savings" dataDxfId="1766" totalsRowDxfId="1555"/>
    <tableColumn id="85" xr3:uid="{00000000-0010-0000-0100-000055000000}" name="Check 3 Total Annual Savings" dataDxfId="1765" totalsRowDxfId="1554">
      <calculatedColumnFormula>(BV2*BW2)</calculatedColumnFormula>
    </tableColumn>
    <tableColumn id="96" xr3:uid="{E078D645-C1DE-403A-8DB7-7CEAF5E0D008}" name="Starting Semester" dataDxfId="1764" totalsRowDxfId="1553"/>
    <tableColumn id="86" xr3:uid="{00000000-0010-0000-0100-000056000000}" name="Summer 2019 Students" dataDxfId="1763" totalsRowDxfId="1552">
      <calculatedColumnFormula>IF(Table1[[#This Row],[Check 3 Status]]="Continued", Table1[[#This Row],[Check 3 Students Summer]], 0)</calculatedColumnFormula>
    </tableColumn>
    <tableColumn id="87" xr3:uid="{00000000-0010-0000-0100-000057000000}" name="Summer 2019 Savings" dataDxfId="1762" totalsRowDxfId="1551">
      <calculatedColumnFormula>Table1[[#This Row],[Check 3 Per Student Savings]]*BZ2</calculatedColumnFormula>
    </tableColumn>
    <tableColumn id="88" xr3:uid="{00000000-0010-0000-0100-000058000000}" name="Fall 2019 Students" dataDxfId="1761" totalsRowDxfId="1550">
      <calculatedColumnFormula>IF(Table1[[#This Row],[Check 3 Status]]="Continued", Table1[[#This Row],[Check 3 Students Fall]], 0)</calculatedColumnFormula>
    </tableColumn>
    <tableColumn id="89" xr3:uid="{00000000-0010-0000-0100-000059000000}" name="Fall 2019 Savings" dataDxfId="1760" totalsRowDxfId="1549">
      <calculatedColumnFormula>Table1[[#This Row],[Check 3 Per Student Savings]]*CB2</calculatedColumnFormula>
    </tableColumn>
    <tableColumn id="79" xr3:uid="{55845AA0-F063-4DFD-86AB-2715F301F539}" name="Spring 2020 Students" dataDxfId="1759" totalsRowDxfId="1548">
      <calculatedColumnFormula>IF(Table1[[#This Row],[Check 3 Status]]="Continued", Table1[[#This Row],[Check 3 Students Spring]], 0)</calculatedColumnFormula>
    </tableColumn>
    <tableColumn id="92" xr3:uid="{5DE0A768-B27A-41E9-A66C-7BFC513E9B42}" name="Spring 2020 Savings" dataDxfId="1758" totalsRowDxfId="1547">
      <calculatedColumnFormula>Table1[[#This Row],[Check 3 Per Student Savings]]*CD2</calculatedColumnFormula>
    </tableColumn>
    <tableColumn id="93" xr3:uid="{46D667C5-4265-46A2-AA7D-068A7B107369}" name="Total AY 2019-2020 Students" dataDxfId="1757" totalsRowDxfId="1546">
      <calculatedColumnFormula>BZ2+CB2+CD2</calculatedColumnFormula>
    </tableColumn>
    <tableColumn id="95" xr3:uid="{92B571FC-5481-49FA-99CD-A83C5CE8924E}" name="Total AY 2019-2020 Savings" dataDxfId="1756" totalsRowDxfId="1545">
      <calculatedColumnFormula>CA2+CC2+CE2</calculatedColumnFormula>
    </tableColumn>
    <tableColumn id="107" xr3:uid="{B12F752B-ACBD-40F6-A021-89CE1B02E1E9}" name="Check 4 Status" dataDxfId="1755" totalsRowDxfId="1544"/>
    <tableColumn id="106" xr3:uid="{ABCB3E2C-0EF8-436B-B978-65449F21AFFF}" name="Check 4 Students Summer" dataDxfId="1754" totalsRowDxfId="1543"/>
    <tableColumn id="105" xr3:uid="{9AFD4F27-B0FF-4855-A2D0-409FEE4BEDE9}" name="Check 4 Students Fall" dataDxfId="1753" totalsRowDxfId="1542"/>
    <tableColumn id="104" xr3:uid="{30DA4CBD-D799-47B4-83D9-CD4380A8D08D}" name="Check 4 Students Spring" dataDxfId="1752" totalsRowDxfId="1541"/>
    <tableColumn id="108" xr3:uid="{2ADA2B55-F2AF-4E76-A60D-67B943A23453}" name="Check 4 Students Total" dataDxfId="1751" totalsRowDxfId="1540">
      <calculatedColumnFormula>CI2+CJ2+CK2</calculatedColumnFormula>
    </tableColumn>
    <tableColumn id="101" xr3:uid="{476C0421-7D7F-4552-90B9-C7347FC80BD8}" name="Check 4 Per Student Savings" dataDxfId="1750" totalsRowDxfId="1539"/>
    <tableColumn id="102" xr3:uid="{F8CA6F15-129D-4899-A095-B6A300623B69}" name="Check 4 Total Annual Savings" dataDxfId="1749" totalsRowDxfId="1538">
      <calculatedColumnFormula>CL2*CM2</calculatedColumnFormula>
    </tableColumn>
    <tableColumn id="98" xr3:uid="{0C1FE0D3-4C34-4478-9AB4-1E6592343C9C}" name="Summer 2020 Students" dataDxfId="1748" totalsRowDxfId="1537">
      <calculatedColumnFormula>IF(Table1[[#This Row],[Check 3 Status]]="Continued", Table1[[#This Row],[Check 3 Students Summer]], 0)</calculatedColumnFormula>
    </tableColumn>
    <tableColumn id="99" xr3:uid="{D69AF4C4-D269-4CB7-8E76-DF9BD2145378}" name="Summer 2020 Savings" dataDxfId="1747" totalsRowDxfId="1536">
      <calculatedColumnFormula>Table1[[#This Row],[Check 4 Per Student Savings]]*CO2</calculatedColumnFormula>
    </tableColumn>
    <tableColumn id="100" xr3:uid="{EC49698B-488A-45E1-A663-F5AD7127415C}" name="Fall 2020 Students" dataDxfId="1746" totalsRowDxfId="1535">
      <calculatedColumnFormula>IF(Table1[[#This Row],[Check 4 Status]]="Continued", Table1[[#This Row],[Check 4 Students Fall]], 0)</calculatedColumnFormula>
    </tableColumn>
    <tableColumn id="103" xr3:uid="{CA401864-F9AD-44DA-8988-39A90C78C9B5}" name="Fall 2020 Savings" dataDxfId="1745" totalsRowDxfId="1534">
      <calculatedColumnFormula>Table1[[#This Row],[Check 4 Per Student Savings]]*CQ2</calculatedColumnFormula>
    </tableColumn>
    <tableColumn id="109" xr3:uid="{1BC3E21C-DD87-4E08-A6A6-3FAD1E7FD935}" name="Spring 2021 Students" dataDxfId="1744" totalsRowDxfId="1533"/>
    <tableColumn id="110" xr3:uid="{3035DE4E-146C-4376-A2DD-3EB8D2849157}" name="Spring 2021 Savings" dataDxfId="1743" totalsRowDxfId="1532">
      <calculatedColumnFormula>Table1[[#This Row],[Check 4 Per Student Savings]]*CS2</calculatedColumnFormula>
    </tableColumn>
    <tableColumn id="112" xr3:uid="{97741CBD-FA9F-49A4-8460-843307B54603}" name="Total AY 2020-2021 Students" dataDxfId="1742" totalsRowDxfId="1531" dataCellStyle="Comma">
      <calculatedColumnFormula>CO2+CQ2+CS2</calculatedColumnFormula>
    </tableColumn>
    <tableColumn id="113" xr3:uid="{1672A2B9-99D4-4196-B9B8-1E8791E1566A}" name="Total AY 2020-2021 Savings" dataDxfId="1741" totalsRowDxfId="1530">
      <calculatedColumnFormula>CP2+CR2+CT2</calculatedColumnFormula>
    </tableColumn>
    <tableColumn id="18" xr3:uid="{EC8B9BAF-EEA0-4270-BA09-80F2096CA2C8}" name="Check 5 Status" dataDxfId="1740" totalsRowDxfId="1529"/>
    <tableColumn id="20" xr3:uid="{53967278-921C-4150-A3A0-DA85DA3CBDD6}" name="Check 5 Students Summer" dataDxfId="1739" totalsRowDxfId="1528"/>
    <tableColumn id="94" xr3:uid="{15C2065B-A1AF-4C45-B912-A8F262E0404E}" name="Check 5 Students Fall" dataDxfId="1738" totalsRowDxfId="1527"/>
    <tableColumn id="97" xr3:uid="{A1A28BF0-0B1E-4495-BA59-EBB32F79BB57}" name="Check 5 Students Spring" dataDxfId="1737" totalsRowDxfId="1526"/>
    <tableColumn id="111" xr3:uid="{EE84FC30-F429-4D6A-B9C6-B971948E859A}" name="Check 5 Students Total" dataDxfId="1736" totalsRowDxfId="1525">
      <calculatedColumnFormula>CX2+CY2+CZ2</calculatedColumnFormula>
    </tableColumn>
    <tableColumn id="114" xr3:uid="{E86F0084-23AE-4B8C-86CA-00035C5125D4}" name="Check 5 Per Student Savings" dataDxfId="1735" totalsRowDxfId="1524"/>
    <tableColumn id="115" xr3:uid="{FB1E89BA-E352-40C3-ADE7-037BF2FF027D}" name="Check 5 Total Annual Savings" dataDxfId="1734" totalsRowDxfId="1523">
      <calculatedColumnFormula>DA2*DB2</calculatedColumnFormula>
    </tableColumn>
    <tableColumn id="116" xr3:uid="{B25F78E1-78CD-41B0-B07C-F975EC05E3E7}" name="Starting Semester2" dataDxfId="1733" totalsRowDxfId="1522"/>
    <tableColumn id="10" xr3:uid="{5576810A-1D71-4861-A23B-DEE8506597B9}" name="Summer 2021 Students" dataDxfId="1732" totalsRowDxfId="1521">
      <calculatedColumnFormula>IF(Table1[[#This Row],[Check 5 Status]]="Continued", Table1[[#This Row],[Check 5 Students Summer]], 0)</calculatedColumnFormula>
    </tableColumn>
    <tableColumn id="11" xr3:uid="{88939516-5F9A-4A57-97F0-0E006D41C57E}" name="Summer 2021 Savings" dataDxfId="1731" totalsRowDxfId="1520">
      <calculatedColumnFormula>Table1[[#This Row],[Check 5 Per Student Savings]]*DE2</calculatedColumnFormula>
    </tableColumn>
    <tableColumn id="117" xr3:uid="{D6DBFBD7-CEC4-4472-9414-9C0123CB8611}" name="Fall 2021 Students" dataDxfId="1730" totalsRowDxfId="1519">
      <calculatedColumnFormula>IF(Table1[[#This Row],[Check 5 Status]]="Continued", Table1[[#This Row],[Check 5 Students Fall]], 0)</calculatedColumnFormula>
    </tableColumn>
    <tableColumn id="118" xr3:uid="{27C2AEAD-4E6F-49F4-BE3A-376070D86BA9}" name="Fall 2021 Savings" dataDxfId="1729" totalsRowDxfId="1518">
      <calculatedColumnFormula>Table1[[#This Row],[Check 5 Per Student Savings]]*DG2</calculatedColumnFormula>
    </tableColumn>
    <tableColumn id="119" xr3:uid="{AB1DCCF5-A2E3-4F08-94BC-4237AA507580}" name="Spring 2022 Students" dataDxfId="1728" totalsRowDxfId="1517">
      <calculatedColumnFormula>IF(Table1[[#This Row],[Check 5 Status]]="Continued", Table1[[#This Row],[Check 5 Students Spring]], 0)</calculatedColumnFormula>
    </tableColumn>
    <tableColumn id="120" xr3:uid="{010335C7-1761-4759-98BE-782B48C181EF}" name="Spring 2022 Savings" dataDxfId="1727" totalsRowDxfId="1516">
      <calculatedColumnFormula>Table1[[#This Row],[Check 5 Per Student Savings]]*DI2</calculatedColumnFormula>
    </tableColumn>
    <tableColumn id="9" xr3:uid="{1ED9F54E-9CAF-47C0-A902-52158A065F3B}" name="Total AY 2021-2022 Students" dataDxfId="1726" totalsRowDxfId="1515">
      <calculatedColumnFormula>DE2+DG2+DI2</calculatedColumnFormula>
    </tableColumn>
    <tableColumn id="17" xr3:uid="{6B172EEB-3A96-48DE-AD13-E334619738CE}" name="Total AY 2021-2022 Savings" dataDxfId="1725" totalsRowDxfId="1514">
      <calculatedColumnFormula>DF2+DH2+DJ2</calculatedColumnFormula>
    </tableColumn>
    <tableColumn id="135" xr3:uid="{69D9BF9D-D0DD-4015-9619-8E9EBC60908C}" name="Check 6 Status" dataDxfId="1724" totalsRowDxfId="1513"/>
    <tableColumn id="133" xr3:uid="{069F5BD7-F44A-4347-9C07-BE81AC571D50}" name="Check 6 Students Summer" dataDxfId="1723" totalsRowDxfId="1512"/>
    <tableColumn id="132" xr3:uid="{AF3049EF-958B-43DD-BA02-95AED16ECDE9}" name="Check 6 Students Fall" dataDxfId="1722" totalsRowDxfId="1511"/>
    <tableColumn id="131" xr3:uid="{00F50C8F-296B-402B-8FF3-99092FA74336}" name="Check 6 Students Spring" dataDxfId="1721" totalsRowDxfId="1510"/>
    <tableColumn id="130" xr3:uid="{ED8E6FC1-385B-4C56-A4AE-E9AB9C9B245D}" name="Check 6 Students Total" dataDxfId="1720" totalsRowDxfId="1509"/>
    <tableColumn id="129" xr3:uid="{89533C54-A288-4156-B709-B84C85970A63}" name="Check 6 Per Student Savings" dataDxfId="1719" totalsRowDxfId="1508"/>
    <tableColumn id="122" xr3:uid="{3B44B3B7-0899-423A-BD48-26AC320A77E4}" name="Check 6 Total Annual Savings" dataDxfId="1718" totalsRowDxfId="1507">
      <calculatedColumnFormula>DQ2*DR2</calculatedColumnFormula>
    </tableColumn>
    <tableColumn id="121" xr3:uid="{C48FED49-AAFC-44E7-BEF6-3A718098BD10}" name="Starting Semester29" dataDxfId="1717" totalsRowDxfId="1506"/>
    <tableColumn id="123" xr3:uid="{AB72E3E5-3D80-4DD3-BC49-3195541E0C0A}" name="Summer 2022 Students" dataDxfId="1716" totalsRowDxfId="1505">
      <calculatedColumnFormula>IF(Table1[[#This Row],[Check 6 Status]]="Continued", Table1[[#This Row],[Check 6 Students Summer]], 0)</calculatedColumnFormula>
    </tableColumn>
    <tableColumn id="124" xr3:uid="{ECC1BE42-8312-4632-A47C-65A4949BF0F0}" name="Summer 2022 Savings" dataDxfId="1715" totalsRowDxfId="1504">
      <calculatedColumnFormula>Table1[[#This Row],[Check 6 Per Student Savings]]*DU2</calculatedColumnFormula>
    </tableColumn>
    <tableColumn id="125" xr3:uid="{AC6D5BD8-3E5E-4F3B-A821-3093D4F22775}" name="Fall 2022 Students" dataDxfId="1714" totalsRowDxfId="1503"/>
    <tableColumn id="126" xr3:uid="{12324FF6-EA62-4286-BABC-0087E36E4D53}" name="Fall 2022 Savings" dataDxfId="1713" totalsRowDxfId="1502">
      <calculatedColumnFormula>Table1[[#This Row],[Check 6 Per Student Savings]]*DW2</calculatedColumnFormula>
    </tableColumn>
    <tableColumn id="134" xr3:uid="{87C575BE-736D-47FB-8906-B6D9E2DDF464}" name="Spring 2023 Students" dataDxfId="1712" totalsRowDxfId="1501"/>
    <tableColumn id="136" xr3:uid="{E32B3ECF-E114-44AB-8D24-46A7089D41E3}" name="Spring 2023 Savings" dataDxfId="1711" totalsRowDxfId="1500">
      <calculatedColumnFormula>Table1[[#This Row],[Check 6 Per Student Savings]]*DY2</calculatedColumnFormula>
    </tableColumn>
    <tableColumn id="127" xr3:uid="{678E2854-2EBC-4942-9CF0-97A410796403}" name="Total AY 2022-2023 Students" dataDxfId="1710" totalsRowDxfId="1499">
      <calculatedColumnFormula>DU2+DW2+DY2</calculatedColumnFormula>
    </tableColumn>
    <tableColumn id="128" xr3:uid="{5CBA849B-FA5C-4147-AEF5-BCFA0EAFBE6F}" name="Total AY 2022-2023 Savings" dataDxfId="1709" totalsRowDxfId="1498">
      <calculatedColumnFormula>DV2+DX2+DZ2</calculatedColumnFormula>
    </tableColumn>
    <tableColumn id="76" xr3:uid="{00000000-0010-0000-0100-00004C000000}" name="Grand Total Students" dataDxfId="1708" totalsRowDxfId="1497">
      <calculatedColumnFormula>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calculatedColumnFormula>
    </tableColumn>
    <tableColumn id="73" xr3:uid="{00000000-0010-0000-0100-000049000000}" name="Grand Total Savings" dataDxfId="1707" totalsRowDxfId="1496">
      <calculatedColumnFormula>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calculatedColumnFormula>
    </tableColumn>
    <tableColumn id="74" xr3:uid="{00000000-0010-0000-0100-00004A000000}" name="Savings per $1 Awarded" dataDxfId="1706" totalsRowDxfId="1495" dataCellStyle="Currency">
      <calculatedColumnFormula>Table1[[#This Row],[Grand Total Savings]]/Table1[[#This Row],[Total Award]]</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eCore" displayName="eCore" ref="A1:AF54" totalsRowCount="1">
  <autoFilter ref="A1:AF53" xr:uid="{00000000-0009-0000-0100-000002000000}"/>
  <tableColumns count="32">
    <tableColumn id="1" xr3:uid="{00000000-0010-0000-0300-000001000000}" name="Course"/>
    <tableColumn id="2" xr3:uid="{00000000-0010-0000-0300-000002000000}" name="Book Cost" dataDxfId="1705" totalsRowDxfId="1704"/>
    <tableColumn id="4" xr3:uid="{00000000-0010-0000-0300-000004000000}" name="ALG Funded? "/>
    <tableColumn id="5" xr3:uid="{00000000-0010-0000-0300-000005000000}" name="FY14 Enrollment"/>
    <tableColumn id="6" xr3:uid="{00000000-0010-0000-0300-000006000000}" name="FY14 Savings" dataDxfId="1703" totalsRowDxfId="1702">
      <calculatedColumnFormula>D2*B2</calculatedColumnFormula>
    </tableColumn>
    <tableColumn id="7" xr3:uid="{00000000-0010-0000-0300-000007000000}" name="FY15 Enrollment"/>
    <tableColumn id="8" xr3:uid="{00000000-0010-0000-0300-000008000000}" name="FY15 Savings" dataDxfId="1701" totalsRowDxfId="1700">
      <calculatedColumnFormula>F2*B2</calculatedColumnFormula>
    </tableColumn>
    <tableColumn id="9" xr3:uid="{00000000-0010-0000-0300-000009000000}" name="FY16 Enrollment"/>
    <tableColumn id="10" xr3:uid="{00000000-0010-0000-0300-00000A000000}" name="FY16 Savings" dataDxfId="1699" totalsRowDxfId="1698">
      <calculatedColumnFormula>H2*B2</calculatedColumnFormula>
    </tableColumn>
    <tableColumn id="11" xr3:uid="{00000000-0010-0000-0300-00000B000000}" name="Enrollment Summer 2016"/>
    <tableColumn id="12" xr3:uid="{00000000-0010-0000-0300-00000C000000}" name="Enrollment Fall 2016"/>
    <tableColumn id="13" xr3:uid="{00000000-0010-0000-0300-00000D000000}" name="Enrollment Spring 2017"/>
    <tableColumn id="14" xr3:uid="{00000000-0010-0000-0300-00000E000000}" name="FY2017 Enrollment">
      <calculatedColumnFormula>SUM(J2:L2)</calculatedColumnFormula>
    </tableColumn>
    <tableColumn id="15" xr3:uid="{00000000-0010-0000-0300-00000F000000}" name="FY2017 Savings" dataDxfId="1697" totalsRowDxfId="1696">
      <calculatedColumnFormula>M2*B2</calculatedColumnFormula>
    </tableColumn>
    <tableColumn id="18" xr3:uid="{00000000-0010-0000-0300-000012000000}" name="Enrollment Summer 2017" dataDxfId="1695" totalsRowDxfId="1694"/>
    <tableColumn id="19" xr3:uid="{00000000-0010-0000-0300-000013000000}" name="Enrollment Fall 2017" dataDxfId="1693" totalsRowDxfId="1692"/>
    <tableColumn id="20" xr3:uid="{00000000-0010-0000-0300-000014000000}" name="Enrollment Spring 2018" dataDxfId="1691" totalsRowDxfId="1690"/>
    <tableColumn id="22" xr3:uid="{00000000-0010-0000-0300-000016000000}" name="FY2018 Enrollment" dataDxfId="1689" totalsRowDxfId="1688">
      <calculatedColumnFormula>SUM(O2:Q2)</calculatedColumnFormula>
    </tableColumn>
    <tableColumn id="21" xr3:uid="{00000000-0010-0000-0300-000015000000}" name="FY2018 OER Cost Savings" dataDxfId="1687" totalsRowDxfId="1686"/>
    <tableColumn id="23" xr3:uid="{57C44915-44D6-457E-A847-1D0A60F6EC72}" name="Enrollment Summer 2018" dataDxfId="1685" totalsRowDxfId="1684"/>
    <tableColumn id="24" xr3:uid="{6D1E1AB8-160B-4C0A-B86A-328CE5C16E70}" name="Enrollment Fall 2018" dataDxfId="1683" totalsRowDxfId="1682"/>
    <tableColumn id="25" xr3:uid="{2DBA60CA-4E0C-447F-8386-6FCA2284B587}" name="Enrollment Spring 2019" dataDxfId="1681" totalsRowDxfId="1680"/>
    <tableColumn id="26" xr3:uid="{57435B1D-8725-40D4-B23E-60B7CC9C6CE4}" name="FY2019 Enrollment" dataDxfId="1679" totalsRowDxfId="1678"/>
    <tableColumn id="27" xr3:uid="{9549B2CE-2838-4CF7-A35D-CAA5EC9E2C31}" name="FY2019 OER Cost Savings" dataDxfId="1677" totalsRowDxfId="1676"/>
    <tableColumn id="29" xr3:uid="{DAE259DD-6F75-4657-8FF5-5F2CCDF7293C}" name="FY2020 Enrollment" dataDxfId="1675" totalsRowDxfId="1674" dataCellStyle="Comma"/>
    <tableColumn id="30" xr3:uid="{CC98E72D-2B53-4C61-BFFA-81D9E1DF3262}" name="FY2020 Cost Savings" dataDxfId="1673" totalsRowDxfId="1672"/>
    <tableColumn id="3" xr3:uid="{733833A3-A259-416D-8FF2-29FDE7D4B65A}" name="FY2021 Enrollment" dataDxfId="1671" totalsRowDxfId="1670"/>
    <tableColumn id="28" xr3:uid="{42CBDC5D-F20D-4EDF-8E54-9271D1B9BF53}" name="FY2021 Cost Savings" dataDxfId="1669" totalsRowDxfId="1668"/>
    <tableColumn id="31" xr3:uid="{F9971CA2-FFF8-4E86-BA0B-3938CEC21EDB}" name="FY2022 Enrollment" dataDxfId="1667" totalsRowDxfId="1666"/>
    <tableColumn id="32" xr3:uid="{23817A5C-0A03-49CC-866E-92A38E1DF0C7}" name="FY2022 Cost Savings" dataDxfId="1665" totalsRowDxfId="1664"/>
    <tableColumn id="16" xr3:uid="{00000000-0010-0000-0300-000010000000}" name="Total OER Cost Savings" dataDxfId="1663" totalsRowDxfId="1662">
      <calculatedColumnFormula>eCore[[#This Row],[FY14 Savings]]+eCore[[#This Row],[FY15 Savings]]+eCore[[#This Row],[FY16 Savings]]+eCore[[#This Row],[FY2017 Savings]]+eCore[[#This Row],[FY2018 OER Cost Savings]]+eCore[[#This Row],[FY2019 OER Cost Savings]]+eCore[[#This Row],[FY2020 Cost Savings]]</calculatedColumnFormula>
    </tableColumn>
    <tableColumn id="17" xr3:uid="{00000000-0010-0000-0300-000011000000}" name="Total Students" dataDxfId="1661" totalsRowDxfId="1660">
      <calculatedColumnFormula>eCore[[#This Row],[FY14 Enrollment]]+eCore[[#This Row],[FY15 Enrollment]]+eCore[[#This Row],[FY16 Enrollment]]+eCore[[#This Row],[FY2017 Enrollment]]+eCore[[#This Row],[FY2018 Enrollment]]+eCore[[#This Row],[FY2019 Enrollment]]+eCore[[#This Row],[FY2020 Enrollment]]</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C4AABDF-B7D5-4E27-B67D-852589DED9A3}" name="Table5" displayName="Table5" ref="AH3:AI11" totalsRowShown="0">
  <autoFilter ref="AH3:AI11" xr:uid="{E16A302E-877A-466B-BF68-BEF496C20C8F}"/>
  <tableColumns count="2">
    <tableColumn id="1" xr3:uid="{05BF3A8D-C5E6-4982-96FE-1FAF98B17A0A}" name="FY"/>
    <tableColumn id="2" xr3:uid="{D429A062-C42A-492D-8F5C-90BB1E16F978}" name="OER Cost Savings" dataDxfId="165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4" displayName="Table4" ref="A34:E61" totalsRowShown="0">
  <autoFilter ref="A34:E61" xr:uid="{00000000-0009-0000-0100-000004000000}"/>
  <tableColumns count="5">
    <tableColumn id="1" xr3:uid="{00000000-0010-0000-0200-000001000000}" name="Institution"/>
    <tableColumn id="2" xr3:uid="{00000000-0010-0000-0200-000002000000}" name="Sum of Grand Total Students" dataDxfId="1632"/>
    <tableColumn id="3" xr3:uid="{00000000-0010-0000-0200-000003000000}" name="USG Students Affected Rank" dataDxfId="1631"/>
    <tableColumn id="4" xr3:uid="{00000000-0010-0000-0200-000004000000}" name="Sum of Grand Total Savings"/>
    <tableColumn id="5" xr3:uid="{00000000-0010-0000-0200-000005000000}" name="USG Student Savings Rank " dataDxfId="163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C56" dT="2019-10-03T19:18:59.90" personId="{550ADE2F-9F8F-4F5A-99BB-24C04B5B504F}" id="{07DFD660-489E-4D96-930D-26B8DFF7A907}">
    <text xml:space="preserve">Marked as Continued in SC3, changed here retrospectively. 
</text>
  </threadedComment>
  <threadedComment ref="BR76" dT="2020-01-09T14:19:57.92" personId="{BAD1C07A-7106-4965-8DF7-DA7C049B01B8}" id="{B95C73A8-A597-420A-AC3D-29E84F8438E3}">
    <text>UNG: No longer at institution</text>
  </threadedComment>
  <threadedComment ref="BR96" dT="2019-12-19T15:34:00.93" personId="{BAD1C07A-7106-4965-8DF7-DA7C049B01B8}" id="{12AF8326-DC8E-4AB5-B1F0-EAA401C1CBBA}">
    <text>Discontinued after Spring 2020 due to curricular changes</text>
  </threadedComment>
  <threadedComment ref="CH102" dT="2021-08-30T15:26:41.13" personId="{BAD1C07A-7106-4965-8DF7-DA7C049B01B8}" id="{D7715546-3C48-4355-9DF4-4B04912DA5B1}">
    <text>Override: still using per ALG account email discussion</text>
  </threadedComment>
  <threadedComment ref="BH113" dT="2019-01-23T15:30:21.82" personId="{550ADE2F-9F8F-4F5A-99BB-24C04B5B504F}" id="{DF06F59B-57C7-4913-ABCE-96C5EAEDF8AC}">
    <text xml:space="preserve">2019 Survey: Only the text is replaced now, homework is not. Cost savings reduced to $100.
</text>
  </threadedComment>
  <threadedComment ref="BR113" dT="2020-01-09T14:21:16.39" personId="{BAD1C07A-7106-4965-8DF7-DA7C049B01B8}" id="{11D46AD0-4A48-4005-87D9-B0EBE7BF232F}">
    <text>UNG: No longer at institution</text>
  </threadedComment>
  <threadedComment ref="BH135" dT="2019-01-23T15:04:05.17" personId="{550ADE2F-9F8F-4F5A-99BB-24C04B5B504F}" id="{081237C3-4A23-4204-B308-FD618F514A6C}">
    <text xml:space="preserve">Overridden by survey response
</text>
  </threadedComment>
  <threadedComment ref="BH136" dT="2019-01-23T15:03:51.75" personId="{550ADE2F-9F8F-4F5A-99BB-24C04B5B504F}" id="{8AD588E9-7DFF-41E0-A553-8FA4C32BB136}">
    <text xml:space="preserve">Overridden by survey response
</text>
  </threadedComment>
  <threadedComment ref="BR149" dT="2022-01-05T14:48:16.93" personId="{BAD1C07A-7106-4965-8DF7-DA7C049B01B8}" id="{77A63437-865C-464D-AEE8-ECF7D62EACA4}">
    <text>Daniel Farr, SC5: some discontinuation, new price and new numbers.</text>
  </threadedComment>
  <threadedComment ref="CH149" dT="2022-01-05T14:48:16.93" personId="{BAD1C07A-7106-4965-8DF7-DA7C049B01B8}" id="{C4AFCC77-89F3-47DA-8F1D-0ED562CAE788}">
    <text>Daniel Farr, SC5: some discontinuation, new price and new numbers.</text>
  </threadedComment>
  <threadedComment ref="A305" dT="2020-09-14T18:42:25.60" personId="{BAD1C07A-7106-4965-8DF7-DA7C049B01B8}" id="{34DA768B-34CD-4205-A427-E080CAB8289C}">
    <text>On hold due to a COVID-19 departmental review</text>
  </threadedComment>
  <threadedComment ref="Q386" dT="2020-01-29T14:30:13.90" personId="{BAD1C07A-7106-4965-8DF7-DA7C049B01B8}" id="{DCBB4563-B025-4C31-9DA4-E65165FA8E22}">
    <text>He put the total sections in the total students area, but this is the right number from the Statement of Transformation.</text>
  </threadedComment>
  <threadedComment ref="Q390" dT="2020-02-07T18:17:32.52" personId="{BAD1C07A-7106-4965-8DF7-DA7C049B01B8}" id="{E4213987-AEC1-4DF7-B6C0-2B48F3E9641C}">
    <text>This is for Year 2, current semester figures are for Year 1</text>
  </threadedComment>
  <threadedComment ref="CW428" dT="2022-02-08T15:08:34.22" personId="{BAD1C07A-7106-4965-8DF7-DA7C049B01B8}" id="{F4CA0ADC-DE99-40FA-8BA8-A16C239B1644}">
    <text>Lead passed away</text>
  </threadedComment>
</ThreadedComments>
</file>

<file path=xl/worksheets/_rels/sheet1.xml.rels><?xml version="1.0" encoding="UTF-8" standalone="yes"?>
<Relationships xmlns="http://schemas.openxmlformats.org/package/2006/relationships"><Relationship Id="rId117" Type="http://schemas.openxmlformats.org/officeDocument/2006/relationships/hyperlink" Target="https://www.affordablelearninggeorgia.org/documents/2014F_UGA_APPENDIXA_Proposal10.pdf" TargetMode="External"/><Relationship Id="rId21" Type="http://schemas.openxmlformats.org/officeDocument/2006/relationships/hyperlink" Target="https://www.pearson.com/us/higher-education/program/Freeman-Biological-Science-Plus-Mastering-Biology-with-Pearson-e-Text-Access-Card-Package-6th-Edition/PGM260331.html?tab=order" TargetMode="External"/><Relationship Id="rId324" Type="http://schemas.openxmlformats.org/officeDocument/2006/relationships/hyperlink" Target="https://affordablelearninggeorgia.org/documents/M20_Dorrell.pdf" TargetMode="External"/><Relationship Id="rId531" Type="http://schemas.openxmlformats.org/officeDocument/2006/relationships/hyperlink" Target="mailto:dmindril@westga.edu" TargetMode="External"/><Relationship Id="rId170" Type="http://schemas.openxmlformats.org/officeDocument/2006/relationships/hyperlink" Target="http://oer.galileo.usg.edu/english-collections/2/" TargetMode="External"/><Relationship Id="rId268" Type="http://schemas.openxmlformats.org/officeDocument/2006/relationships/hyperlink" Target="https://oer.galileo.usg.edu/english-collections/6/" TargetMode="External"/><Relationship Id="rId475" Type="http://schemas.openxmlformats.org/officeDocument/2006/relationships/hyperlink" Target="file:///C:\Users\jgallant\Downloads\Grants\R15-R17\R15\Proposals\Mini-Grant\M99_Rutherfoord.pdf" TargetMode="External"/><Relationship Id="rId32" Type="http://schemas.openxmlformats.org/officeDocument/2006/relationships/hyperlink" Target="https://www.cengage.com/c/college-physics-11e-serway" TargetMode="External"/><Relationship Id="rId128" Type="http://schemas.openxmlformats.org/officeDocument/2006/relationships/hyperlink" Target="https://www.affordablelearninggeorgia.org/documents/2014F_CSU_APPENDIXA_Proposal33.pdf" TargetMode="External"/><Relationship Id="rId335" Type="http://schemas.openxmlformats.org/officeDocument/2006/relationships/hyperlink" Target="https://affordablelearninggeorgia.org/documents/M32_Tesar.pdf" TargetMode="External"/><Relationship Id="rId542" Type="http://schemas.openxmlformats.org/officeDocument/2006/relationships/hyperlink" Target="mailto:pspoleti@kennesaw.edu" TargetMode="External"/><Relationship Id="rId181" Type="http://schemas.openxmlformats.org/officeDocument/2006/relationships/hyperlink" Target="http://oer.galileo.usg.edu/chemistry-collections/7" TargetMode="External"/><Relationship Id="rId402" Type="http://schemas.openxmlformats.org/officeDocument/2006/relationships/hyperlink" Target="https://drive.google.com/open?id=1wZEDW9RdNIHsttU7GYXHin1pPsVZr9-B" TargetMode="External"/><Relationship Id="rId279" Type="http://schemas.openxmlformats.org/officeDocument/2006/relationships/hyperlink" Target="https://oer.galileo.usg.edu/compsci-ancillary/8/" TargetMode="External"/><Relationship Id="rId486" Type="http://schemas.openxmlformats.org/officeDocument/2006/relationships/hyperlink" Target="file:///C:\Users\jgallant\Downloads\Grants\R15-R17\R16\Reviews\Applications\M118.pdf" TargetMode="External"/><Relationship Id="rId43" Type="http://schemas.openxmlformats.org/officeDocument/2006/relationships/hyperlink" Target="https://www.cengage.com/c/chemistry-10e-zumdahl" TargetMode="External"/><Relationship Id="rId139" Type="http://schemas.openxmlformats.org/officeDocument/2006/relationships/hyperlink" Target="https://www.affordablelearninggeorgia.org/documents/2014F_GCSU_APPENDIXA_Proposal46.pdf" TargetMode="External"/><Relationship Id="rId346" Type="http://schemas.openxmlformats.org/officeDocument/2006/relationships/hyperlink" Target="https://drive.google.com/open?id=1_yZD0qZQ6Tu8kvn42rGcDB66uppKEzUO" TargetMode="External"/><Relationship Id="rId553" Type="http://schemas.openxmlformats.org/officeDocument/2006/relationships/hyperlink" Target="mailto:jinkikim%40georgiasouthern.edu" TargetMode="External"/><Relationship Id="rId192" Type="http://schemas.openxmlformats.org/officeDocument/2006/relationships/hyperlink" Target="http://oer.galileo.usg.edu/education-collections/4/" TargetMode="External"/><Relationship Id="rId206" Type="http://schemas.openxmlformats.org/officeDocument/2006/relationships/hyperlink" Target="http://oer.galileo.usg.edu/biology-collections/6/" TargetMode="External"/><Relationship Id="rId413" Type="http://schemas.openxmlformats.org/officeDocument/2006/relationships/hyperlink" Target="file:///C:\:b:\g\team_sites\galileo\EXy4XiqAih1LjkwvK3SzSlIBeDmrrZtW3x5zD2BFpYEjGA" TargetMode="External"/><Relationship Id="rId497" Type="http://schemas.openxmlformats.org/officeDocument/2006/relationships/hyperlink" Target="file:///C:\Users\jgallant\Downloads\Grants\R15-R17\R16\Reviews\Applications\508.pdf" TargetMode="External"/><Relationship Id="rId357" Type="http://schemas.openxmlformats.org/officeDocument/2006/relationships/hyperlink" Target="https://affordablelearninggeorgia.org/documents/M36_GHC_Subacz.pdf" TargetMode="External"/><Relationship Id="rId54" Type="http://schemas.openxmlformats.org/officeDocument/2006/relationships/hyperlink" Target="https://www.macmillanlearning.com/Catalog/product/psychologyineverydaylife-fourthedition-myers/valueoptions" TargetMode="External"/><Relationship Id="rId217" Type="http://schemas.openxmlformats.org/officeDocument/2006/relationships/hyperlink" Target="http://oer.galileo.usg.edu/polisci-collections/2/" TargetMode="External"/><Relationship Id="rId564" Type="http://schemas.openxmlformats.org/officeDocument/2006/relationships/hyperlink" Target="mailto:blong%40highlands.edu" TargetMode="External"/><Relationship Id="rId424" Type="http://schemas.openxmlformats.org/officeDocument/2006/relationships/hyperlink" Target="file:///C:\:b:\g\team_sites\galileo\EZkN1MjXqx9GqN1nKVVoplYBTdmDbhO3_ZNutKeDGpSCqQ" TargetMode="External"/><Relationship Id="rId270" Type="http://schemas.openxmlformats.org/officeDocument/2006/relationships/hyperlink" Target="https://oer.galileo.usg.edu/biology-collections/21/" TargetMode="External"/><Relationship Id="rId65" Type="http://schemas.openxmlformats.org/officeDocument/2006/relationships/hyperlink" Target="https://www.affordablelearninggeorgia.org/about/r11_grantees/" TargetMode="External"/><Relationship Id="rId130" Type="http://schemas.openxmlformats.org/officeDocument/2006/relationships/hyperlink" Target="https://www.affordablelearninggeorgia.org/documents/2014F_SGSC_APPENDIXA_Proposal36.pdf" TargetMode="External"/><Relationship Id="rId368" Type="http://schemas.openxmlformats.org/officeDocument/2006/relationships/hyperlink" Target="https://affordablelearninggeorgia.org/documents/M48_GHC_Jellum.pdf" TargetMode="External"/><Relationship Id="rId575" Type="http://schemas.openxmlformats.org/officeDocument/2006/relationships/hyperlink" Target="mailto:dmitriybeznosko%40clayton.edu" TargetMode="External"/><Relationship Id="rId228" Type="http://schemas.openxmlformats.org/officeDocument/2006/relationships/hyperlink" Target="https://oer.galileo.usg.edu/biology-collections/14" TargetMode="External"/><Relationship Id="rId435" Type="http://schemas.openxmlformats.org/officeDocument/2006/relationships/hyperlink" Target="file:///C:\:b:\g\team_sites\galileo\EWFvhyT-kFZPtL66rxwOviABifO9VFvnHdKLITqxYWHESA" TargetMode="External"/><Relationship Id="rId281" Type="http://schemas.openxmlformats.org/officeDocument/2006/relationships/hyperlink" Target="https://www.affordablelearninggeorgia.org/about/open_math/" TargetMode="External"/><Relationship Id="rId502" Type="http://schemas.openxmlformats.org/officeDocument/2006/relationships/hyperlink" Target="file:///C:\Users\jgallant\Downloads\Grants\R15-R17\R16\Reviews\Applications\519.pdf" TargetMode="External"/><Relationship Id="rId34" Type="http://schemas.openxmlformats.org/officeDocument/2006/relationships/hyperlink" Target="https://www.cengage.com/c/essentials-of-psychology-concepts-and-applications-5e-nevid/9781305964150" TargetMode="External"/><Relationship Id="rId76" Type="http://schemas.openxmlformats.org/officeDocument/2006/relationships/hyperlink" Target="https://www.macmillanlearning.com/Catalog/product/exploringpsychology-tenthedition-myers/valueoptions" TargetMode="External"/><Relationship Id="rId141" Type="http://schemas.openxmlformats.org/officeDocument/2006/relationships/hyperlink" Target="https://www.affordablelearninggeorgia.org/documents/2014F_Gordon_APPENDIXA_Proposal48.pdf" TargetMode="External"/><Relationship Id="rId379" Type="http://schemas.openxmlformats.org/officeDocument/2006/relationships/hyperlink" Target="https://drive.google.com/open?id=1yVhfDQOyFLDb3MS34Q-VB6JZc_fHJqnW" TargetMode="External"/><Relationship Id="rId544" Type="http://schemas.openxmlformats.org/officeDocument/2006/relationships/hyperlink" Target="mailto:mvalero2@kennesaw.edu" TargetMode="External"/><Relationship Id="rId7" Type="http://schemas.openxmlformats.org/officeDocument/2006/relationships/hyperlink" Target="https://www.affordablelearninggeorgia.org/about/pilots18_grantees" TargetMode="External"/><Relationship Id="rId183" Type="http://schemas.openxmlformats.org/officeDocument/2006/relationships/hyperlink" Target="http://oer.galileo.usg.edu/biology-collections/1/" TargetMode="External"/><Relationship Id="rId239" Type="http://schemas.openxmlformats.org/officeDocument/2006/relationships/hyperlink" Target="https://oer.galileo.usg.edu/chemistry-collections/13" TargetMode="External"/><Relationship Id="rId390" Type="http://schemas.openxmlformats.org/officeDocument/2006/relationships/hyperlink" Target="https://drive.google.com/open?id=18x3805dI0ipcuavdNfulhHjyL-KZ2ZQc" TargetMode="External"/><Relationship Id="rId404" Type="http://schemas.openxmlformats.org/officeDocument/2006/relationships/hyperlink" Target="https://drive.google.com/open?id=1vuGz6Jvt9m5ikZ6JT2yEXoiO1IlMJtRO" TargetMode="External"/><Relationship Id="rId446" Type="http://schemas.openxmlformats.org/officeDocument/2006/relationships/hyperlink" Target="file:///C:\:b:\g\team_sites\galileo\EcjeMGBuOJBNpLe8qaIo5YgBLykijhmX18jZIl2gpw0vMg" TargetMode="External"/><Relationship Id="rId250" Type="http://schemas.openxmlformats.org/officeDocument/2006/relationships/hyperlink" Target="https://oer.galileo.usg.edu/languages-collections/3" TargetMode="External"/><Relationship Id="rId292" Type="http://schemas.openxmlformats.org/officeDocument/2006/relationships/hyperlink" Target="https://affordablelearninggeorgia.org/documents/344_Abbott.pdf" TargetMode="External"/><Relationship Id="rId306" Type="http://schemas.openxmlformats.org/officeDocument/2006/relationships/hyperlink" Target="https://affordablelearninggeorgia.org/documents/354_Rutherfoord.pdf" TargetMode="External"/><Relationship Id="rId488" Type="http://schemas.openxmlformats.org/officeDocument/2006/relationships/hyperlink" Target="file:///C:\Users\jgallant\Downloads\Grants\R15-R17\R16\Reviews\Applications\M115.pdf" TargetMode="External"/><Relationship Id="rId45" Type="http://schemas.openxmlformats.org/officeDocument/2006/relationships/hyperlink" Target="http://www.mypearsonstore.com/bookstore/programming-the-world-wide-web-9780133775983?xid=PSED" TargetMode="External"/><Relationship Id="rId87" Type="http://schemas.openxmlformats.org/officeDocument/2006/relationships/hyperlink" Target="https://vistahigherlearning.com/catalog/product/view/id/5346/s/vistas-5th-edition-031/category/226/" TargetMode="External"/><Relationship Id="rId110" Type="http://schemas.openxmlformats.org/officeDocument/2006/relationships/hyperlink" Target="https://www.mheducation.com/highered/product/essentials-life-span-development-santrock/M1259708799.html" TargetMode="External"/><Relationship Id="rId348" Type="http://schemas.openxmlformats.org/officeDocument/2006/relationships/hyperlink" Target="https://drive.google.com/open?id=1qBsDMBoFBl1QoMI1h5P078B_8CrZbr6M" TargetMode="External"/><Relationship Id="rId513" Type="http://schemas.openxmlformats.org/officeDocument/2006/relationships/hyperlink" Target="https://www.affordablelearninggeorgia.org/documents/527_proposal.pdf" TargetMode="External"/><Relationship Id="rId555" Type="http://schemas.openxmlformats.org/officeDocument/2006/relationships/hyperlink" Target="mailto:kamau_ben%40columbusstate.edu" TargetMode="External"/><Relationship Id="rId152" Type="http://schemas.openxmlformats.org/officeDocument/2006/relationships/hyperlink" Target="http://oer.galileo.usg.edu/biology-collections/2/" TargetMode="External"/><Relationship Id="rId194" Type="http://schemas.openxmlformats.org/officeDocument/2006/relationships/hyperlink" Target="http://oer.galileo.usg.edu/mathematics-collections/15" TargetMode="External"/><Relationship Id="rId208" Type="http://schemas.openxmlformats.org/officeDocument/2006/relationships/hyperlink" Target="http://oer.galileo.usg.edu/psychology-collections/14" TargetMode="External"/><Relationship Id="rId415" Type="http://schemas.openxmlformats.org/officeDocument/2006/relationships/hyperlink" Target="file:///C:\:b:\g\team_sites\galileo\EREetKfFoxpBk7N9jzjMZB4BglYeMp6_NHXb70DTuZMvrw" TargetMode="External"/><Relationship Id="rId457" Type="http://schemas.openxmlformats.org/officeDocument/2006/relationships/hyperlink" Target="file:///C:\Users\jgallant\Downloads\Grants\R15-R17\R15\Proposals\Textbook%20Transformation%20Grant\476_Lai.pdf" TargetMode="External"/><Relationship Id="rId261" Type="http://schemas.openxmlformats.org/officeDocument/2006/relationships/hyperlink" Target="https://oer.galileo.usg.edu/biology-collections/20/" TargetMode="External"/><Relationship Id="rId499" Type="http://schemas.openxmlformats.org/officeDocument/2006/relationships/hyperlink" Target="file:///C:\Users\jgallant\Downloads\Grants\R15-R17\R16\Reviews\Applications\516.pdf" TargetMode="External"/><Relationship Id="rId14" Type="http://schemas.openxmlformats.org/officeDocument/2006/relationships/hyperlink" Target="https://www.mheducation.com/highered/product/essentials-biology-mader-windelspecht/M1259660265.html" TargetMode="External"/><Relationship Id="rId56" Type="http://schemas.openxmlformats.org/officeDocument/2006/relationships/hyperlink" Target="https://www.mheducation.com/highered/product/biology-concepts-investigations-hoefnagels/M007802420X.html" TargetMode="External"/><Relationship Id="rId317" Type="http://schemas.openxmlformats.org/officeDocument/2006/relationships/hyperlink" Target="https://affordablelearninggeorgia.org/documents/370_Belwood.pdf" TargetMode="External"/><Relationship Id="rId359" Type="http://schemas.openxmlformats.org/officeDocument/2006/relationships/hyperlink" Target="https://affordablelearninggeorgia.org/documents/M38_GHC_Rogers.pdf" TargetMode="External"/><Relationship Id="rId524" Type="http://schemas.openxmlformats.org/officeDocument/2006/relationships/hyperlink" Target="https://www.affordablelearninggeorgia.org/documents/M124_proposal.pdf" TargetMode="External"/><Relationship Id="rId566" Type="http://schemas.openxmlformats.org/officeDocument/2006/relationships/hyperlink" Target="mailto:tpowel25%40kennesaw.edu" TargetMode="External"/><Relationship Id="rId98" Type="http://schemas.openxmlformats.org/officeDocument/2006/relationships/hyperlink" Target="https://www.pearson.com/us/higher-education/program/Rubenstein-Contemporary-Human-Geography-Plus-Mastering-Geography-with-Pearson-e-Text-Access-Card-Package-4th-Edition/PGM1762943.html?tab=order" TargetMode="External"/><Relationship Id="rId121" Type="http://schemas.openxmlformats.org/officeDocument/2006/relationships/hyperlink" Target="https://www.affordablelearninggeorgia.org/documents/2014F_VSU_APPENDIXA_Proposal18.pdf" TargetMode="External"/><Relationship Id="rId163" Type="http://schemas.openxmlformats.org/officeDocument/2006/relationships/hyperlink" Target="http://oer.galileo.usg.edu/mathematics-collections/12/" TargetMode="External"/><Relationship Id="rId219" Type="http://schemas.openxmlformats.org/officeDocument/2006/relationships/hyperlink" Target="http://oer.galileo.usg.edu/psychology-collections/17" TargetMode="External"/><Relationship Id="rId370" Type="http://schemas.openxmlformats.org/officeDocument/2006/relationships/hyperlink" Target="https://affordablelearninggeorgia.org/documents/M51_GHC_Rogers.pdf" TargetMode="External"/><Relationship Id="rId426" Type="http://schemas.openxmlformats.org/officeDocument/2006/relationships/hyperlink" Target="file:///C:\:b:\g\team_sites\galileo\EY2cyEoeBptFpQJOSgosrV0Bgp7NG7j1vSkPWx10NjO_Lg" TargetMode="External"/><Relationship Id="rId230" Type="http://schemas.openxmlformats.org/officeDocument/2006/relationships/hyperlink" Target="https://oer.galileo.usg.edu/mathematics-collections/24" TargetMode="External"/><Relationship Id="rId468" Type="http://schemas.openxmlformats.org/officeDocument/2006/relationships/hyperlink" Target="file:///C:\Users\jgallant\Downloads\Grants\R15-R17\R15\Proposals\Textbook%20Transformation%20Grant\495_Mubin.pdf" TargetMode="External"/><Relationship Id="rId25" Type="http://schemas.openxmlformats.org/officeDocument/2006/relationships/hyperlink" Target="https://www.pearson.com/us/higher-education/product/Henslin-Sociology-A-Down-to-Earth-Approach-13th-Edition/9780134205571.html" TargetMode="External"/><Relationship Id="rId67" Type="http://schemas.openxmlformats.org/officeDocument/2006/relationships/hyperlink" Target="https://www.affordablelearninggeorgia.org/about/open_math/" TargetMode="External"/><Relationship Id="rId272" Type="http://schemas.openxmlformats.org/officeDocument/2006/relationships/hyperlink" Target="https://oer.galileo.usg.edu/health-collections/7/" TargetMode="External"/><Relationship Id="rId328" Type="http://schemas.openxmlformats.org/officeDocument/2006/relationships/hyperlink" Target="https://affordablelearninggeorgia.org/documents/M24_Reardon.pdf" TargetMode="External"/><Relationship Id="rId535" Type="http://schemas.openxmlformats.org/officeDocument/2006/relationships/hyperlink" Target="https://www.mheducation.com/highered/product/1259913791.html" TargetMode="External"/><Relationship Id="rId577" Type="http://schemas.openxmlformats.org/officeDocument/2006/relationships/vmlDrawing" Target="../drawings/vmlDrawing1.vml"/><Relationship Id="rId132" Type="http://schemas.openxmlformats.org/officeDocument/2006/relationships/hyperlink" Target="https://www.affordablelearninggeorgia.org/documents/2014F_Albany_APPENDIXA_Proposal38.pdf" TargetMode="External"/><Relationship Id="rId174" Type="http://schemas.openxmlformats.org/officeDocument/2006/relationships/hyperlink" Target="http://oer.galileo.usg.edu/communication-collections/1/" TargetMode="External"/><Relationship Id="rId381" Type="http://schemas.openxmlformats.org/officeDocument/2006/relationships/hyperlink" Target="https://drive.google.com/open?id=14zayqkDoNxIfyw6XyQ-Xn6iqmTXpiq2p" TargetMode="External"/><Relationship Id="rId241" Type="http://schemas.openxmlformats.org/officeDocument/2006/relationships/hyperlink" Target="https://oer.galileo.usg.edu/mathematics-collections/29" TargetMode="External"/><Relationship Id="rId437" Type="http://schemas.openxmlformats.org/officeDocument/2006/relationships/hyperlink" Target="file:///C:\:b:\g\team_sites\galileo\Eb1vkHJdxU9CufJyRIO7mzsBxf6slRed3SCemaUmHTCqsw" TargetMode="External"/><Relationship Id="rId479" Type="http://schemas.openxmlformats.org/officeDocument/2006/relationships/hyperlink" Target="file:///C:\Users\jgallant\Downloads\Grants\R15-R17\R15\Proposals\Mini-Grant\M103_Pace.pdf" TargetMode="External"/><Relationship Id="rId36" Type="http://schemas.openxmlformats.org/officeDocument/2006/relationships/hyperlink" Target="https://www.pearson.com/us/higher-education/program/Edwards-Creative-Arts-The-A-Process-Approach-for-Teachers-and-Children-5th-Edition/PGM217712.html?tab=order" TargetMode="External"/><Relationship Id="rId283" Type="http://schemas.openxmlformats.org/officeDocument/2006/relationships/hyperlink" Target="https://affordablelearninggeorgia.org/documents/333_Marion.pdf" TargetMode="External"/><Relationship Id="rId339" Type="http://schemas.openxmlformats.org/officeDocument/2006/relationships/hyperlink" Target="https://drive.google.com/open?id=13m0TCMaNXKWvIA2fhApnu6_bNnIQXV_u" TargetMode="External"/><Relationship Id="rId490" Type="http://schemas.openxmlformats.org/officeDocument/2006/relationships/hyperlink" Target="file:///C:\Users\jgallant\Downloads\Grants\R15-R17\R16\Reviews\Applications\M111.pdf" TargetMode="External"/><Relationship Id="rId504" Type="http://schemas.openxmlformats.org/officeDocument/2006/relationships/hyperlink" Target="file:///C:\Users\jgallant\Downloads\Grants\R15-R17\R16\Reviews\Applications\521%20CSU%20Quantitative%20Reasoning\CSU-Application_Form_Departmental_Scaling.docx" TargetMode="External"/><Relationship Id="rId546" Type="http://schemas.openxmlformats.org/officeDocument/2006/relationships/hyperlink" Target="mailto:cthomas30@ggc.edu" TargetMode="External"/><Relationship Id="rId78" Type="http://schemas.openxmlformats.org/officeDocument/2006/relationships/hyperlink" Target="https://www.cengage.com/c/the-enduring-democracy-5e-dautrich/9781337092982" TargetMode="External"/><Relationship Id="rId101" Type="http://schemas.openxmlformats.org/officeDocument/2006/relationships/hyperlink" Target="https://www.macmillanlearning.com/Catalog/product/worldregionalgeographyconcepts-thirdedition-pulsipher/valueoptions" TargetMode="External"/><Relationship Id="rId143" Type="http://schemas.openxmlformats.org/officeDocument/2006/relationships/hyperlink" Target="http://www.affordablelearninggeorgia.org/documents/2015S_Proposal_83.pdf" TargetMode="External"/><Relationship Id="rId185" Type="http://schemas.openxmlformats.org/officeDocument/2006/relationships/hyperlink" Target="http://oer.galileo.usg.edu/biology-collections/11/" TargetMode="External"/><Relationship Id="rId350" Type="http://schemas.openxmlformats.org/officeDocument/2006/relationships/hyperlink" Target="https://drive.google.com/open?id=1dMTet_WjaQornhLtJg7uPSOCQMDxo4it" TargetMode="External"/><Relationship Id="rId406" Type="http://schemas.openxmlformats.org/officeDocument/2006/relationships/hyperlink" Target="https://drive.google.com/open?id=1_XuBGIhAcz5UqFVttxp-hg_jFZs1uz65" TargetMode="External"/><Relationship Id="rId9" Type="http://schemas.openxmlformats.org/officeDocument/2006/relationships/hyperlink" Target="https://www.affordablelearninggeorgia.org/about/pilots18_grantees" TargetMode="External"/><Relationship Id="rId210" Type="http://schemas.openxmlformats.org/officeDocument/2006/relationships/hyperlink" Target="http://oer.galileo.usg.edu/chemistry-collections/6/" TargetMode="External"/><Relationship Id="rId392" Type="http://schemas.openxmlformats.org/officeDocument/2006/relationships/hyperlink" Target="https://drive.google.com/open?id=1c0T_IK7_xdChdofKtzqXujwR5fOVTDC5" TargetMode="External"/><Relationship Id="rId448" Type="http://schemas.openxmlformats.org/officeDocument/2006/relationships/hyperlink" Target="file:///C:\Users\jgallant\Downloads\Grants\R12-R14\R14\Review\Proposals\468_GASouthern_Proposal_18500.pdf" TargetMode="External"/><Relationship Id="rId252" Type="http://schemas.openxmlformats.org/officeDocument/2006/relationships/hyperlink" Target="https://oer.galileo.usg.edu/business-collections/6" TargetMode="External"/><Relationship Id="rId294" Type="http://schemas.openxmlformats.org/officeDocument/2006/relationships/hyperlink" Target="https://affordablelearninggeorgia.org/documents/347_Feagin.pdf" TargetMode="External"/><Relationship Id="rId308" Type="http://schemas.openxmlformats.org/officeDocument/2006/relationships/hyperlink" Target="https://affordablelearninggeorgia.org/documents/356_Pace.pdf" TargetMode="External"/><Relationship Id="rId515" Type="http://schemas.openxmlformats.org/officeDocument/2006/relationships/hyperlink" Target="https://www.affordablelearninggeorgia.org/documents/532_proposal.pdf" TargetMode="External"/><Relationship Id="rId47" Type="http://schemas.openxmlformats.org/officeDocument/2006/relationships/hyperlink" Target="https://www.mheducation.com/highered/product/college-physics-giambattista-richardson/M0073512141.html" TargetMode="External"/><Relationship Id="rId89" Type="http://schemas.openxmlformats.org/officeDocument/2006/relationships/hyperlink" Target="https://macmillanlearning.com/Catalog/product/historyofworldsocietiesvolume1-tenthedition-mckay/valueoptions" TargetMode="External"/><Relationship Id="rId112" Type="http://schemas.openxmlformats.org/officeDocument/2006/relationships/hyperlink" Target="https://www.pearson.com/us/higher-education/program/Martini-Visual-Anatomy-Physiology-Plus-Mastering-A-P-with-Pearson-e-Text-Access-Card-Package-3rd-Edition/PGM328188.html?tab=order" TargetMode="External"/><Relationship Id="rId154" Type="http://schemas.openxmlformats.org/officeDocument/2006/relationships/hyperlink" Target="http://oer.galileo.usg.edu/mathematics-collections/14" TargetMode="External"/><Relationship Id="rId361" Type="http://schemas.openxmlformats.org/officeDocument/2006/relationships/hyperlink" Target="https://affordablelearninggeorgia.org/documents/M40_KSU_Rutherfoord.pdf" TargetMode="External"/><Relationship Id="rId557" Type="http://schemas.openxmlformats.org/officeDocument/2006/relationships/hyperlink" Target="mailto:jandrew2%40ggc.edu" TargetMode="External"/><Relationship Id="rId196" Type="http://schemas.openxmlformats.org/officeDocument/2006/relationships/hyperlink" Target="http://oer.galileo.usg.edu/chemistry-collections/5" TargetMode="External"/><Relationship Id="rId417" Type="http://schemas.openxmlformats.org/officeDocument/2006/relationships/hyperlink" Target="file:///C:\:b:\g\team_sites\galileo\EZqKKjJy5-hIslVcmrcDEgMBsBgVQ_gywV3Yb1JxLQKMQA" TargetMode="External"/><Relationship Id="rId459" Type="http://schemas.openxmlformats.org/officeDocument/2006/relationships/hyperlink" Target="file:///C:\Users\jgallant\Downloads\Grants\R15-R17\R15\Proposals\Textbook%20Transformation%20Grant\478_Jacques.pdf" TargetMode="External"/><Relationship Id="rId16" Type="http://schemas.openxmlformats.org/officeDocument/2006/relationships/hyperlink" Target="https://www.pearson.com/us/higher-education/program/Wong-Digital-Media-Primer-3rd-Edition/PGM296540.html?tab=order" TargetMode="External"/><Relationship Id="rId221" Type="http://schemas.openxmlformats.org/officeDocument/2006/relationships/hyperlink" Target="https://affordablelearninggeorgia.org/documents/231.b_abbott_you_.pdf" TargetMode="External"/><Relationship Id="rId263" Type="http://schemas.openxmlformats.org/officeDocument/2006/relationships/hyperlink" Target="https://oer.galileo.usg.edu/psychology-collections/22/" TargetMode="External"/><Relationship Id="rId319" Type="http://schemas.openxmlformats.org/officeDocument/2006/relationships/hyperlink" Target="https://affordablelearninggeorgia.org/documents/M14_Tucker.pdf" TargetMode="External"/><Relationship Id="rId470" Type="http://schemas.openxmlformats.org/officeDocument/2006/relationships/hyperlink" Target="file:///C:\Users\jgallant\Downloads\Grants\R15-R17\R15\Proposals\Textbook%20Transformation%20Grant\499_Dolo.pdf" TargetMode="External"/><Relationship Id="rId526" Type="http://schemas.openxmlformats.org/officeDocument/2006/relationships/hyperlink" Target="https://www.affordablelearninggeorgia.org/documents/M127_proposal.pdf" TargetMode="External"/><Relationship Id="rId58" Type="http://schemas.openxmlformats.org/officeDocument/2006/relationships/hyperlink" Target="https://www.cengage.com/c/new-perspectives-on-computer-concepts-2018-comprehensive-20e-parsons/9781305951495" TargetMode="External"/><Relationship Id="rId123" Type="http://schemas.openxmlformats.org/officeDocument/2006/relationships/hyperlink" Target="https://www.affordablelearninggeorgia.org/documents/2014F_Armstrong_APPENDIXA_Proposal24.pdf" TargetMode="External"/><Relationship Id="rId330" Type="http://schemas.openxmlformats.org/officeDocument/2006/relationships/hyperlink" Target="https://affordablelearninggeorgia.org/documents/M26_Lewkowicz.pdf" TargetMode="External"/><Relationship Id="rId568" Type="http://schemas.openxmlformats.org/officeDocument/2006/relationships/hyperlink" Target="mailto:dennismiller%40clayton.edu" TargetMode="External"/><Relationship Id="rId165" Type="http://schemas.openxmlformats.org/officeDocument/2006/relationships/hyperlink" Target="http://oer.galileo.usg.edu/mathematics-collections/6/" TargetMode="External"/><Relationship Id="rId372" Type="http://schemas.openxmlformats.org/officeDocument/2006/relationships/hyperlink" Target="https://affordablelearninggeorgia.org/documents/M53_GSU_Stickney.pdf" TargetMode="External"/><Relationship Id="rId428" Type="http://schemas.openxmlformats.org/officeDocument/2006/relationships/hyperlink" Target="file:///C:\:b:\g\team_sites\galileo\EfU-O9pAx7pMh-tMmVXIjKABnY-kyIQnzQHSiXBH67y_Jg" TargetMode="External"/><Relationship Id="rId232" Type="http://schemas.openxmlformats.org/officeDocument/2006/relationships/hyperlink" Target="https://oer.galileo.usg.edu/biology-collections/15/" TargetMode="External"/><Relationship Id="rId274" Type="http://schemas.openxmlformats.org/officeDocument/2006/relationships/hyperlink" Target="https://oer.galileo.usg.edu/biology-collections/22/" TargetMode="External"/><Relationship Id="rId481" Type="http://schemas.openxmlformats.org/officeDocument/2006/relationships/hyperlink" Target="file:///C:\Users\jgallant\Downloads\Grants\R15-R17\R15\Proposals\Mini-Grant\M106_Lindley.pdf" TargetMode="External"/><Relationship Id="rId27" Type="http://schemas.openxmlformats.org/officeDocument/2006/relationships/hyperlink" Target="https://www.mheducation.com/highered/product/science-psychology-ll-connect-access-code-king/1260034364.html" TargetMode="External"/><Relationship Id="rId69" Type="http://schemas.openxmlformats.org/officeDocument/2006/relationships/hyperlink" Target="https://www.cengage.com/c/research-methods-for-criminal-justice-and-criminology-8e-maxfield" TargetMode="External"/><Relationship Id="rId134" Type="http://schemas.openxmlformats.org/officeDocument/2006/relationships/hyperlink" Target="https://www.affordablelearninggeorgia.org/documents/2014F_GRU_APPENDIXA_Proposal41.pdf" TargetMode="External"/><Relationship Id="rId537" Type="http://schemas.openxmlformats.org/officeDocument/2006/relationships/hyperlink" Target="mailto:jzamostn@westga.edu" TargetMode="External"/><Relationship Id="rId579" Type="http://schemas.openxmlformats.org/officeDocument/2006/relationships/comments" Target="../comments1.xml"/><Relationship Id="rId80" Type="http://schemas.openxmlformats.org/officeDocument/2006/relationships/hyperlink" Target="https://www.pearson.com/us/higher-education/product/Bennett-Using-and-Understanding-Mathematics-A-Quantitative-Reasoning-Approach-6th-Edition/9780321914620.html?tab=order" TargetMode="External"/><Relationship Id="rId176" Type="http://schemas.openxmlformats.org/officeDocument/2006/relationships/hyperlink" Target="http://oer.galileo.usg.edu/arts-collections/1/" TargetMode="External"/><Relationship Id="rId341" Type="http://schemas.openxmlformats.org/officeDocument/2006/relationships/hyperlink" Target="https://drive.google.com/open?id=1e7Qjk7w6_cnUy8EEIKWV0uTzm76uDm4b" TargetMode="External"/><Relationship Id="rId383" Type="http://schemas.openxmlformats.org/officeDocument/2006/relationships/hyperlink" Target="https://drive.google.com/open?id=17soEBVqOdTez6DpB63xKBojzw1_FDwl_" TargetMode="External"/><Relationship Id="rId439" Type="http://schemas.openxmlformats.org/officeDocument/2006/relationships/hyperlink" Target="file:///C:\:b:\g\team_sites\galileo\EZQj_HeXbZxChLd2c-adcT0Bi42_GH_EnuSvCuUmO2rBFQ" TargetMode="External"/><Relationship Id="rId201" Type="http://schemas.openxmlformats.org/officeDocument/2006/relationships/hyperlink" Target="http://oer.galileo.usg.edu/polisci-collections/1/" TargetMode="External"/><Relationship Id="rId243" Type="http://schemas.openxmlformats.org/officeDocument/2006/relationships/hyperlink" Target="http://oer.galileo.usg.edu/mathematics-collections/23/" TargetMode="External"/><Relationship Id="rId285" Type="http://schemas.openxmlformats.org/officeDocument/2006/relationships/hyperlink" Target="https://affordablelearninggeorgia.org/documents/335_Southard.pdf" TargetMode="External"/><Relationship Id="rId450" Type="http://schemas.openxmlformats.org/officeDocument/2006/relationships/hyperlink" Target="file:///C:\:b:\g\team_sites\galileo\EZBxtltS2KRArIATV6Wks10BqGKSzZzNsTJ8kURojf30Tw" TargetMode="External"/><Relationship Id="rId506" Type="http://schemas.openxmlformats.org/officeDocument/2006/relationships/hyperlink" Target="mailto:jhkim@gsu.edu" TargetMode="External"/><Relationship Id="rId38" Type="http://schemas.openxmlformats.org/officeDocument/2006/relationships/hyperlink" Target="https://www.pearson.com/us/higher-education/product/Thomas-Thomas-Calculus-Early-Transcendentals-13th-Edition/9780321884077.html?tab=order" TargetMode="External"/><Relationship Id="rId103" Type="http://schemas.openxmlformats.org/officeDocument/2006/relationships/hyperlink" Target="https://www.mheducation.com/highered/product/film-art-introduction-bordwell-thompson/M1259534952.html" TargetMode="External"/><Relationship Id="rId310" Type="http://schemas.openxmlformats.org/officeDocument/2006/relationships/hyperlink" Target="https://affordablelearninggeorgia.org/documents/359_Pienta.pdf" TargetMode="External"/><Relationship Id="rId492" Type="http://schemas.openxmlformats.org/officeDocument/2006/relationships/hyperlink" Target="file:///C:\Users\jgallant\Downloads\Grants\R15-R17\R16\Reviews\Applications\M109.pdf" TargetMode="External"/><Relationship Id="rId548" Type="http://schemas.openxmlformats.org/officeDocument/2006/relationships/hyperlink" Target="mailto:wkenyon%40westga.edu" TargetMode="External"/><Relationship Id="rId91" Type="http://schemas.openxmlformats.org/officeDocument/2006/relationships/hyperlink" Target="https://www.pearson.com/us/higher-education/program/Ciccarelli-Psychology-Plus-My-Lab-Psychology-Access-Card-Package-5th-Edition/PGM333811.html?tab=order" TargetMode="External"/><Relationship Id="rId145" Type="http://schemas.openxmlformats.org/officeDocument/2006/relationships/hyperlink" Target="http://oer.galileo.usg.edu/chemistry-collections/4" TargetMode="External"/><Relationship Id="rId187" Type="http://schemas.openxmlformats.org/officeDocument/2006/relationships/hyperlink" Target="http://oer.galileo.usg.edu/arts-collections/4/" TargetMode="External"/><Relationship Id="rId352" Type="http://schemas.openxmlformats.org/officeDocument/2006/relationships/hyperlink" Target="https://drive.google.com/open?id=1QN9MhTXe9mMsYWKlQ-9fxNOZSEl_p3RV" TargetMode="External"/><Relationship Id="rId394" Type="http://schemas.openxmlformats.org/officeDocument/2006/relationships/hyperlink" Target="https://drive.google.com/open?id=1WGAsqwTRaTg-Mw6EnF4QqLSj3X567Sk6" TargetMode="External"/><Relationship Id="rId408" Type="http://schemas.openxmlformats.org/officeDocument/2006/relationships/hyperlink" Target="mailto:mkeleher@kennesaw.edu" TargetMode="External"/><Relationship Id="rId212" Type="http://schemas.openxmlformats.org/officeDocument/2006/relationships/hyperlink" Target="http://oer.galileo.usg.edu/criminal-collections/2/" TargetMode="External"/><Relationship Id="rId254" Type="http://schemas.openxmlformats.org/officeDocument/2006/relationships/hyperlink" Target="https://oer.galileo.usg.edu/education-collections/6" TargetMode="External"/><Relationship Id="rId49" Type="http://schemas.openxmlformats.org/officeDocument/2006/relationships/hyperlink" Target="http://www.mypearsonstore.com/bookstore/biology-science-for-life-9780133892307?xid=PSED" TargetMode="External"/><Relationship Id="rId114" Type="http://schemas.openxmlformats.org/officeDocument/2006/relationships/hyperlink" Target="https://www.affordablelearninggeorgia.org/documents/2014F_VSU_APPENDIXA_Proposal17.pdf" TargetMode="External"/><Relationship Id="rId296" Type="http://schemas.openxmlformats.org/officeDocument/2006/relationships/hyperlink" Target="https://affordablelearninggeorgia.org/documents/M02_Hesse.pdf" TargetMode="External"/><Relationship Id="rId461" Type="http://schemas.openxmlformats.org/officeDocument/2006/relationships/hyperlink" Target="file:///C:\Users\jgallant\Downloads\Grants\R15-R17\R15\Proposals\Textbook%20Transformation%20Grant\481_Larson.pdf" TargetMode="External"/><Relationship Id="rId517" Type="http://schemas.openxmlformats.org/officeDocument/2006/relationships/hyperlink" Target="https://www.affordablelearninggeorgia.org/documents/537_proposal.pdf" TargetMode="External"/><Relationship Id="rId559" Type="http://schemas.openxmlformats.org/officeDocument/2006/relationships/hyperlink" Target="mailto:wjin%40ggc.edu" TargetMode="External"/><Relationship Id="rId60" Type="http://schemas.openxmlformats.org/officeDocument/2006/relationships/hyperlink" Target="https://www.pearson.com/us/higher-education/program/Gollnick-Multicultural-Education-in-a-Pluralistic-Society-Enhanced-Pearson-e-Text-with-Loose-Leaf-Version-Access-Card-Package-10th-Edition/PGM152747.html?tab=order" TargetMode="External"/><Relationship Id="rId156" Type="http://schemas.openxmlformats.org/officeDocument/2006/relationships/hyperlink" Target="http://oer.galileo.usg.edu/mathematics-collections/10/" TargetMode="External"/><Relationship Id="rId198" Type="http://schemas.openxmlformats.org/officeDocument/2006/relationships/hyperlink" Target="http://oer.galileo.usg.edu/arts-collections/2/" TargetMode="External"/><Relationship Id="rId321" Type="http://schemas.openxmlformats.org/officeDocument/2006/relationships/hyperlink" Target="https://affordablelearninggeorgia.org/documents/M16_Forringer.pdf" TargetMode="External"/><Relationship Id="rId363" Type="http://schemas.openxmlformats.org/officeDocument/2006/relationships/hyperlink" Target="https://www.affordablelearninggeorgia.org/documents/M42_KSU_Das.pdf" TargetMode="External"/><Relationship Id="rId419" Type="http://schemas.openxmlformats.org/officeDocument/2006/relationships/hyperlink" Target="file:///C:\:b:\g\team_sites\galileo\EQ_F5cnwjUJFgFGK0SWP1ioBUx8fd-Yv2lyVW2KAFejfXw" TargetMode="External"/><Relationship Id="rId570" Type="http://schemas.openxmlformats.org/officeDocument/2006/relationships/hyperlink" Target="mailto:hu%40me.gatech.edu" TargetMode="External"/><Relationship Id="rId223" Type="http://schemas.openxmlformats.org/officeDocument/2006/relationships/hyperlink" Target="https://affordablelearninggeorgia.org/documents/231.d_xie_kersey_.docx" TargetMode="External"/><Relationship Id="rId430" Type="http://schemas.openxmlformats.org/officeDocument/2006/relationships/hyperlink" Target="file:///C:\:b:\g\team_sites\galileo\Ee5Dfu6x-wBOladpMeGmH-IBnqOeRqIzb2RgQEX6y_Y2kQ" TargetMode="External"/><Relationship Id="rId18" Type="http://schemas.openxmlformats.org/officeDocument/2006/relationships/hyperlink" Target="https://www.mheducation.com/highered/product/theatre-experience-wilson/M0073514276.html" TargetMode="External"/><Relationship Id="rId265" Type="http://schemas.openxmlformats.org/officeDocument/2006/relationships/hyperlink" Target="https://oer.galileo.usg.edu/english-collections/5/" TargetMode="External"/><Relationship Id="rId472" Type="http://schemas.openxmlformats.org/officeDocument/2006/relationships/hyperlink" Target="file:///C:\Users\jgallant\Downloads\Grants\R15-R17\R15\Proposals\Mini-Grant\M96_Mukhopadhyay.pdf" TargetMode="External"/><Relationship Id="rId528" Type="http://schemas.openxmlformats.org/officeDocument/2006/relationships/hyperlink" Target="https://www.affordablelearninggeorgia.org/documents/M132_proposal.pdf" TargetMode="External"/><Relationship Id="rId125" Type="http://schemas.openxmlformats.org/officeDocument/2006/relationships/hyperlink" Target="https://www.affordablelearninggeorgia.org/documents/2014F_EGSC_APPENDIXA_Proposal29.pdf" TargetMode="External"/><Relationship Id="rId167" Type="http://schemas.openxmlformats.org/officeDocument/2006/relationships/hyperlink" Target="http://oer.galileo.usg.edu/psychology-collections/3/" TargetMode="External"/><Relationship Id="rId332" Type="http://schemas.openxmlformats.org/officeDocument/2006/relationships/hyperlink" Target="https://affordablelearninggeorgia.org/documents/M28_Hoban.pdf" TargetMode="External"/><Relationship Id="rId374" Type="http://schemas.openxmlformats.org/officeDocument/2006/relationships/hyperlink" Target="https://affordablelearninggeorgia.org/documents/M55_CSU_Adams.pdf" TargetMode="External"/><Relationship Id="rId71" Type="http://schemas.openxmlformats.org/officeDocument/2006/relationships/hyperlink" Target="https://www.mhprofessional.com/9780078136337-usa-elementary-statistics-a-step-by-step-approach-with-formula-card" TargetMode="External"/><Relationship Id="rId234" Type="http://schemas.openxmlformats.org/officeDocument/2006/relationships/hyperlink" Target="https://oer.galileo.usg.edu/physics-collections/6/" TargetMode="External"/><Relationship Id="rId2" Type="http://schemas.openxmlformats.org/officeDocument/2006/relationships/hyperlink" Target="file:///C:\:w:\g\team_sites\galileo\EfD7e2U5dENBrYqvZ_rjJ0cBqYThqEuc3o5dUTau3bJCmQ%3fe=JDnzeS" TargetMode="External"/><Relationship Id="rId29" Type="http://schemas.openxmlformats.org/officeDocument/2006/relationships/hyperlink" Target="https://www.cengage.com/c/introduction-to-general-organic-and-biochemistry-11e-bettelheim" TargetMode="External"/><Relationship Id="rId276" Type="http://schemas.openxmlformats.org/officeDocument/2006/relationships/hyperlink" Target="https://oer.galileo.usg.edu/geo-collections/4/" TargetMode="External"/><Relationship Id="rId441" Type="http://schemas.openxmlformats.org/officeDocument/2006/relationships/hyperlink" Target="file:///C:\:b:\g\team_sites\galileo\EeP2dwUg6fFNh8O6OENmTr8Bg5pD8jrYIxDdtWzIEpxDVg" TargetMode="External"/><Relationship Id="rId483" Type="http://schemas.openxmlformats.org/officeDocument/2006/relationships/hyperlink" Target="file:///C:\Users\jgallant\Downloads\Grants\R15-R17\R16\Reviews\Applications\M121.pdf" TargetMode="External"/><Relationship Id="rId539" Type="http://schemas.openxmlformats.org/officeDocument/2006/relationships/hyperlink" Target="mailto:zli8@kennesaw.edu" TargetMode="External"/><Relationship Id="rId40" Type="http://schemas.openxmlformats.org/officeDocument/2006/relationships/hyperlink" Target="https://www.pearson.com/us/higher-education/product/Harris-Prentice-Hall-Reference-Guide-10th-Edition/9780134427867.html?tab=order" TargetMode="External"/><Relationship Id="rId136" Type="http://schemas.openxmlformats.org/officeDocument/2006/relationships/hyperlink" Target="https://www.affordablelearninggeorgia.org/documents/2014F_CSU_APPENDIXA_Proposal43.pdf" TargetMode="External"/><Relationship Id="rId178" Type="http://schemas.openxmlformats.org/officeDocument/2006/relationships/hyperlink" Target="http://oer.galileo.usg.edu/communication-collections/4/" TargetMode="External"/><Relationship Id="rId301" Type="http://schemas.openxmlformats.org/officeDocument/2006/relationships/hyperlink" Target="https://affordablelearninggeorgia.org/documents/M11_Mutiti.pdf" TargetMode="External"/><Relationship Id="rId343" Type="http://schemas.openxmlformats.org/officeDocument/2006/relationships/hyperlink" Target="https://drive.google.com/open?id=1FUhbGLzweWK5NKGaFXW37dSOtOJFxXFb" TargetMode="External"/><Relationship Id="rId550" Type="http://schemas.openxmlformats.org/officeDocument/2006/relationships/hyperlink" Target="mailto:abattles1%40ggc.edu" TargetMode="External"/><Relationship Id="rId82" Type="http://schemas.openxmlformats.org/officeDocument/2006/relationships/hyperlink" Target="https://www.macmillanlearning.com/Catalog/product/exploringpsychology-tenthedition-myers/valueoptions" TargetMode="External"/><Relationship Id="rId203" Type="http://schemas.openxmlformats.org/officeDocument/2006/relationships/hyperlink" Target="http://oer.galileo.usg.edu/physics-collections/3/" TargetMode="External"/><Relationship Id="rId385" Type="http://schemas.openxmlformats.org/officeDocument/2006/relationships/hyperlink" Target="https://drive.google.com/open?id=1vdlRypEno094r8LtDdjvnxpdHg7anA2H" TargetMode="External"/><Relationship Id="rId245" Type="http://schemas.openxmlformats.org/officeDocument/2006/relationships/hyperlink" Target="https://oer.galileo.usg.edu/biology-collections/18" TargetMode="External"/><Relationship Id="rId287" Type="http://schemas.openxmlformats.org/officeDocument/2006/relationships/hyperlink" Target="https://affordablelearninggeorgia.org/documents/338_Karen.pdf" TargetMode="External"/><Relationship Id="rId410" Type="http://schemas.openxmlformats.org/officeDocument/2006/relationships/hyperlink" Target="mailto:megan.mittelstadt@uga.edu" TargetMode="External"/><Relationship Id="rId452" Type="http://schemas.openxmlformats.org/officeDocument/2006/relationships/hyperlink" Target="mailto:jachrist@highlands.edu" TargetMode="External"/><Relationship Id="rId494" Type="http://schemas.openxmlformats.org/officeDocument/2006/relationships/hyperlink" Target="file:///C:\Users\jgallant\Downloads\Grants\R15-R17\R16\Reviews\Applications\504.pdf" TargetMode="External"/><Relationship Id="rId508" Type="http://schemas.openxmlformats.org/officeDocument/2006/relationships/hyperlink" Target="mailto:serdikoffs@savannahstate.edu" TargetMode="External"/><Relationship Id="rId105" Type="http://schemas.openxmlformats.org/officeDocument/2006/relationships/hyperlink" Target="https://www.mheducation.com/highered/product/microbiology-systems-approach-cowan/0073402435.html" TargetMode="External"/><Relationship Id="rId147" Type="http://schemas.openxmlformats.org/officeDocument/2006/relationships/hyperlink" Target="http://oer.galileo.usg.edu/infolit-collections/1/" TargetMode="External"/><Relationship Id="rId312" Type="http://schemas.openxmlformats.org/officeDocument/2006/relationships/hyperlink" Target="https://affordablelearninggeorgia.org/documents/361_Tenzin.pdf" TargetMode="External"/><Relationship Id="rId354" Type="http://schemas.openxmlformats.org/officeDocument/2006/relationships/hyperlink" Target="https://drive.google.com/open?id=1D3-5nuSLa_DKSbXSHHd5yLeIbavk5tMu" TargetMode="External"/><Relationship Id="rId51" Type="http://schemas.openxmlformats.org/officeDocument/2006/relationships/hyperlink" Target="https://www.bvtpublishing.com/book/680" TargetMode="External"/><Relationship Id="rId93" Type="http://schemas.openxmlformats.org/officeDocument/2006/relationships/hyperlink" Target="https://www.mheducation.com/highered/product/plants-society-levetin-mcmahon/M0078023033.html" TargetMode="External"/><Relationship Id="rId189" Type="http://schemas.openxmlformats.org/officeDocument/2006/relationships/hyperlink" Target="http://oer.galileo.usg.edu/criminal-collections/1/" TargetMode="External"/><Relationship Id="rId396" Type="http://schemas.openxmlformats.org/officeDocument/2006/relationships/hyperlink" Target="https://drive.google.com/open?id=16niaXOLSvLuHFM74b1O4jnC8kFeI0cwM" TargetMode="External"/><Relationship Id="rId561" Type="http://schemas.openxmlformats.org/officeDocument/2006/relationships/hyperlink" Target="mailto:xtian2%40kennesaw.edu" TargetMode="External"/><Relationship Id="rId214" Type="http://schemas.openxmlformats.org/officeDocument/2006/relationships/hyperlink" Target="https://oer.galileo.usg.edu/compsci-collections/14/" TargetMode="External"/><Relationship Id="rId256" Type="http://schemas.openxmlformats.org/officeDocument/2006/relationships/hyperlink" Target="https://oer.galileo.usg.edu/biology-collections/19" TargetMode="External"/><Relationship Id="rId298" Type="http://schemas.openxmlformats.org/officeDocument/2006/relationships/hyperlink" Target="https://affordablelearninggeorgia.org/documents/M07_Schlieper.pdf" TargetMode="External"/><Relationship Id="rId421" Type="http://schemas.openxmlformats.org/officeDocument/2006/relationships/hyperlink" Target="file:///C:\:b:\g\team_sites\galileo\EZcrkcKpM-9KmXnNK8LZMg4BtBS0RrDtoD0epTJ2-zpnDw" TargetMode="External"/><Relationship Id="rId463" Type="http://schemas.openxmlformats.org/officeDocument/2006/relationships/hyperlink" Target="file:///C:\Users\jgallant\Downloads\Grants\R15-R17\R15\Proposals\Textbook%20Transformation%20Grant\484_Shahriar.pdf" TargetMode="External"/><Relationship Id="rId519" Type="http://schemas.openxmlformats.org/officeDocument/2006/relationships/hyperlink" Target="https://www.affordablelearninggeorgia.org/documents/540_proposal.pdf" TargetMode="External"/><Relationship Id="rId116" Type="http://schemas.openxmlformats.org/officeDocument/2006/relationships/hyperlink" Target="https://www.affordablelearninggeorgia.org/documents/2014F_MGSC_APPENDIXA_Proposal08.pdf" TargetMode="External"/><Relationship Id="rId158" Type="http://schemas.openxmlformats.org/officeDocument/2006/relationships/hyperlink" Target="http://oer.galileo.usg.edu/compsci-collections/3/" TargetMode="External"/><Relationship Id="rId323" Type="http://schemas.openxmlformats.org/officeDocument/2006/relationships/hyperlink" Target="https://affordablelearninggeorgia.org/documents/M18_Dolan.pdf" TargetMode="External"/><Relationship Id="rId530" Type="http://schemas.openxmlformats.org/officeDocument/2006/relationships/hyperlink" Target="https://www.affordablelearninggeorgia.org/documents/M134_proposal.pdf" TargetMode="External"/><Relationship Id="rId20" Type="http://schemas.openxmlformats.org/officeDocument/2006/relationships/hyperlink" Target="https://www.mheducation.com/highered/product/art-public-speaking-lucas/M0073523917.html" TargetMode="External"/><Relationship Id="rId62" Type="http://schemas.openxmlformats.org/officeDocument/2006/relationships/hyperlink" Target="https://www.cengage.com/c/calculus-8e-stewart" TargetMode="External"/><Relationship Id="rId365" Type="http://schemas.openxmlformats.org/officeDocument/2006/relationships/hyperlink" Target="https://affordablelearninggeorgia.org/documents/M43_KSU_Zhang.pdf" TargetMode="External"/><Relationship Id="rId572" Type="http://schemas.openxmlformats.org/officeDocument/2006/relationships/hyperlink" Target="mailto:adutta%40gsu.edu" TargetMode="External"/><Relationship Id="rId225" Type="http://schemas.openxmlformats.org/officeDocument/2006/relationships/hyperlink" Target="https://affordablelearninggeorgia.org/documents/231.f_gore_pace_ralston_.docx" TargetMode="External"/><Relationship Id="rId267" Type="http://schemas.openxmlformats.org/officeDocument/2006/relationships/hyperlink" Target="https://oer.galileo.usg.edu/education-collections/8/" TargetMode="External"/><Relationship Id="rId432" Type="http://schemas.openxmlformats.org/officeDocument/2006/relationships/hyperlink" Target="file:///C:\:b:\g\team_sites\galileo\EZ3vA1hmEAtChJt-eTMnGfMB8f6vs36KdCDnVdW7S6F4kw" TargetMode="External"/><Relationship Id="rId474" Type="http://schemas.openxmlformats.org/officeDocument/2006/relationships/hyperlink" Target="file:///C:\Users\jgallant\Downloads\Grants\R15-R17\R15\Proposals\Mini-Grant\M98_Rutherfoord.pdf" TargetMode="External"/><Relationship Id="rId127" Type="http://schemas.openxmlformats.org/officeDocument/2006/relationships/hyperlink" Target="https://www.affordablelearninggeorgia.org/documents/2014F_UNG_APPENDIXA_Proposal31.pdf" TargetMode="External"/><Relationship Id="rId31" Type="http://schemas.openxmlformats.org/officeDocument/2006/relationships/hyperlink" Target="https://www.pearson.com/us/higher-education/product/Wheelen-Concepts-in-Strategic-Management-and-Business-Policy-14th-Edition/9780133126129.html" TargetMode="External"/><Relationship Id="rId73" Type="http://schemas.openxmlformats.org/officeDocument/2006/relationships/hyperlink" Target="https://www.mheducation.com/highered/product/M0078021510.html" TargetMode="External"/><Relationship Id="rId169" Type="http://schemas.openxmlformats.org/officeDocument/2006/relationships/hyperlink" Target="http://oer.galileo.usg.edu/psychology-collections/2/" TargetMode="External"/><Relationship Id="rId334" Type="http://schemas.openxmlformats.org/officeDocument/2006/relationships/hyperlink" Target="https://affordablelearninggeorgia.org/documents/M31_Nunez.pdf" TargetMode="External"/><Relationship Id="rId376" Type="http://schemas.openxmlformats.org/officeDocument/2006/relationships/hyperlink" Target="https://drive.google.com/open?id=1pZX76vEebLL7xXbPmm8CE0dFFcT7Bjdc" TargetMode="External"/><Relationship Id="rId541" Type="http://schemas.openxmlformats.org/officeDocument/2006/relationships/hyperlink" Target="mailto:hshahria@kennesaw.edu" TargetMode="External"/><Relationship Id="rId4" Type="http://schemas.openxmlformats.org/officeDocument/2006/relationships/hyperlink" Target="file:///C:\:w:\g\team_sites\galileo\EbVG-l6PEvBCtpGLuraeljwBLmTCyEIaknEvG_LST5l3Xg%3fe=D7QQ9m" TargetMode="External"/><Relationship Id="rId180" Type="http://schemas.openxmlformats.org/officeDocument/2006/relationships/hyperlink" Target="http://oer.galileo.usg.edu/fye-collections/1" TargetMode="External"/><Relationship Id="rId236" Type="http://schemas.openxmlformats.org/officeDocument/2006/relationships/hyperlink" Target="https://oer.galileo.usg.edu/biology-collections/17" TargetMode="External"/><Relationship Id="rId278" Type="http://schemas.openxmlformats.org/officeDocument/2006/relationships/hyperlink" Target="https://oer.galileo.usg.edu/psychology-collections/25/" TargetMode="External"/><Relationship Id="rId401" Type="http://schemas.openxmlformats.org/officeDocument/2006/relationships/hyperlink" Target="https://drive.google.com/open?id=11tHFnkjbiFIEkoSosmzy5bIUMfmWPa8b" TargetMode="External"/><Relationship Id="rId443" Type="http://schemas.openxmlformats.org/officeDocument/2006/relationships/hyperlink" Target="file:///C:\:b:\g\team_sites\galileo\EV5a7hQ_pnZIoo65hsx5rNEB8QhpT5ouSajJWnfvsviyHQ" TargetMode="External"/><Relationship Id="rId303" Type="http://schemas.openxmlformats.org/officeDocument/2006/relationships/hyperlink" Target="https://affordablelearninggeorgia.org/documents/350_Kersey.pdf" TargetMode="External"/><Relationship Id="rId485" Type="http://schemas.openxmlformats.org/officeDocument/2006/relationships/hyperlink" Target="file:///C:\Users\jgallant\Downloads\Grants\R15-R17\R16\Reviews\Applications\M119.pdf" TargetMode="External"/><Relationship Id="rId42" Type="http://schemas.openxmlformats.org/officeDocument/2006/relationships/hyperlink" Target="https://www.pearson.com/us/higher-education/program/Lial-College-Algebra-and-Trigonometry-plus-My-Lab-Math-with-Pearson-e-Text-Access-Card-Package-6th-Edition/PGM178897.html?tab=order" TargetMode="External"/><Relationship Id="rId84" Type="http://schemas.openxmlformats.org/officeDocument/2006/relationships/hyperlink" Target="https://www.amazon.com/Health-Information-Technology-Management-Richard/dp/013159267X" TargetMode="External"/><Relationship Id="rId138" Type="http://schemas.openxmlformats.org/officeDocument/2006/relationships/hyperlink" Target="https://www.affordablelearninggeorgia.org/documents/2014F_GCSU_APPENDIXA_Proposal45.pdf" TargetMode="External"/><Relationship Id="rId345" Type="http://schemas.openxmlformats.org/officeDocument/2006/relationships/hyperlink" Target="https://drive.google.com/open?id=1VP1KeehiiCzCAhLz2P9ZVJph-zQCht8o" TargetMode="External"/><Relationship Id="rId387" Type="http://schemas.openxmlformats.org/officeDocument/2006/relationships/hyperlink" Target="https://drive.google.com/open?id=143WSNZSGfaD3HHc2rb86c_TwMRif0F40" TargetMode="External"/><Relationship Id="rId510" Type="http://schemas.openxmlformats.org/officeDocument/2006/relationships/hyperlink" Target="https://www.affordablelearninggeorgia.org/documents/524_proposal.pdf" TargetMode="External"/><Relationship Id="rId552" Type="http://schemas.openxmlformats.org/officeDocument/2006/relationships/hyperlink" Target="mailto:gzhan%40kennesaw.edu" TargetMode="External"/><Relationship Id="rId191" Type="http://schemas.openxmlformats.org/officeDocument/2006/relationships/hyperlink" Target="http://oer.galileo.usg.edu/education-collections/5/" TargetMode="External"/><Relationship Id="rId205" Type="http://schemas.openxmlformats.org/officeDocument/2006/relationships/hyperlink" Target="http://oer.galileo.usg.edu/mathematics-collections/16/" TargetMode="External"/><Relationship Id="rId247" Type="http://schemas.openxmlformats.org/officeDocument/2006/relationships/hyperlink" Target="https://oer.galileo.usg.edu/mathematics-collections/33" TargetMode="External"/><Relationship Id="rId412" Type="http://schemas.openxmlformats.org/officeDocument/2006/relationships/hyperlink" Target="file:///C:\:b:\g\team_sites\galileo\EV8CzKCf6Z1Brr8wbLBB0JYB3YbAWy_kj5ToA1Qlc685TQ" TargetMode="External"/><Relationship Id="rId107" Type="http://schemas.openxmlformats.org/officeDocument/2006/relationships/hyperlink" Target="https://www.pearson.com/us/higher-education/product/Eitzen-Social-Problems-13th-Edition/9780205881888.html" TargetMode="External"/><Relationship Id="rId289" Type="http://schemas.openxmlformats.org/officeDocument/2006/relationships/hyperlink" Target="https://affordablelearninggeorgia.org/documents/340_Farr.pdf" TargetMode="External"/><Relationship Id="rId454" Type="http://schemas.openxmlformats.org/officeDocument/2006/relationships/hyperlink" Target="mailto:samuel.mutiti@gcsu.edu" TargetMode="External"/><Relationship Id="rId496" Type="http://schemas.openxmlformats.org/officeDocument/2006/relationships/hyperlink" Target="file:///C:\Users\jgallant\Downloads\Grants\R15-R17\R16\Reviews\Applications\507.pdf" TargetMode="External"/><Relationship Id="rId11" Type="http://schemas.openxmlformats.org/officeDocument/2006/relationships/hyperlink" Target="https://www.mheducation.com/highered/product/en-avant-beginning-french-student-edition-anderson-dolidon/M0073386464.html" TargetMode="External"/><Relationship Id="rId53" Type="http://schemas.openxmlformats.org/officeDocument/2006/relationships/hyperlink" Target="http://www.mypearsonstore.com/bookstore/calculus-for-scientists-and-engineers-early-transcendentals-9780321837721" TargetMode="External"/><Relationship Id="rId149" Type="http://schemas.openxmlformats.org/officeDocument/2006/relationships/hyperlink" Target="http://oer.galileo.usg.edu/business-collections/2/" TargetMode="External"/><Relationship Id="rId314" Type="http://schemas.openxmlformats.org/officeDocument/2006/relationships/hyperlink" Target="https://affordablelearninggeorgia.org/documents/364_Green.pdf" TargetMode="External"/><Relationship Id="rId356" Type="http://schemas.openxmlformats.org/officeDocument/2006/relationships/hyperlink" Target="https://affordablelearninggeorgia.org/documents/M35_KSU_Li.pdf" TargetMode="External"/><Relationship Id="rId398" Type="http://schemas.openxmlformats.org/officeDocument/2006/relationships/hyperlink" Target="https://drive.google.com/open?id=1_SmnCA7yt2ExR-hJRnd2_nbrl0f-Yj_9" TargetMode="External"/><Relationship Id="rId521" Type="http://schemas.openxmlformats.org/officeDocument/2006/relationships/hyperlink" Target="https://www.affordablelearninggeorgia.org/documents/546_proposal.pdf" TargetMode="External"/><Relationship Id="rId563" Type="http://schemas.openxmlformats.org/officeDocument/2006/relationships/hyperlink" Target="mailto:ldunn%40gsu.edu" TargetMode="External"/><Relationship Id="rId95" Type="http://schemas.openxmlformats.org/officeDocument/2006/relationships/hyperlink" Target="https://www.pearson.com/us/higher-education/program/Blitzer-Introductory-Algebra-for-College-Students-Access-Card-Package-7th-Edition/PGM15132.html?tab=order" TargetMode="External"/><Relationship Id="rId160" Type="http://schemas.openxmlformats.org/officeDocument/2006/relationships/hyperlink" Target="http://oer.galileo.usg.edu/biology-collections/7/" TargetMode="External"/><Relationship Id="rId216" Type="http://schemas.openxmlformats.org/officeDocument/2006/relationships/hyperlink" Target="http://oer.galileo.usg.edu/mathematics-collections/20/" TargetMode="External"/><Relationship Id="rId423" Type="http://schemas.openxmlformats.org/officeDocument/2006/relationships/hyperlink" Target="file:///C:\Users\jgallant\Downloads\Grants\R12-R14\R14\Review\Proposals\M90_UGA_Proposal_2800.pdf" TargetMode="External"/><Relationship Id="rId258" Type="http://schemas.openxmlformats.org/officeDocument/2006/relationships/hyperlink" Target="https://oer.galileo.usg.edu/compsci-collections/8" TargetMode="External"/><Relationship Id="rId465" Type="http://schemas.openxmlformats.org/officeDocument/2006/relationships/hyperlink" Target="file:///C:\Users\jgallant\Downloads\Grants\R15-R17\R15\Proposals\Textbook%20Transformation%20Grant\490_Farmer.pdf" TargetMode="External"/><Relationship Id="rId22" Type="http://schemas.openxmlformats.org/officeDocument/2006/relationships/hyperlink" Target="https://www.macmillanlearning.com/Catalog/product/psychologyineverydaylife-fourthedition-myers/valueoptions" TargetMode="External"/><Relationship Id="rId64" Type="http://schemas.openxmlformats.org/officeDocument/2006/relationships/hyperlink" Target="https://www.amazon.com/Consequence-American-Politics-Penguin-Academics/dp/0205743625" TargetMode="External"/><Relationship Id="rId118" Type="http://schemas.openxmlformats.org/officeDocument/2006/relationships/hyperlink" Target="https://www.affordablelearninggeorgia.org/documents/2014F_Dalton_APPENDIXA_Proposal13.pdf" TargetMode="External"/><Relationship Id="rId325" Type="http://schemas.openxmlformats.org/officeDocument/2006/relationships/hyperlink" Target="https://affordablelearninggeorgia.org/documents/M21_Lupo.pdf" TargetMode="External"/><Relationship Id="rId367" Type="http://schemas.openxmlformats.org/officeDocument/2006/relationships/hyperlink" Target="https://affordablelearninggeorgia.org/documents/M47_FVSU_Marion.pdf" TargetMode="External"/><Relationship Id="rId532" Type="http://schemas.openxmlformats.org/officeDocument/2006/relationships/hyperlink" Target="mailto:lralston@highlands.edu" TargetMode="External"/><Relationship Id="rId574" Type="http://schemas.openxmlformats.org/officeDocument/2006/relationships/hyperlink" Target="mailto:melissa.ianetta%40lmc.gatech.edu" TargetMode="External"/><Relationship Id="rId171" Type="http://schemas.openxmlformats.org/officeDocument/2006/relationships/hyperlink" Target="http://oer.galileo.usg.edu/communication-collections/2/" TargetMode="External"/><Relationship Id="rId227" Type="http://schemas.openxmlformats.org/officeDocument/2006/relationships/hyperlink" Target="https://oer.galileo.usg.edu/languages-collections/2" TargetMode="External"/><Relationship Id="rId269" Type="http://schemas.openxmlformats.org/officeDocument/2006/relationships/hyperlink" Target="https://oer.galileo.usg.edu/fye-collections/2/" TargetMode="External"/><Relationship Id="rId434" Type="http://schemas.openxmlformats.org/officeDocument/2006/relationships/hyperlink" Target="file:///C:\:b:\g\team_sites\galileo\EfUS3vtCO_5FtqPeCUEr_MkBsgv9ZC9kzDwd8zHkMtDdDA" TargetMode="External"/><Relationship Id="rId476" Type="http://schemas.openxmlformats.org/officeDocument/2006/relationships/hyperlink" Target="file:///C:\Users\jgallant\Downloads\Grants\R15-R17\R15\Proposals\Mini-Grant\M100_Marion.pdf" TargetMode="External"/><Relationship Id="rId33" Type="http://schemas.openxmlformats.org/officeDocument/2006/relationships/hyperlink" Target="https://www.cengage.com/c/precalculus-10e-larson" TargetMode="External"/><Relationship Id="rId129" Type="http://schemas.openxmlformats.org/officeDocument/2006/relationships/hyperlink" Target="https://www.affordablelearninggeorgia.org/documents/2014F_Albany_APPENDIXA_Proposal34.pdf" TargetMode="External"/><Relationship Id="rId280" Type="http://schemas.openxmlformats.org/officeDocument/2006/relationships/hyperlink" Target="https://oer.galileo.usg.edu/education-textbooks/1/" TargetMode="External"/><Relationship Id="rId336" Type="http://schemas.openxmlformats.org/officeDocument/2006/relationships/hyperlink" Target="https://affordablelearninggeorgia.org/documents/M33_Grissett.pdf" TargetMode="External"/><Relationship Id="rId501" Type="http://schemas.openxmlformats.org/officeDocument/2006/relationships/hyperlink" Target="file:///C:\Users\jgallant\Downloads\Grants\R15-R17\R16\Reviews\Applications\518.pdf" TargetMode="External"/><Relationship Id="rId543" Type="http://schemas.openxmlformats.org/officeDocument/2006/relationships/hyperlink" Target="mailto:spouriye@kennesaw.edu" TargetMode="External"/><Relationship Id="rId75" Type="http://schemas.openxmlformats.org/officeDocument/2006/relationships/hyperlink" Target="http://books.wwnorton.com/books/webad.aspx?id=4294987072" TargetMode="External"/><Relationship Id="rId140" Type="http://schemas.openxmlformats.org/officeDocument/2006/relationships/hyperlink" Target="https://www.affordablelearninggeorgia.org/documents/2014F_Dalton_APPENDIXA_Proposal47.pdf" TargetMode="External"/><Relationship Id="rId182" Type="http://schemas.openxmlformats.org/officeDocument/2006/relationships/hyperlink" Target="http://oer.galileo.usg.edu/psychology-collections/7/" TargetMode="External"/><Relationship Id="rId378" Type="http://schemas.openxmlformats.org/officeDocument/2006/relationships/hyperlink" Target="https://drive.google.com/open?id=1KYGehjEHxj4Smy7Mlz5SQCn0PeUOcKQy" TargetMode="External"/><Relationship Id="rId403" Type="http://schemas.openxmlformats.org/officeDocument/2006/relationships/hyperlink" Target="https://drive.google.com/open?id=1QdCEnQ4SRWacJBADcnsEPegqQHG9mDBZ" TargetMode="External"/><Relationship Id="rId6" Type="http://schemas.openxmlformats.org/officeDocument/2006/relationships/hyperlink" Target="https://www.affordablelearninggeorgia.org/about/pilots18_grantees" TargetMode="External"/><Relationship Id="rId238" Type="http://schemas.openxmlformats.org/officeDocument/2006/relationships/hyperlink" Target="https://oer.galileo.usg.edu/english-collections/4" TargetMode="External"/><Relationship Id="rId445" Type="http://schemas.openxmlformats.org/officeDocument/2006/relationships/hyperlink" Target="file:///C:\:b:\g\team_sites\galileo\EaluF7ux-UZBjKIv5qPtBG8BLri2h7-J7XwmhnE0ivqGjA" TargetMode="External"/><Relationship Id="rId487" Type="http://schemas.openxmlformats.org/officeDocument/2006/relationships/hyperlink" Target="file:///C:\Users\jgallant\Downloads\Grants\R15-R17\R16\Reviews\Applications\M117.pdf" TargetMode="External"/><Relationship Id="rId291" Type="http://schemas.openxmlformats.org/officeDocument/2006/relationships/hyperlink" Target="https://affordablelearninggeorgia.org/documents/343_Bridges.pdf" TargetMode="External"/><Relationship Id="rId305" Type="http://schemas.openxmlformats.org/officeDocument/2006/relationships/hyperlink" Target="https://affordablelearninggeorgia.org/documents/352_Goldoni.pdf" TargetMode="External"/><Relationship Id="rId347" Type="http://schemas.openxmlformats.org/officeDocument/2006/relationships/hyperlink" Target="https://drive.google.com/open?id=1vd14S6tlOLVCw96IaAdobqsf9BLqZEWH" TargetMode="External"/><Relationship Id="rId512" Type="http://schemas.openxmlformats.org/officeDocument/2006/relationships/hyperlink" Target="https://www.affordablelearninggeorgia.org/documents/526_proposal.pdf" TargetMode="External"/><Relationship Id="rId44" Type="http://schemas.openxmlformats.org/officeDocument/2006/relationships/hyperlink" Target="https://www.pearson.com/us/higher-education/program/Reece-Campbell-Biology-Concepts-Connections-Plus-Mastering-Biology-with-e-Text-Access-Card-Package-8th-Edition/PGM214195.html?tab=order" TargetMode="External"/><Relationship Id="rId86" Type="http://schemas.openxmlformats.org/officeDocument/2006/relationships/hyperlink" Target="http://www.affordablelearninggeorgia.org/documents/2014F_KSU_APPENDIXA_Proposal06.pdf" TargetMode="External"/><Relationship Id="rId151" Type="http://schemas.openxmlformats.org/officeDocument/2006/relationships/hyperlink" Target="http://oer.galileo.usg.edu/business-collections/3/" TargetMode="External"/><Relationship Id="rId389" Type="http://schemas.openxmlformats.org/officeDocument/2006/relationships/hyperlink" Target="https://drive.google.com/open?id=1whw3nbhjE3muWu2BL_Z_AYHKVykIjLaS" TargetMode="External"/><Relationship Id="rId554" Type="http://schemas.openxmlformats.org/officeDocument/2006/relationships/hyperlink" Target="mailto:kawiles%40augusta.edu" TargetMode="External"/><Relationship Id="rId193" Type="http://schemas.openxmlformats.org/officeDocument/2006/relationships/hyperlink" Target="http://oer.galileo.usg.edu/health-collections/3/" TargetMode="External"/><Relationship Id="rId207" Type="http://schemas.openxmlformats.org/officeDocument/2006/relationships/hyperlink" Target="http://oer.galileo.usg.edu/physics-collections/2/" TargetMode="External"/><Relationship Id="rId249" Type="http://schemas.openxmlformats.org/officeDocument/2006/relationships/hyperlink" Target="https://oer.galileo.usg.edu/history-collections/4" TargetMode="External"/><Relationship Id="rId414" Type="http://schemas.openxmlformats.org/officeDocument/2006/relationships/hyperlink" Target="file:///C:\:b:\g\team_sites\galileo\EX68w682jiFNtjyDK0TNL3UBdXn0NRi00FmLusD97V0ONA" TargetMode="External"/><Relationship Id="rId456" Type="http://schemas.openxmlformats.org/officeDocument/2006/relationships/hyperlink" Target="mailto:lli@georgiasouthern.edu" TargetMode="External"/><Relationship Id="rId498" Type="http://schemas.openxmlformats.org/officeDocument/2006/relationships/hyperlink" Target="file:///C:\Users\jgallant\Downloads\Grants\R15-R17\R16\Reviews\Applications\509.pdf" TargetMode="External"/><Relationship Id="rId13" Type="http://schemas.openxmlformats.org/officeDocument/2006/relationships/hyperlink" Target="https://www.pearson.com/us/higher-education/product/Macionis-Sociology-16th-Edition/9780134206318.html" TargetMode="External"/><Relationship Id="rId109" Type="http://schemas.openxmlformats.org/officeDocument/2006/relationships/hyperlink" Target="https://www.mheducation.com/highered/product/foundations-microbiology-talaro-chess/M1259705218.html" TargetMode="External"/><Relationship Id="rId260" Type="http://schemas.openxmlformats.org/officeDocument/2006/relationships/hyperlink" Target="https://oer.galileo.usg.edu/compsci-collections/13/" TargetMode="External"/><Relationship Id="rId316" Type="http://schemas.openxmlformats.org/officeDocument/2006/relationships/hyperlink" Target="https://affordablelearninggeorgia.org/documents/366_Castle.pdf" TargetMode="External"/><Relationship Id="rId523" Type="http://schemas.openxmlformats.org/officeDocument/2006/relationships/hyperlink" Target="https://www.affordablelearninggeorgia.org/documents/M123_proposal.pdf" TargetMode="External"/><Relationship Id="rId55" Type="http://schemas.openxmlformats.org/officeDocument/2006/relationships/hyperlink" Target="http://www.mypearsonstore.com/bookstore/teaching-science-through-inquiry-based-instruction-9780134515472" TargetMode="External"/><Relationship Id="rId97" Type="http://schemas.openxmlformats.org/officeDocument/2006/relationships/hyperlink" Target="https://www.pearson.com/us/higher-education/program/Marieb-Human-Anatomy-Physiology-Plus-Mastering-A-P-with-Pearson-e-Text-Access-Card-Package-11th-Edition/PGM322801.html?tab=order" TargetMode="External"/><Relationship Id="rId120" Type="http://schemas.openxmlformats.org/officeDocument/2006/relationships/hyperlink" Target="https://www.affordablelearninggeorgia.org/documents/2014F_VSU_APPENDIXA_Proposal16.pdf" TargetMode="External"/><Relationship Id="rId358" Type="http://schemas.openxmlformats.org/officeDocument/2006/relationships/hyperlink" Target="https://affordablelearninggeorgia.org/documents/M37_GHC_Henderson.pdf" TargetMode="External"/><Relationship Id="rId565" Type="http://schemas.openxmlformats.org/officeDocument/2006/relationships/hyperlink" Target="mailto:jbohan12%40kennesaw.edu" TargetMode="External"/><Relationship Id="rId162" Type="http://schemas.openxmlformats.org/officeDocument/2006/relationships/hyperlink" Target="http://oer.galileo.usg.edu/compsci-collections/7/" TargetMode="External"/><Relationship Id="rId218" Type="http://schemas.openxmlformats.org/officeDocument/2006/relationships/hyperlink" Target="http://oer.galileo.usg.edu/biology-collections/10/" TargetMode="External"/><Relationship Id="rId425" Type="http://schemas.openxmlformats.org/officeDocument/2006/relationships/hyperlink" Target="file:///C:\:b:\g\team_sites\galileo\EXAGJwj9tpRLo0NIdbcRo7YB9k_8eVPS28W9kFAImc9OgQ" TargetMode="External"/><Relationship Id="rId467" Type="http://schemas.openxmlformats.org/officeDocument/2006/relationships/hyperlink" Target="file:///C:\Users\jgallant\Downloads\Grants\R15-R17\R15\Proposals\Textbook%20Transformation%20Grant\494_Chakraborty.pdf" TargetMode="External"/><Relationship Id="rId271" Type="http://schemas.openxmlformats.org/officeDocument/2006/relationships/hyperlink" Target="https://oer.galileo.usg.edu/psychology-collections/23/" TargetMode="External"/><Relationship Id="rId24" Type="http://schemas.openxmlformats.org/officeDocument/2006/relationships/hyperlink" Target="https://www.cengage.com/shop/ProductDisplay?storeId=10151&amp;urlLangId=-1&amp;productId=518479&amp;urlRequestType=Base&amp;langId=-1&amp;catalogId=10057" TargetMode="External"/><Relationship Id="rId66" Type="http://schemas.openxmlformats.org/officeDocument/2006/relationships/hyperlink" Target="https://www.affordablelearninggeorgia.org/about/r10_grantees/" TargetMode="External"/><Relationship Id="rId131" Type="http://schemas.openxmlformats.org/officeDocument/2006/relationships/hyperlink" Target="https://www.affordablelearninggeorgia.org/documents/2014F_KSU_APPENDIXA_Proposal37.pdf" TargetMode="External"/><Relationship Id="rId327" Type="http://schemas.openxmlformats.org/officeDocument/2006/relationships/hyperlink" Target="https://affordablelearninggeorgia.org/documents/M23_Cotter.pdf" TargetMode="External"/><Relationship Id="rId369" Type="http://schemas.openxmlformats.org/officeDocument/2006/relationships/hyperlink" Target="https://affordablelearninggeorgia.org/documents/M50_CSU_Carroll.pdf" TargetMode="External"/><Relationship Id="rId534" Type="http://schemas.openxmlformats.org/officeDocument/2006/relationships/hyperlink" Target="mailto:ragreen@highlands.edu" TargetMode="External"/><Relationship Id="rId576" Type="http://schemas.openxmlformats.org/officeDocument/2006/relationships/printerSettings" Target="../printerSettings/printerSettings1.bin"/><Relationship Id="rId173" Type="http://schemas.openxmlformats.org/officeDocument/2006/relationships/hyperlink" Target="http://oer.galileo.usg.edu/biology-collections/13/" TargetMode="External"/><Relationship Id="rId229" Type="http://schemas.openxmlformats.org/officeDocument/2006/relationships/hyperlink" Target="https://oer.galileo.usg.edu/history-collections/2" TargetMode="External"/><Relationship Id="rId380" Type="http://schemas.openxmlformats.org/officeDocument/2006/relationships/hyperlink" Target="https://drive.google.com/open?id=1GTz8D3L3n_ohmwEdyOGy0EKPSPjt95H3" TargetMode="External"/><Relationship Id="rId436" Type="http://schemas.openxmlformats.org/officeDocument/2006/relationships/hyperlink" Target="file:///C:\:b:\g\team_sites\galileo\EWL4xwAIPe5BnZLoeGC3cTcBgmA2dHodVOji0lA15jzaqQ" TargetMode="External"/><Relationship Id="rId240" Type="http://schemas.openxmlformats.org/officeDocument/2006/relationships/hyperlink" Target="https://oer.galileo.usg.edu/chemistry-collections/15" TargetMode="External"/><Relationship Id="rId478" Type="http://schemas.openxmlformats.org/officeDocument/2006/relationships/hyperlink" Target="file:///C:\Users\jgallant\Downloads\Grants\R15-R17\R15\Proposals\Mini-Grant\M102_Subacz.pdf" TargetMode="External"/><Relationship Id="rId35" Type="http://schemas.openxmlformats.org/officeDocument/2006/relationships/hyperlink" Target="https://www.pearson.com/us/higher-education/product/Triola-Essentials-of-Statistics-5th-Edition/9780321924599.html?tab=order" TargetMode="External"/><Relationship Id="rId77" Type="http://schemas.openxmlformats.org/officeDocument/2006/relationships/hyperlink" Target="https://www.pearson.com/us/higher-education/product/Ciccarelli-Psychology-5th-Edition/9780134636856.html?tab=overview" TargetMode="External"/><Relationship Id="rId100" Type="http://schemas.openxmlformats.org/officeDocument/2006/relationships/hyperlink" Target="https://vistahigherlearning.com/catalog/product/view/id/5346/s/vistas-5th-edition-031/category/226/" TargetMode="External"/><Relationship Id="rId282" Type="http://schemas.openxmlformats.org/officeDocument/2006/relationships/hyperlink" Target="https://affordablelearninggeorgia.org/documents/332_McKie-Voerste.pdf" TargetMode="External"/><Relationship Id="rId338" Type="http://schemas.openxmlformats.org/officeDocument/2006/relationships/hyperlink" Target="https://drive.google.com/open?id=18wKlkM4snag7SCJbmcliz8FohF7PZhKx" TargetMode="External"/><Relationship Id="rId503" Type="http://schemas.openxmlformats.org/officeDocument/2006/relationships/hyperlink" Target="file:///C:\Users\jgallant\Downloads\Grants\R15-R17\R16\Reviews\Applications\520.pdf" TargetMode="External"/><Relationship Id="rId545" Type="http://schemas.openxmlformats.org/officeDocument/2006/relationships/hyperlink" Target="mailto:jasonguthrie@clayton.edu" TargetMode="External"/><Relationship Id="rId8" Type="http://schemas.openxmlformats.org/officeDocument/2006/relationships/hyperlink" Target="https://www.affordablelearninggeorgia.org/about/pilots18_grantees" TargetMode="External"/><Relationship Id="rId142" Type="http://schemas.openxmlformats.org/officeDocument/2006/relationships/hyperlink" Target="http://www.affordablelearninggeorgia.org/documents/2015S_Proposal_82.pdf" TargetMode="External"/><Relationship Id="rId184" Type="http://schemas.openxmlformats.org/officeDocument/2006/relationships/hyperlink" Target="http://oer.galileo.usg.edu/psychology-collections/12/" TargetMode="External"/><Relationship Id="rId391" Type="http://schemas.openxmlformats.org/officeDocument/2006/relationships/hyperlink" Target="https://drive.google.com/open?id=1QgX1gg31PWi__wPL6pCMPi1SeP_cbafG" TargetMode="External"/><Relationship Id="rId405" Type="http://schemas.openxmlformats.org/officeDocument/2006/relationships/hyperlink" Target="https://drive.google.com/open?id=1JJcqDdL3UXMOQA0LJUS5GboQPXB347q0" TargetMode="External"/><Relationship Id="rId447" Type="http://schemas.openxmlformats.org/officeDocument/2006/relationships/hyperlink" Target="file:///C:\:b:\g\team_sites\galileo\ERJETAb6KBdJqOMtrj_R0v8BQEmDnSLBJiTCtqAnPNMspg" TargetMode="External"/><Relationship Id="rId251" Type="http://schemas.openxmlformats.org/officeDocument/2006/relationships/hyperlink" Target="https://oer.galileo.usg.edu/geo-collections/3" TargetMode="External"/><Relationship Id="rId489" Type="http://schemas.openxmlformats.org/officeDocument/2006/relationships/hyperlink" Target="file:///C:\Users\jgallant\Downloads\Grants\R15-R17\R16\Reviews\Applications\M113.pdf" TargetMode="External"/><Relationship Id="rId46" Type="http://schemas.openxmlformats.org/officeDocument/2006/relationships/hyperlink" Target="https://www.amazon.com/Success-Student-Update-Access-Package/dp/0134019350" TargetMode="External"/><Relationship Id="rId293" Type="http://schemas.openxmlformats.org/officeDocument/2006/relationships/hyperlink" Target="https://affordablelearninggeorgia.org/documents/345_Okonkwo.pdf" TargetMode="External"/><Relationship Id="rId307" Type="http://schemas.openxmlformats.org/officeDocument/2006/relationships/hyperlink" Target="https://affordablelearninggeorgia.org/documents/355_Reardon.pdf" TargetMode="External"/><Relationship Id="rId349" Type="http://schemas.openxmlformats.org/officeDocument/2006/relationships/hyperlink" Target="https://drive.google.com/open?id=1seLjUPU9fQbqVNqF2xIMzvTKoD8TD9az" TargetMode="External"/><Relationship Id="rId514" Type="http://schemas.openxmlformats.org/officeDocument/2006/relationships/hyperlink" Target="https://www.affordablelearninggeorgia.org/documents/528_proposal.pdf" TargetMode="External"/><Relationship Id="rId556" Type="http://schemas.openxmlformats.org/officeDocument/2006/relationships/hyperlink" Target="mailto:sdas2%40kennesaw.edu" TargetMode="External"/><Relationship Id="rId88" Type="http://schemas.openxmlformats.org/officeDocument/2006/relationships/hyperlink" Target="https://www.pearson.com/us/higher-education/program/Freeman-Biological-Science-Plus-Mastering-Biology-with-Pearson-e-Text-Access-Card-Package-6th-Edition/PGM260331.html?tab=order" TargetMode="External"/><Relationship Id="rId111" Type="http://schemas.openxmlformats.org/officeDocument/2006/relationships/hyperlink" Target="https://www.mheducation.com/highered/product/M1260397114.html" TargetMode="External"/><Relationship Id="rId153" Type="http://schemas.openxmlformats.org/officeDocument/2006/relationships/hyperlink" Target="http://oer.galileo.usg.edu/chemistry-collections/1/" TargetMode="External"/><Relationship Id="rId195" Type="http://schemas.openxmlformats.org/officeDocument/2006/relationships/hyperlink" Target="http://oer.galileo.usg.edu/psychology-collections/6/" TargetMode="External"/><Relationship Id="rId209" Type="http://schemas.openxmlformats.org/officeDocument/2006/relationships/hyperlink" Target="http://oer.galileo.usg.edu/mathematics-collections/11/" TargetMode="External"/><Relationship Id="rId360" Type="http://schemas.openxmlformats.org/officeDocument/2006/relationships/hyperlink" Target="https://affordablelearninggeorgia.org/documents/M39_GHC_Pergrem.pdf" TargetMode="External"/><Relationship Id="rId416" Type="http://schemas.openxmlformats.org/officeDocument/2006/relationships/hyperlink" Target="file:///C:\:b:\g\team_sites\galileo\ESRMsRBhQSdNtir1szVCjEYBvdmnrjijT3XlB68drqO7Mg" TargetMode="External"/><Relationship Id="rId220" Type="http://schemas.openxmlformats.org/officeDocument/2006/relationships/hyperlink" Target="http://oer.galileo.usg.edu/psychology-collections/18" TargetMode="External"/><Relationship Id="rId458" Type="http://schemas.openxmlformats.org/officeDocument/2006/relationships/hyperlink" Target="file:///C:\Users\jgallant\Downloads\Grants\R15-R17\R15\Proposals\Textbook%20Transformation%20Grant\477_Bates.pdf" TargetMode="External"/><Relationship Id="rId15" Type="http://schemas.openxmlformats.org/officeDocument/2006/relationships/hyperlink" Target="https://www.mheducation.com/highered/product/psychology-perspectives-connections-feist-rosenberg/M0077861876.html" TargetMode="External"/><Relationship Id="rId57" Type="http://schemas.openxmlformats.org/officeDocument/2006/relationships/hyperlink" Target="https://www.cengage.com/c/a-concise-introduction-to-logic-13e-hurley/9781305958098" TargetMode="External"/><Relationship Id="rId262" Type="http://schemas.openxmlformats.org/officeDocument/2006/relationships/hyperlink" Target="https://oer.galileo.usg.edu/mathematics-collections/35/" TargetMode="External"/><Relationship Id="rId318" Type="http://schemas.openxmlformats.org/officeDocument/2006/relationships/hyperlink" Target="https://affordablelearninggeorgia.org/documents/M13_Huffman.pdf" TargetMode="External"/><Relationship Id="rId525" Type="http://schemas.openxmlformats.org/officeDocument/2006/relationships/hyperlink" Target="https://www.affordablelearninggeorgia.org/documents/M126_proposal.pdf" TargetMode="External"/><Relationship Id="rId567" Type="http://schemas.openxmlformats.org/officeDocument/2006/relationships/hyperlink" Target="mailto:nandanaw%40uga.edu" TargetMode="External"/><Relationship Id="rId99" Type="http://schemas.openxmlformats.org/officeDocument/2006/relationships/hyperlink" Target="https://www.macmillanlearning.com/Catalog/product/waysoftheworldabriefglobalhistoryvolumei-thirdedition-strayer/valueoptions" TargetMode="External"/><Relationship Id="rId122" Type="http://schemas.openxmlformats.org/officeDocument/2006/relationships/hyperlink" Target="https://www.affordablelearninggeorgia.org/documents/2014F_GSW_APPENDIXA_Proposal23.pdf" TargetMode="External"/><Relationship Id="rId164" Type="http://schemas.openxmlformats.org/officeDocument/2006/relationships/hyperlink" Target="http://oer.galileo.usg.edu/physics-collections/1/" TargetMode="External"/><Relationship Id="rId371" Type="http://schemas.openxmlformats.org/officeDocument/2006/relationships/hyperlink" Target="https://affordablelearninggeorgia.org/documents/M52_GHC_Christian.pdf" TargetMode="External"/><Relationship Id="rId427" Type="http://schemas.openxmlformats.org/officeDocument/2006/relationships/hyperlink" Target="file:///C:\:b:\g\team_sites\galileo\ES1WmIlHnnBPoq2k9Kr56UUB7U9GQDUlKQkSpLlwyb2imw" TargetMode="External"/><Relationship Id="rId469" Type="http://schemas.openxmlformats.org/officeDocument/2006/relationships/hyperlink" Target="file:///C:\Users\jgallant\Downloads\Grants\R15-R17\R15\Proposals\Textbook%20Transformation%20Grant\497_Farr.pdf" TargetMode="External"/><Relationship Id="rId26" Type="http://schemas.openxmlformats.org/officeDocument/2006/relationships/hyperlink" Target="https://macmillanlearning.com/Catalog/product/lifethescienceofbiology-eleventhedition-sadava/valueoptions" TargetMode="External"/><Relationship Id="rId231" Type="http://schemas.openxmlformats.org/officeDocument/2006/relationships/hyperlink" Target="https://oer.galileo.usg.edu/polisci-collections/3" TargetMode="External"/><Relationship Id="rId273" Type="http://schemas.openxmlformats.org/officeDocument/2006/relationships/hyperlink" Target="https://oer.galileo.usg.edu/psychology-collections/21" TargetMode="External"/><Relationship Id="rId329" Type="http://schemas.openxmlformats.org/officeDocument/2006/relationships/hyperlink" Target="https://affordablelearninggeorgia.org/documents/M25_Moser.pdf" TargetMode="External"/><Relationship Id="rId480" Type="http://schemas.openxmlformats.org/officeDocument/2006/relationships/hyperlink" Target="file:///C:\Users\jgallant\Downloads\Grants\R15-R17\R15\Proposals\Mini-Grant\M105_Xu.pdf" TargetMode="External"/><Relationship Id="rId536" Type="http://schemas.openxmlformats.org/officeDocument/2006/relationships/hyperlink" Target="https://www.mheducation.com/highered/product/1259913791.html" TargetMode="External"/><Relationship Id="rId68" Type="http://schemas.openxmlformats.org/officeDocument/2006/relationships/hyperlink" Target="https://he.kendallhunt.com/product/musical-experience-1" TargetMode="External"/><Relationship Id="rId133" Type="http://schemas.openxmlformats.org/officeDocument/2006/relationships/hyperlink" Target="https://www.affordablelearninggeorgia.org/documents/2014F_GAHighlands_APPENDIXA_Proposal39.pdf" TargetMode="External"/><Relationship Id="rId175" Type="http://schemas.openxmlformats.org/officeDocument/2006/relationships/hyperlink" Target="http://oer.galileo.usg.edu/compsci-collections/2/" TargetMode="External"/><Relationship Id="rId340" Type="http://schemas.openxmlformats.org/officeDocument/2006/relationships/hyperlink" Target="https://drive.google.com/open?id=11Vda8xpH7W9UgA5uDq8CKZ83UMKvy6H6" TargetMode="External"/><Relationship Id="rId578" Type="http://schemas.openxmlformats.org/officeDocument/2006/relationships/table" Target="../tables/table1.xml"/><Relationship Id="rId200" Type="http://schemas.openxmlformats.org/officeDocument/2006/relationships/hyperlink" Target="http://oer.galileo.usg.edu/psychology-collections/13/" TargetMode="External"/><Relationship Id="rId382" Type="http://schemas.openxmlformats.org/officeDocument/2006/relationships/hyperlink" Target="https://drive.google.com/open?id=1ZOjMwsW9U1ngyNJNV23na1PXSgZmGkU4" TargetMode="External"/><Relationship Id="rId438" Type="http://schemas.openxmlformats.org/officeDocument/2006/relationships/hyperlink" Target="file:///C:\:b:\g\team_sites\galileo\ETt_a5PfI9pLv6avdkabdBYBBMcDpsOmdm39wTtfq-HkGQ" TargetMode="External"/><Relationship Id="rId242" Type="http://schemas.openxmlformats.org/officeDocument/2006/relationships/hyperlink" Target="https://oer.galileo.usg.edu/health-collections/5" TargetMode="External"/><Relationship Id="rId284" Type="http://schemas.openxmlformats.org/officeDocument/2006/relationships/hyperlink" Target="https://affordablelearninggeorgia.org/documents/334_Han.pdf" TargetMode="External"/><Relationship Id="rId491" Type="http://schemas.openxmlformats.org/officeDocument/2006/relationships/hyperlink" Target="file:///C:\Users\jgallant\Downloads\Grants\R15-R17\R16\Reviews\Applications\M110.pdf" TargetMode="External"/><Relationship Id="rId505" Type="http://schemas.openxmlformats.org/officeDocument/2006/relationships/hyperlink" Target="file:///C:\Users\jgallant\Downloads\Grants\R15-R17\R16\Reviews\Applications\522%20GSU%20Sociology\OER%20(2020)%20Application_Form_Departmental_Scaling.docx" TargetMode="External"/><Relationship Id="rId37" Type="http://schemas.openxmlformats.org/officeDocument/2006/relationships/hyperlink" Target="http://www.mypearsonstore.com/bookstore/chemistry-plus-mastering-chemistry-with-etext-access-9780321940872" TargetMode="External"/><Relationship Id="rId79" Type="http://schemas.openxmlformats.org/officeDocument/2006/relationships/hyperlink" Target="https://macmillanlearning.com/Catalog/product/lehningerprinciplesofbiochemistry-seventhedition-nelson/valueoptions" TargetMode="External"/><Relationship Id="rId102" Type="http://schemas.openxmlformats.org/officeDocument/2006/relationships/hyperlink" Target="https://www.pearson.com/us/higher-education/program/Ciccarelli-Psychology-Plus-My-Lab-Psychology-Access-Card-Package-5th-Edition/PGM333811.html?tab=order" TargetMode="External"/><Relationship Id="rId144" Type="http://schemas.openxmlformats.org/officeDocument/2006/relationships/hyperlink" Target="http://www.affordablelearninggeorgia.org/documents/2015S_Proposal_92.pdf" TargetMode="External"/><Relationship Id="rId547" Type="http://schemas.openxmlformats.org/officeDocument/2006/relationships/hyperlink" Target="mailto:yfuentes%40westga.edu" TargetMode="External"/><Relationship Id="rId90" Type="http://schemas.openxmlformats.org/officeDocument/2006/relationships/hyperlink" Target="https://www.cengage.com/c/calculus-early-transcendentals-8e-stewart" TargetMode="External"/><Relationship Id="rId186" Type="http://schemas.openxmlformats.org/officeDocument/2006/relationships/hyperlink" Target="http://oer.galileo.usg.edu/languages-collections/1/" TargetMode="External"/><Relationship Id="rId351" Type="http://schemas.openxmlformats.org/officeDocument/2006/relationships/hyperlink" Target="https://drive.google.com/open?id=1T-XIBMKej-ZyylQEjChT5ynKA-gGHSpJ" TargetMode="External"/><Relationship Id="rId393" Type="http://schemas.openxmlformats.org/officeDocument/2006/relationships/hyperlink" Target="https://drive.google.com/open?id=1VTXkMRph9acA5fuZNLaI0Xr7ifR4yQTN" TargetMode="External"/><Relationship Id="rId407" Type="http://schemas.openxmlformats.org/officeDocument/2006/relationships/hyperlink" Target="https://drive.google.com/open?id=1tTRmYqUu9sq9UDZ1jF-ZWEPb1VLHILz8" TargetMode="External"/><Relationship Id="rId449" Type="http://schemas.openxmlformats.org/officeDocument/2006/relationships/hyperlink" Target="file:///C:\:b:\g\team_sites\galileo\Efb6UnV4uu9GnZ9IBUJG5a8Bdr5c3LZ1KNN0U5wh7aDeMg" TargetMode="External"/><Relationship Id="rId211" Type="http://schemas.openxmlformats.org/officeDocument/2006/relationships/hyperlink" Target="http://oer.galileo.usg.edu/arts-collections/3/" TargetMode="External"/><Relationship Id="rId253" Type="http://schemas.openxmlformats.org/officeDocument/2006/relationships/hyperlink" Target="https://oer.galileo.usg.edu/psychology-collections/20" TargetMode="External"/><Relationship Id="rId295" Type="http://schemas.openxmlformats.org/officeDocument/2006/relationships/hyperlink" Target="https://affordablelearninggeorgia.org/documents/M01_Hastings.pdf" TargetMode="External"/><Relationship Id="rId309" Type="http://schemas.openxmlformats.org/officeDocument/2006/relationships/hyperlink" Target="https://affordablelearninggeorgia.org/documents/357_McKinney.pdf" TargetMode="External"/><Relationship Id="rId460" Type="http://schemas.openxmlformats.org/officeDocument/2006/relationships/hyperlink" Target="file:///C:\Users\jgallant\Downloads\Grants\R15-R17\R15\Proposals\Textbook%20Transformation%20Grant\480_Peterson.pdf" TargetMode="External"/><Relationship Id="rId516" Type="http://schemas.openxmlformats.org/officeDocument/2006/relationships/hyperlink" Target="https://www.affordablelearninggeorgia.org/documents/534_proposal.pdf" TargetMode="External"/><Relationship Id="rId48" Type="http://schemas.openxmlformats.org/officeDocument/2006/relationships/hyperlink" Target="https://www.abebooks.com/9781905819003/Distilling-Knowledge-Professional-Guide-Spirits-1905819005/plp" TargetMode="External"/><Relationship Id="rId113" Type="http://schemas.openxmlformats.org/officeDocument/2006/relationships/hyperlink" Target="https://www.cengage.com/c/i-never-knew-i-had-a-choice-explorations-in-personal-growth-11e-corey/9781305945722" TargetMode="External"/><Relationship Id="rId320" Type="http://schemas.openxmlformats.org/officeDocument/2006/relationships/hyperlink" Target="https://affordablelearninggeorgia.org/documents/M15_Christian.pdf" TargetMode="External"/><Relationship Id="rId558" Type="http://schemas.openxmlformats.org/officeDocument/2006/relationships/hyperlink" Target="mailto:snorth%40kennesaw.edu" TargetMode="External"/><Relationship Id="rId155" Type="http://schemas.openxmlformats.org/officeDocument/2006/relationships/hyperlink" Target="http://oer.galileo.usg.edu/education-collections/2/" TargetMode="External"/><Relationship Id="rId197" Type="http://schemas.openxmlformats.org/officeDocument/2006/relationships/hyperlink" Target="http://oer.galileo.usg.edu/biology-collections/9/" TargetMode="External"/><Relationship Id="rId362" Type="http://schemas.openxmlformats.org/officeDocument/2006/relationships/hyperlink" Target="https://affordablelearninggeorgia.org/documents/M41_VSU_Bulut.pdf" TargetMode="External"/><Relationship Id="rId418" Type="http://schemas.openxmlformats.org/officeDocument/2006/relationships/hyperlink" Target="file:///C:\:b:\g\team_sites\galileo\EdbRiJT3nK9Og0Hl5n0nlewBug9vLIBjjRqduKypY2T47g" TargetMode="External"/><Relationship Id="rId222" Type="http://schemas.openxmlformats.org/officeDocument/2006/relationships/hyperlink" Target="https://affordablelearninggeorgia.org/documents/231.c_choi_.docx" TargetMode="External"/><Relationship Id="rId264" Type="http://schemas.openxmlformats.org/officeDocument/2006/relationships/hyperlink" Target="https://oer.galileo.usg.edu/criminal-collections/3" TargetMode="External"/><Relationship Id="rId471" Type="http://schemas.openxmlformats.org/officeDocument/2006/relationships/hyperlink" Target="file:///C:\Users\jgallant\Downloads\Grants\R15-R17\R15\Proposals\Textbook%20Transformation%20Grant\501_Spoletini.pdf" TargetMode="External"/><Relationship Id="rId17" Type="http://schemas.openxmlformats.org/officeDocument/2006/relationships/hyperlink" Target="https://www.macmillanlearning.com/Catalog/product/technicalcommunicationwith2016mlaupdate-eleventhedition-markel/valueoptions" TargetMode="External"/><Relationship Id="rId59" Type="http://schemas.openxmlformats.org/officeDocument/2006/relationships/hyperlink" Target="https://www.pearson.com/us/higher-education/program/Woolfolk-Educational-Psychology-plus-My-Lab-Education-with-Pearson-e-Text-Access-Card-Package-14th-Edition/PGM334949.html" TargetMode="External"/><Relationship Id="rId124" Type="http://schemas.openxmlformats.org/officeDocument/2006/relationships/hyperlink" Target="https://www.affordablelearninggeorgia.org/documents/2014F_GATech_APPENDIXA_Proposal27.pdf" TargetMode="External"/><Relationship Id="rId527" Type="http://schemas.openxmlformats.org/officeDocument/2006/relationships/hyperlink" Target="https://www.affordablelearninggeorgia.org/documents/M128_proposal.pdf" TargetMode="External"/><Relationship Id="rId569" Type="http://schemas.openxmlformats.org/officeDocument/2006/relationships/hyperlink" Target="mailto:anita.turlington%40ung.edu" TargetMode="External"/><Relationship Id="rId70" Type="http://schemas.openxmlformats.org/officeDocument/2006/relationships/hyperlink" Target="https://www.pearson.com/us/higher-education/product/Triola-Essentials-of-Statistics-5th-Edition/9780321924599.html?tab=order" TargetMode="External"/><Relationship Id="rId166" Type="http://schemas.openxmlformats.org/officeDocument/2006/relationships/hyperlink" Target="http://oer.galileo.usg.edu/business-collections/4/" TargetMode="External"/><Relationship Id="rId331" Type="http://schemas.openxmlformats.org/officeDocument/2006/relationships/hyperlink" Target="https://affordablelearninggeorgia.org/documents/M27_Pitts.pdf" TargetMode="External"/><Relationship Id="rId373" Type="http://schemas.openxmlformats.org/officeDocument/2006/relationships/hyperlink" Target="https://affordablelearninggeorgia.org/documents/M54_KSU_Shahriar.pdf" TargetMode="External"/><Relationship Id="rId429" Type="http://schemas.openxmlformats.org/officeDocument/2006/relationships/hyperlink" Target="file:///C:\:b:\g\team_sites\galileo\EbKd08c_R_lHtwEWhhX6ixwBlbk4pRuv2V3qtH7WYj9VXA" TargetMode="External"/><Relationship Id="rId580" Type="http://schemas.microsoft.com/office/2017/10/relationships/threadedComment" Target="../threadedComments/threadedComment1.xml"/><Relationship Id="rId1" Type="http://schemas.openxmlformats.org/officeDocument/2006/relationships/hyperlink" Target="https://docs.google.com/spreadsheets/d/1lfdcEVwbQKzZ-4uMtyqLyrYlkXlPd7iHQpjQ132c0OU/edit?usp=sharing" TargetMode="External"/><Relationship Id="rId233" Type="http://schemas.openxmlformats.org/officeDocument/2006/relationships/hyperlink" Target="https://oer.galileo.usg.edu/psychology-collections/19/" TargetMode="External"/><Relationship Id="rId440" Type="http://schemas.openxmlformats.org/officeDocument/2006/relationships/hyperlink" Target="file:///C:\:b:\g\team_sites\galileo\EYQIcSUbXS1CseZoJrhOw1IB74TkVb_a0gtEc-2iruKE7Q" TargetMode="External"/><Relationship Id="rId28" Type="http://schemas.openxmlformats.org/officeDocument/2006/relationships/hyperlink" Target="http://www.mypearsonstore.com/bookstore/college-algebra-and-trigonometry-plus-mymathlab-with-9780134306971" TargetMode="External"/><Relationship Id="rId275" Type="http://schemas.openxmlformats.org/officeDocument/2006/relationships/hyperlink" Target="https://oer.galileo.usg.edu/psychology-collections/24/" TargetMode="External"/><Relationship Id="rId300" Type="http://schemas.openxmlformats.org/officeDocument/2006/relationships/hyperlink" Target="https://affordablelearninggeorgia.org/documents/M10_Zheng.pdf" TargetMode="External"/><Relationship Id="rId482" Type="http://schemas.openxmlformats.org/officeDocument/2006/relationships/hyperlink" Target="file:///C:\Users\jgallant\Downloads\Grants\R15-R17\R15\Proposals\Mini-Grant\M107_Reardon.pdf" TargetMode="External"/><Relationship Id="rId538" Type="http://schemas.openxmlformats.org/officeDocument/2006/relationships/hyperlink" Target="mailto:scott.pierce@abac.edu" TargetMode="External"/><Relationship Id="rId81" Type="http://schemas.openxmlformats.org/officeDocument/2006/relationships/hyperlink" Target="https://www.pearson.com/us/higher-education/product/Beecher-Algebra-and-Trigonometry-5th-Edition/9780321969569.html?tab=order" TargetMode="External"/><Relationship Id="rId135" Type="http://schemas.openxmlformats.org/officeDocument/2006/relationships/hyperlink" Target="https://www.affordablelearninggeorgia.org/documents/2014F_SPSU_APPENDIXA_Proposal42.pdf" TargetMode="External"/><Relationship Id="rId177" Type="http://schemas.openxmlformats.org/officeDocument/2006/relationships/hyperlink" Target="http://oer.galileo.usg.edu/history-collections/1/" TargetMode="External"/><Relationship Id="rId342" Type="http://schemas.openxmlformats.org/officeDocument/2006/relationships/hyperlink" Target="https://drive.google.com/open?id=1cDeHRoL36-jLBajZWGQW9DDaoLoP52DG" TargetMode="External"/><Relationship Id="rId384" Type="http://schemas.openxmlformats.org/officeDocument/2006/relationships/hyperlink" Target="https://drive.google.com/open?id=1FC7FUXiyRT9MYzHqh-EFJfe5xQNUMDuw" TargetMode="External"/><Relationship Id="rId202" Type="http://schemas.openxmlformats.org/officeDocument/2006/relationships/hyperlink" Target="http://oer.galileo.usg.edu/physics-collections/3/" TargetMode="External"/><Relationship Id="rId244" Type="http://schemas.openxmlformats.org/officeDocument/2006/relationships/hyperlink" Target="https://oer.galileo.usg.edu/geo-collections/2" TargetMode="External"/><Relationship Id="rId39" Type="http://schemas.openxmlformats.org/officeDocument/2006/relationships/hyperlink" Target="https://www.cengage.com/c/the-legal-environment-today-8e-miller/9781305075450" TargetMode="External"/><Relationship Id="rId286" Type="http://schemas.openxmlformats.org/officeDocument/2006/relationships/hyperlink" Target="https://affordablelearninggeorgia.org/documents/336_Baird.pdf" TargetMode="External"/><Relationship Id="rId451" Type="http://schemas.openxmlformats.org/officeDocument/2006/relationships/hyperlink" Target="mailto:ljellum@highlands.edu" TargetMode="External"/><Relationship Id="rId493" Type="http://schemas.openxmlformats.org/officeDocument/2006/relationships/hyperlink" Target="file:///C:\Users\jgallant\Downloads\Grants\R15-R17\R16\Reviews\Applications\502.pdf" TargetMode="External"/><Relationship Id="rId507" Type="http://schemas.openxmlformats.org/officeDocument/2006/relationships/hyperlink" Target="mailto:fang_houbin@columbusstate.edu" TargetMode="External"/><Relationship Id="rId549" Type="http://schemas.openxmlformats.org/officeDocument/2006/relationships/hyperlink" Target="mailto:lori.wilson%40ung.edu" TargetMode="External"/><Relationship Id="rId50" Type="http://schemas.openxmlformats.org/officeDocument/2006/relationships/hyperlink" Target="http://www.mypearsonstore.com/bookstore/longman-anthology-of-world-literature-volume-i-abc-9780205625932" TargetMode="External"/><Relationship Id="rId104" Type="http://schemas.openxmlformats.org/officeDocument/2006/relationships/hyperlink" Target="http://books.wwnorton.com/books/webad-detail-editions.aspx?id=4294993018" TargetMode="External"/><Relationship Id="rId146" Type="http://schemas.openxmlformats.org/officeDocument/2006/relationships/hyperlink" Target="http://www.affordablelearninggeorgia.org/documents/2015S_Proposal_108.pdf" TargetMode="External"/><Relationship Id="rId188" Type="http://schemas.openxmlformats.org/officeDocument/2006/relationships/hyperlink" Target="http://oer.galileo.usg.edu/criminal-collections/1/" TargetMode="External"/><Relationship Id="rId311" Type="http://schemas.openxmlformats.org/officeDocument/2006/relationships/hyperlink" Target="https://affordablelearninggeorgia.org/documents/360_Bryan.pdf" TargetMode="External"/><Relationship Id="rId353" Type="http://schemas.openxmlformats.org/officeDocument/2006/relationships/hyperlink" Target="https://drive.google.com/open?id=18gp76P64ZVOch_vXW2kGS2jLs6rKISlP" TargetMode="External"/><Relationship Id="rId395" Type="http://schemas.openxmlformats.org/officeDocument/2006/relationships/hyperlink" Target="https://drive.google.com/open?id=11v5FIcKl4w4byJPpjwsZXndujMZ_HE45" TargetMode="External"/><Relationship Id="rId409" Type="http://schemas.openxmlformats.org/officeDocument/2006/relationships/hyperlink" Target="mailto:adutch@highlands.edu" TargetMode="External"/><Relationship Id="rId560" Type="http://schemas.openxmlformats.org/officeDocument/2006/relationships/hyperlink" Target="mailto:sabraham1%40ggc.edu" TargetMode="External"/><Relationship Id="rId92" Type="http://schemas.openxmlformats.org/officeDocument/2006/relationships/hyperlink" Target="https://www.wiley.com/en-us/Fundamentals+of+Physics+Extended%2C+10th+Edition-p-9781118230725" TargetMode="External"/><Relationship Id="rId213" Type="http://schemas.openxmlformats.org/officeDocument/2006/relationships/hyperlink" Target="http://oer.galileo.usg.edu/health-collections/4/" TargetMode="External"/><Relationship Id="rId420" Type="http://schemas.openxmlformats.org/officeDocument/2006/relationships/hyperlink" Target="file:///C:\:b:\g\team_sites\galileo\EcRlb0YDcrNFs86e9w6-RNYBux-hLV4oR87nWxBu-OMYXg" TargetMode="External"/><Relationship Id="rId255" Type="http://schemas.openxmlformats.org/officeDocument/2006/relationships/hyperlink" Target="https://oer.galileo.usg.edu/arts-collections/5" TargetMode="External"/><Relationship Id="rId297" Type="http://schemas.openxmlformats.org/officeDocument/2006/relationships/hyperlink" Target="https://affordablelearninggeorgia.org/documents/M04_Sega.pdf" TargetMode="External"/><Relationship Id="rId462" Type="http://schemas.openxmlformats.org/officeDocument/2006/relationships/hyperlink" Target="file:///C:\Users\jgallant\Downloads\Grants\R15-R17\R15\Proposals\Textbook%20Transformation%20Grant\482_Gunay.pdf" TargetMode="External"/><Relationship Id="rId518" Type="http://schemas.openxmlformats.org/officeDocument/2006/relationships/hyperlink" Target="https://www.affordablelearninggeorgia.org/documents/538_proposal.pdf" TargetMode="External"/><Relationship Id="rId115" Type="http://schemas.openxmlformats.org/officeDocument/2006/relationships/hyperlink" Target="https://www.affordablelearninggeorgia.org/documents/2014F_SPSU_APPENDIXA_Proposal07.pdf" TargetMode="External"/><Relationship Id="rId157" Type="http://schemas.openxmlformats.org/officeDocument/2006/relationships/hyperlink" Target="http://oer.galileo.usg.edu/psychology-collections/4/" TargetMode="External"/><Relationship Id="rId322" Type="http://schemas.openxmlformats.org/officeDocument/2006/relationships/hyperlink" Target="https://affordablelearninggeorgia.org/documents/M17_Zhou.pdf" TargetMode="External"/><Relationship Id="rId364" Type="http://schemas.openxmlformats.org/officeDocument/2006/relationships/hyperlink" Target="https://affordablelearninggeorgia.org/documents/M44_GHC_Feagin.pdf" TargetMode="External"/><Relationship Id="rId61" Type="http://schemas.openxmlformats.org/officeDocument/2006/relationships/hyperlink" Target="https://www.mheducation.com/highered/product/1259913791.html" TargetMode="External"/><Relationship Id="rId199" Type="http://schemas.openxmlformats.org/officeDocument/2006/relationships/hyperlink" Target="http://oer.galileo.usg.edu/psychology-collections/8/" TargetMode="External"/><Relationship Id="rId571" Type="http://schemas.openxmlformats.org/officeDocument/2006/relationships/hyperlink" Target="mailto:alewi171%40kennesaw.edu" TargetMode="External"/><Relationship Id="rId19" Type="http://schemas.openxmlformats.org/officeDocument/2006/relationships/hyperlink" Target="https://www.pearson.com/us/higher-education/program/Laudon-Management-Information-Systems-Managing-the-Digital-Firm-Plus-My-Lab-MIS-with-Pearson-e-Text-Access-Card-Package-15th-Edition/PGM1247269.html?tab=order" TargetMode="External"/><Relationship Id="rId224" Type="http://schemas.openxmlformats.org/officeDocument/2006/relationships/hyperlink" Target="https://affordablelearninggeorgia.org/documents/231.e_atkinson_.docx" TargetMode="External"/><Relationship Id="rId266" Type="http://schemas.openxmlformats.org/officeDocument/2006/relationships/hyperlink" Target="https://oer.galileo.usg.edu/compsci-collections/15/" TargetMode="External"/><Relationship Id="rId431" Type="http://schemas.openxmlformats.org/officeDocument/2006/relationships/hyperlink" Target="file:///C:\:b:\g\team_sites\galileo\Edp--8g9rFVNg3iqG2fzmFUB1Wy9pWwgLWPhisFjzPFRsg" TargetMode="External"/><Relationship Id="rId473" Type="http://schemas.openxmlformats.org/officeDocument/2006/relationships/hyperlink" Target="file:///C:\Users\jgallant\Downloads\Grants\R15-R17\R15\Proposals\Mini-Grant\M97_Li.pdf" TargetMode="External"/><Relationship Id="rId529" Type="http://schemas.openxmlformats.org/officeDocument/2006/relationships/hyperlink" Target="https://www.affordablelearninggeorgia.org/documents/M133_proposal.pdf" TargetMode="External"/><Relationship Id="rId30" Type="http://schemas.openxmlformats.org/officeDocument/2006/relationships/hyperlink" Target="http://www.mypearsonstore.com/bookstore/essential-environment-the-science-behind-the-stories-0134714881" TargetMode="External"/><Relationship Id="rId126" Type="http://schemas.openxmlformats.org/officeDocument/2006/relationships/hyperlink" Target="https://www.affordablelearninggeorgia.org/documents/2014F_KSU_APPENDIXA_Proposal30.pdf" TargetMode="External"/><Relationship Id="rId168" Type="http://schemas.openxmlformats.org/officeDocument/2006/relationships/hyperlink" Target="http://oer.galileo.usg.edu/biology-collections/3/" TargetMode="External"/><Relationship Id="rId333" Type="http://schemas.openxmlformats.org/officeDocument/2006/relationships/hyperlink" Target="https://affordablelearninggeorgia.org/documents/M30_Saber.pdf" TargetMode="External"/><Relationship Id="rId540" Type="http://schemas.openxmlformats.org/officeDocument/2006/relationships/hyperlink" Target="mailto:gzheng@kennesaw.edu" TargetMode="External"/><Relationship Id="rId72" Type="http://schemas.openxmlformats.org/officeDocument/2006/relationships/hyperlink" Target="https://www.macmillanlearning.com/Catalog/product/experiencingthelifespan-fourthedition-belsky/valueoptions" TargetMode="External"/><Relationship Id="rId375" Type="http://schemas.openxmlformats.org/officeDocument/2006/relationships/hyperlink" Target="https://drive.google.com/open?id=1gojkxZrpoHVivKGbIHg7QTHOevRyYBTR" TargetMode="External"/><Relationship Id="rId3" Type="http://schemas.openxmlformats.org/officeDocument/2006/relationships/hyperlink" Target="file:///C:\:b:\g\team_sites\galileo\EWbc8Wc5IBVPojLcYzpy6UABFXoyikKdQzpVOkBocEy4KQ%3fe=ZfJXoA" TargetMode="External"/><Relationship Id="rId235" Type="http://schemas.openxmlformats.org/officeDocument/2006/relationships/hyperlink" Target="https://oer.galileo.usg.edu/biology-collections/16/" TargetMode="External"/><Relationship Id="rId277" Type="http://schemas.openxmlformats.org/officeDocument/2006/relationships/hyperlink" Target="https://oer.galileo.usg.edu/physics-collections/7/" TargetMode="External"/><Relationship Id="rId400" Type="http://schemas.openxmlformats.org/officeDocument/2006/relationships/hyperlink" Target="https://drive.google.com/open?id=1-MGvO_cLlytd8g-25aFFgRGdOliN8Rtz" TargetMode="External"/><Relationship Id="rId442" Type="http://schemas.openxmlformats.org/officeDocument/2006/relationships/hyperlink" Target="file:///C:\:b:\g\team_sites\galileo\EQTE_ve4yTVGo4JFJtrDSzYBC4U26cDtFlEHZJHuUZIzKA" TargetMode="External"/><Relationship Id="rId484" Type="http://schemas.openxmlformats.org/officeDocument/2006/relationships/hyperlink" Target="file:///C:\Users\jgallant\Downloads\Grants\R15-R17\R16\Reviews\Applications\M120.pdf" TargetMode="External"/><Relationship Id="rId137" Type="http://schemas.openxmlformats.org/officeDocument/2006/relationships/hyperlink" Target="https://www.affordablelearninggeorgia.org/documents/2014F_SPSU_APPENDIXA_Proposal44.pdf" TargetMode="External"/><Relationship Id="rId302" Type="http://schemas.openxmlformats.org/officeDocument/2006/relationships/hyperlink" Target="https://affordablelearninggeorgia.org/documents/349_Peng.pdf" TargetMode="External"/><Relationship Id="rId344" Type="http://schemas.openxmlformats.org/officeDocument/2006/relationships/hyperlink" Target="https://drive.google.com/open?id=1dg3Dt9E-8OnOSu3E22zD6zKKQhA4W7AM" TargetMode="External"/><Relationship Id="rId41" Type="http://schemas.openxmlformats.org/officeDocument/2006/relationships/hyperlink" Target="https://www.cengage.com/c/anderson-s-business-law-and-the-legal-environment-comprehensive-volume-23e-twomey/9781305575080" TargetMode="External"/><Relationship Id="rId83" Type="http://schemas.openxmlformats.org/officeDocument/2006/relationships/hyperlink" Target="https://www.pearson.com/us/higher-education/product/Henslin-Essentials-of-Sociology-Plus-NEW-My-Lab-Sociology-for-Introduction-to-Sociology-Access-Card-Package-12th-Edition/9780134495927.html" TargetMode="External"/><Relationship Id="rId179" Type="http://schemas.openxmlformats.org/officeDocument/2006/relationships/hyperlink" Target="http://oer.galileo.usg.edu/compsci-collections/6/" TargetMode="External"/><Relationship Id="rId386" Type="http://schemas.openxmlformats.org/officeDocument/2006/relationships/hyperlink" Target="https://drive.google.com/open?id=1mR1HTP5iB_IbMhTQrphPGOUlocQzUBUX" TargetMode="External"/><Relationship Id="rId551" Type="http://schemas.openxmlformats.org/officeDocument/2006/relationships/hyperlink" Target="mailto:cholbrook%40ccga.edu" TargetMode="External"/><Relationship Id="rId190" Type="http://schemas.openxmlformats.org/officeDocument/2006/relationships/hyperlink" Target="http://oer.galileo.usg.edu/mathematics-collections/22/" TargetMode="External"/><Relationship Id="rId204" Type="http://schemas.openxmlformats.org/officeDocument/2006/relationships/hyperlink" Target="http://oer.galileo.usg.edu/psychology-collections/9/" TargetMode="External"/><Relationship Id="rId246" Type="http://schemas.openxmlformats.org/officeDocument/2006/relationships/hyperlink" Target="https://oer.galileo.usg.edu/history-collections/3" TargetMode="External"/><Relationship Id="rId288" Type="http://schemas.openxmlformats.org/officeDocument/2006/relationships/hyperlink" Target="https://affordablelearninggeorgia.org/documents/339_Yunek.pdf" TargetMode="External"/><Relationship Id="rId411" Type="http://schemas.openxmlformats.org/officeDocument/2006/relationships/hyperlink" Target="file:///C:\:b:\g\team_sites\galileo\EZyC-Bt5_Y9FovJhQnmBE-QBCPu_3KKw6YutwolVknKzKQ" TargetMode="External"/><Relationship Id="rId453" Type="http://schemas.openxmlformats.org/officeDocument/2006/relationships/hyperlink" Target="mailto:shenders@highlands.edu" TargetMode="External"/><Relationship Id="rId509" Type="http://schemas.openxmlformats.org/officeDocument/2006/relationships/hyperlink" Target="https://www.affordablelearninggeorgia.org/documents/523_proposal.pdf" TargetMode="External"/><Relationship Id="rId106" Type="http://schemas.openxmlformats.org/officeDocument/2006/relationships/hyperlink" Target="https://www.cengage.com/c/mathematical-applications-for-the-management-life-and-social-sciences-12e-harshbarger/9781337625340" TargetMode="External"/><Relationship Id="rId313" Type="http://schemas.openxmlformats.org/officeDocument/2006/relationships/hyperlink" Target="https://affordablelearninggeorgia.org/documents/362_Hand.pdf" TargetMode="External"/><Relationship Id="rId495" Type="http://schemas.openxmlformats.org/officeDocument/2006/relationships/hyperlink" Target="file:///C:\Users\jgallant\Downloads\Grants\R15-R17\R16\Reviews\Applications\506.pdf" TargetMode="External"/><Relationship Id="rId10" Type="http://schemas.openxmlformats.org/officeDocument/2006/relationships/hyperlink" Target="https://www.affordablelearninggeorgia.org/about/pilots18_grantees" TargetMode="External"/><Relationship Id="rId52" Type="http://schemas.openxmlformats.org/officeDocument/2006/relationships/hyperlink" Target="https://www.barnesandnoble.com/w/introduction-to-human-factors-engineering-christopher-d-wickens/1100057500" TargetMode="External"/><Relationship Id="rId94" Type="http://schemas.openxmlformats.org/officeDocument/2006/relationships/hyperlink" Target="https://www.pearson.com/us/higher-education/product/Urry-Campbell-Biology-11th-Edition/9780134093413.html?tab=order" TargetMode="External"/><Relationship Id="rId148" Type="http://schemas.openxmlformats.org/officeDocument/2006/relationships/hyperlink" Target="http://oer.galileo.usg.edu/psychology-collections/1/" TargetMode="External"/><Relationship Id="rId355" Type="http://schemas.openxmlformats.org/officeDocument/2006/relationships/hyperlink" Target="https://affordablelearninggeorgia.org/documents/375_KSU_Shi.pdf" TargetMode="External"/><Relationship Id="rId397" Type="http://schemas.openxmlformats.org/officeDocument/2006/relationships/hyperlink" Target="https://drive.google.com/open?id=1UFUfRxP0-vwBvnrLi7_KbXBE7fUWptp1" TargetMode="External"/><Relationship Id="rId520" Type="http://schemas.openxmlformats.org/officeDocument/2006/relationships/hyperlink" Target="https://www.affordablelearninggeorgia.org/documents/544_proposal.pdf" TargetMode="External"/><Relationship Id="rId562" Type="http://schemas.openxmlformats.org/officeDocument/2006/relationships/hyperlink" Target="mailto:yxie2%40kennesaw.edu" TargetMode="External"/><Relationship Id="rId215" Type="http://schemas.openxmlformats.org/officeDocument/2006/relationships/hyperlink" Target="http://oer.galileo.usg.edu/mathematics-collections/21/" TargetMode="External"/><Relationship Id="rId257" Type="http://schemas.openxmlformats.org/officeDocument/2006/relationships/hyperlink" Target="https://oer.galileo.usg.edu/history-collections/5" TargetMode="External"/><Relationship Id="rId422" Type="http://schemas.openxmlformats.org/officeDocument/2006/relationships/hyperlink" Target="file:///C:\:b:\g\team_sites\galileo\EXrtNyGzenNCiTlFajsChlQBKXEswkTnQAYvI3HEjmMA6Q" TargetMode="External"/><Relationship Id="rId464" Type="http://schemas.openxmlformats.org/officeDocument/2006/relationships/hyperlink" Target="file:///C:\Users\jgallant\Downloads\Grants\R15-R17\R15\Proposals\Textbook%20Transformation%20Grant\486_Reardon.pdf" TargetMode="External"/><Relationship Id="rId299" Type="http://schemas.openxmlformats.org/officeDocument/2006/relationships/hyperlink" Target="https://affordablelearninggeorgia.org/documents/M09_Callahan.pdf" TargetMode="External"/><Relationship Id="rId63" Type="http://schemas.openxmlformats.org/officeDocument/2006/relationships/hyperlink" Target="https://shop.lww.com/Essentials-of-Nursing-Research/p/9781496351296" TargetMode="External"/><Relationship Id="rId159" Type="http://schemas.openxmlformats.org/officeDocument/2006/relationships/hyperlink" Target="http://oer.galileo.usg.edu/biology-collections/4/" TargetMode="External"/><Relationship Id="rId366" Type="http://schemas.openxmlformats.org/officeDocument/2006/relationships/hyperlink" Target="https://affordablelearninggeorgia.org/documents/M46_Dalton_Crisp.pdf" TargetMode="External"/><Relationship Id="rId573" Type="http://schemas.openxmlformats.org/officeDocument/2006/relationships/hyperlink" Target="mailto:liqiu.zheng%40asurams.edu" TargetMode="External"/><Relationship Id="rId226" Type="http://schemas.openxmlformats.org/officeDocument/2006/relationships/hyperlink" Target="https://oer.galileo.usg.edu/business-collections/5" TargetMode="External"/><Relationship Id="rId433" Type="http://schemas.openxmlformats.org/officeDocument/2006/relationships/hyperlink" Target="file:///C:\:b:\g\team_sites\galileo\Ee9vHJBclDVKnbxEhJRMGmkBzzWgGJM-kYC3Prd3HAMXHg" TargetMode="External"/><Relationship Id="rId74" Type="http://schemas.openxmlformats.org/officeDocument/2006/relationships/hyperlink" Target="https://macmillanlearning.com/Catalog/product/lifethescienceofbiology-eleventhedition-sadava/valueoptions" TargetMode="External"/><Relationship Id="rId377" Type="http://schemas.openxmlformats.org/officeDocument/2006/relationships/hyperlink" Target="https://drive.google.com/open?id=1Gs1LZN-D4O2dRzu0npUGC10iDmy9yqM_" TargetMode="External"/><Relationship Id="rId500" Type="http://schemas.openxmlformats.org/officeDocument/2006/relationships/hyperlink" Target="file:///C:\Users\jgallant\Downloads\Grants\R15-R17\R16\Reviews\Applications\517.pdf" TargetMode="External"/><Relationship Id="rId5" Type="http://schemas.openxmlformats.org/officeDocument/2006/relationships/hyperlink" Target="file:///C:\:w:\g\team_sites\galileo\EVxR9rQJVFFElzkeGoJzYzQBUnDbeZR1_1piqGSHI9rwdQ%3fe=1TFYsf" TargetMode="External"/><Relationship Id="rId237" Type="http://schemas.openxmlformats.org/officeDocument/2006/relationships/hyperlink" Target="https://oer.galileo.usg.edu/mathematics-collections/26" TargetMode="External"/><Relationship Id="rId444" Type="http://schemas.openxmlformats.org/officeDocument/2006/relationships/hyperlink" Target="file:///C:\:b:\g\team_sites\galileo\EVsww1luhs9Hniy0T8eWf7oBX6vNWPhTFO3M1avW4Z9uog" TargetMode="External"/><Relationship Id="rId290" Type="http://schemas.openxmlformats.org/officeDocument/2006/relationships/hyperlink" Target="https://affordablelearninggeorgia.org/documents/342_Grissett.pdf" TargetMode="External"/><Relationship Id="rId304" Type="http://schemas.openxmlformats.org/officeDocument/2006/relationships/hyperlink" Target="https://affordablelearninggeorgia.org/documents/351_Finazzo.pdf" TargetMode="External"/><Relationship Id="rId388" Type="http://schemas.openxmlformats.org/officeDocument/2006/relationships/hyperlink" Target="https://drive.google.com/open?id=1R3KD0rqCRsM7djXoNAx0BlpSpVjOMnPm" TargetMode="External"/><Relationship Id="rId511" Type="http://schemas.openxmlformats.org/officeDocument/2006/relationships/hyperlink" Target="https://www.affordablelearninggeorgia.org/documents/525_proposal.pdf" TargetMode="External"/><Relationship Id="rId85" Type="http://schemas.openxmlformats.org/officeDocument/2006/relationships/hyperlink" Target="http://www.affordablelearninggeorgia.org/documents/2014F_MGSC_APPENDIXA_Proposal02.pdf" TargetMode="External"/><Relationship Id="rId150" Type="http://schemas.openxmlformats.org/officeDocument/2006/relationships/hyperlink" Target="http://oer.galileo.usg.edu/english-collections/1/" TargetMode="External"/><Relationship Id="rId248" Type="http://schemas.openxmlformats.org/officeDocument/2006/relationships/hyperlink" Target="https://oer.galileo.usg.edu/geo-collections/1" TargetMode="External"/><Relationship Id="rId455" Type="http://schemas.openxmlformats.org/officeDocument/2006/relationships/hyperlink" Target="mailto:janice.crook-hill@ung.edu" TargetMode="External"/><Relationship Id="rId12" Type="http://schemas.openxmlformats.org/officeDocument/2006/relationships/hyperlink" Target="https://www.pearson.com/us/higher-education/product/Urry-Campbell-Biology-11th-Edition/9780134093413.html?tab=order" TargetMode="External"/><Relationship Id="rId108" Type="http://schemas.openxmlformats.org/officeDocument/2006/relationships/hyperlink" Target="https://www.amazon.com/Teaching-Science-Every-Child-Starting/dp/1138118958/ref=dp_ob_title_bk" TargetMode="External"/><Relationship Id="rId315" Type="http://schemas.openxmlformats.org/officeDocument/2006/relationships/hyperlink" Target="https://affordablelearninggeorgia.org/documents/365_Li.pdf" TargetMode="External"/><Relationship Id="rId522" Type="http://schemas.openxmlformats.org/officeDocument/2006/relationships/hyperlink" Target="https://www.affordablelearninggeorgia.org/documents/M122_proposal.pdf" TargetMode="External"/><Relationship Id="rId96" Type="http://schemas.openxmlformats.org/officeDocument/2006/relationships/hyperlink" Target="https://www.pearson.com/us/higher-education/product/Lutgens-Atmosphere-The-An-Introduction-to-Meteorology-13th-Edition/9780321984623.html" TargetMode="External"/><Relationship Id="rId161" Type="http://schemas.openxmlformats.org/officeDocument/2006/relationships/hyperlink" Target="http://oer.galileo.usg.edu/mathematics-collections/5/" TargetMode="External"/><Relationship Id="rId399" Type="http://schemas.openxmlformats.org/officeDocument/2006/relationships/hyperlink" Target="https://drive.google.com/open?id=1_eXUbSUMVc16r5ie-67SvlXjJY_CmKbK" TargetMode="External"/><Relationship Id="rId259" Type="http://schemas.openxmlformats.org/officeDocument/2006/relationships/hyperlink" Target="https://oer.galileo.usg.edu/chemistry-collections/16" TargetMode="External"/><Relationship Id="rId466" Type="http://schemas.openxmlformats.org/officeDocument/2006/relationships/hyperlink" Target="file:///C:\Users\jgallant\Downloads\Grants\R15-R17\R15\Proposals\Textbook%20Transformation%20Grant\492_Dose.pdf" TargetMode="External"/><Relationship Id="rId23" Type="http://schemas.openxmlformats.org/officeDocument/2006/relationships/hyperlink" Target="https://www.mheducation.com/highered/product/art-public-speaking-lucas/M0073523917.html" TargetMode="External"/><Relationship Id="rId119" Type="http://schemas.openxmlformats.org/officeDocument/2006/relationships/hyperlink" Target="https://www.affordablelearninggeorgia.org/documents/2014F_GPC_APPENDIXA_Proposal14.pdf" TargetMode="External"/><Relationship Id="rId326" Type="http://schemas.openxmlformats.org/officeDocument/2006/relationships/hyperlink" Target="https://affordablelearninggeorgia.org/documents/M22_Fisk.pdf" TargetMode="External"/><Relationship Id="rId533" Type="http://schemas.openxmlformats.org/officeDocument/2006/relationships/hyperlink" Target="mailto:lralston@highlands.edu" TargetMode="External"/><Relationship Id="rId172" Type="http://schemas.openxmlformats.org/officeDocument/2006/relationships/hyperlink" Target="http://oer.galileo.usg.edu/psychology-collections/5/" TargetMode="External"/><Relationship Id="rId477" Type="http://schemas.openxmlformats.org/officeDocument/2006/relationships/hyperlink" Target="file:///C:\Users\jgallant\Downloads\Grants\R15-R17\R15\Proposals\Mini-Grant\M101_Streator.pdf" TargetMode="External"/><Relationship Id="rId337" Type="http://schemas.openxmlformats.org/officeDocument/2006/relationships/hyperlink" Target="https://drive.google.com/open?id=1smR6UMfws9N3lpUrXkxVdYjUgUiUdLb2"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G600"/>
  <sheetViews>
    <sheetView tabSelected="1" zoomScaleNormal="100" workbookViewId="0">
      <pane xSplit="1" topLeftCell="B1" activePane="topRight" state="frozen"/>
      <selection pane="topRight" activeCell="B2" sqref="B2:B592"/>
    </sheetView>
  </sheetViews>
  <sheetFormatPr defaultColWidth="9.140625" defaultRowHeight="15" x14ac:dyDescent="0.25"/>
  <cols>
    <col min="1" max="1" width="11.28515625" style="38" customWidth="1"/>
    <col min="2" max="2" width="12" style="15" customWidth="1"/>
    <col min="3" max="3" width="7.5703125" style="13" customWidth="1"/>
    <col min="4" max="4" width="8.7109375" style="13" customWidth="1"/>
    <col min="5" max="5" width="16" style="13" customWidth="1"/>
    <col min="6" max="6" width="35" style="13" customWidth="1"/>
    <col min="7" max="7" width="13.42578125" style="120" customWidth="1"/>
    <col min="8" max="8" width="19.85546875" style="13" customWidth="1"/>
    <col min="9" max="9" width="15.42578125" style="13" customWidth="1"/>
    <col min="10" max="10" width="22.28515625" style="13" customWidth="1"/>
    <col min="11" max="11" width="39.28515625" style="13" customWidth="1"/>
    <col min="12" max="12" width="13.42578125" style="13" customWidth="1"/>
    <col min="13" max="13" width="28.42578125" style="13" customWidth="1"/>
    <col min="14" max="14" width="11" style="13" customWidth="1"/>
    <col min="15" max="15" width="14.28515625" style="13" customWidth="1"/>
    <col min="16" max="16" width="9.140625" style="13" customWidth="1"/>
    <col min="17" max="17" width="19.7109375" style="20" customWidth="1"/>
    <col min="18" max="18" width="12.85546875" style="15" customWidth="1"/>
    <col min="19" max="19" width="13.7109375" style="15" customWidth="1"/>
    <col min="20" max="20" width="10.7109375" style="15" customWidth="1"/>
    <col min="21" max="22" width="17.7109375" style="13" customWidth="1"/>
    <col min="23" max="23" width="17.7109375" style="15" customWidth="1"/>
    <col min="24" max="24" width="17.7109375" style="13" customWidth="1"/>
    <col min="25" max="25" width="12.140625" style="13" customWidth="1"/>
    <col min="26" max="26" width="15.42578125" style="15" customWidth="1"/>
    <col min="27" max="27" width="13.5703125" style="13" customWidth="1"/>
    <col min="28" max="28" width="15.28515625" style="15" customWidth="1"/>
    <col min="29" max="29" width="17.7109375" style="20" customWidth="1"/>
    <col min="30" max="30" width="17.7109375" style="15" customWidth="1"/>
    <col min="31" max="31" width="17.7109375" style="20" customWidth="1"/>
    <col min="32" max="32" width="17.7109375" style="15" customWidth="1"/>
    <col min="33" max="33" width="17.7109375" style="20" customWidth="1"/>
    <col min="34" max="34" width="17.7109375" style="15" customWidth="1"/>
    <col min="35" max="35" width="15.5703125" style="20" customWidth="1"/>
    <col min="36" max="36" width="16.5703125" style="15" customWidth="1"/>
    <col min="37" max="37" width="17.7109375" style="20" customWidth="1"/>
    <col min="38" max="38" width="17.7109375" style="15" customWidth="1"/>
    <col min="39" max="39" width="17.7109375" style="20" customWidth="1"/>
    <col min="40" max="40" width="17.7109375" style="16" customWidth="1"/>
    <col min="41" max="41" width="17.7109375" style="20" customWidth="1"/>
    <col min="42" max="42" width="17.7109375" style="16" customWidth="1"/>
    <col min="43" max="43" width="17.7109375" style="20" customWidth="1"/>
    <col min="44" max="44" width="17.7109375" style="16" customWidth="1"/>
    <col min="45" max="45" width="17.7109375" style="20" customWidth="1"/>
    <col min="46" max="46" width="17.7109375" style="16" customWidth="1"/>
    <col min="47" max="47" width="17.7109375" style="20" customWidth="1"/>
    <col min="48" max="48" width="17.7109375" style="16" customWidth="1"/>
    <col min="49" max="49" width="17.7109375" style="20" customWidth="1"/>
    <col min="50" max="50" width="17.7109375" style="16" customWidth="1"/>
    <col min="51" max="51" width="17.7109375" style="20" customWidth="1"/>
    <col min="52" max="52" width="17.7109375" style="16" customWidth="1"/>
    <col min="53" max="55" width="17.7109375" style="20" customWidth="1"/>
    <col min="56" max="56" width="17.7109375" style="13" customWidth="1"/>
    <col min="57" max="57" width="17" style="16" customWidth="1"/>
    <col min="58" max="58" width="9.140625" style="16"/>
    <col min="59" max="59" width="13.28515625" style="16" customWidth="1"/>
    <col min="60" max="60" width="13.140625" style="16" customWidth="1"/>
    <col min="61" max="61" width="8.7109375" style="30" customWidth="1"/>
    <col min="62" max="62" width="15.28515625" style="20" customWidth="1"/>
    <col min="63" max="63" width="13.140625" style="16" customWidth="1"/>
    <col min="64" max="64" width="15.140625" style="20" customWidth="1"/>
    <col min="65" max="65" width="16.140625" style="15" customWidth="1"/>
    <col min="66" max="66" width="16.140625" style="16" customWidth="1"/>
    <col min="67" max="67" width="13.140625" style="13" customWidth="1"/>
    <col min="68" max="69" width="19.5703125" style="13" customWidth="1"/>
    <col min="70" max="70" width="14.140625" style="15" customWidth="1"/>
    <col min="71" max="71" width="15.140625" style="15" customWidth="1"/>
    <col min="72" max="72" width="9.140625" style="15"/>
    <col min="73" max="73" width="14.140625" style="13" customWidth="1"/>
    <col min="74" max="74" width="20" style="20" customWidth="1"/>
    <col min="75" max="76" width="19.5703125" style="13" customWidth="1"/>
    <col min="77" max="77" width="13.140625" style="15" customWidth="1"/>
    <col min="78" max="78" width="14.5703125" style="13" customWidth="1"/>
    <col min="79" max="79" width="12.85546875" style="15" customWidth="1"/>
    <col min="80" max="80" width="14.28515625" style="15" customWidth="1"/>
    <col min="81" max="81" width="16.140625" style="15" customWidth="1"/>
    <col min="82" max="82" width="16.140625" style="16" customWidth="1"/>
    <col min="83" max="83" width="16.140625" style="15" customWidth="1"/>
    <col min="84" max="84" width="16.140625" style="16" customWidth="1"/>
    <col min="85" max="85" width="16.140625" style="13" customWidth="1"/>
    <col min="86" max="95" width="16.140625" style="16" customWidth="1"/>
    <col min="96" max="96" width="16.140625" style="15" customWidth="1"/>
    <col min="97" max="97" width="16.140625" style="16" customWidth="1"/>
    <col min="98" max="98" width="16.140625" style="15" customWidth="1"/>
    <col min="99" max="100" width="16.140625" style="16" customWidth="1"/>
    <col min="101" max="102" width="16.140625" customWidth="1"/>
    <col min="103" max="106" width="16.140625" style="8" customWidth="1"/>
    <col min="107" max="108" width="16.140625" customWidth="1"/>
    <col min="109" max="109" width="18" customWidth="1"/>
    <col min="110" max="110" width="16.140625" style="89" customWidth="1"/>
    <col min="111" max="111" width="16.140625" style="16" customWidth="1"/>
    <col min="112" max="115" width="16.140625" style="15" customWidth="1"/>
    <col min="116" max="129" width="16.140625" style="16" customWidth="1"/>
    <col min="130" max="130" width="16.140625" style="15" customWidth="1"/>
    <col min="131" max="134" width="16.140625" style="16" customWidth="1"/>
    <col min="135" max="135" width="16.140625" style="89" customWidth="1"/>
    <col min="136" max="137" width="16.140625" style="16" customWidth="1"/>
    <col min="138" max="138" width="17.7109375" style="59" customWidth="1"/>
    <col min="139" max="139" width="17.7109375" style="20" customWidth="1"/>
    <col min="140" max="140" width="17.7109375" style="16" customWidth="1"/>
    <col min="141" max="142" width="17.7109375" style="20" customWidth="1"/>
    <col min="143" max="143" width="17.7109375" style="13" customWidth="1"/>
    <col min="144" max="152" width="9.140625" style="13"/>
    <col min="153" max="153" width="15.7109375" style="13" customWidth="1"/>
    <col min="154" max="157" width="15.28515625" style="13" customWidth="1"/>
    <col min="158" max="158" width="15.28515625" style="15" customWidth="1"/>
    <col min="159" max="159" width="28.42578125" style="20" customWidth="1"/>
    <col min="160" max="161" width="29.140625" style="15" customWidth="1"/>
    <col min="162" max="16384" width="9.140625" style="13"/>
  </cols>
  <sheetData>
    <row r="1" spans="1:161" x14ac:dyDescent="0.25">
      <c r="A1" s="54" t="s">
        <v>8</v>
      </c>
      <c r="B1" s="23" t="s">
        <v>9</v>
      </c>
      <c r="C1" s="23" t="s">
        <v>10</v>
      </c>
      <c r="D1" s="13" t="s">
        <v>0</v>
      </c>
      <c r="E1" s="13" t="s">
        <v>11</v>
      </c>
      <c r="F1" s="120" t="s">
        <v>12</v>
      </c>
      <c r="G1" s="13" t="s">
        <v>13</v>
      </c>
      <c r="H1" s="13" t="s">
        <v>14</v>
      </c>
      <c r="I1" s="13" t="s">
        <v>15</v>
      </c>
      <c r="J1" s="13" t="s">
        <v>16</v>
      </c>
      <c r="K1" s="13" t="s">
        <v>17</v>
      </c>
      <c r="L1" s="13" t="s">
        <v>18</v>
      </c>
      <c r="M1" s="13" t="s">
        <v>19</v>
      </c>
      <c r="N1" s="13" t="s">
        <v>20</v>
      </c>
      <c r="O1" s="13" t="s">
        <v>21</v>
      </c>
      <c r="P1" s="20" t="s">
        <v>22</v>
      </c>
      <c r="Q1" s="38" t="s">
        <v>23</v>
      </c>
      <c r="R1" s="96" t="s">
        <v>24</v>
      </c>
      <c r="S1" s="83" t="s">
        <v>25</v>
      </c>
      <c r="T1" s="83" t="s">
        <v>26</v>
      </c>
      <c r="U1" s="83" t="s">
        <v>27</v>
      </c>
      <c r="V1" s="38" t="s">
        <v>28</v>
      </c>
      <c r="W1" s="13" t="s">
        <v>29</v>
      </c>
      <c r="X1" s="13" t="s">
        <v>30</v>
      </c>
      <c r="Y1" s="13" t="s">
        <v>31</v>
      </c>
      <c r="Z1" s="13" t="s">
        <v>32</v>
      </c>
      <c r="AA1" s="83" t="s">
        <v>33</v>
      </c>
      <c r="AB1" s="96" t="s">
        <v>34</v>
      </c>
      <c r="AC1" s="83" t="s">
        <v>35</v>
      </c>
      <c r="AD1" s="96" t="s">
        <v>36</v>
      </c>
      <c r="AE1" s="83" t="s">
        <v>37</v>
      </c>
      <c r="AF1" s="96" t="s">
        <v>38</v>
      </c>
      <c r="AG1" s="83" t="s">
        <v>39</v>
      </c>
      <c r="AH1" s="96" t="s">
        <v>40</v>
      </c>
      <c r="AI1" s="83" t="s">
        <v>41</v>
      </c>
      <c r="AJ1" s="96" t="s">
        <v>42</v>
      </c>
      <c r="AK1" s="83" t="s">
        <v>43</v>
      </c>
      <c r="AL1" s="96" t="s">
        <v>44</v>
      </c>
      <c r="AM1" s="83" t="s">
        <v>45</v>
      </c>
      <c r="AN1" s="96" t="s">
        <v>46</v>
      </c>
      <c r="AO1" s="97" t="s">
        <v>47</v>
      </c>
      <c r="AP1" s="96" t="s">
        <v>48</v>
      </c>
      <c r="AQ1" s="97" t="s">
        <v>49</v>
      </c>
      <c r="AR1" s="96" t="s">
        <v>50</v>
      </c>
      <c r="AS1" s="97" t="s">
        <v>51</v>
      </c>
      <c r="AT1" s="96" t="s">
        <v>52</v>
      </c>
      <c r="AU1" s="97" t="s">
        <v>53</v>
      </c>
      <c r="AV1" s="96" t="s">
        <v>54</v>
      </c>
      <c r="AW1" s="97" t="s">
        <v>55</v>
      </c>
      <c r="AX1" s="96" t="s">
        <v>56</v>
      </c>
      <c r="AY1" s="97" t="s">
        <v>57</v>
      </c>
      <c r="AZ1" s="96" t="s">
        <v>58</v>
      </c>
      <c r="BA1" s="97" t="s">
        <v>59</v>
      </c>
      <c r="BB1" s="96" t="s">
        <v>60</v>
      </c>
      <c r="BC1" s="98" t="s">
        <v>61</v>
      </c>
      <c r="BD1" s="99" t="s">
        <v>62</v>
      </c>
      <c r="BE1" s="99" t="s">
        <v>63</v>
      </c>
      <c r="BF1" s="99" t="s">
        <v>64</v>
      </c>
      <c r="BG1" s="99" t="s">
        <v>65</v>
      </c>
      <c r="BH1" s="100" t="s">
        <v>66</v>
      </c>
      <c r="BI1" s="100" t="s">
        <v>67</v>
      </c>
      <c r="BJ1" s="97" t="s">
        <v>68</v>
      </c>
      <c r="BK1" s="96" t="s">
        <v>69</v>
      </c>
      <c r="BL1" s="97" t="s">
        <v>70</v>
      </c>
      <c r="BM1" s="96" t="s">
        <v>71</v>
      </c>
      <c r="BN1" s="83" t="s">
        <v>72</v>
      </c>
      <c r="BO1" s="96" t="s">
        <v>73</v>
      </c>
      <c r="BP1" s="97" t="s">
        <v>74</v>
      </c>
      <c r="BQ1" s="96" t="s">
        <v>75</v>
      </c>
      <c r="BR1" s="96" t="s">
        <v>76</v>
      </c>
      <c r="BS1" s="101" t="s">
        <v>77</v>
      </c>
      <c r="BT1" s="101" t="s">
        <v>78</v>
      </c>
      <c r="BU1" s="101" t="s">
        <v>79</v>
      </c>
      <c r="BV1" s="98" t="s">
        <v>80</v>
      </c>
      <c r="BW1" s="100" t="s">
        <v>81</v>
      </c>
      <c r="BX1" s="102" t="s">
        <v>82</v>
      </c>
      <c r="BY1" s="102" t="s">
        <v>83</v>
      </c>
      <c r="BZ1" s="83" t="s">
        <v>84</v>
      </c>
      <c r="CA1" s="96" t="s">
        <v>85</v>
      </c>
      <c r="CB1" s="83" t="s">
        <v>86</v>
      </c>
      <c r="CC1" s="96" t="s">
        <v>87</v>
      </c>
      <c r="CD1" s="83" t="s">
        <v>88</v>
      </c>
      <c r="CE1" s="96" t="s">
        <v>89</v>
      </c>
      <c r="CF1" s="83" t="s">
        <v>90</v>
      </c>
      <c r="CG1" s="96" t="s">
        <v>91</v>
      </c>
      <c r="CH1" s="103" t="s">
        <v>92</v>
      </c>
      <c r="CI1" s="103" t="s">
        <v>93</v>
      </c>
      <c r="CJ1" s="103" t="s">
        <v>94</v>
      </c>
      <c r="CK1" s="103" t="s">
        <v>95</v>
      </c>
      <c r="CL1" s="103" t="s">
        <v>96</v>
      </c>
      <c r="CM1" s="103" t="s">
        <v>97</v>
      </c>
      <c r="CN1" s="103" t="s">
        <v>98</v>
      </c>
      <c r="CO1" s="83" t="s">
        <v>99</v>
      </c>
      <c r="CP1" s="96" t="s">
        <v>100</v>
      </c>
      <c r="CQ1" s="83" t="s">
        <v>101</v>
      </c>
      <c r="CR1" s="96" t="s">
        <v>102</v>
      </c>
      <c r="CS1" s="96" t="s">
        <v>103</v>
      </c>
      <c r="CT1" s="96" t="s">
        <v>104</v>
      </c>
      <c r="CU1" s="104" t="s">
        <v>105</v>
      </c>
      <c r="CV1" s="96" t="s">
        <v>106</v>
      </c>
      <c r="CW1" s="103" t="s">
        <v>107</v>
      </c>
      <c r="CX1" s="110" t="s">
        <v>108</v>
      </c>
      <c r="CY1" s="110" t="s">
        <v>109</v>
      </c>
      <c r="CZ1" s="110" t="s">
        <v>110</v>
      </c>
      <c r="DA1" s="110" t="s">
        <v>111</v>
      </c>
      <c r="DB1" s="103" t="s">
        <v>112</v>
      </c>
      <c r="DC1" s="103" t="s">
        <v>113</v>
      </c>
      <c r="DD1" s="103" t="s">
        <v>114</v>
      </c>
      <c r="DE1" s="96" t="s">
        <v>115</v>
      </c>
      <c r="DF1" s="96" t="s">
        <v>116</v>
      </c>
      <c r="DG1" s="83" t="s">
        <v>117</v>
      </c>
      <c r="DH1" s="96" t="s">
        <v>118</v>
      </c>
      <c r="DI1" s="96" t="s">
        <v>119</v>
      </c>
      <c r="DJ1" s="96" t="s">
        <v>120</v>
      </c>
      <c r="DK1" s="83" t="s">
        <v>121</v>
      </c>
      <c r="DL1" s="96" t="s">
        <v>122</v>
      </c>
      <c r="DM1" s="103" t="s">
        <v>2295</v>
      </c>
      <c r="DN1" s="110" t="s">
        <v>2296</v>
      </c>
      <c r="DO1" s="110" t="s">
        <v>2297</v>
      </c>
      <c r="DP1" s="110" t="s">
        <v>2298</v>
      </c>
      <c r="DQ1" s="110" t="s">
        <v>2299</v>
      </c>
      <c r="DR1" s="103" t="s">
        <v>2300</v>
      </c>
      <c r="DS1" s="103" t="s">
        <v>2301</v>
      </c>
      <c r="DT1" s="103" t="s">
        <v>2294</v>
      </c>
      <c r="DU1" s="96" t="s">
        <v>123</v>
      </c>
      <c r="DV1" s="96" t="s">
        <v>124</v>
      </c>
      <c r="DW1" s="96" t="s">
        <v>125</v>
      </c>
      <c r="DX1" s="96" t="s">
        <v>126</v>
      </c>
      <c r="DY1" s="83" t="s">
        <v>2382</v>
      </c>
      <c r="DZ1" s="96" t="s">
        <v>2383</v>
      </c>
      <c r="EA1" s="96" t="s">
        <v>127</v>
      </c>
      <c r="EB1" s="96" t="s">
        <v>128</v>
      </c>
      <c r="EC1" s="38" t="s">
        <v>129</v>
      </c>
      <c r="ED1" s="96" t="s">
        <v>130</v>
      </c>
      <c r="EE1" s="15" t="s">
        <v>131</v>
      </c>
      <c r="EF1" s="13"/>
      <c r="EG1" s="13"/>
      <c r="EH1" s="13"/>
      <c r="EI1" s="13"/>
      <c r="EJ1" s="13"/>
      <c r="EK1" s="13"/>
      <c r="EL1" s="13"/>
      <c r="FB1" s="13"/>
      <c r="FC1" s="13"/>
      <c r="FD1" s="13"/>
      <c r="FE1" s="13"/>
    </row>
    <row r="2" spans="1:161" x14ac:dyDescent="0.25">
      <c r="A2" s="116" t="s">
        <v>132</v>
      </c>
      <c r="B2" s="40" t="s">
        <v>133</v>
      </c>
      <c r="C2" s="23" t="s">
        <v>7</v>
      </c>
      <c r="D2" s="71" t="s">
        <v>134</v>
      </c>
      <c r="E2" s="13" t="s">
        <v>135</v>
      </c>
      <c r="F2" s="52">
        <v>10800</v>
      </c>
      <c r="G2" s="23" t="s">
        <v>136</v>
      </c>
      <c r="H2" s="28" t="s">
        <v>137</v>
      </c>
      <c r="I2" s="13" t="s">
        <v>138</v>
      </c>
      <c r="J2" s="28" t="s">
        <v>139</v>
      </c>
      <c r="K2" s="28" t="s">
        <v>140</v>
      </c>
      <c r="L2" s="28" t="s">
        <v>141</v>
      </c>
      <c r="M2" s="13" t="s">
        <v>142</v>
      </c>
      <c r="N2" s="13" t="s">
        <v>142</v>
      </c>
      <c r="O2" s="13" t="s">
        <v>142</v>
      </c>
      <c r="P2" s="20">
        <v>37380</v>
      </c>
      <c r="Q2" s="13">
        <v>420</v>
      </c>
      <c r="R2" s="20">
        <f t="shared" ref="R2:R30" si="0">P2/Q2</f>
        <v>89</v>
      </c>
      <c r="S2" s="15">
        <f t="shared" ref="S2:S36" si="1">Q2/3</f>
        <v>140</v>
      </c>
      <c r="T2" s="15">
        <f t="shared" ref="T2:T36" si="2">Q2/3</f>
        <v>140</v>
      </c>
      <c r="U2" s="15">
        <f t="shared" ref="U2:U36" si="3">Q2/3</f>
        <v>140</v>
      </c>
      <c r="V2" s="13" t="s">
        <v>143</v>
      </c>
      <c r="W2" s="13" t="s">
        <v>144</v>
      </c>
      <c r="Z2" s="13" t="s">
        <v>145</v>
      </c>
      <c r="AA2" s="15">
        <f>Table1[[#This Row],[Students Per Spring]]</f>
        <v>140</v>
      </c>
      <c r="AB2" s="20">
        <f t="shared" ref="AB2:AB30" si="4">$R2*AA2</f>
        <v>12460</v>
      </c>
      <c r="AC2" s="15">
        <f t="shared" ref="AC2:AC30" si="5">AA2</f>
        <v>140</v>
      </c>
      <c r="AD2" s="20">
        <f t="shared" ref="AD2:AD30" si="6">AB2</f>
        <v>12460</v>
      </c>
      <c r="AE2" s="15">
        <f>IF(Table1[[#This Row],[Sustainability Check 1 (2017-2018) Status]]="Continued", Table1[[#This Row],[Students Per Summer]], 0)</f>
        <v>140</v>
      </c>
      <c r="AF2" s="20">
        <f t="shared" ref="AF2:AF33" si="7">$R2*AE2</f>
        <v>12460</v>
      </c>
      <c r="AG2" s="15">
        <f>IF(Table1[[#This Row],[Sustainability Check 1 (2017-2018) Status]]="Continued", Table1[[#This Row],[Students Per Fall]], 0)</f>
        <v>140</v>
      </c>
      <c r="AH2" s="20">
        <f t="shared" ref="AH2:AH33" si="8">$R2*AG2</f>
        <v>12460</v>
      </c>
      <c r="AI2" s="15">
        <f>IF(Table1[[#This Row],[Sustainability Check 1 (2017-2018) Status]]="Continued", Table1[[#This Row],[Students Per Spring]], 0)</f>
        <v>140</v>
      </c>
      <c r="AJ2" s="20">
        <f t="shared" ref="AJ2:AJ33" si="9">$R2*AI2</f>
        <v>12460</v>
      </c>
      <c r="AK2" s="15">
        <f t="shared" ref="AK2:AL9" si="10">AE2+AG2+AI2</f>
        <v>420</v>
      </c>
      <c r="AL2" s="20">
        <f t="shared" si="10"/>
        <v>37380</v>
      </c>
      <c r="AM2" s="15">
        <f>IF(Table1[[#This Row],[Sustainability Check 1 (2017-2018) Status]]="Continued", Table1[[#This Row],[Students Per Summer]], 0)</f>
        <v>140</v>
      </c>
      <c r="AN2" s="20">
        <f t="shared" ref="AN2:AN9" si="11">$R2*AM2</f>
        <v>12460</v>
      </c>
      <c r="AO2" s="16">
        <f>IF(Table1[[#This Row],[Sustainability Check 1 (2017-2018) Status]]="Continued", Table1[[#This Row],[Students Per Fall]], 0)</f>
        <v>140</v>
      </c>
      <c r="AP2" s="20">
        <f t="shared" ref="AP2:AP9" si="12">$R2*AO2</f>
        <v>12460</v>
      </c>
      <c r="AQ2" s="16">
        <f>IF(Table1[[#This Row],[Sustainability Check 1 (2017-2018) Status]]="Continued", Table1[[#This Row],[Students Per Spring]], 0)</f>
        <v>140</v>
      </c>
      <c r="AR2" s="20">
        <f t="shared" ref="AR2:AR9" si="13">$R2*AQ2</f>
        <v>12460</v>
      </c>
      <c r="AS2" s="16">
        <f t="shared" ref="AS2:AT9" si="14">AM2+AO2+AQ2</f>
        <v>420</v>
      </c>
      <c r="AT2" s="20">
        <f t="shared" si="14"/>
        <v>37380</v>
      </c>
      <c r="AU2" s="16">
        <f>IF(Table1[[#This Row],[Sustainability Check 1 (2017-2018) Status]]="Continued", Table1[[#This Row],[Students Per Summer]], 0)</f>
        <v>140</v>
      </c>
      <c r="AV2" s="20">
        <f t="shared" ref="AV2:AV9" si="15">$R2*AU2</f>
        <v>12460</v>
      </c>
      <c r="AW2" s="16">
        <f>IF(Table1[[#This Row],[Sustainability Check 1 (2017-2018) Status]]="Continued", Table1[[#This Row],[Students Per Fall]], 0)</f>
        <v>140</v>
      </c>
      <c r="AX2" s="20">
        <f t="shared" ref="AX2:AX9" si="16">$R2*AW2</f>
        <v>12460</v>
      </c>
      <c r="AY2" s="16">
        <f>IF(Table1[[#This Row],[Sustainability Check 1 (2017-2018) Status]]="Continued", Table1[[#This Row],[Students Per Spring]], 0)</f>
        <v>140</v>
      </c>
      <c r="AZ2" s="20">
        <f t="shared" ref="AZ2:AZ9" si="17">$R2*AY2</f>
        <v>12460</v>
      </c>
      <c r="BA2" s="16">
        <f t="shared" ref="BA2:BB9" si="18">AU2+AW2+AY2</f>
        <v>420</v>
      </c>
      <c r="BB2" s="20">
        <f t="shared" si="18"/>
        <v>37380</v>
      </c>
      <c r="BC2" s="20" t="s">
        <v>145</v>
      </c>
      <c r="BD2" s="16">
        <v>100</v>
      </c>
      <c r="BE2" s="16">
        <v>200</v>
      </c>
      <c r="BF2" s="16">
        <v>200</v>
      </c>
      <c r="BG2" s="16">
        <f>SUM(BD2:BF2)</f>
        <v>500</v>
      </c>
      <c r="BH2" s="24">
        <v>95.53</v>
      </c>
      <c r="BI2" s="20">
        <f>Table1[[#This Row],[Check 2 Students Total]]*Table1[[#This Row],[Summer 2018 Price Check]]</f>
        <v>47765</v>
      </c>
      <c r="BJ2" s="16">
        <f>IF(Table1[[#This Row],[Sustainability Check 2 (2018-2019) Status]]="Continued", Table1[[#This Row],[Check 2 Students Summer]], 0)</f>
        <v>100</v>
      </c>
      <c r="BK2" s="20">
        <f>Table1[[#This Row],[Summer 2018 Price Check]]*BJ2</f>
        <v>9553</v>
      </c>
      <c r="BL2" s="16">
        <f>IF(Table1[[#This Row],[Sustainability Check 2 (2018-2019) Status]]="Continued", Table1[[#This Row],[Check 2 Students Fall]], 0)</f>
        <v>200</v>
      </c>
      <c r="BM2" s="20">
        <f>Table1[[#This Row],[Summer 2018 Price Check]]*BL2</f>
        <v>19106</v>
      </c>
      <c r="BN2" s="15">
        <f>IF(Table1[[#This Row],[Sustainability Check 2 (2018-2019) Status]]="Continued", Table1[Check 2 Students Spring], 0)</f>
        <v>200</v>
      </c>
      <c r="BO2" s="20">
        <f>Table1[[#This Row],[Summer 2018 Price Check]]*Table1[[#This Row],[Spring 2019 Students]]</f>
        <v>19106</v>
      </c>
      <c r="BP2" s="16">
        <f t="shared" ref="BP2:BP65" si="19">BJ2+BL2+BN2</f>
        <v>500</v>
      </c>
      <c r="BQ2" s="20">
        <f t="shared" ref="BQ2:BQ65" si="20">BK2+BM2+BO2</f>
        <v>47765</v>
      </c>
      <c r="BR2" s="20" t="s">
        <v>145</v>
      </c>
      <c r="BS2" s="15">
        <v>70</v>
      </c>
      <c r="BT2" s="15">
        <v>140</v>
      </c>
      <c r="BU2" s="15">
        <v>140</v>
      </c>
      <c r="BV2" s="15">
        <f t="shared" ref="BV2:BV33" si="21">BS2+BT2+BU2</f>
        <v>350</v>
      </c>
      <c r="BW2" s="20">
        <v>89</v>
      </c>
      <c r="BX2" s="20">
        <f t="shared" ref="BX2:BX65" si="22">(BV2*BW2)</f>
        <v>31150</v>
      </c>
      <c r="BY2" s="13" t="s">
        <v>143</v>
      </c>
      <c r="BZ2" s="15">
        <f>IF(Table1[[#This Row],[Check 3 Status]]="Continued", Table1[[#This Row],[Check 3 Students Summer]], 0)</f>
        <v>70</v>
      </c>
      <c r="CA2" s="20">
        <f>Table1[[#This Row],[Check 3 Per Student Savings]]*BZ2</f>
        <v>6230</v>
      </c>
      <c r="CB2" s="15">
        <f>IF(Table1[[#This Row],[Check 3 Status]]="Continued", Table1[[#This Row],[Check 3 Students Fall]], 0)</f>
        <v>140</v>
      </c>
      <c r="CC2" s="20">
        <f>Table1[[#This Row],[Check 3 Per Student Savings]]*CB2</f>
        <v>12460</v>
      </c>
      <c r="CD2" s="15">
        <f>IF(Table1[[#This Row],[Check 3 Status]]="Continued", Table1[[#This Row],[Check 3 Students Spring]], 0)</f>
        <v>140</v>
      </c>
      <c r="CE2" s="20">
        <f>Table1[[#This Row],[Check 3 Per Student Savings]]*CD2</f>
        <v>12460</v>
      </c>
      <c r="CF2" s="15">
        <f t="shared" ref="CF2:CF65" si="23">BZ2+CB2+CD2</f>
        <v>350</v>
      </c>
      <c r="CG2" s="20">
        <f t="shared" ref="CG2:CG65" si="24">CA2+CC2+CE2</f>
        <v>31150</v>
      </c>
      <c r="CH2" s="20" t="s">
        <v>145</v>
      </c>
      <c r="CI2" s="15">
        <v>70</v>
      </c>
      <c r="CJ2" s="15">
        <v>140</v>
      </c>
      <c r="CK2" s="15">
        <v>140</v>
      </c>
      <c r="CL2" s="15">
        <f t="shared" ref="CL2:CL12" si="25">CI2+CJ2+CK2</f>
        <v>350</v>
      </c>
      <c r="CM2" s="20">
        <v>89</v>
      </c>
      <c r="CN2" s="20">
        <f t="shared" ref="CN2:CN65" si="26">CL2*CM2</f>
        <v>31150</v>
      </c>
      <c r="CO2" s="15">
        <f>IF(Table1[[#This Row],[Check 4 Status]]="Continued", Table1[[#This Row],[Check 4 Students Summer]], 0)</f>
        <v>70</v>
      </c>
      <c r="CP2" s="20">
        <f>Table1[[#This Row],[Check 4 Per Student Savings]]*CO2</f>
        <v>6230</v>
      </c>
      <c r="CQ2" s="15">
        <f>IF(Table1[[#This Row],[Check 4 Status]]="Continued", Table1[[#This Row],[Check 4 Students Fall]], 0)</f>
        <v>140</v>
      </c>
      <c r="CR2" s="20">
        <f>Table1[[#This Row],[Check 4 Per Student Savings]]*CQ2</f>
        <v>12460</v>
      </c>
      <c r="CS2" s="15">
        <f>IF(Table1[[#This Row],[Check 4 Status]]="Continued", Table1[[#This Row],[Check 4 Students Spring]], 0)</f>
        <v>140</v>
      </c>
      <c r="CT2" s="20">
        <f>Table1[[#This Row],[Check 4 Per Student Savings]]*CS2</f>
        <v>12460</v>
      </c>
      <c r="CU2" s="89">
        <f t="shared" ref="CU2:CU65" si="27">CO2+CQ2+CS2</f>
        <v>350</v>
      </c>
      <c r="CV2" s="20">
        <f t="shared" ref="CV2:CV65" si="28">CP2+CR2+CT2</f>
        <v>31150</v>
      </c>
      <c r="CW2" s="20" t="s">
        <v>145</v>
      </c>
      <c r="CX2" s="15">
        <v>140</v>
      </c>
      <c r="CY2" s="15">
        <v>140</v>
      </c>
      <c r="CZ2" s="15">
        <v>140</v>
      </c>
      <c r="DA2" s="15">
        <f t="shared" ref="DA2:DA65" si="29">CX2+CY2+CZ2</f>
        <v>420</v>
      </c>
      <c r="DB2" s="20">
        <v>89</v>
      </c>
      <c r="DC2" s="20">
        <f t="shared" ref="DC2:DC65" si="30">DA2*DB2</f>
        <v>37380</v>
      </c>
      <c r="DD2" s="23" t="s">
        <v>136</v>
      </c>
      <c r="DE2" s="15">
        <f>IF(Table1[[#This Row],[Check 5 Status]]="Continued", Table1[[#This Row],[Check 5 Students Summer]], 0)</f>
        <v>140</v>
      </c>
      <c r="DF2" s="20">
        <f>Table1[[#This Row],[Check 5 Per Student Savings]]*DE2</f>
        <v>12460</v>
      </c>
      <c r="DG2" s="15">
        <f>IF(Table1[[#This Row],[Check 5 Status]]="Continued", Table1[[#This Row],[Check 5 Students Fall]], 0)</f>
        <v>140</v>
      </c>
      <c r="DH2" s="20">
        <f>Table1[[#This Row],[Check 5 Per Student Savings]]*DG2</f>
        <v>12460</v>
      </c>
      <c r="DI2" s="15">
        <f>IF(Table1[[#This Row],[Check 5 Status]]="Continued", Table1[[#This Row],[Check 5 Students Spring]], 0)</f>
        <v>140</v>
      </c>
      <c r="DJ2" s="20">
        <f>Table1[[#This Row],[Check 5 Per Student Savings]]*DI2</f>
        <v>12460</v>
      </c>
      <c r="DK2" s="15">
        <f t="shared" ref="DK2:DK65" si="31">DE2+DG2+DI2</f>
        <v>420</v>
      </c>
      <c r="DL2" s="20">
        <f t="shared" ref="DL2:DL65" si="32">DF2+DH2+DJ2</f>
        <v>37380</v>
      </c>
      <c r="DM2" s="20" t="s">
        <v>224</v>
      </c>
      <c r="DN2" s="15">
        <v>140</v>
      </c>
      <c r="DO2" s="15">
        <v>140</v>
      </c>
      <c r="DP2" s="15">
        <v>140</v>
      </c>
      <c r="DQ2" s="15">
        <f t="shared" ref="DQ2:DQ65" si="33">DN2+DO2+DP2</f>
        <v>420</v>
      </c>
      <c r="DR2" s="20">
        <v>89</v>
      </c>
      <c r="DS2" s="20">
        <f t="shared" ref="DS2:DS65" si="34">DQ2*DR2</f>
        <v>37380</v>
      </c>
      <c r="DT2" s="23" t="s">
        <v>136</v>
      </c>
      <c r="DU2" s="15">
        <f>IF(Table1[[#This Row],[Check 6 Status]]="Continued", Table1[[#This Row],[Check 6 Students Summer]], 0)</f>
        <v>0</v>
      </c>
      <c r="DV2" s="20">
        <f>Table1[[#This Row],[Check 6 Per Student Savings]]*DU2</f>
        <v>0</v>
      </c>
      <c r="DW2" s="15">
        <f>IF(Table1[[#This Row],[Check 6 Status]]="Continued", Table1[[#This Row],[Check 6 Students Fall]], 0)</f>
        <v>0</v>
      </c>
      <c r="DX2" s="20">
        <f>Table1[[#This Row],[Check 6 Per Student Savings]]*DW2</f>
        <v>0</v>
      </c>
      <c r="DY2" s="15">
        <f>IF(Table1[[#This Row],[Check 6 Status]]="Continued", Table1[[#This Row],[Check 6 Students Spring]], 0)</f>
        <v>0</v>
      </c>
      <c r="DZ2" s="20">
        <f>Table1[[#This Row],[Check 6 Per Student Savings]]*DY2</f>
        <v>0</v>
      </c>
      <c r="EA2" s="15">
        <f>DU2+DW2+DY2</f>
        <v>0</v>
      </c>
      <c r="EB2" s="20">
        <f>DV2+DX2+DZ2</f>
        <v>0</v>
      </c>
      <c r="EC2"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3020</v>
      </c>
      <c r="ED2"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272045</v>
      </c>
      <c r="EE2" s="20">
        <f>Table1[[#This Row],[Grand Total Savings]]/Table1[[#This Row],[Total Award]]</f>
        <v>25.189351851851853</v>
      </c>
      <c r="EF2" s="13"/>
      <c r="EG2" s="13"/>
      <c r="EH2" s="13"/>
      <c r="EI2" s="13"/>
      <c r="EJ2" s="13"/>
      <c r="EK2" s="13"/>
      <c r="EL2" s="13"/>
      <c r="FB2" s="13"/>
      <c r="FC2" s="13"/>
      <c r="FD2" s="13"/>
      <c r="FE2" s="13"/>
    </row>
    <row r="3" spans="1:161" x14ac:dyDescent="0.25">
      <c r="A3" s="116" t="s">
        <v>146</v>
      </c>
      <c r="B3" s="39" t="s">
        <v>133</v>
      </c>
      <c r="C3" s="23" t="s">
        <v>7</v>
      </c>
      <c r="D3" s="71" t="s">
        <v>134</v>
      </c>
      <c r="E3" s="13" t="s">
        <v>147</v>
      </c>
      <c r="F3" s="52">
        <v>10800</v>
      </c>
      <c r="G3" s="23" t="s">
        <v>136</v>
      </c>
      <c r="H3" s="28" t="s">
        <v>148</v>
      </c>
      <c r="I3" s="13" t="s">
        <v>149</v>
      </c>
      <c r="J3" s="28" t="s">
        <v>150</v>
      </c>
      <c r="K3" s="28" t="s">
        <v>151</v>
      </c>
      <c r="L3" s="28" t="s">
        <v>152</v>
      </c>
      <c r="M3" s="13" t="s">
        <v>153</v>
      </c>
      <c r="N3" s="13" t="s">
        <v>153</v>
      </c>
      <c r="O3" s="13" t="s">
        <v>154</v>
      </c>
      <c r="P3" s="20">
        <v>30468</v>
      </c>
      <c r="Q3" s="13">
        <v>240</v>
      </c>
      <c r="R3" s="20">
        <f t="shared" si="0"/>
        <v>126.95</v>
      </c>
      <c r="S3" s="15">
        <f t="shared" si="1"/>
        <v>80</v>
      </c>
      <c r="T3" s="15">
        <f t="shared" si="2"/>
        <v>80</v>
      </c>
      <c r="U3" s="15">
        <f t="shared" si="3"/>
        <v>80</v>
      </c>
      <c r="V3" s="13" t="s">
        <v>143</v>
      </c>
      <c r="W3" s="13" t="s">
        <v>144</v>
      </c>
      <c r="Z3" s="13" t="s">
        <v>155</v>
      </c>
      <c r="AA3" s="15">
        <f>Table1[[#This Row],[Students Per Spring]]</f>
        <v>80</v>
      </c>
      <c r="AB3" s="20">
        <f t="shared" si="4"/>
        <v>10156</v>
      </c>
      <c r="AC3" s="15">
        <f t="shared" si="5"/>
        <v>80</v>
      </c>
      <c r="AD3" s="20">
        <f t="shared" si="6"/>
        <v>10156</v>
      </c>
      <c r="AE3" s="15">
        <f>IF(Table1[[#This Row],[Sustainability Check 1 (2017-2018) Status]]="Continued", Table1[[#This Row],[Students Per Summer]], 0)</f>
        <v>0</v>
      </c>
      <c r="AF3" s="20">
        <f t="shared" si="7"/>
        <v>0</v>
      </c>
      <c r="AG3" s="15">
        <f>IF(Table1[[#This Row],[Sustainability Check 1 (2017-2018) Status]]="Continued", Table1[[#This Row],[Students Per Fall]], 0)</f>
        <v>0</v>
      </c>
      <c r="AH3" s="20">
        <f t="shared" si="8"/>
        <v>0</v>
      </c>
      <c r="AI3" s="15">
        <f>IF(Table1[[#This Row],[Sustainability Check 1 (2017-2018) Status]]="Continued", Table1[[#This Row],[Students Per Spring]], 0)</f>
        <v>0</v>
      </c>
      <c r="AJ3" s="20">
        <f t="shared" si="9"/>
        <v>0</v>
      </c>
      <c r="AK3" s="15">
        <f t="shared" si="10"/>
        <v>0</v>
      </c>
      <c r="AL3" s="20">
        <f t="shared" si="10"/>
        <v>0</v>
      </c>
      <c r="AM3" s="15">
        <f>IF(Table1[[#This Row],[Sustainability Check 1 (2017-2018) Status]]="Continued", Table1[[#This Row],[Students Per Summer]], 0)</f>
        <v>0</v>
      </c>
      <c r="AN3" s="20">
        <f t="shared" si="11"/>
        <v>0</v>
      </c>
      <c r="AO3" s="16">
        <f>IF(Table1[[#This Row],[Sustainability Check 1 (2017-2018) Status]]="Continued", Table1[[#This Row],[Students Per Fall]], 0)</f>
        <v>0</v>
      </c>
      <c r="AP3" s="20">
        <f t="shared" si="12"/>
        <v>0</v>
      </c>
      <c r="AQ3" s="16">
        <f>IF(Table1[[#This Row],[Sustainability Check 1 (2017-2018) Status]]="Continued", Table1[[#This Row],[Students Per Spring]], 0)</f>
        <v>0</v>
      </c>
      <c r="AR3" s="20">
        <f t="shared" si="13"/>
        <v>0</v>
      </c>
      <c r="AS3" s="16">
        <f t="shared" si="14"/>
        <v>0</v>
      </c>
      <c r="AT3" s="20">
        <f t="shared" si="14"/>
        <v>0</v>
      </c>
      <c r="AU3" s="16">
        <f>IF(Table1[[#This Row],[Sustainability Check 1 (2017-2018) Status]]="Continued", Table1[[#This Row],[Students Per Summer]], 0)</f>
        <v>0</v>
      </c>
      <c r="AV3" s="20">
        <f t="shared" si="15"/>
        <v>0</v>
      </c>
      <c r="AW3" s="16">
        <f>IF(Table1[[#This Row],[Sustainability Check 1 (2017-2018) Status]]="Continued", Table1[[#This Row],[Students Per Fall]], 0)</f>
        <v>0</v>
      </c>
      <c r="AX3" s="20">
        <f t="shared" si="16"/>
        <v>0</v>
      </c>
      <c r="AY3" s="16">
        <f>IF(Table1[[#This Row],[Sustainability Check 1 (2017-2018) Status]]="Continued", Table1[[#This Row],[Students Per Spring]], 0)</f>
        <v>0</v>
      </c>
      <c r="AZ3" s="20">
        <f t="shared" si="17"/>
        <v>0</v>
      </c>
      <c r="BA3" s="16">
        <f t="shared" si="18"/>
        <v>0</v>
      </c>
      <c r="BB3" s="20">
        <f t="shared" si="18"/>
        <v>0</v>
      </c>
      <c r="BC3" s="20" t="s">
        <v>156</v>
      </c>
      <c r="BD3" s="16">
        <v>0</v>
      </c>
      <c r="BE3" s="16">
        <v>0</v>
      </c>
      <c r="BF3" s="16">
        <v>0</v>
      </c>
      <c r="BG3" s="16">
        <f>SUM(BD3:BF3)</f>
        <v>0</v>
      </c>
      <c r="BH3" s="24">
        <v>133.97999999999999</v>
      </c>
      <c r="BI3" s="20">
        <f>Table1[[#This Row],[Check 2 Students Total]]*Table1[[#This Row],[Summer 2018 Price Check]]</f>
        <v>0</v>
      </c>
      <c r="BJ3" s="16">
        <f>IF(Table1[[#This Row],[Sustainability Check 2 (2018-2019) Status]]="Continued", Table1[[#This Row],[Check 2 Students Summer]], 0)</f>
        <v>0</v>
      </c>
      <c r="BK3" s="20">
        <f>Table1[[#This Row],[Summer 2018 Price Check]]*BJ3</f>
        <v>0</v>
      </c>
      <c r="BL3" s="16">
        <f>IF(Table1[[#This Row],[Sustainability Check 2 (2018-2019) Status]]="Continued", Table1[[#This Row],[Check 2 Students Fall]], 0)</f>
        <v>0</v>
      </c>
      <c r="BM3" s="20">
        <f>Table1[[#This Row],[Summer 2018 Price Check]]*BL3</f>
        <v>0</v>
      </c>
      <c r="BN3" s="15">
        <f>IF(Table1[[#This Row],[Sustainability Check 2 (2018-2019) Status]]="Continued", Table1[Check 2 Students Spring], 0)</f>
        <v>0</v>
      </c>
      <c r="BO3" s="20">
        <f>Table1[[#This Row],[Summer 2018 Price Check]]*Table1[[#This Row],[Spring 2019 Students]]</f>
        <v>0</v>
      </c>
      <c r="BP3" s="16">
        <f t="shared" si="19"/>
        <v>0</v>
      </c>
      <c r="BQ3" s="20">
        <f t="shared" si="20"/>
        <v>0</v>
      </c>
      <c r="BR3" s="20" t="s">
        <v>156</v>
      </c>
      <c r="BS3" s="15">
        <v>0</v>
      </c>
      <c r="BT3" s="15">
        <v>0</v>
      </c>
      <c r="BU3" s="15">
        <v>0</v>
      </c>
      <c r="BV3" s="15">
        <f t="shared" si="21"/>
        <v>0</v>
      </c>
      <c r="BW3" s="20">
        <v>0</v>
      </c>
      <c r="BX3" s="20">
        <f t="shared" si="22"/>
        <v>0</v>
      </c>
      <c r="BY3" s="13" t="s">
        <v>143</v>
      </c>
      <c r="BZ3" s="15">
        <f>IF(Table1[[#This Row],[Check 3 Status]]="Continued", Table1[[#This Row],[Check 3 Students Summer]], 0)</f>
        <v>0</v>
      </c>
      <c r="CA3" s="20">
        <f>Table1[[#This Row],[Check 3 Per Student Savings]]*BZ3</f>
        <v>0</v>
      </c>
      <c r="CB3" s="15">
        <f>IF(Table1[[#This Row],[Check 3 Status]]="Continued", Table1[[#This Row],[Check 3 Students Fall]], 0)</f>
        <v>0</v>
      </c>
      <c r="CC3" s="20">
        <f>Table1[[#This Row],[Check 3 Per Student Savings]]*CB3</f>
        <v>0</v>
      </c>
      <c r="CD3" s="15">
        <f>IF(Table1[[#This Row],[Check 3 Status]]="Continued", Table1[[#This Row],[Check 3 Students Spring]], 0)</f>
        <v>0</v>
      </c>
      <c r="CE3" s="20">
        <f>Table1[[#This Row],[Check 3 Per Student Savings]]*CD3</f>
        <v>0</v>
      </c>
      <c r="CF3" s="15">
        <f t="shared" si="23"/>
        <v>0</v>
      </c>
      <c r="CG3" s="20">
        <f t="shared" si="24"/>
        <v>0</v>
      </c>
      <c r="CH3" s="20" t="s">
        <v>156</v>
      </c>
      <c r="CI3" s="15">
        <v>0</v>
      </c>
      <c r="CJ3" s="15">
        <v>0</v>
      </c>
      <c r="CK3" s="15">
        <v>0</v>
      </c>
      <c r="CL3" s="15">
        <f t="shared" si="25"/>
        <v>0</v>
      </c>
      <c r="CM3" s="20">
        <v>0</v>
      </c>
      <c r="CN3" s="20">
        <f t="shared" si="26"/>
        <v>0</v>
      </c>
      <c r="CO3" s="15">
        <f>IF(Table1[[#This Row],[Check 4 Status]]="Continued", Table1[[#This Row],[Check 4 Students Summer]], 0)</f>
        <v>0</v>
      </c>
      <c r="CP3" s="20">
        <f>Table1[[#This Row],[Check 4 Per Student Savings]]*CO3</f>
        <v>0</v>
      </c>
      <c r="CQ3" s="15">
        <f>IF(Table1[[#This Row],[Check 4 Status]]="Continued", Table1[[#This Row],[Check 4 Students Fall]], 0)</f>
        <v>0</v>
      </c>
      <c r="CR3" s="20">
        <f>Table1[[#This Row],[Check 4 Per Student Savings]]*CQ3</f>
        <v>0</v>
      </c>
      <c r="CS3" s="15">
        <f>IF(Table1[[#This Row],[Check 4 Status]]="Continued", Table1[[#This Row],[Check 4 Students Spring]], 0)</f>
        <v>0</v>
      </c>
      <c r="CT3" s="20">
        <f>Table1[[#This Row],[Check 4 Per Student Savings]]*CS3</f>
        <v>0</v>
      </c>
      <c r="CU3" s="89">
        <f t="shared" si="27"/>
        <v>0</v>
      </c>
      <c r="CV3" s="20">
        <f t="shared" si="28"/>
        <v>0</v>
      </c>
      <c r="CW3" s="20" t="s">
        <v>156</v>
      </c>
      <c r="CX3" s="15">
        <v>80</v>
      </c>
      <c r="CY3" s="15">
        <v>80</v>
      </c>
      <c r="CZ3" s="15">
        <v>80</v>
      </c>
      <c r="DA3" s="15">
        <f t="shared" si="29"/>
        <v>240</v>
      </c>
      <c r="DB3" s="20">
        <v>0</v>
      </c>
      <c r="DC3" s="20">
        <f t="shared" si="30"/>
        <v>0</v>
      </c>
      <c r="DD3" s="23" t="s">
        <v>136</v>
      </c>
      <c r="DE3" s="15">
        <f>IF(Table1[[#This Row],[Check 5 Status]]="Continued", Table1[[#This Row],[Check 5 Students Summer]], 0)</f>
        <v>0</v>
      </c>
      <c r="DF3" s="20">
        <f>Table1[[#This Row],[Check 5 Per Student Savings]]*DE3</f>
        <v>0</v>
      </c>
      <c r="DG3" s="15">
        <f>IF(Table1[[#This Row],[Check 5 Status]]="Continued", Table1[[#This Row],[Check 5 Students Fall]], 0)</f>
        <v>0</v>
      </c>
      <c r="DH3" s="20">
        <f>Table1[[#This Row],[Check 5 Per Student Savings]]*DG3</f>
        <v>0</v>
      </c>
      <c r="DI3" s="15">
        <f>IF(Table1[[#This Row],[Check 5 Status]]="Continued", Table1[[#This Row],[Check 5 Students Spring]], 0)</f>
        <v>0</v>
      </c>
      <c r="DJ3" s="20">
        <f>Table1[[#This Row],[Check 5 Per Student Savings]]*DI3</f>
        <v>0</v>
      </c>
      <c r="DK3" s="15">
        <f t="shared" si="31"/>
        <v>0</v>
      </c>
      <c r="DL3" s="20">
        <f t="shared" si="32"/>
        <v>0</v>
      </c>
      <c r="DM3" s="20" t="s">
        <v>156</v>
      </c>
      <c r="DN3" s="15">
        <v>80</v>
      </c>
      <c r="DO3" s="15">
        <v>80</v>
      </c>
      <c r="DP3" s="15">
        <v>80</v>
      </c>
      <c r="DQ3" s="15">
        <f t="shared" si="33"/>
        <v>240</v>
      </c>
      <c r="DR3" s="20">
        <v>0</v>
      </c>
      <c r="DS3" s="20">
        <f t="shared" si="34"/>
        <v>0</v>
      </c>
      <c r="DT3" s="23" t="s">
        <v>136</v>
      </c>
      <c r="DU3" s="15">
        <f>IF(Table1[[#This Row],[Check 6 Status]]="Continued", Table1[[#This Row],[Check 6 Students Summer]], 0)</f>
        <v>0</v>
      </c>
      <c r="DV3" s="20">
        <f>Table1[[#This Row],[Check 6 Per Student Savings]]*DU3</f>
        <v>0</v>
      </c>
      <c r="DW3" s="15">
        <f>IF(Table1[[#This Row],[Check 6 Status]]="Continued", Table1[[#This Row],[Check 6 Students Fall]], 0)</f>
        <v>0</v>
      </c>
      <c r="DX3" s="20">
        <f>Table1[[#This Row],[Check 6 Per Student Savings]]*DW3</f>
        <v>0</v>
      </c>
      <c r="DY3" s="15">
        <f>IF(Table1[[#This Row],[Check 6 Status]]="Continued", Table1[[#This Row],[Check 6 Students Spring]], 0)</f>
        <v>0</v>
      </c>
      <c r="DZ3" s="20">
        <f>Table1[[#This Row],[Check 6 Per Student Savings]]*DY3</f>
        <v>0</v>
      </c>
      <c r="EA3" s="15">
        <f t="shared" ref="EA3:EA66" si="35">DU3+DW3+DY3</f>
        <v>0</v>
      </c>
      <c r="EB3" s="20">
        <f t="shared" ref="EB3:EB66" si="36">DV3+DX3+DZ3</f>
        <v>0</v>
      </c>
      <c r="EC3"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80</v>
      </c>
      <c r="ED3"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10156</v>
      </c>
      <c r="EE3" s="20">
        <f>Table1[[#This Row],[Grand Total Savings]]/Table1[[#This Row],[Total Award]]</f>
        <v>0.94037037037037041</v>
      </c>
      <c r="EF3" s="13"/>
      <c r="EG3" s="13"/>
      <c r="EH3" s="13"/>
      <c r="EI3" s="13"/>
      <c r="EJ3" s="13"/>
      <c r="EK3" s="13"/>
      <c r="EL3" s="13"/>
      <c r="FB3" s="13"/>
      <c r="FC3" s="13"/>
      <c r="FD3" s="13"/>
      <c r="FE3" s="13"/>
    </row>
    <row r="4" spans="1:161" x14ac:dyDescent="0.25">
      <c r="A4" s="116" t="s">
        <v>157</v>
      </c>
      <c r="B4" s="39" t="s">
        <v>133</v>
      </c>
      <c r="C4" s="23" t="s">
        <v>7</v>
      </c>
      <c r="D4" s="71" t="s">
        <v>134</v>
      </c>
      <c r="E4" s="13" t="s">
        <v>147</v>
      </c>
      <c r="F4" s="52">
        <v>10800</v>
      </c>
      <c r="G4" s="23" t="s">
        <v>136</v>
      </c>
      <c r="H4" s="28" t="s">
        <v>158</v>
      </c>
      <c r="I4" s="13" t="s">
        <v>159</v>
      </c>
      <c r="J4" s="28" t="s">
        <v>160</v>
      </c>
      <c r="K4" s="28" t="s">
        <v>161</v>
      </c>
      <c r="L4" s="28" t="s">
        <v>162</v>
      </c>
      <c r="M4" s="13" t="s">
        <v>163</v>
      </c>
      <c r="N4" s="13" t="s">
        <v>142</v>
      </c>
      <c r="O4" s="13" t="s">
        <v>153</v>
      </c>
      <c r="P4" s="20">
        <v>178200</v>
      </c>
      <c r="Q4" s="13">
        <v>815</v>
      </c>
      <c r="R4" s="20">
        <f t="shared" si="0"/>
        <v>218.65030674846625</v>
      </c>
      <c r="S4" s="15">
        <f t="shared" si="1"/>
        <v>271.66666666666669</v>
      </c>
      <c r="T4" s="15">
        <f t="shared" si="2"/>
        <v>271.66666666666669</v>
      </c>
      <c r="U4" s="15">
        <f t="shared" si="3"/>
        <v>271.66666666666669</v>
      </c>
      <c r="V4" s="13" t="s">
        <v>143</v>
      </c>
      <c r="W4" s="13" t="s">
        <v>144</v>
      </c>
      <c r="Z4" s="42" t="s">
        <v>145</v>
      </c>
      <c r="AA4" s="15">
        <f>Table1[[#This Row],[Students Per Spring]]</f>
        <v>271.66666666666669</v>
      </c>
      <c r="AB4" s="20">
        <f t="shared" si="4"/>
        <v>59400</v>
      </c>
      <c r="AC4" s="15">
        <f t="shared" si="5"/>
        <v>271.66666666666669</v>
      </c>
      <c r="AD4" s="20">
        <f t="shared" si="6"/>
        <v>59400</v>
      </c>
      <c r="AE4" s="15">
        <f>IF(Table1[[#This Row],[Sustainability Check 1 (2017-2018) Status]]="Continued", Table1[[#This Row],[Students Per Summer]], 0)</f>
        <v>271.66666666666669</v>
      </c>
      <c r="AF4" s="20">
        <f t="shared" si="7"/>
        <v>59400</v>
      </c>
      <c r="AG4" s="15">
        <f>IF(Table1[[#This Row],[Sustainability Check 1 (2017-2018) Status]]="Continued", Table1[[#This Row],[Students Per Fall]], 0)</f>
        <v>271.66666666666669</v>
      </c>
      <c r="AH4" s="20">
        <f t="shared" si="8"/>
        <v>59400</v>
      </c>
      <c r="AI4" s="15">
        <f>IF(Table1[[#This Row],[Sustainability Check 1 (2017-2018) Status]]="Continued", Table1[[#This Row],[Students Per Spring]], 0)</f>
        <v>271.66666666666669</v>
      </c>
      <c r="AJ4" s="20">
        <f t="shared" si="9"/>
        <v>59400</v>
      </c>
      <c r="AK4" s="15">
        <f t="shared" si="10"/>
        <v>815</v>
      </c>
      <c r="AL4" s="20">
        <f t="shared" si="10"/>
        <v>178200</v>
      </c>
      <c r="AM4" s="15">
        <f>IF(Table1[[#This Row],[Sustainability Check 1 (2017-2018) Status]]="Continued", Table1[[#This Row],[Students Per Summer]], 0)</f>
        <v>271.66666666666669</v>
      </c>
      <c r="AN4" s="20">
        <f t="shared" si="11"/>
        <v>59400</v>
      </c>
      <c r="AO4" s="16">
        <f>IF(Table1[[#This Row],[Sustainability Check 1 (2017-2018) Status]]="Continued", Table1[[#This Row],[Students Per Fall]], 0)</f>
        <v>271.66666666666669</v>
      </c>
      <c r="AP4" s="20">
        <f t="shared" si="12"/>
        <v>59400</v>
      </c>
      <c r="AQ4" s="16">
        <f>IF(Table1[[#This Row],[Sustainability Check 1 (2017-2018) Status]]="Continued", Table1[[#This Row],[Students Per Spring]], 0)</f>
        <v>271.66666666666669</v>
      </c>
      <c r="AR4" s="20">
        <f t="shared" si="13"/>
        <v>59400</v>
      </c>
      <c r="AS4" s="16">
        <f t="shared" si="14"/>
        <v>815</v>
      </c>
      <c r="AT4" s="20">
        <f t="shared" si="14"/>
        <v>178200</v>
      </c>
      <c r="AU4" s="16">
        <f>IF(Table1[[#This Row],[Sustainability Check 1 (2017-2018) Status]]="Continued", Table1[[#This Row],[Students Per Summer]], 0)</f>
        <v>271.66666666666669</v>
      </c>
      <c r="AV4" s="20">
        <f t="shared" si="15"/>
        <v>59400</v>
      </c>
      <c r="AW4" s="16">
        <f>IF(Table1[[#This Row],[Sustainability Check 1 (2017-2018) Status]]="Continued", Table1[[#This Row],[Students Per Fall]], 0)</f>
        <v>271.66666666666669</v>
      </c>
      <c r="AX4" s="20">
        <f t="shared" si="16"/>
        <v>59400</v>
      </c>
      <c r="AY4" s="16">
        <f>IF(Table1[[#This Row],[Sustainability Check 1 (2017-2018) Status]]="Continued", Table1[[#This Row],[Students Per Spring]], 0)</f>
        <v>271.66666666666669</v>
      </c>
      <c r="AZ4" s="20">
        <f t="shared" si="17"/>
        <v>59400</v>
      </c>
      <c r="BA4" s="16">
        <f t="shared" si="18"/>
        <v>815</v>
      </c>
      <c r="BB4" s="20">
        <f t="shared" si="18"/>
        <v>178200</v>
      </c>
      <c r="BC4" s="20" t="s">
        <v>156</v>
      </c>
      <c r="BD4" s="16">
        <v>0</v>
      </c>
      <c r="BE4" s="16">
        <v>0</v>
      </c>
      <c r="BF4" s="16">
        <v>0</v>
      </c>
      <c r="BG4" s="16">
        <v>0</v>
      </c>
      <c r="BH4" s="24">
        <v>364.95</v>
      </c>
      <c r="BI4" s="20">
        <f>Table1[[#This Row],[Check 2 Students Total]]*Table1[[#This Row],[Summer 2018 Price Check]]</f>
        <v>0</v>
      </c>
      <c r="BJ4" s="16">
        <f>IF(Table1[[#This Row],[Sustainability Check 2 (2018-2019) Status]]="Continued", Table1[[#This Row],[Check 2 Students Summer]], 0)</f>
        <v>0</v>
      </c>
      <c r="BK4" s="20">
        <f>Table1[[#This Row],[Summer 2018 Price Check]]*BJ4</f>
        <v>0</v>
      </c>
      <c r="BL4" s="16">
        <f>IF(Table1[[#This Row],[Sustainability Check 2 (2018-2019) Status]]="Continued", Table1[[#This Row],[Check 2 Students Fall]], 0)</f>
        <v>0</v>
      </c>
      <c r="BM4" s="20">
        <f>Table1[[#This Row],[Summer 2018 Price Check]]*BL4</f>
        <v>0</v>
      </c>
      <c r="BN4" s="15">
        <f>IF(Table1[[#This Row],[Sustainability Check 2 (2018-2019) Status]]="Continued", Table1[Check 2 Students Spring], 0)</f>
        <v>0</v>
      </c>
      <c r="BO4" s="20">
        <f>Table1[[#This Row],[Summer 2018 Price Check]]*Table1[[#This Row],[Spring 2019 Students]]</f>
        <v>0</v>
      </c>
      <c r="BP4" s="16">
        <f t="shared" si="19"/>
        <v>0</v>
      </c>
      <c r="BQ4" s="20">
        <f t="shared" si="20"/>
        <v>0</v>
      </c>
      <c r="BR4" s="20" t="s">
        <v>156</v>
      </c>
      <c r="BS4" s="15">
        <v>0</v>
      </c>
      <c r="BT4" s="15">
        <v>0</v>
      </c>
      <c r="BU4" s="15">
        <v>0</v>
      </c>
      <c r="BV4" s="15">
        <f t="shared" si="21"/>
        <v>0</v>
      </c>
      <c r="BW4" s="20">
        <v>0</v>
      </c>
      <c r="BX4" s="20">
        <f t="shared" si="22"/>
        <v>0</v>
      </c>
      <c r="BY4" s="13" t="s">
        <v>143</v>
      </c>
      <c r="BZ4" s="15">
        <f>IF(Table1[[#This Row],[Check 3 Status]]="Continued", Table1[[#This Row],[Check 3 Students Summer]], 0)</f>
        <v>0</v>
      </c>
      <c r="CA4" s="20">
        <f>Table1[[#This Row],[Check 3 Per Student Savings]]*BZ4</f>
        <v>0</v>
      </c>
      <c r="CB4" s="15">
        <f>IF(Table1[[#This Row],[Check 3 Status]]="Continued", Table1[[#This Row],[Check 3 Students Fall]], 0)</f>
        <v>0</v>
      </c>
      <c r="CC4" s="20">
        <f>Table1[[#This Row],[Check 3 Per Student Savings]]*CB4</f>
        <v>0</v>
      </c>
      <c r="CD4" s="15">
        <f>IF(Table1[[#This Row],[Check 3 Status]]="Continued", Table1[[#This Row],[Check 3 Students Spring]], 0)</f>
        <v>0</v>
      </c>
      <c r="CE4" s="20">
        <f>Table1[[#This Row],[Check 3 Per Student Savings]]*CD4</f>
        <v>0</v>
      </c>
      <c r="CF4" s="15">
        <f t="shared" si="23"/>
        <v>0</v>
      </c>
      <c r="CG4" s="20">
        <f t="shared" si="24"/>
        <v>0</v>
      </c>
      <c r="CH4" s="20" t="s">
        <v>156</v>
      </c>
      <c r="CI4" s="15">
        <v>0</v>
      </c>
      <c r="CJ4" s="15">
        <v>0</v>
      </c>
      <c r="CK4" s="15">
        <v>0</v>
      </c>
      <c r="CL4" s="15">
        <f t="shared" si="25"/>
        <v>0</v>
      </c>
      <c r="CM4" s="20">
        <v>0</v>
      </c>
      <c r="CN4" s="20">
        <f t="shared" si="26"/>
        <v>0</v>
      </c>
      <c r="CO4" s="15">
        <f>IF(Table1[[#This Row],[Check 4 Status]]="Continued", Table1[[#This Row],[Check 4 Students Summer]], 0)</f>
        <v>0</v>
      </c>
      <c r="CP4" s="20">
        <f>Table1[[#This Row],[Check 4 Per Student Savings]]*CO4</f>
        <v>0</v>
      </c>
      <c r="CQ4" s="15">
        <f>IF(Table1[[#This Row],[Check 4 Status]]="Continued", Table1[[#This Row],[Check 4 Students Fall]], 0)</f>
        <v>0</v>
      </c>
      <c r="CR4" s="20">
        <f>Table1[[#This Row],[Check 4 Per Student Savings]]*CQ4</f>
        <v>0</v>
      </c>
      <c r="CS4" s="15">
        <f>IF(Table1[[#This Row],[Check 4 Status]]="Continued", Table1[[#This Row],[Check 4 Students Spring]], 0)</f>
        <v>0</v>
      </c>
      <c r="CT4" s="20">
        <f>Table1[[#This Row],[Check 4 Per Student Savings]]*CS4</f>
        <v>0</v>
      </c>
      <c r="CU4" s="89">
        <f t="shared" si="27"/>
        <v>0</v>
      </c>
      <c r="CV4" s="20">
        <f t="shared" si="28"/>
        <v>0</v>
      </c>
      <c r="CW4" s="20" t="s">
        <v>156</v>
      </c>
      <c r="CX4" s="15">
        <v>271.66666666666669</v>
      </c>
      <c r="CY4" s="15">
        <v>271.66666666666669</v>
      </c>
      <c r="CZ4" s="15">
        <v>271.66666666666669</v>
      </c>
      <c r="DA4" s="15">
        <f t="shared" si="29"/>
        <v>815</v>
      </c>
      <c r="DB4" s="20">
        <v>0</v>
      </c>
      <c r="DC4" s="20">
        <f t="shared" si="30"/>
        <v>0</v>
      </c>
      <c r="DD4" s="23" t="s">
        <v>136</v>
      </c>
      <c r="DE4" s="15">
        <f>IF(Table1[[#This Row],[Check 5 Status]]="Continued", Table1[[#This Row],[Check 5 Students Summer]], 0)</f>
        <v>0</v>
      </c>
      <c r="DF4" s="20">
        <f>Table1[[#This Row],[Check 5 Per Student Savings]]*DE4</f>
        <v>0</v>
      </c>
      <c r="DG4" s="15">
        <f>IF(Table1[[#This Row],[Check 5 Status]]="Continued", Table1[[#This Row],[Check 5 Students Fall]], 0)</f>
        <v>0</v>
      </c>
      <c r="DH4" s="20">
        <f>Table1[[#This Row],[Check 5 Per Student Savings]]*DG4</f>
        <v>0</v>
      </c>
      <c r="DI4" s="15">
        <f>IF(Table1[[#This Row],[Check 5 Status]]="Continued", Table1[[#This Row],[Check 5 Students Spring]], 0)</f>
        <v>0</v>
      </c>
      <c r="DJ4" s="20">
        <f>Table1[[#This Row],[Check 5 Per Student Savings]]*DI4</f>
        <v>0</v>
      </c>
      <c r="DK4" s="15">
        <f t="shared" si="31"/>
        <v>0</v>
      </c>
      <c r="DL4" s="20">
        <f t="shared" si="32"/>
        <v>0</v>
      </c>
      <c r="DM4" s="20" t="s">
        <v>156</v>
      </c>
      <c r="DN4" s="15">
        <v>271.66666666666669</v>
      </c>
      <c r="DO4" s="15">
        <v>271.66666666666669</v>
      </c>
      <c r="DP4" s="15">
        <v>271.66666666666669</v>
      </c>
      <c r="DQ4" s="15">
        <f t="shared" si="33"/>
        <v>815</v>
      </c>
      <c r="DR4" s="20">
        <v>0</v>
      </c>
      <c r="DS4" s="20">
        <f t="shared" si="34"/>
        <v>0</v>
      </c>
      <c r="DT4" s="23" t="s">
        <v>136</v>
      </c>
      <c r="DU4" s="15">
        <f>IF(Table1[[#This Row],[Check 6 Status]]="Continued", Table1[[#This Row],[Check 6 Students Summer]], 0)</f>
        <v>0</v>
      </c>
      <c r="DV4" s="20">
        <f>Table1[[#This Row],[Check 6 Per Student Savings]]*DU4</f>
        <v>0</v>
      </c>
      <c r="DW4" s="15">
        <f>IF(Table1[[#This Row],[Check 6 Status]]="Continued", Table1[[#This Row],[Check 6 Students Fall]], 0)</f>
        <v>0</v>
      </c>
      <c r="DX4" s="20">
        <f>Table1[[#This Row],[Check 6 Per Student Savings]]*DW4</f>
        <v>0</v>
      </c>
      <c r="DY4" s="15">
        <f>IF(Table1[[#This Row],[Check 6 Status]]="Continued", Table1[[#This Row],[Check 6 Students Spring]], 0)</f>
        <v>0</v>
      </c>
      <c r="DZ4" s="20">
        <f>Table1[[#This Row],[Check 6 Per Student Savings]]*DY4</f>
        <v>0</v>
      </c>
      <c r="EA4" s="15">
        <f t="shared" si="35"/>
        <v>0</v>
      </c>
      <c r="EB4" s="20">
        <f t="shared" si="36"/>
        <v>0</v>
      </c>
      <c r="EC4"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2716.666666666667</v>
      </c>
      <c r="ED4"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594000</v>
      </c>
      <c r="EE4" s="20">
        <f>Table1[[#This Row],[Grand Total Savings]]/Table1[[#This Row],[Total Award]]</f>
        <v>55</v>
      </c>
      <c r="EF4" s="13"/>
      <c r="EG4" s="13"/>
      <c r="EH4" s="13"/>
      <c r="EI4" s="13"/>
      <c r="EJ4" s="13"/>
      <c r="EK4" s="13"/>
      <c r="EL4" s="13"/>
      <c r="FB4" s="13"/>
      <c r="FC4" s="13"/>
      <c r="FD4" s="13"/>
      <c r="FE4" s="13"/>
    </row>
    <row r="5" spans="1:161" x14ac:dyDescent="0.25">
      <c r="A5" s="116" t="s">
        <v>164</v>
      </c>
      <c r="B5" s="40" t="s">
        <v>133</v>
      </c>
      <c r="C5" s="23" t="s">
        <v>7</v>
      </c>
      <c r="D5" s="71" t="s">
        <v>134</v>
      </c>
      <c r="E5" s="13" t="s">
        <v>135</v>
      </c>
      <c r="F5" s="52">
        <v>10800</v>
      </c>
      <c r="G5" s="23" t="s">
        <v>136</v>
      </c>
      <c r="H5" s="28" t="s">
        <v>165</v>
      </c>
      <c r="I5" s="13" t="s">
        <v>166</v>
      </c>
      <c r="J5" s="28" t="s">
        <v>167</v>
      </c>
      <c r="K5" s="28" t="s">
        <v>168</v>
      </c>
      <c r="L5" s="28" t="s">
        <v>169</v>
      </c>
      <c r="M5" s="13" t="s">
        <v>163</v>
      </c>
      <c r="N5" s="13" t="s">
        <v>163</v>
      </c>
      <c r="O5" s="13" t="s">
        <v>163</v>
      </c>
      <c r="P5" s="20">
        <v>52920</v>
      </c>
      <c r="Q5" s="13">
        <v>270</v>
      </c>
      <c r="R5" s="20">
        <f t="shared" si="0"/>
        <v>196</v>
      </c>
      <c r="S5" s="15">
        <f t="shared" si="1"/>
        <v>90</v>
      </c>
      <c r="T5" s="15">
        <f t="shared" si="2"/>
        <v>90</v>
      </c>
      <c r="U5" s="15">
        <f t="shared" si="3"/>
        <v>90</v>
      </c>
      <c r="V5" s="13" t="s">
        <v>143</v>
      </c>
      <c r="W5" s="13" t="s">
        <v>144</v>
      </c>
      <c r="Z5" s="13" t="s">
        <v>145</v>
      </c>
      <c r="AA5" s="15">
        <f>Table1[[#This Row],[Students Per Spring]]</f>
        <v>90</v>
      </c>
      <c r="AB5" s="20">
        <f t="shared" si="4"/>
        <v>17640</v>
      </c>
      <c r="AC5" s="15">
        <f t="shared" si="5"/>
        <v>90</v>
      </c>
      <c r="AD5" s="20">
        <f t="shared" si="6"/>
        <v>17640</v>
      </c>
      <c r="AE5" s="15">
        <f>IF(Table1[[#This Row],[Sustainability Check 1 (2017-2018) Status]]="Continued", Table1[[#This Row],[Students Per Summer]], 0)</f>
        <v>90</v>
      </c>
      <c r="AF5" s="20">
        <f t="shared" si="7"/>
        <v>17640</v>
      </c>
      <c r="AG5" s="15">
        <f>IF(Table1[[#This Row],[Sustainability Check 1 (2017-2018) Status]]="Continued", Table1[[#This Row],[Students Per Fall]], 0)</f>
        <v>90</v>
      </c>
      <c r="AH5" s="20">
        <f t="shared" si="8"/>
        <v>17640</v>
      </c>
      <c r="AI5" s="15">
        <f>IF(Table1[[#This Row],[Sustainability Check 1 (2017-2018) Status]]="Continued", Table1[[#This Row],[Students Per Spring]], 0)</f>
        <v>90</v>
      </c>
      <c r="AJ5" s="20">
        <f t="shared" si="9"/>
        <v>17640</v>
      </c>
      <c r="AK5" s="15">
        <f t="shared" si="10"/>
        <v>270</v>
      </c>
      <c r="AL5" s="20">
        <f t="shared" si="10"/>
        <v>52920</v>
      </c>
      <c r="AM5" s="15">
        <f>IF(Table1[[#This Row],[Sustainability Check 1 (2017-2018) Status]]="Continued", Table1[[#This Row],[Students Per Summer]], 0)</f>
        <v>90</v>
      </c>
      <c r="AN5" s="20">
        <f t="shared" si="11"/>
        <v>17640</v>
      </c>
      <c r="AO5" s="16">
        <f>IF(Table1[[#This Row],[Sustainability Check 1 (2017-2018) Status]]="Continued", Table1[[#This Row],[Students Per Fall]], 0)</f>
        <v>90</v>
      </c>
      <c r="AP5" s="20">
        <f t="shared" si="12"/>
        <v>17640</v>
      </c>
      <c r="AQ5" s="16">
        <f>IF(Table1[[#This Row],[Sustainability Check 1 (2017-2018) Status]]="Continued", Table1[[#This Row],[Students Per Spring]], 0)</f>
        <v>90</v>
      </c>
      <c r="AR5" s="20">
        <f t="shared" si="13"/>
        <v>17640</v>
      </c>
      <c r="AS5" s="16">
        <f t="shared" si="14"/>
        <v>270</v>
      </c>
      <c r="AT5" s="20">
        <f t="shared" si="14"/>
        <v>52920</v>
      </c>
      <c r="AU5" s="16">
        <f>IF(Table1[[#This Row],[Sustainability Check 1 (2017-2018) Status]]="Continued", Table1[[#This Row],[Students Per Summer]], 0)</f>
        <v>90</v>
      </c>
      <c r="AV5" s="20">
        <f t="shared" si="15"/>
        <v>17640</v>
      </c>
      <c r="AW5" s="16">
        <f>IF(Table1[[#This Row],[Sustainability Check 1 (2017-2018) Status]]="Continued", Table1[[#This Row],[Students Per Fall]], 0)</f>
        <v>90</v>
      </c>
      <c r="AX5" s="20">
        <f t="shared" si="16"/>
        <v>17640</v>
      </c>
      <c r="AY5" s="16">
        <f>IF(Table1[[#This Row],[Sustainability Check 1 (2017-2018) Status]]="Continued", Table1[[#This Row],[Students Per Spring]], 0)</f>
        <v>90</v>
      </c>
      <c r="AZ5" s="20">
        <f t="shared" si="17"/>
        <v>17640</v>
      </c>
      <c r="BA5" s="16">
        <f t="shared" si="18"/>
        <v>270</v>
      </c>
      <c r="BB5" s="20">
        <f t="shared" si="18"/>
        <v>52920</v>
      </c>
      <c r="BC5" s="20" t="s">
        <v>145</v>
      </c>
      <c r="BD5" s="16">
        <v>90</v>
      </c>
      <c r="BE5" s="16">
        <v>90</v>
      </c>
      <c r="BF5" s="16">
        <v>90</v>
      </c>
      <c r="BG5" s="16">
        <f>SUM(BD5:BF5)</f>
        <v>270</v>
      </c>
      <c r="BH5" s="24">
        <v>193.33</v>
      </c>
      <c r="BI5" s="20">
        <f>Table1[[#This Row],[Check 2 Students Total]]*Table1[[#This Row],[Summer 2018 Price Check]]</f>
        <v>52199.100000000006</v>
      </c>
      <c r="BJ5" s="16">
        <f>IF(Table1[[#This Row],[Sustainability Check 2 (2018-2019) Status]]="Continued", Table1[[#This Row],[Check 2 Students Summer]], 0)</f>
        <v>90</v>
      </c>
      <c r="BK5" s="20">
        <f>Table1[[#This Row],[Summer 2018 Price Check]]*BJ5</f>
        <v>17399.7</v>
      </c>
      <c r="BL5" s="16">
        <f>IF(Table1[[#This Row],[Sustainability Check 2 (2018-2019) Status]]="Continued", Table1[[#This Row],[Check 2 Students Fall]], 0)</f>
        <v>90</v>
      </c>
      <c r="BM5" s="20">
        <f>Table1[[#This Row],[Summer 2018 Price Check]]*BL5</f>
        <v>17399.7</v>
      </c>
      <c r="BN5" s="15">
        <f>IF(Table1[[#This Row],[Sustainability Check 2 (2018-2019) Status]]="Continued", Table1[Check 2 Students Spring], 0)</f>
        <v>90</v>
      </c>
      <c r="BO5" s="20">
        <f>Table1[[#This Row],[Summer 2018 Price Check]]*Table1[[#This Row],[Spring 2019 Students]]</f>
        <v>17399.7</v>
      </c>
      <c r="BP5" s="16">
        <f t="shared" si="19"/>
        <v>270</v>
      </c>
      <c r="BQ5" s="20">
        <f t="shared" si="20"/>
        <v>52199.100000000006</v>
      </c>
      <c r="BR5" s="20" t="s">
        <v>145</v>
      </c>
      <c r="BS5" s="16">
        <v>90</v>
      </c>
      <c r="BT5" s="16">
        <v>90</v>
      </c>
      <c r="BU5" s="16">
        <v>90</v>
      </c>
      <c r="BV5" s="15">
        <f t="shared" si="21"/>
        <v>270</v>
      </c>
      <c r="BW5" s="24">
        <v>193.33</v>
      </c>
      <c r="BX5" s="20">
        <f t="shared" si="22"/>
        <v>52199.100000000006</v>
      </c>
      <c r="BY5" s="13" t="s">
        <v>143</v>
      </c>
      <c r="BZ5" s="15">
        <f>IF(Table1[[#This Row],[Check 3 Status]]="Continued", Table1[[#This Row],[Check 3 Students Summer]], 0)</f>
        <v>90</v>
      </c>
      <c r="CA5" s="20">
        <f>Table1[[#This Row],[Check 3 Per Student Savings]]*BZ5</f>
        <v>17399.7</v>
      </c>
      <c r="CB5" s="15">
        <f>IF(Table1[[#This Row],[Check 3 Status]]="Continued", Table1[[#This Row],[Check 3 Students Fall]], 0)</f>
        <v>90</v>
      </c>
      <c r="CC5" s="20">
        <f>Table1[[#This Row],[Check 3 Per Student Savings]]*CB5</f>
        <v>17399.7</v>
      </c>
      <c r="CD5" s="15">
        <f>IF(Table1[[#This Row],[Check 3 Status]]="Continued", Table1[[#This Row],[Check 3 Students Spring]], 0)</f>
        <v>90</v>
      </c>
      <c r="CE5" s="20">
        <f>Table1[[#This Row],[Check 3 Per Student Savings]]*CD5</f>
        <v>17399.7</v>
      </c>
      <c r="CF5" s="15">
        <f t="shared" si="23"/>
        <v>270</v>
      </c>
      <c r="CG5" s="20">
        <f t="shared" si="24"/>
        <v>52199.100000000006</v>
      </c>
      <c r="CH5" s="20" t="s">
        <v>145</v>
      </c>
      <c r="CI5" s="16">
        <v>90</v>
      </c>
      <c r="CJ5" s="16">
        <v>90</v>
      </c>
      <c r="CK5" s="16">
        <v>90</v>
      </c>
      <c r="CL5" s="15">
        <f t="shared" si="25"/>
        <v>270</v>
      </c>
      <c r="CM5" s="24">
        <v>193.33</v>
      </c>
      <c r="CN5" s="20">
        <f t="shared" si="26"/>
        <v>52199.100000000006</v>
      </c>
      <c r="CO5" s="15">
        <f>IF(Table1[[#This Row],[Check 4 Status]]="Continued", Table1[[#This Row],[Check 4 Students Summer]], 0)</f>
        <v>90</v>
      </c>
      <c r="CP5" s="20">
        <f>Table1[[#This Row],[Check 4 Per Student Savings]]*CO5</f>
        <v>17399.7</v>
      </c>
      <c r="CQ5" s="15">
        <f>IF(Table1[[#This Row],[Check 4 Status]]="Continued", Table1[[#This Row],[Check 4 Students Fall]], 0)</f>
        <v>90</v>
      </c>
      <c r="CR5" s="20">
        <f>Table1[[#This Row],[Check 4 Per Student Savings]]*CQ5</f>
        <v>17399.7</v>
      </c>
      <c r="CS5" s="15">
        <f>IF(Table1[[#This Row],[Check 4 Status]]="Continued", Table1[[#This Row],[Check 4 Students Spring]], 0)</f>
        <v>90</v>
      </c>
      <c r="CT5" s="20">
        <f>Table1[[#This Row],[Check 4 Per Student Savings]]*CS5</f>
        <v>17399.7</v>
      </c>
      <c r="CU5" s="89">
        <f t="shared" si="27"/>
        <v>270</v>
      </c>
      <c r="CV5" s="20">
        <f t="shared" si="28"/>
        <v>52199.100000000006</v>
      </c>
      <c r="CW5" s="20" t="s">
        <v>145</v>
      </c>
      <c r="CX5" s="15">
        <v>90</v>
      </c>
      <c r="CY5" s="15">
        <v>90</v>
      </c>
      <c r="CZ5" s="15">
        <v>90</v>
      </c>
      <c r="DA5" s="15">
        <f t="shared" si="29"/>
        <v>270</v>
      </c>
      <c r="DB5" s="111">
        <v>193.33</v>
      </c>
      <c r="DC5" s="20">
        <f t="shared" si="30"/>
        <v>52199.100000000006</v>
      </c>
      <c r="DD5" s="23" t="s">
        <v>136</v>
      </c>
      <c r="DE5" s="15">
        <f>IF(Table1[[#This Row],[Check 5 Status]]="Continued", Table1[[#This Row],[Check 5 Students Summer]], 0)</f>
        <v>90</v>
      </c>
      <c r="DF5" s="20">
        <f>Table1[[#This Row],[Check 5 Per Student Savings]]*DE5</f>
        <v>17399.7</v>
      </c>
      <c r="DG5" s="15">
        <f>IF(Table1[[#This Row],[Check 5 Status]]="Continued", Table1[[#This Row],[Check 5 Students Fall]], 0)</f>
        <v>90</v>
      </c>
      <c r="DH5" s="20">
        <f>Table1[[#This Row],[Check 5 Per Student Savings]]*DG5</f>
        <v>17399.7</v>
      </c>
      <c r="DI5" s="15">
        <f>IF(Table1[[#This Row],[Check 5 Status]]="Continued", Table1[[#This Row],[Check 5 Students Spring]], 0)</f>
        <v>90</v>
      </c>
      <c r="DJ5" s="20">
        <f>Table1[[#This Row],[Check 5 Per Student Savings]]*DI5</f>
        <v>17399.7</v>
      </c>
      <c r="DK5" s="15">
        <f t="shared" si="31"/>
        <v>270</v>
      </c>
      <c r="DL5" s="20">
        <f t="shared" si="32"/>
        <v>52199.100000000006</v>
      </c>
      <c r="DM5" s="20" t="s">
        <v>224</v>
      </c>
      <c r="DN5" s="15">
        <v>90</v>
      </c>
      <c r="DO5" s="15">
        <v>90</v>
      </c>
      <c r="DP5" s="15">
        <v>90</v>
      </c>
      <c r="DQ5" s="15">
        <f t="shared" si="33"/>
        <v>270</v>
      </c>
      <c r="DR5" s="111">
        <v>193.33</v>
      </c>
      <c r="DS5" s="20">
        <f t="shared" si="34"/>
        <v>52199.100000000006</v>
      </c>
      <c r="DT5" s="23" t="s">
        <v>136</v>
      </c>
      <c r="DU5" s="15">
        <f>IF(Table1[[#This Row],[Check 6 Status]]="Continued", Table1[[#This Row],[Check 6 Students Summer]], 0)</f>
        <v>0</v>
      </c>
      <c r="DV5" s="20">
        <f>Table1[[#This Row],[Check 6 Per Student Savings]]*DU5</f>
        <v>0</v>
      </c>
      <c r="DW5" s="15">
        <f>IF(Table1[[#This Row],[Check 6 Status]]="Continued", Table1[[#This Row],[Check 6 Students Fall]], 0)</f>
        <v>0</v>
      </c>
      <c r="DX5" s="20">
        <f>Table1[[#This Row],[Check 6 Per Student Savings]]*DW5</f>
        <v>0</v>
      </c>
      <c r="DY5" s="15">
        <f>IF(Table1[[#This Row],[Check 6 Status]]="Continued", Table1[[#This Row],[Check 6 Students Spring]], 0)</f>
        <v>0</v>
      </c>
      <c r="DZ5" s="20">
        <f>Table1[[#This Row],[Check 6 Per Student Savings]]*DY5</f>
        <v>0</v>
      </c>
      <c r="EA5" s="15">
        <f t="shared" si="35"/>
        <v>0</v>
      </c>
      <c r="EB5" s="20">
        <f t="shared" si="36"/>
        <v>0</v>
      </c>
      <c r="EC5"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1980</v>
      </c>
      <c r="ED5"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385196.4</v>
      </c>
      <c r="EE5" s="20">
        <f>Table1[[#This Row],[Grand Total Savings]]/Table1[[#This Row],[Total Award]]</f>
        <v>35.666333333333334</v>
      </c>
      <c r="EF5" s="13"/>
      <c r="EG5" s="13"/>
      <c r="EH5" s="13"/>
      <c r="EI5" s="13"/>
      <c r="EJ5" s="13"/>
      <c r="EK5" s="13"/>
      <c r="EL5" s="13"/>
      <c r="FB5" s="13"/>
      <c r="FC5" s="13"/>
      <c r="FD5" s="13"/>
      <c r="FE5" s="13"/>
    </row>
    <row r="6" spans="1:161" x14ac:dyDescent="0.25">
      <c r="A6" s="116" t="s">
        <v>170</v>
      </c>
      <c r="B6" s="40" t="s">
        <v>133</v>
      </c>
      <c r="C6" s="23" t="s">
        <v>7</v>
      </c>
      <c r="D6" s="71" t="s">
        <v>134</v>
      </c>
      <c r="E6" s="13" t="s">
        <v>171</v>
      </c>
      <c r="F6" s="52">
        <v>10800</v>
      </c>
      <c r="G6" s="23" t="s">
        <v>136</v>
      </c>
      <c r="H6" s="28" t="s">
        <v>172</v>
      </c>
      <c r="I6" s="13" t="s">
        <v>173</v>
      </c>
      <c r="J6" s="28" t="s">
        <v>174</v>
      </c>
      <c r="K6" s="28" t="s">
        <v>175</v>
      </c>
      <c r="L6" s="28" t="s">
        <v>169</v>
      </c>
      <c r="M6" s="13" t="s">
        <v>163</v>
      </c>
      <c r="N6" s="13" t="s">
        <v>142</v>
      </c>
      <c r="O6" s="13" t="s">
        <v>142</v>
      </c>
      <c r="P6" s="20">
        <v>54072</v>
      </c>
      <c r="Q6" s="13">
        <v>360</v>
      </c>
      <c r="R6" s="20">
        <f t="shared" si="0"/>
        <v>150.19999999999999</v>
      </c>
      <c r="S6" s="15">
        <f t="shared" si="1"/>
        <v>120</v>
      </c>
      <c r="T6" s="15">
        <f t="shared" si="2"/>
        <v>120</v>
      </c>
      <c r="U6" s="15">
        <f t="shared" si="3"/>
        <v>120</v>
      </c>
      <c r="V6" s="13" t="s">
        <v>143</v>
      </c>
      <c r="W6" s="13" t="s">
        <v>144</v>
      </c>
      <c r="Z6" s="13" t="s">
        <v>155</v>
      </c>
      <c r="AA6" s="15">
        <f>Table1[[#This Row],[Students Per Spring]]</f>
        <v>120</v>
      </c>
      <c r="AB6" s="20">
        <f t="shared" si="4"/>
        <v>18024</v>
      </c>
      <c r="AC6" s="15">
        <f t="shared" si="5"/>
        <v>120</v>
      </c>
      <c r="AD6" s="20">
        <f t="shared" si="6"/>
        <v>18024</v>
      </c>
      <c r="AE6" s="15">
        <f>IF(Table1[[#This Row],[Sustainability Check 1 (2017-2018) Status]]="Continued", Table1[[#This Row],[Students Per Summer]], 0)</f>
        <v>0</v>
      </c>
      <c r="AF6" s="20">
        <f t="shared" si="7"/>
        <v>0</v>
      </c>
      <c r="AG6" s="15">
        <f>IF(Table1[[#This Row],[Sustainability Check 1 (2017-2018) Status]]="Continued", Table1[[#This Row],[Students Per Fall]], 0)</f>
        <v>0</v>
      </c>
      <c r="AH6" s="20">
        <f t="shared" si="8"/>
        <v>0</v>
      </c>
      <c r="AI6" s="15">
        <f>IF(Table1[[#This Row],[Sustainability Check 1 (2017-2018) Status]]="Continued", Table1[[#This Row],[Students Per Spring]], 0)</f>
        <v>0</v>
      </c>
      <c r="AJ6" s="20">
        <f t="shared" si="9"/>
        <v>0</v>
      </c>
      <c r="AK6" s="15">
        <f t="shared" si="10"/>
        <v>0</v>
      </c>
      <c r="AL6" s="20">
        <f t="shared" si="10"/>
        <v>0</v>
      </c>
      <c r="AM6" s="15">
        <f>IF(Table1[[#This Row],[Sustainability Check 1 (2017-2018) Status]]="Continued", Table1[[#This Row],[Students Per Summer]], 0)</f>
        <v>0</v>
      </c>
      <c r="AN6" s="20">
        <f t="shared" si="11"/>
        <v>0</v>
      </c>
      <c r="AO6" s="16">
        <f>IF(Table1[[#This Row],[Sustainability Check 1 (2017-2018) Status]]="Continued", Table1[[#This Row],[Students Per Fall]], 0)</f>
        <v>0</v>
      </c>
      <c r="AP6" s="20">
        <f t="shared" si="12"/>
        <v>0</v>
      </c>
      <c r="AQ6" s="16">
        <f>IF(Table1[[#This Row],[Sustainability Check 1 (2017-2018) Status]]="Continued", Table1[[#This Row],[Students Per Spring]], 0)</f>
        <v>0</v>
      </c>
      <c r="AR6" s="20">
        <f t="shared" si="13"/>
        <v>0</v>
      </c>
      <c r="AS6" s="16">
        <f t="shared" si="14"/>
        <v>0</v>
      </c>
      <c r="AT6" s="20">
        <f t="shared" si="14"/>
        <v>0</v>
      </c>
      <c r="AU6" s="16">
        <f>IF(Table1[[#This Row],[Sustainability Check 1 (2017-2018) Status]]="Continued", Table1[[#This Row],[Students Per Summer]], 0)</f>
        <v>0</v>
      </c>
      <c r="AV6" s="20">
        <f t="shared" si="15"/>
        <v>0</v>
      </c>
      <c r="AW6" s="16">
        <f>IF(Table1[[#This Row],[Sustainability Check 1 (2017-2018) Status]]="Continued", Table1[[#This Row],[Students Per Fall]], 0)</f>
        <v>0</v>
      </c>
      <c r="AX6" s="20">
        <f t="shared" si="16"/>
        <v>0</v>
      </c>
      <c r="AY6" s="16">
        <f>IF(Table1[[#This Row],[Sustainability Check 1 (2017-2018) Status]]="Continued", Table1[[#This Row],[Students Per Spring]], 0)</f>
        <v>0</v>
      </c>
      <c r="AZ6" s="20">
        <f t="shared" si="17"/>
        <v>0</v>
      </c>
      <c r="BA6" s="16">
        <f t="shared" si="18"/>
        <v>0</v>
      </c>
      <c r="BB6" s="20">
        <f t="shared" si="18"/>
        <v>0</v>
      </c>
      <c r="BC6" s="20" t="s">
        <v>156</v>
      </c>
      <c r="BD6" s="16">
        <v>0</v>
      </c>
      <c r="BE6" s="16">
        <v>0</v>
      </c>
      <c r="BF6" s="16">
        <v>0</v>
      </c>
      <c r="BG6" s="16">
        <f>SUM(BD6:BF6)</f>
        <v>0</v>
      </c>
      <c r="BH6" s="24">
        <v>102.67</v>
      </c>
      <c r="BI6" s="20">
        <f>Table1[[#This Row],[Check 2 Students Total]]*Table1[[#This Row],[Summer 2018 Price Check]]</f>
        <v>0</v>
      </c>
      <c r="BJ6" s="16">
        <f>IF(Table1[[#This Row],[Sustainability Check 2 (2018-2019) Status]]="Continued", Table1[[#This Row],[Check 2 Students Summer]], 0)</f>
        <v>0</v>
      </c>
      <c r="BK6" s="20">
        <f>Table1[[#This Row],[Summer 2018 Price Check]]*BJ6</f>
        <v>0</v>
      </c>
      <c r="BL6" s="16">
        <f>IF(Table1[[#This Row],[Sustainability Check 2 (2018-2019) Status]]="Continued", Table1[[#This Row],[Check 2 Students Fall]], 0)</f>
        <v>0</v>
      </c>
      <c r="BM6" s="20">
        <f>Table1[[#This Row],[Summer 2018 Price Check]]*BL6</f>
        <v>0</v>
      </c>
      <c r="BN6" s="15">
        <f>IF(Table1[[#This Row],[Sustainability Check 2 (2018-2019) Status]]="Continued", Table1[Check 2 Students Spring], 0)</f>
        <v>0</v>
      </c>
      <c r="BO6" s="20">
        <f>Table1[[#This Row],[Summer 2018 Price Check]]*Table1[[#This Row],[Spring 2019 Students]]</f>
        <v>0</v>
      </c>
      <c r="BP6" s="16">
        <f t="shared" si="19"/>
        <v>0</v>
      </c>
      <c r="BQ6" s="20">
        <f t="shared" si="20"/>
        <v>0</v>
      </c>
      <c r="BR6" s="20" t="s">
        <v>156</v>
      </c>
      <c r="BS6" s="15">
        <v>0</v>
      </c>
      <c r="BT6" s="15">
        <v>0</v>
      </c>
      <c r="BU6" s="15">
        <v>0</v>
      </c>
      <c r="BV6" s="15">
        <f t="shared" si="21"/>
        <v>0</v>
      </c>
      <c r="BW6" s="20">
        <v>0</v>
      </c>
      <c r="BX6" s="20">
        <f t="shared" si="22"/>
        <v>0</v>
      </c>
      <c r="BY6" s="13" t="s">
        <v>143</v>
      </c>
      <c r="BZ6" s="15">
        <f>IF(Table1[[#This Row],[Check 3 Status]]="Continued", Table1[[#This Row],[Check 3 Students Summer]], 0)</f>
        <v>0</v>
      </c>
      <c r="CA6" s="20">
        <f>Table1[[#This Row],[Check 3 Per Student Savings]]*BZ6</f>
        <v>0</v>
      </c>
      <c r="CB6" s="15">
        <f>IF(Table1[[#This Row],[Check 3 Status]]="Continued", Table1[[#This Row],[Check 3 Students Fall]], 0)</f>
        <v>0</v>
      </c>
      <c r="CC6" s="20">
        <f>Table1[[#This Row],[Check 3 Per Student Savings]]*CB6</f>
        <v>0</v>
      </c>
      <c r="CD6" s="15">
        <f>IF(Table1[[#This Row],[Check 3 Status]]="Continued", Table1[[#This Row],[Check 3 Students Spring]], 0)</f>
        <v>0</v>
      </c>
      <c r="CE6" s="20">
        <f>Table1[[#This Row],[Check 3 Per Student Savings]]*CD6</f>
        <v>0</v>
      </c>
      <c r="CF6" s="15">
        <f t="shared" si="23"/>
        <v>0</v>
      </c>
      <c r="CG6" s="20">
        <f t="shared" si="24"/>
        <v>0</v>
      </c>
      <c r="CH6" s="20" t="s">
        <v>156</v>
      </c>
      <c r="CI6" s="15">
        <v>0</v>
      </c>
      <c r="CJ6" s="15">
        <v>0</v>
      </c>
      <c r="CK6" s="15">
        <v>0</v>
      </c>
      <c r="CL6" s="15">
        <f t="shared" si="25"/>
        <v>0</v>
      </c>
      <c r="CM6" s="20">
        <v>0</v>
      </c>
      <c r="CN6" s="20">
        <f t="shared" si="26"/>
        <v>0</v>
      </c>
      <c r="CO6" s="15">
        <f>IF(Table1[[#This Row],[Check 4 Status]]="Continued", Table1[[#This Row],[Check 4 Students Summer]], 0)</f>
        <v>0</v>
      </c>
      <c r="CP6" s="20">
        <f>Table1[[#This Row],[Check 4 Per Student Savings]]*CO6</f>
        <v>0</v>
      </c>
      <c r="CQ6" s="15">
        <f>IF(Table1[[#This Row],[Check 4 Status]]="Continued", Table1[[#This Row],[Check 4 Students Fall]], 0)</f>
        <v>0</v>
      </c>
      <c r="CR6" s="20">
        <f>Table1[[#This Row],[Check 4 Per Student Savings]]*CQ6</f>
        <v>0</v>
      </c>
      <c r="CS6" s="15">
        <f>IF(Table1[[#This Row],[Check 4 Status]]="Continued", Table1[[#This Row],[Check 4 Students Spring]], 0)</f>
        <v>0</v>
      </c>
      <c r="CT6" s="20">
        <f>Table1[[#This Row],[Check 4 Per Student Savings]]*CS6</f>
        <v>0</v>
      </c>
      <c r="CU6" s="89">
        <f t="shared" si="27"/>
        <v>0</v>
      </c>
      <c r="CV6" s="20">
        <f t="shared" si="28"/>
        <v>0</v>
      </c>
      <c r="CW6" s="20" t="s">
        <v>156</v>
      </c>
      <c r="CX6" s="15">
        <v>120</v>
      </c>
      <c r="CY6" s="15">
        <v>120</v>
      </c>
      <c r="CZ6" s="15">
        <v>120</v>
      </c>
      <c r="DA6" s="15">
        <f t="shared" si="29"/>
        <v>360</v>
      </c>
      <c r="DB6" s="20">
        <v>0</v>
      </c>
      <c r="DC6" s="20">
        <f t="shared" si="30"/>
        <v>0</v>
      </c>
      <c r="DD6" s="23" t="s">
        <v>136</v>
      </c>
      <c r="DE6" s="15">
        <f>IF(Table1[[#This Row],[Check 5 Status]]="Continued", Table1[[#This Row],[Check 5 Students Summer]], 0)</f>
        <v>0</v>
      </c>
      <c r="DF6" s="20">
        <f>Table1[[#This Row],[Check 5 Per Student Savings]]*DE6</f>
        <v>0</v>
      </c>
      <c r="DG6" s="15">
        <f>IF(Table1[[#This Row],[Check 5 Status]]="Continued", Table1[[#This Row],[Check 5 Students Fall]], 0)</f>
        <v>0</v>
      </c>
      <c r="DH6" s="20">
        <f>Table1[[#This Row],[Check 5 Per Student Savings]]*DG6</f>
        <v>0</v>
      </c>
      <c r="DI6" s="15">
        <f>IF(Table1[[#This Row],[Check 5 Status]]="Continued", Table1[[#This Row],[Check 5 Students Spring]], 0)</f>
        <v>0</v>
      </c>
      <c r="DJ6" s="20">
        <f>Table1[[#This Row],[Check 5 Per Student Savings]]*DI6</f>
        <v>0</v>
      </c>
      <c r="DK6" s="15">
        <f t="shared" si="31"/>
        <v>0</v>
      </c>
      <c r="DL6" s="20">
        <f t="shared" si="32"/>
        <v>0</v>
      </c>
      <c r="DM6" s="20" t="s">
        <v>156</v>
      </c>
      <c r="DN6" s="15">
        <v>120</v>
      </c>
      <c r="DO6" s="15">
        <v>120</v>
      </c>
      <c r="DP6" s="15">
        <v>120</v>
      </c>
      <c r="DQ6" s="15">
        <f t="shared" si="33"/>
        <v>360</v>
      </c>
      <c r="DR6" s="20">
        <v>0</v>
      </c>
      <c r="DS6" s="20">
        <f t="shared" si="34"/>
        <v>0</v>
      </c>
      <c r="DT6" s="23" t="s">
        <v>136</v>
      </c>
      <c r="DU6" s="15">
        <f>IF(Table1[[#This Row],[Check 6 Status]]="Continued", Table1[[#This Row],[Check 6 Students Summer]], 0)</f>
        <v>0</v>
      </c>
      <c r="DV6" s="20">
        <f>Table1[[#This Row],[Check 6 Per Student Savings]]*DU6</f>
        <v>0</v>
      </c>
      <c r="DW6" s="15">
        <f>IF(Table1[[#This Row],[Check 6 Status]]="Continued", Table1[[#This Row],[Check 6 Students Fall]], 0)</f>
        <v>0</v>
      </c>
      <c r="DX6" s="20">
        <f>Table1[[#This Row],[Check 6 Per Student Savings]]*DW6</f>
        <v>0</v>
      </c>
      <c r="DY6" s="15">
        <f>IF(Table1[[#This Row],[Check 6 Status]]="Continued", Table1[[#This Row],[Check 6 Students Spring]], 0)</f>
        <v>0</v>
      </c>
      <c r="DZ6" s="20">
        <f>Table1[[#This Row],[Check 6 Per Student Savings]]*DY6</f>
        <v>0</v>
      </c>
      <c r="EA6" s="15">
        <f t="shared" si="35"/>
        <v>0</v>
      </c>
      <c r="EB6" s="20">
        <f t="shared" si="36"/>
        <v>0</v>
      </c>
      <c r="EC6"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120</v>
      </c>
      <c r="ED6"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18024</v>
      </c>
      <c r="EE6" s="20">
        <f>Table1[[#This Row],[Grand Total Savings]]/Table1[[#This Row],[Total Award]]</f>
        <v>1.6688888888888889</v>
      </c>
      <c r="EF6" s="13"/>
      <c r="EG6" s="13"/>
      <c r="EH6" s="13"/>
      <c r="EI6" s="13"/>
      <c r="EJ6" s="13"/>
      <c r="EK6" s="13"/>
      <c r="EL6" s="13"/>
      <c r="FB6" s="13"/>
      <c r="FC6" s="13"/>
      <c r="FD6" s="13"/>
      <c r="FE6" s="13"/>
    </row>
    <row r="7" spans="1:161" x14ac:dyDescent="0.25">
      <c r="A7" s="116" t="s">
        <v>176</v>
      </c>
      <c r="B7" s="39" t="s">
        <v>133</v>
      </c>
      <c r="C7" s="23" t="s">
        <v>7</v>
      </c>
      <c r="D7" s="71" t="s">
        <v>134</v>
      </c>
      <c r="E7" s="13" t="s">
        <v>177</v>
      </c>
      <c r="F7" s="52">
        <v>10800</v>
      </c>
      <c r="G7" s="23" t="s">
        <v>136</v>
      </c>
      <c r="H7" s="28" t="s">
        <v>178</v>
      </c>
      <c r="I7" s="13" t="s">
        <v>179</v>
      </c>
      <c r="J7" s="28" t="s">
        <v>180</v>
      </c>
      <c r="K7" s="28" t="s">
        <v>181</v>
      </c>
      <c r="L7" s="28" t="s">
        <v>169</v>
      </c>
      <c r="M7" s="13" t="s">
        <v>163</v>
      </c>
      <c r="N7" s="13" t="s">
        <v>163</v>
      </c>
      <c r="O7" s="13" t="s">
        <v>154</v>
      </c>
      <c r="P7" s="131">
        <v>30000</v>
      </c>
      <c r="Q7" s="13">
        <v>120</v>
      </c>
      <c r="R7" s="20">
        <f t="shared" si="0"/>
        <v>250</v>
      </c>
      <c r="S7" s="15">
        <f t="shared" si="1"/>
        <v>40</v>
      </c>
      <c r="T7" s="15">
        <f t="shared" si="2"/>
        <v>40</v>
      </c>
      <c r="U7" s="15">
        <f t="shared" si="3"/>
        <v>40</v>
      </c>
      <c r="V7" s="13" t="s">
        <v>143</v>
      </c>
      <c r="W7" s="13" t="s">
        <v>144</v>
      </c>
      <c r="Z7" s="13" t="s">
        <v>145</v>
      </c>
      <c r="AA7" s="15">
        <f>Table1[[#This Row],[Students Per Spring]]</f>
        <v>40</v>
      </c>
      <c r="AB7" s="20">
        <f t="shared" si="4"/>
        <v>10000</v>
      </c>
      <c r="AC7" s="15">
        <f t="shared" si="5"/>
        <v>40</v>
      </c>
      <c r="AD7" s="20">
        <f t="shared" si="6"/>
        <v>10000</v>
      </c>
      <c r="AE7" s="15">
        <f>IF(Table1[[#This Row],[Sustainability Check 1 (2017-2018) Status]]="Continued", Table1[[#This Row],[Students Per Summer]], 0)</f>
        <v>40</v>
      </c>
      <c r="AF7" s="20">
        <f t="shared" si="7"/>
        <v>10000</v>
      </c>
      <c r="AG7" s="15">
        <f>IF(Table1[[#This Row],[Sustainability Check 1 (2017-2018) Status]]="Continued", Table1[[#This Row],[Students Per Fall]], 0)</f>
        <v>40</v>
      </c>
      <c r="AH7" s="20">
        <f t="shared" si="8"/>
        <v>10000</v>
      </c>
      <c r="AI7" s="15">
        <f>IF(Table1[[#This Row],[Sustainability Check 1 (2017-2018) Status]]="Continued", Table1[[#This Row],[Students Per Spring]], 0)</f>
        <v>40</v>
      </c>
      <c r="AJ7" s="20">
        <f t="shared" si="9"/>
        <v>10000</v>
      </c>
      <c r="AK7" s="15">
        <f t="shared" si="10"/>
        <v>120</v>
      </c>
      <c r="AL7" s="20">
        <f t="shared" si="10"/>
        <v>30000</v>
      </c>
      <c r="AM7" s="15">
        <f>IF(Table1[[#This Row],[Sustainability Check 1 (2017-2018) Status]]="Continued", Table1[[#This Row],[Students Per Summer]], 0)</f>
        <v>40</v>
      </c>
      <c r="AN7" s="20">
        <f t="shared" si="11"/>
        <v>10000</v>
      </c>
      <c r="AO7" s="16">
        <f>IF(Table1[[#This Row],[Sustainability Check 1 (2017-2018) Status]]="Continued", Table1[[#This Row],[Students Per Fall]], 0)</f>
        <v>40</v>
      </c>
      <c r="AP7" s="20">
        <f t="shared" si="12"/>
        <v>10000</v>
      </c>
      <c r="AQ7" s="16">
        <f>IF(Table1[[#This Row],[Sustainability Check 1 (2017-2018) Status]]="Continued", Table1[[#This Row],[Students Per Spring]], 0)</f>
        <v>40</v>
      </c>
      <c r="AR7" s="20">
        <f t="shared" si="13"/>
        <v>10000</v>
      </c>
      <c r="AS7" s="16">
        <f t="shared" si="14"/>
        <v>120</v>
      </c>
      <c r="AT7" s="20">
        <f t="shared" si="14"/>
        <v>30000</v>
      </c>
      <c r="AU7" s="16">
        <f>IF(Table1[[#This Row],[Sustainability Check 1 (2017-2018) Status]]="Continued", Table1[[#This Row],[Students Per Summer]], 0)</f>
        <v>40</v>
      </c>
      <c r="AV7" s="20">
        <f t="shared" si="15"/>
        <v>10000</v>
      </c>
      <c r="AW7" s="16">
        <f>IF(Table1[[#This Row],[Sustainability Check 1 (2017-2018) Status]]="Continued", Table1[[#This Row],[Students Per Fall]], 0)</f>
        <v>40</v>
      </c>
      <c r="AX7" s="20">
        <f t="shared" si="16"/>
        <v>10000</v>
      </c>
      <c r="AY7" s="16">
        <f>IF(Table1[[#This Row],[Sustainability Check 1 (2017-2018) Status]]="Continued", Table1[[#This Row],[Students Per Spring]], 0)</f>
        <v>40</v>
      </c>
      <c r="AZ7" s="20">
        <f t="shared" si="17"/>
        <v>10000</v>
      </c>
      <c r="BA7" s="16">
        <f t="shared" si="18"/>
        <v>120</v>
      </c>
      <c r="BB7" s="20">
        <f t="shared" si="18"/>
        <v>30000</v>
      </c>
      <c r="BC7" s="20" t="s">
        <v>145</v>
      </c>
      <c r="BD7" s="16">
        <v>30</v>
      </c>
      <c r="BE7" s="16">
        <v>60</v>
      </c>
      <c r="BF7" s="16">
        <v>60</v>
      </c>
      <c r="BG7" s="16">
        <f>SUM(BD7:BF7)</f>
        <v>150</v>
      </c>
      <c r="BH7" s="24">
        <v>108.33</v>
      </c>
      <c r="BI7" s="20">
        <f>Table1[[#This Row],[Check 2 Students Total]]*Table1[[#This Row],[Summer 2018 Price Check]]</f>
        <v>16249.5</v>
      </c>
      <c r="BJ7" s="16">
        <f>IF(Table1[[#This Row],[Sustainability Check 2 (2018-2019) Status]]="Continued", Table1[[#This Row],[Check 2 Students Summer]], 0)</f>
        <v>30</v>
      </c>
      <c r="BK7" s="20">
        <f>Table1[[#This Row],[Summer 2018 Price Check]]*BJ7</f>
        <v>3249.9</v>
      </c>
      <c r="BL7" s="16">
        <f>IF(Table1[[#This Row],[Sustainability Check 2 (2018-2019) Status]]="Continued", Table1[[#This Row],[Check 2 Students Fall]], 0)</f>
        <v>60</v>
      </c>
      <c r="BM7" s="20">
        <f>Table1[[#This Row],[Summer 2018 Price Check]]*BL7</f>
        <v>6499.8</v>
      </c>
      <c r="BN7" s="15">
        <f>IF(Table1[[#This Row],[Sustainability Check 2 (2018-2019) Status]]="Continued", Table1[Check 2 Students Spring], 0)</f>
        <v>60</v>
      </c>
      <c r="BO7" s="20">
        <f>Table1[[#This Row],[Summer 2018 Price Check]]*Table1[[#This Row],[Spring 2019 Students]]</f>
        <v>6499.8</v>
      </c>
      <c r="BP7" s="16">
        <f t="shared" si="19"/>
        <v>150</v>
      </c>
      <c r="BQ7" s="20">
        <f t="shared" si="20"/>
        <v>16249.5</v>
      </c>
      <c r="BR7" s="20" t="s">
        <v>145</v>
      </c>
      <c r="BS7" s="15">
        <v>40</v>
      </c>
      <c r="BT7" s="15">
        <v>50</v>
      </c>
      <c r="BU7" s="15">
        <v>50</v>
      </c>
      <c r="BV7" s="15">
        <f t="shared" si="21"/>
        <v>140</v>
      </c>
      <c r="BW7" s="20">
        <v>85</v>
      </c>
      <c r="BX7" s="20">
        <f t="shared" si="22"/>
        <v>11900</v>
      </c>
      <c r="BY7" s="13" t="s">
        <v>143</v>
      </c>
      <c r="BZ7" s="15">
        <f>IF(Table1[[#This Row],[Check 3 Status]]="Continued", Table1[[#This Row],[Check 3 Students Summer]], 0)</f>
        <v>40</v>
      </c>
      <c r="CA7" s="20">
        <f>Table1[[#This Row],[Check 3 Per Student Savings]]*BZ7</f>
        <v>3400</v>
      </c>
      <c r="CB7" s="15">
        <f>IF(Table1[[#This Row],[Check 3 Status]]="Continued", Table1[[#This Row],[Check 3 Students Fall]], 0)</f>
        <v>50</v>
      </c>
      <c r="CC7" s="20">
        <f>Table1[[#This Row],[Check 3 Per Student Savings]]*CB7</f>
        <v>4250</v>
      </c>
      <c r="CD7" s="15">
        <f>IF(Table1[[#This Row],[Check 3 Status]]="Continued", Table1[[#This Row],[Check 3 Students Spring]], 0)</f>
        <v>50</v>
      </c>
      <c r="CE7" s="20">
        <f>Table1[[#This Row],[Check 3 Per Student Savings]]*CD7</f>
        <v>4250</v>
      </c>
      <c r="CF7" s="15">
        <f t="shared" si="23"/>
        <v>140</v>
      </c>
      <c r="CG7" s="20">
        <f t="shared" si="24"/>
        <v>11900</v>
      </c>
      <c r="CH7" s="20" t="s">
        <v>145</v>
      </c>
      <c r="CI7" s="15">
        <v>40</v>
      </c>
      <c r="CJ7" s="15">
        <v>50</v>
      </c>
      <c r="CK7" s="15">
        <v>50</v>
      </c>
      <c r="CL7" s="15">
        <f t="shared" si="25"/>
        <v>140</v>
      </c>
      <c r="CM7" s="20">
        <v>85</v>
      </c>
      <c r="CN7" s="20">
        <f t="shared" si="26"/>
        <v>11900</v>
      </c>
      <c r="CO7" s="15">
        <f>IF(Table1[[#This Row],[Check 4 Status]]="Continued", Table1[[#This Row],[Check 4 Students Summer]], 0)</f>
        <v>40</v>
      </c>
      <c r="CP7" s="20">
        <f>Table1[[#This Row],[Check 4 Per Student Savings]]*CO7</f>
        <v>3400</v>
      </c>
      <c r="CQ7" s="15">
        <f>IF(Table1[[#This Row],[Check 4 Status]]="Continued", Table1[[#This Row],[Check 4 Students Fall]], 0)</f>
        <v>50</v>
      </c>
      <c r="CR7" s="20">
        <f>Table1[[#This Row],[Check 4 Per Student Savings]]*CQ7</f>
        <v>4250</v>
      </c>
      <c r="CS7" s="15">
        <f>IF(Table1[[#This Row],[Check 4 Status]]="Continued", Table1[[#This Row],[Check 4 Students Spring]], 0)</f>
        <v>50</v>
      </c>
      <c r="CT7" s="20">
        <f>Table1[[#This Row],[Check 4 Per Student Savings]]*CS7</f>
        <v>4250</v>
      </c>
      <c r="CU7" s="89">
        <f t="shared" si="27"/>
        <v>140</v>
      </c>
      <c r="CV7" s="20">
        <f t="shared" si="28"/>
        <v>11900</v>
      </c>
      <c r="CW7" s="20" t="s">
        <v>145</v>
      </c>
      <c r="CX7" s="15">
        <v>40</v>
      </c>
      <c r="CY7" s="15">
        <v>40</v>
      </c>
      <c r="CZ7" s="15">
        <v>40</v>
      </c>
      <c r="DA7" s="15">
        <f t="shared" si="29"/>
        <v>120</v>
      </c>
      <c r="DB7" s="20">
        <v>85</v>
      </c>
      <c r="DC7" s="20">
        <f t="shared" si="30"/>
        <v>10200</v>
      </c>
      <c r="DD7" s="23" t="s">
        <v>136</v>
      </c>
      <c r="DE7" s="15">
        <f>IF(Table1[[#This Row],[Check 5 Status]]="Continued", Table1[[#This Row],[Check 5 Students Summer]], 0)</f>
        <v>40</v>
      </c>
      <c r="DF7" s="20">
        <f>Table1[[#This Row],[Check 5 Per Student Savings]]*DE7</f>
        <v>3400</v>
      </c>
      <c r="DG7" s="15">
        <f>IF(Table1[[#This Row],[Check 5 Status]]="Continued", Table1[[#This Row],[Check 5 Students Fall]], 0)</f>
        <v>40</v>
      </c>
      <c r="DH7" s="20">
        <f>Table1[[#This Row],[Check 5 Per Student Savings]]*DG7</f>
        <v>3400</v>
      </c>
      <c r="DI7" s="15">
        <f>IF(Table1[[#This Row],[Check 5 Status]]="Continued", Table1[[#This Row],[Check 5 Students Spring]], 0)</f>
        <v>40</v>
      </c>
      <c r="DJ7" s="20">
        <f>Table1[[#This Row],[Check 5 Per Student Savings]]*DI7</f>
        <v>3400</v>
      </c>
      <c r="DK7" s="15">
        <f t="shared" si="31"/>
        <v>120</v>
      </c>
      <c r="DL7" s="20">
        <f t="shared" si="32"/>
        <v>10200</v>
      </c>
      <c r="DM7" s="20" t="s">
        <v>145</v>
      </c>
      <c r="DN7" s="15">
        <v>40</v>
      </c>
      <c r="DO7" s="15">
        <v>40</v>
      </c>
      <c r="DP7" s="15">
        <v>40</v>
      </c>
      <c r="DQ7" s="15">
        <f t="shared" si="33"/>
        <v>120</v>
      </c>
      <c r="DR7" s="20">
        <v>85</v>
      </c>
      <c r="DS7" s="20">
        <f t="shared" si="34"/>
        <v>10200</v>
      </c>
      <c r="DT7" s="23" t="s">
        <v>136</v>
      </c>
      <c r="DU7" s="15">
        <f>IF(Table1[[#This Row],[Check 6 Status]]="Continued", Table1[[#This Row],[Check 6 Students Summer]], 0)</f>
        <v>40</v>
      </c>
      <c r="DV7" s="20">
        <f>Table1[[#This Row],[Check 6 Per Student Savings]]*DU7</f>
        <v>3400</v>
      </c>
      <c r="DW7" s="15">
        <f>IF(Table1[[#This Row],[Check 6 Status]]="Continued", Table1[[#This Row],[Check 6 Students Fall]], 0)</f>
        <v>40</v>
      </c>
      <c r="DX7" s="20">
        <f>Table1[[#This Row],[Check 6 Per Student Savings]]*DW7</f>
        <v>3400</v>
      </c>
      <c r="DY7" s="15">
        <f>IF(Table1[[#This Row],[Check 6 Status]]="Continued", Table1[[#This Row],[Check 6 Students Spring]], 0)</f>
        <v>40</v>
      </c>
      <c r="DZ7" s="20">
        <f>Table1[[#This Row],[Check 6 Per Student Savings]]*DY7</f>
        <v>3400</v>
      </c>
      <c r="EA7" s="15">
        <f t="shared" si="35"/>
        <v>120</v>
      </c>
      <c r="EB7" s="20">
        <f t="shared" si="36"/>
        <v>10200</v>
      </c>
      <c r="EC7"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1070</v>
      </c>
      <c r="ED7"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160449.5</v>
      </c>
      <c r="EE7" s="20">
        <f>Table1[[#This Row],[Grand Total Savings]]/Table1[[#This Row],[Total Award]]</f>
        <v>14.856435185185186</v>
      </c>
      <c r="EF7" s="13"/>
      <c r="EG7" s="13"/>
      <c r="EH7" s="13"/>
      <c r="EI7" s="13"/>
      <c r="EJ7" s="13"/>
      <c r="EK7" s="13"/>
      <c r="EL7" s="13"/>
      <c r="FB7" s="13"/>
      <c r="FC7" s="13"/>
      <c r="FD7" s="13"/>
      <c r="FE7" s="13"/>
    </row>
    <row r="8" spans="1:161" x14ac:dyDescent="0.25">
      <c r="A8" s="116" t="s">
        <v>182</v>
      </c>
      <c r="B8" s="39" t="s">
        <v>133</v>
      </c>
      <c r="C8" s="23" t="s">
        <v>7</v>
      </c>
      <c r="D8" s="71" t="s">
        <v>134</v>
      </c>
      <c r="E8" s="13" t="s">
        <v>183</v>
      </c>
      <c r="F8" s="52">
        <v>10800</v>
      </c>
      <c r="G8" s="23" t="s">
        <v>136</v>
      </c>
      <c r="H8" s="28" t="s">
        <v>184</v>
      </c>
      <c r="I8" s="13" t="s">
        <v>185</v>
      </c>
      <c r="J8" s="28" t="s">
        <v>186</v>
      </c>
      <c r="K8" s="28" t="s">
        <v>187</v>
      </c>
      <c r="L8" s="28" t="s">
        <v>188</v>
      </c>
      <c r="M8" s="13" t="s">
        <v>163</v>
      </c>
      <c r="N8" s="13" t="s">
        <v>142</v>
      </c>
      <c r="O8" s="13" t="s">
        <v>142</v>
      </c>
      <c r="P8" s="20">
        <v>205275</v>
      </c>
      <c r="Q8" s="16">
        <v>1050</v>
      </c>
      <c r="R8" s="20">
        <f t="shared" si="0"/>
        <v>195.5</v>
      </c>
      <c r="S8" s="15">
        <f t="shared" si="1"/>
        <v>350</v>
      </c>
      <c r="T8" s="15">
        <f t="shared" si="2"/>
        <v>350</v>
      </c>
      <c r="U8" s="15">
        <f t="shared" si="3"/>
        <v>350</v>
      </c>
      <c r="V8" s="13" t="s">
        <v>143</v>
      </c>
      <c r="W8" s="13" t="s">
        <v>144</v>
      </c>
      <c r="Z8" s="13" t="s">
        <v>155</v>
      </c>
      <c r="AA8" s="15">
        <f>Table1[[#This Row],[Students Per Spring]]</f>
        <v>350</v>
      </c>
      <c r="AB8" s="20">
        <f t="shared" si="4"/>
        <v>68425</v>
      </c>
      <c r="AC8" s="15">
        <f t="shared" si="5"/>
        <v>350</v>
      </c>
      <c r="AD8" s="20">
        <f t="shared" si="6"/>
        <v>68425</v>
      </c>
      <c r="AE8" s="15">
        <f>IF(Table1[[#This Row],[Sustainability Check 1 (2017-2018) Status]]="Continued", Table1[[#This Row],[Students Per Summer]], 0)</f>
        <v>0</v>
      </c>
      <c r="AF8" s="20">
        <f t="shared" si="7"/>
        <v>0</v>
      </c>
      <c r="AG8" s="15">
        <f>IF(Table1[[#This Row],[Sustainability Check 1 (2017-2018) Status]]="Continued", Table1[[#This Row],[Students Per Fall]], 0)</f>
        <v>0</v>
      </c>
      <c r="AH8" s="20">
        <f t="shared" si="8"/>
        <v>0</v>
      </c>
      <c r="AI8" s="15">
        <f>IF(Table1[[#This Row],[Sustainability Check 1 (2017-2018) Status]]="Continued", Table1[[#This Row],[Students Per Spring]], 0)</f>
        <v>0</v>
      </c>
      <c r="AJ8" s="20">
        <f t="shared" si="9"/>
        <v>0</v>
      </c>
      <c r="AK8" s="15">
        <f t="shared" si="10"/>
        <v>0</v>
      </c>
      <c r="AL8" s="20">
        <f t="shared" si="10"/>
        <v>0</v>
      </c>
      <c r="AM8" s="15">
        <f>IF(Table1[[#This Row],[Sustainability Check 1 (2017-2018) Status]]="Continued", Table1[[#This Row],[Students Per Summer]], 0)</f>
        <v>0</v>
      </c>
      <c r="AN8" s="20">
        <f t="shared" si="11"/>
        <v>0</v>
      </c>
      <c r="AO8" s="16">
        <f>IF(Table1[[#This Row],[Sustainability Check 1 (2017-2018) Status]]="Continued", Table1[[#This Row],[Students Per Fall]], 0)</f>
        <v>0</v>
      </c>
      <c r="AP8" s="20">
        <f t="shared" si="12"/>
        <v>0</v>
      </c>
      <c r="AQ8" s="16">
        <f>IF(Table1[[#This Row],[Sustainability Check 1 (2017-2018) Status]]="Continued", Table1[[#This Row],[Students Per Spring]], 0)</f>
        <v>0</v>
      </c>
      <c r="AR8" s="20">
        <f t="shared" si="13"/>
        <v>0</v>
      </c>
      <c r="AS8" s="16">
        <f t="shared" si="14"/>
        <v>0</v>
      </c>
      <c r="AT8" s="20">
        <f t="shared" si="14"/>
        <v>0</v>
      </c>
      <c r="AU8" s="16">
        <f>IF(Table1[[#This Row],[Sustainability Check 1 (2017-2018) Status]]="Continued", Table1[[#This Row],[Students Per Summer]], 0)</f>
        <v>0</v>
      </c>
      <c r="AV8" s="20">
        <f t="shared" si="15"/>
        <v>0</v>
      </c>
      <c r="AW8" s="16">
        <f>IF(Table1[[#This Row],[Sustainability Check 1 (2017-2018) Status]]="Continued", Table1[[#This Row],[Students Per Fall]], 0)</f>
        <v>0</v>
      </c>
      <c r="AX8" s="20">
        <f t="shared" si="16"/>
        <v>0</v>
      </c>
      <c r="AY8" s="16">
        <f>IF(Table1[[#This Row],[Sustainability Check 1 (2017-2018) Status]]="Continued", Table1[[#This Row],[Students Per Spring]], 0)</f>
        <v>0</v>
      </c>
      <c r="AZ8" s="20">
        <f t="shared" si="17"/>
        <v>0</v>
      </c>
      <c r="BA8" s="16">
        <f t="shared" si="18"/>
        <v>0</v>
      </c>
      <c r="BB8" s="20">
        <f t="shared" si="18"/>
        <v>0</v>
      </c>
      <c r="BC8" s="20" t="s">
        <v>156</v>
      </c>
      <c r="BD8" s="16">
        <v>0</v>
      </c>
      <c r="BE8" s="16">
        <v>0</v>
      </c>
      <c r="BF8" s="16">
        <v>0</v>
      </c>
      <c r="BG8" s="16">
        <f>SUM(BD8:BF8)</f>
        <v>0</v>
      </c>
      <c r="BH8" s="24">
        <v>189.95</v>
      </c>
      <c r="BI8" s="20">
        <f>Table1[[#This Row],[Check 2 Students Total]]*Table1[[#This Row],[Summer 2018 Price Check]]</f>
        <v>0</v>
      </c>
      <c r="BJ8" s="16">
        <f>IF(Table1[[#This Row],[Sustainability Check 2 (2018-2019) Status]]="Continued", Table1[[#This Row],[Check 2 Students Summer]], 0)</f>
        <v>0</v>
      </c>
      <c r="BK8" s="20">
        <f>Table1[[#This Row],[Summer 2018 Price Check]]*BJ8</f>
        <v>0</v>
      </c>
      <c r="BL8" s="16">
        <f>IF(Table1[[#This Row],[Sustainability Check 2 (2018-2019) Status]]="Continued", Table1[[#This Row],[Check 2 Students Fall]], 0)</f>
        <v>0</v>
      </c>
      <c r="BM8" s="20">
        <f>Table1[[#This Row],[Summer 2018 Price Check]]*BL8</f>
        <v>0</v>
      </c>
      <c r="BN8" s="15">
        <f>IF(Table1[[#This Row],[Sustainability Check 2 (2018-2019) Status]]="Continued", Table1[Check 2 Students Spring], 0)</f>
        <v>0</v>
      </c>
      <c r="BO8" s="20">
        <f>Table1[[#This Row],[Summer 2018 Price Check]]*Table1[[#This Row],[Spring 2019 Students]]</f>
        <v>0</v>
      </c>
      <c r="BP8" s="16">
        <f t="shared" si="19"/>
        <v>0</v>
      </c>
      <c r="BQ8" s="20">
        <f t="shared" si="20"/>
        <v>0</v>
      </c>
      <c r="BR8" s="20" t="s">
        <v>156</v>
      </c>
      <c r="BS8" s="15">
        <v>0</v>
      </c>
      <c r="BT8" s="15">
        <v>0</v>
      </c>
      <c r="BU8" s="15">
        <v>0</v>
      </c>
      <c r="BV8" s="15">
        <f t="shared" si="21"/>
        <v>0</v>
      </c>
      <c r="BW8" s="20">
        <v>0</v>
      </c>
      <c r="BX8" s="20">
        <f t="shared" si="22"/>
        <v>0</v>
      </c>
      <c r="BY8" s="13" t="s">
        <v>143</v>
      </c>
      <c r="BZ8" s="15">
        <f>IF(Table1[[#This Row],[Check 3 Status]]="Continued", Table1[[#This Row],[Check 3 Students Summer]], 0)</f>
        <v>0</v>
      </c>
      <c r="CA8" s="20">
        <f>Table1[[#This Row],[Check 3 Per Student Savings]]*BZ8</f>
        <v>0</v>
      </c>
      <c r="CB8" s="15">
        <f>IF(Table1[[#This Row],[Check 3 Status]]="Continued", Table1[[#This Row],[Check 3 Students Fall]], 0)</f>
        <v>0</v>
      </c>
      <c r="CC8" s="20">
        <f>Table1[[#This Row],[Check 3 Per Student Savings]]*CB8</f>
        <v>0</v>
      </c>
      <c r="CD8" s="15">
        <f>IF(Table1[[#This Row],[Check 3 Status]]="Continued", Table1[[#This Row],[Check 3 Students Spring]], 0)</f>
        <v>0</v>
      </c>
      <c r="CE8" s="20">
        <f>Table1[[#This Row],[Check 3 Per Student Savings]]*CD8</f>
        <v>0</v>
      </c>
      <c r="CF8" s="15">
        <f t="shared" si="23"/>
        <v>0</v>
      </c>
      <c r="CG8" s="20">
        <f t="shared" si="24"/>
        <v>0</v>
      </c>
      <c r="CH8" s="20" t="s">
        <v>156</v>
      </c>
      <c r="CI8" s="15">
        <v>0</v>
      </c>
      <c r="CJ8" s="15">
        <v>0</v>
      </c>
      <c r="CK8" s="15">
        <v>0</v>
      </c>
      <c r="CL8" s="15">
        <f t="shared" si="25"/>
        <v>0</v>
      </c>
      <c r="CM8" s="20">
        <v>0</v>
      </c>
      <c r="CN8" s="20">
        <f t="shared" si="26"/>
        <v>0</v>
      </c>
      <c r="CO8" s="15">
        <f>IF(Table1[[#This Row],[Check 4 Status]]="Continued", Table1[[#This Row],[Check 4 Students Summer]], 0)</f>
        <v>0</v>
      </c>
      <c r="CP8" s="20">
        <f>Table1[[#This Row],[Check 4 Per Student Savings]]*CO8</f>
        <v>0</v>
      </c>
      <c r="CQ8" s="15">
        <f>IF(Table1[[#This Row],[Check 4 Status]]="Continued", Table1[[#This Row],[Check 4 Students Fall]], 0)</f>
        <v>0</v>
      </c>
      <c r="CR8" s="20">
        <f>Table1[[#This Row],[Check 4 Per Student Savings]]*CQ8</f>
        <v>0</v>
      </c>
      <c r="CS8" s="15">
        <f>IF(Table1[[#This Row],[Check 4 Status]]="Continued", Table1[[#This Row],[Check 4 Students Spring]], 0)</f>
        <v>0</v>
      </c>
      <c r="CT8" s="20">
        <f>Table1[[#This Row],[Check 4 Per Student Savings]]*CS8</f>
        <v>0</v>
      </c>
      <c r="CU8" s="89">
        <f t="shared" si="27"/>
        <v>0</v>
      </c>
      <c r="CV8" s="20">
        <f t="shared" si="28"/>
        <v>0</v>
      </c>
      <c r="CW8" s="20" t="s">
        <v>156</v>
      </c>
      <c r="CX8" s="15">
        <v>350</v>
      </c>
      <c r="CY8" s="15">
        <v>350</v>
      </c>
      <c r="CZ8" s="15">
        <v>350</v>
      </c>
      <c r="DA8" s="15">
        <f t="shared" si="29"/>
        <v>1050</v>
      </c>
      <c r="DB8" s="20">
        <v>0</v>
      </c>
      <c r="DC8" s="20">
        <f t="shared" si="30"/>
        <v>0</v>
      </c>
      <c r="DD8" s="23" t="s">
        <v>136</v>
      </c>
      <c r="DE8" s="15">
        <f>IF(Table1[[#This Row],[Check 5 Status]]="Continued", Table1[[#This Row],[Check 5 Students Summer]], 0)</f>
        <v>0</v>
      </c>
      <c r="DF8" s="20">
        <f>Table1[[#This Row],[Check 5 Per Student Savings]]*DE8</f>
        <v>0</v>
      </c>
      <c r="DG8" s="15">
        <f>IF(Table1[[#This Row],[Check 5 Status]]="Continued", Table1[[#This Row],[Check 5 Students Fall]], 0)</f>
        <v>0</v>
      </c>
      <c r="DH8" s="20">
        <f>Table1[[#This Row],[Check 5 Per Student Savings]]*DG8</f>
        <v>0</v>
      </c>
      <c r="DI8" s="15">
        <f>IF(Table1[[#This Row],[Check 5 Status]]="Continued", Table1[[#This Row],[Check 5 Students Spring]], 0)</f>
        <v>0</v>
      </c>
      <c r="DJ8" s="20">
        <f>Table1[[#This Row],[Check 5 Per Student Savings]]*DI8</f>
        <v>0</v>
      </c>
      <c r="DK8" s="15">
        <f t="shared" si="31"/>
        <v>0</v>
      </c>
      <c r="DL8" s="20">
        <f t="shared" si="32"/>
        <v>0</v>
      </c>
      <c r="DM8" s="20" t="s">
        <v>156</v>
      </c>
      <c r="DN8" s="15">
        <v>350</v>
      </c>
      <c r="DO8" s="15">
        <v>350</v>
      </c>
      <c r="DP8" s="15">
        <v>350</v>
      </c>
      <c r="DQ8" s="15">
        <f t="shared" si="33"/>
        <v>1050</v>
      </c>
      <c r="DR8" s="20">
        <v>0</v>
      </c>
      <c r="DS8" s="20">
        <f t="shared" si="34"/>
        <v>0</v>
      </c>
      <c r="DT8" s="23" t="s">
        <v>136</v>
      </c>
      <c r="DU8" s="15">
        <f>IF(Table1[[#This Row],[Check 6 Status]]="Continued", Table1[[#This Row],[Check 6 Students Summer]], 0)</f>
        <v>0</v>
      </c>
      <c r="DV8" s="20">
        <f>Table1[[#This Row],[Check 6 Per Student Savings]]*DU8</f>
        <v>0</v>
      </c>
      <c r="DW8" s="15">
        <f>IF(Table1[[#This Row],[Check 6 Status]]="Continued", Table1[[#This Row],[Check 6 Students Fall]], 0)</f>
        <v>0</v>
      </c>
      <c r="DX8" s="20">
        <f>Table1[[#This Row],[Check 6 Per Student Savings]]*DW8</f>
        <v>0</v>
      </c>
      <c r="DY8" s="15">
        <f>IF(Table1[[#This Row],[Check 6 Status]]="Continued", Table1[[#This Row],[Check 6 Students Spring]], 0)</f>
        <v>0</v>
      </c>
      <c r="DZ8" s="20">
        <f>Table1[[#This Row],[Check 6 Per Student Savings]]*DY8</f>
        <v>0</v>
      </c>
      <c r="EA8" s="15">
        <f t="shared" si="35"/>
        <v>0</v>
      </c>
      <c r="EB8" s="20">
        <f t="shared" si="36"/>
        <v>0</v>
      </c>
      <c r="EC8"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350</v>
      </c>
      <c r="ED8"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68425</v>
      </c>
      <c r="EE8" s="20">
        <f>Table1[[#This Row],[Grand Total Savings]]/Table1[[#This Row],[Total Award]]</f>
        <v>6.3356481481481479</v>
      </c>
      <c r="EF8" s="13"/>
      <c r="EG8" s="13"/>
      <c r="EH8" s="13"/>
      <c r="EI8" s="13"/>
      <c r="EJ8" s="13"/>
      <c r="EK8" s="13"/>
      <c r="EL8" s="13"/>
      <c r="FB8" s="13"/>
      <c r="FC8" s="13"/>
      <c r="FD8" s="13"/>
      <c r="FE8" s="13"/>
    </row>
    <row r="9" spans="1:161" x14ac:dyDescent="0.25">
      <c r="A9" s="116" t="s">
        <v>189</v>
      </c>
      <c r="B9" s="40" t="s">
        <v>133</v>
      </c>
      <c r="C9" s="23" t="s">
        <v>7</v>
      </c>
      <c r="D9" s="71" t="s">
        <v>134</v>
      </c>
      <c r="E9" s="13" t="s">
        <v>190</v>
      </c>
      <c r="F9" s="52">
        <v>10800</v>
      </c>
      <c r="G9" s="23" t="s">
        <v>136</v>
      </c>
      <c r="H9" s="28" t="s">
        <v>191</v>
      </c>
      <c r="I9" s="13" t="s">
        <v>192</v>
      </c>
      <c r="J9" s="28" t="s">
        <v>193</v>
      </c>
      <c r="K9" s="28" t="s">
        <v>194</v>
      </c>
      <c r="L9" s="28" t="s">
        <v>195</v>
      </c>
      <c r="M9" s="13" t="s">
        <v>163</v>
      </c>
      <c r="N9" s="13" t="s">
        <v>142</v>
      </c>
      <c r="O9" s="13" t="s">
        <v>163</v>
      </c>
      <c r="P9" s="20">
        <v>72301</v>
      </c>
      <c r="Q9" s="13">
        <v>560</v>
      </c>
      <c r="R9" s="20">
        <f t="shared" si="0"/>
        <v>129.10892857142858</v>
      </c>
      <c r="S9" s="15">
        <f t="shared" si="1"/>
        <v>186.66666666666666</v>
      </c>
      <c r="T9" s="15">
        <f t="shared" si="2"/>
        <v>186.66666666666666</v>
      </c>
      <c r="U9" s="15">
        <f t="shared" si="3"/>
        <v>186.66666666666666</v>
      </c>
      <c r="V9" s="13" t="s">
        <v>143</v>
      </c>
      <c r="W9" s="13" t="s">
        <v>144</v>
      </c>
      <c r="Z9" s="13" t="s">
        <v>145</v>
      </c>
      <c r="AA9" s="15">
        <f>Table1[[#This Row],[Students Per Spring]]</f>
        <v>186.66666666666666</v>
      </c>
      <c r="AB9" s="20">
        <f t="shared" si="4"/>
        <v>24100.333333333332</v>
      </c>
      <c r="AC9" s="15">
        <f t="shared" si="5"/>
        <v>186.66666666666666</v>
      </c>
      <c r="AD9" s="20">
        <f t="shared" si="6"/>
        <v>24100.333333333332</v>
      </c>
      <c r="AE9" s="15">
        <f>IF(Table1[[#This Row],[Sustainability Check 1 (2017-2018) Status]]="Continued", Table1[[#This Row],[Students Per Summer]], 0)</f>
        <v>186.66666666666666</v>
      </c>
      <c r="AF9" s="20">
        <f t="shared" si="7"/>
        <v>24100.333333333332</v>
      </c>
      <c r="AG9" s="15">
        <f>IF(Table1[[#This Row],[Sustainability Check 1 (2017-2018) Status]]="Continued", Table1[[#This Row],[Students Per Fall]], 0)</f>
        <v>186.66666666666666</v>
      </c>
      <c r="AH9" s="20">
        <f t="shared" si="8"/>
        <v>24100.333333333332</v>
      </c>
      <c r="AI9" s="15">
        <f>IF(Table1[[#This Row],[Sustainability Check 1 (2017-2018) Status]]="Continued", Table1[[#This Row],[Students Per Spring]], 0)</f>
        <v>186.66666666666666</v>
      </c>
      <c r="AJ9" s="20">
        <f t="shared" si="9"/>
        <v>24100.333333333332</v>
      </c>
      <c r="AK9" s="15">
        <f t="shared" si="10"/>
        <v>560</v>
      </c>
      <c r="AL9" s="20">
        <f t="shared" si="10"/>
        <v>72301</v>
      </c>
      <c r="AM9" s="15">
        <f>IF(Table1[[#This Row],[Sustainability Check 1 (2017-2018) Status]]="Continued", Table1[[#This Row],[Students Per Summer]], 0)</f>
        <v>186.66666666666666</v>
      </c>
      <c r="AN9" s="20">
        <f t="shared" si="11"/>
        <v>24100.333333333332</v>
      </c>
      <c r="AO9" s="16">
        <f>IF(Table1[[#This Row],[Sustainability Check 1 (2017-2018) Status]]="Continued", Table1[[#This Row],[Students Per Fall]], 0)</f>
        <v>186.66666666666666</v>
      </c>
      <c r="AP9" s="20">
        <f t="shared" si="12"/>
        <v>24100.333333333332</v>
      </c>
      <c r="AQ9" s="16">
        <f>IF(Table1[[#This Row],[Sustainability Check 1 (2017-2018) Status]]="Continued", Table1[[#This Row],[Students Per Spring]], 0)</f>
        <v>186.66666666666666</v>
      </c>
      <c r="AR9" s="20">
        <f t="shared" si="13"/>
        <v>24100.333333333332</v>
      </c>
      <c r="AS9" s="16">
        <f t="shared" si="14"/>
        <v>560</v>
      </c>
      <c r="AT9" s="20">
        <f t="shared" si="14"/>
        <v>72301</v>
      </c>
      <c r="AU9" s="16">
        <f>IF(Table1[[#This Row],[Sustainability Check 1 (2017-2018) Status]]="Continued", Table1[[#This Row],[Students Per Summer]], 0)</f>
        <v>186.66666666666666</v>
      </c>
      <c r="AV9" s="20">
        <f t="shared" si="15"/>
        <v>24100.333333333332</v>
      </c>
      <c r="AW9" s="16">
        <f>IF(Table1[[#This Row],[Sustainability Check 1 (2017-2018) Status]]="Continued", Table1[[#This Row],[Students Per Fall]], 0)</f>
        <v>186.66666666666666</v>
      </c>
      <c r="AX9" s="20">
        <f t="shared" si="16"/>
        <v>24100.333333333332</v>
      </c>
      <c r="AY9" s="16">
        <f>IF(Table1[[#This Row],[Sustainability Check 1 (2017-2018) Status]]="Continued", Table1[[#This Row],[Students Per Spring]], 0)</f>
        <v>186.66666666666666</v>
      </c>
      <c r="AZ9" s="20">
        <f t="shared" si="17"/>
        <v>24100.333333333332</v>
      </c>
      <c r="BA9" s="16">
        <f t="shared" si="18"/>
        <v>560</v>
      </c>
      <c r="BB9" s="20">
        <f t="shared" si="18"/>
        <v>72301</v>
      </c>
      <c r="BC9" s="20" t="s">
        <v>145</v>
      </c>
      <c r="BD9" s="16">
        <v>40</v>
      </c>
      <c r="BE9" s="16">
        <v>80</v>
      </c>
      <c r="BF9" s="16">
        <v>80</v>
      </c>
      <c r="BG9" s="16">
        <f>SUM(BD9:BF9)</f>
        <v>200</v>
      </c>
      <c r="BH9" s="24">
        <v>181.95</v>
      </c>
      <c r="BI9" s="20">
        <f>Table1[[#This Row],[Check 2 Students Total]]*Table1[[#This Row],[Summer 2018 Price Check]]</f>
        <v>36390</v>
      </c>
      <c r="BJ9" s="16">
        <f>IF(Table1[[#This Row],[Sustainability Check 2 (2018-2019) Status]]="Continued", Table1[[#This Row],[Check 2 Students Summer]], 0)</f>
        <v>40</v>
      </c>
      <c r="BK9" s="20">
        <f>Table1[[#This Row],[Summer 2018 Price Check]]*BJ9</f>
        <v>7278</v>
      </c>
      <c r="BL9" s="16">
        <f>IF(Table1[[#This Row],[Sustainability Check 2 (2018-2019) Status]]="Continued", Table1[[#This Row],[Check 2 Students Fall]], 0)</f>
        <v>80</v>
      </c>
      <c r="BM9" s="20">
        <f>Table1[[#This Row],[Summer 2018 Price Check]]*BL9</f>
        <v>14556</v>
      </c>
      <c r="BN9" s="15">
        <f>IF(Table1[[#This Row],[Sustainability Check 2 (2018-2019) Status]]="Continued", Table1[Check 2 Students Spring], 0)</f>
        <v>80</v>
      </c>
      <c r="BO9" s="20">
        <f>Table1[[#This Row],[Summer 2018 Price Check]]*Table1[[#This Row],[Spring 2019 Students]]</f>
        <v>14556</v>
      </c>
      <c r="BP9" s="16">
        <f t="shared" si="19"/>
        <v>200</v>
      </c>
      <c r="BQ9" s="20">
        <f t="shared" si="20"/>
        <v>36390</v>
      </c>
      <c r="BR9" s="20" t="s">
        <v>145</v>
      </c>
      <c r="BS9" s="15">
        <v>38</v>
      </c>
      <c r="BT9" s="15">
        <v>82</v>
      </c>
      <c r="BU9" s="15">
        <v>80</v>
      </c>
      <c r="BV9" s="15">
        <f t="shared" si="21"/>
        <v>200</v>
      </c>
      <c r="BW9" s="20">
        <v>150</v>
      </c>
      <c r="BX9" s="20">
        <f t="shared" si="22"/>
        <v>30000</v>
      </c>
      <c r="BY9" s="13" t="s">
        <v>143</v>
      </c>
      <c r="BZ9" s="15">
        <f>IF(Table1[[#This Row],[Check 3 Status]]="Continued", Table1[[#This Row],[Check 3 Students Summer]], 0)</f>
        <v>38</v>
      </c>
      <c r="CA9" s="20">
        <f>Table1[[#This Row],[Check 3 Per Student Savings]]*BZ9</f>
        <v>5700</v>
      </c>
      <c r="CB9" s="15">
        <f>IF(Table1[[#This Row],[Check 3 Status]]="Continued", Table1[[#This Row],[Check 3 Students Fall]], 0)</f>
        <v>82</v>
      </c>
      <c r="CC9" s="20">
        <f>Table1[[#This Row],[Check 3 Per Student Savings]]*CB9</f>
        <v>12300</v>
      </c>
      <c r="CD9" s="15">
        <f>IF(Table1[[#This Row],[Check 3 Status]]="Continued", Table1[[#This Row],[Check 3 Students Spring]], 0)</f>
        <v>80</v>
      </c>
      <c r="CE9" s="20">
        <f>Table1[[#This Row],[Check 3 Per Student Savings]]*CD9</f>
        <v>12000</v>
      </c>
      <c r="CF9" s="15">
        <f t="shared" si="23"/>
        <v>200</v>
      </c>
      <c r="CG9" s="20">
        <f t="shared" si="24"/>
        <v>30000</v>
      </c>
      <c r="CH9" s="20" t="s">
        <v>145</v>
      </c>
      <c r="CI9" s="15">
        <v>38</v>
      </c>
      <c r="CJ9" s="15">
        <v>82</v>
      </c>
      <c r="CK9" s="15">
        <v>80</v>
      </c>
      <c r="CL9" s="15">
        <f t="shared" si="25"/>
        <v>200</v>
      </c>
      <c r="CM9" s="20">
        <v>150</v>
      </c>
      <c r="CN9" s="20">
        <f t="shared" si="26"/>
        <v>30000</v>
      </c>
      <c r="CO9" s="15">
        <f>IF(Table1[[#This Row],[Check 4 Status]]="Continued", Table1[[#This Row],[Check 4 Students Summer]], 0)</f>
        <v>38</v>
      </c>
      <c r="CP9" s="20">
        <f>Table1[[#This Row],[Check 4 Per Student Savings]]*CO9</f>
        <v>5700</v>
      </c>
      <c r="CQ9" s="15">
        <f>IF(Table1[[#This Row],[Check 4 Status]]="Continued", Table1[[#This Row],[Check 4 Students Fall]], 0)</f>
        <v>82</v>
      </c>
      <c r="CR9" s="20">
        <f>Table1[[#This Row],[Check 4 Per Student Savings]]*CQ9</f>
        <v>12300</v>
      </c>
      <c r="CS9" s="15">
        <f>IF(Table1[[#This Row],[Check 4 Status]]="Continued", Table1[[#This Row],[Check 4 Students Spring]], 0)</f>
        <v>80</v>
      </c>
      <c r="CT9" s="20">
        <f>Table1[[#This Row],[Check 4 Per Student Savings]]*CS9</f>
        <v>12000</v>
      </c>
      <c r="CU9" s="89">
        <f t="shared" si="27"/>
        <v>200</v>
      </c>
      <c r="CV9" s="20">
        <f t="shared" si="28"/>
        <v>30000</v>
      </c>
      <c r="CW9" s="20" t="s">
        <v>145</v>
      </c>
      <c r="CX9" s="15">
        <v>186.66666666666666</v>
      </c>
      <c r="CY9" s="15">
        <v>186.66666666666666</v>
      </c>
      <c r="CZ9" s="15">
        <v>186.66666666666666</v>
      </c>
      <c r="DA9" s="15">
        <f t="shared" si="29"/>
        <v>560</v>
      </c>
      <c r="DB9" s="20">
        <v>150</v>
      </c>
      <c r="DC9" s="20">
        <f t="shared" si="30"/>
        <v>84000</v>
      </c>
      <c r="DD9" s="23" t="s">
        <v>136</v>
      </c>
      <c r="DE9" s="15">
        <f>IF(Table1[[#This Row],[Check 5 Status]]="Continued", Table1[[#This Row],[Check 5 Students Summer]], 0)</f>
        <v>186.66666666666666</v>
      </c>
      <c r="DF9" s="20">
        <f>Table1[[#This Row],[Check 5 Per Student Savings]]*DE9</f>
        <v>28000</v>
      </c>
      <c r="DG9" s="15">
        <f>IF(Table1[[#This Row],[Check 5 Status]]="Continued", Table1[[#This Row],[Check 5 Students Fall]], 0)</f>
        <v>186.66666666666666</v>
      </c>
      <c r="DH9" s="20">
        <f>Table1[[#This Row],[Check 5 Per Student Savings]]*DG9</f>
        <v>28000</v>
      </c>
      <c r="DI9" s="15">
        <f>IF(Table1[[#This Row],[Check 5 Status]]="Continued", Table1[[#This Row],[Check 5 Students Spring]], 0)</f>
        <v>186.66666666666666</v>
      </c>
      <c r="DJ9" s="20">
        <f>Table1[[#This Row],[Check 5 Per Student Savings]]*DI9</f>
        <v>28000</v>
      </c>
      <c r="DK9" s="15">
        <f t="shared" si="31"/>
        <v>560</v>
      </c>
      <c r="DL9" s="20">
        <f t="shared" si="32"/>
        <v>84000</v>
      </c>
      <c r="DM9" s="20" t="s">
        <v>145</v>
      </c>
      <c r="DN9" s="15">
        <v>40</v>
      </c>
      <c r="DO9" s="15">
        <v>80</v>
      </c>
      <c r="DP9" s="15">
        <v>80</v>
      </c>
      <c r="DQ9" s="15">
        <f t="shared" si="33"/>
        <v>200</v>
      </c>
      <c r="DR9" s="20">
        <v>150</v>
      </c>
      <c r="DS9" s="20">
        <f t="shared" si="34"/>
        <v>30000</v>
      </c>
      <c r="DT9" s="23" t="s">
        <v>136</v>
      </c>
      <c r="DU9" s="15">
        <f>IF(Table1[[#This Row],[Check 6 Status]]="Continued", Table1[[#This Row],[Check 6 Students Summer]], 0)</f>
        <v>40</v>
      </c>
      <c r="DV9" s="20">
        <f>Table1[[#This Row],[Check 6 Per Student Savings]]*DU9</f>
        <v>6000</v>
      </c>
      <c r="DW9" s="15">
        <f>IF(Table1[[#This Row],[Check 6 Status]]="Continued", Table1[[#This Row],[Check 6 Students Fall]], 0)</f>
        <v>80</v>
      </c>
      <c r="DX9" s="20">
        <f>Table1[[#This Row],[Check 6 Per Student Savings]]*DW9</f>
        <v>12000</v>
      </c>
      <c r="DY9" s="15">
        <f>IF(Table1[[#This Row],[Check 6 Status]]="Continued", Table1[[#This Row],[Check 6 Students Spring]], 0)</f>
        <v>80</v>
      </c>
      <c r="DZ9" s="20">
        <f>Table1[[#This Row],[Check 6 Per Student Savings]]*DY9</f>
        <v>12000</v>
      </c>
      <c r="EA9" s="15">
        <f t="shared" si="35"/>
        <v>200</v>
      </c>
      <c r="EB9" s="20">
        <f t="shared" si="36"/>
        <v>30000</v>
      </c>
      <c r="EC9"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3226.6666666666665</v>
      </c>
      <c r="ED9"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451393.33333333331</v>
      </c>
      <c r="EE9" s="20">
        <f>Table1[[#This Row],[Grand Total Savings]]/Table1[[#This Row],[Total Award]]</f>
        <v>41.79567901234568</v>
      </c>
      <c r="EF9" s="13"/>
      <c r="EG9" s="13"/>
      <c r="EH9" s="13"/>
      <c r="EI9" s="13"/>
      <c r="EJ9" s="13"/>
      <c r="EK9" s="13"/>
      <c r="EL9" s="13"/>
      <c r="FB9" s="13"/>
      <c r="FC9" s="13"/>
      <c r="FD9" s="13"/>
      <c r="FE9" s="13"/>
    </row>
    <row r="10" spans="1:161" x14ac:dyDescent="0.25">
      <c r="A10" s="116" t="s">
        <v>196</v>
      </c>
      <c r="B10" s="39" t="s">
        <v>133</v>
      </c>
      <c r="C10" s="23" t="s">
        <v>7</v>
      </c>
      <c r="D10" s="71" t="s">
        <v>134</v>
      </c>
      <c r="E10" s="13" t="s">
        <v>190</v>
      </c>
      <c r="F10" s="52">
        <v>10800</v>
      </c>
      <c r="G10" s="23" t="s">
        <v>136</v>
      </c>
      <c r="H10" s="28" t="s">
        <v>197</v>
      </c>
      <c r="I10" s="13" t="s">
        <v>198</v>
      </c>
      <c r="J10" s="28" t="s">
        <v>199</v>
      </c>
      <c r="K10" s="28" t="s">
        <v>200</v>
      </c>
      <c r="L10" s="28" t="s">
        <v>201</v>
      </c>
      <c r="M10" s="13" t="s">
        <v>163</v>
      </c>
      <c r="N10" s="13" t="s">
        <v>142</v>
      </c>
      <c r="O10" s="13" t="s">
        <v>142</v>
      </c>
      <c r="P10" s="20">
        <v>124875</v>
      </c>
      <c r="Q10" s="16">
        <v>900</v>
      </c>
      <c r="R10" s="20">
        <f t="shared" si="0"/>
        <v>138.75</v>
      </c>
      <c r="S10" s="15">
        <f t="shared" si="1"/>
        <v>300</v>
      </c>
      <c r="T10" s="15">
        <f t="shared" si="2"/>
        <v>300</v>
      </c>
      <c r="U10" s="15">
        <f t="shared" si="3"/>
        <v>300</v>
      </c>
      <c r="V10" s="13" t="s">
        <v>143</v>
      </c>
      <c r="W10" s="13" t="s">
        <v>202</v>
      </c>
      <c r="X10" s="13">
        <v>180</v>
      </c>
      <c r="Y10" s="13" t="s">
        <v>203</v>
      </c>
      <c r="Z10" s="13" t="s">
        <v>145</v>
      </c>
      <c r="AA10" s="15">
        <f>Table1[[#This Row],[Students Per Spring]]</f>
        <v>300</v>
      </c>
      <c r="AB10" s="20">
        <f t="shared" si="4"/>
        <v>41625</v>
      </c>
      <c r="AC10" s="15">
        <f t="shared" si="5"/>
        <v>300</v>
      </c>
      <c r="AD10" s="20">
        <f t="shared" si="6"/>
        <v>41625</v>
      </c>
      <c r="AE10" s="15">
        <f>IF(Table1[[#This Row],[Sustainability Check 1 (2017-2018) Status]]="Continued", Table1[[#This Row],[Students Per Summer]], 0)</f>
        <v>300</v>
      </c>
      <c r="AF10" s="20">
        <f t="shared" si="7"/>
        <v>41625</v>
      </c>
      <c r="AG10" s="15">
        <f>IF(Table1[[#This Row],[Sustainability Check 1 (2017-2018) Status]]="Continued", Table1[[#This Row],[Students Per Fall]], 0)</f>
        <v>300</v>
      </c>
      <c r="AH10" s="20">
        <f t="shared" si="8"/>
        <v>41625</v>
      </c>
      <c r="AI10" s="15">
        <v>0</v>
      </c>
      <c r="AJ10" s="20">
        <f t="shared" si="9"/>
        <v>0</v>
      </c>
      <c r="AK10" s="15">
        <v>0</v>
      </c>
      <c r="AL10" s="20">
        <f t="shared" ref="AL10:AL41" si="37">AF10+AH10+AJ10</f>
        <v>83250</v>
      </c>
      <c r="AM10" s="15">
        <v>0</v>
      </c>
      <c r="AN10" s="20">
        <v>0</v>
      </c>
      <c r="AO10" s="16">
        <v>0</v>
      </c>
      <c r="AP10" s="20">
        <v>0</v>
      </c>
      <c r="AQ10" s="16">
        <v>0</v>
      </c>
      <c r="AR10" s="20">
        <v>0</v>
      </c>
      <c r="AS10" s="16">
        <v>0</v>
      </c>
      <c r="AT10" s="20">
        <v>0</v>
      </c>
      <c r="AU10" s="16">
        <v>0</v>
      </c>
      <c r="AV10" s="20">
        <v>0</v>
      </c>
      <c r="AW10" s="16">
        <v>0</v>
      </c>
      <c r="AX10" s="20">
        <v>0</v>
      </c>
      <c r="AY10" s="16">
        <v>0</v>
      </c>
      <c r="AZ10" s="20">
        <v>0</v>
      </c>
      <c r="BA10" s="16">
        <v>0</v>
      </c>
      <c r="BB10" s="20">
        <v>0</v>
      </c>
      <c r="BC10" s="26" t="s">
        <v>204</v>
      </c>
      <c r="BD10" s="25">
        <v>0</v>
      </c>
      <c r="BE10" s="25">
        <v>0</v>
      </c>
      <c r="BF10" s="25">
        <v>0</v>
      </c>
      <c r="BG10" s="25">
        <v>0</v>
      </c>
      <c r="BH10" s="24">
        <v>193.74</v>
      </c>
      <c r="BI10" s="20">
        <f>Table1[[#This Row],[Check 2 Students Total]]*Table1[[#This Row],[Summer 2018 Price Check]]</f>
        <v>0</v>
      </c>
      <c r="BJ10" s="16">
        <f>IF(Table1[[#This Row],[Sustainability Check 2 (2018-2019) Status]]="Continued", Table1[[#This Row],[Check 2 Students Summer]], 0)</f>
        <v>0</v>
      </c>
      <c r="BK10" s="20">
        <f>Table1[[#This Row],[Summer 2018 Price Check]]*BJ10</f>
        <v>0</v>
      </c>
      <c r="BL10" s="16">
        <f>IF(Table1[[#This Row],[Sustainability Check 2 (2018-2019) Status]]="Continued", Table1[[#This Row],[Check 2 Students Fall]], 0)</f>
        <v>0</v>
      </c>
      <c r="BM10" s="20">
        <f>Table1[[#This Row],[Summer 2018 Price Check]]*BL10</f>
        <v>0</v>
      </c>
      <c r="BN10" s="15">
        <f>IF(Table1[[#This Row],[Sustainability Check 2 (2018-2019) Status]]="Continued", Table1[Check 2 Students Spring], 0)</f>
        <v>0</v>
      </c>
      <c r="BO10" s="20">
        <f>Table1[[#This Row],[Summer 2018 Price Check]]*Table1[[#This Row],[Spring 2019 Students]]</f>
        <v>0</v>
      </c>
      <c r="BP10" s="16">
        <f t="shared" si="19"/>
        <v>0</v>
      </c>
      <c r="BQ10" s="20">
        <f t="shared" si="20"/>
        <v>0</v>
      </c>
      <c r="BR10" s="26" t="s">
        <v>204</v>
      </c>
      <c r="BS10" s="15">
        <v>0</v>
      </c>
      <c r="BT10" s="15">
        <v>0</v>
      </c>
      <c r="BU10" s="15">
        <v>0</v>
      </c>
      <c r="BV10" s="15">
        <f t="shared" si="21"/>
        <v>0</v>
      </c>
      <c r="BW10" s="20">
        <v>0</v>
      </c>
      <c r="BX10" s="20">
        <f t="shared" si="22"/>
        <v>0</v>
      </c>
      <c r="BY10" s="13" t="s">
        <v>143</v>
      </c>
      <c r="BZ10" s="15">
        <f>IF(Table1[[#This Row],[Check 3 Status]]="Continued", Table1[[#This Row],[Check 3 Students Summer]], 0)</f>
        <v>0</v>
      </c>
      <c r="CA10" s="20">
        <f>Table1[[#This Row],[Check 3 Per Student Savings]]*BZ10</f>
        <v>0</v>
      </c>
      <c r="CB10" s="15">
        <f>IF(Table1[[#This Row],[Check 3 Status]]="Continued", Table1[[#This Row],[Check 3 Students Fall]], 0)</f>
        <v>0</v>
      </c>
      <c r="CC10" s="20">
        <f>Table1[[#This Row],[Check 3 Per Student Savings]]*CB10</f>
        <v>0</v>
      </c>
      <c r="CD10" s="15">
        <f>IF(Table1[[#This Row],[Check 3 Status]]="Continued", Table1[[#This Row],[Check 3 Students Spring]], 0)</f>
        <v>0</v>
      </c>
      <c r="CE10" s="20">
        <f>Table1[[#This Row],[Check 3 Per Student Savings]]*CD10</f>
        <v>0</v>
      </c>
      <c r="CF10" s="15">
        <f t="shared" si="23"/>
        <v>0</v>
      </c>
      <c r="CG10" s="20">
        <f t="shared" si="24"/>
        <v>0</v>
      </c>
      <c r="CH10" s="20" t="s">
        <v>204</v>
      </c>
      <c r="CI10" s="15">
        <v>0</v>
      </c>
      <c r="CJ10" s="15">
        <v>0</v>
      </c>
      <c r="CK10" s="15">
        <v>0</v>
      </c>
      <c r="CL10" s="15">
        <f t="shared" si="25"/>
        <v>0</v>
      </c>
      <c r="CM10" s="20">
        <v>0</v>
      </c>
      <c r="CN10" s="20">
        <f t="shared" si="26"/>
        <v>0</v>
      </c>
      <c r="CO10" s="15">
        <f>IF(Table1[[#This Row],[Check 4 Status]]="Continued", Table1[[#This Row],[Check 4 Students Summer]], 0)</f>
        <v>0</v>
      </c>
      <c r="CP10" s="20">
        <f>Table1[[#This Row],[Check 4 Per Student Savings]]*CO10</f>
        <v>0</v>
      </c>
      <c r="CQ10" s="15">
        <f>IF(Table1[[#This Row],[Check 4 Status]]="Continued", Table1[[#This Row],[Check 4 Students Fall]], 0)</f>
        <v>0</v>
      </c>
      <c r="CR10" s="20">
        <f>Table1[[#This Row],[Check 4 Per Student Savings]]*CQ10</f>
        <v>0</v>
      </c>
      <c r="CS10" s="15">
        <f>IF(Table1[[#This Row],[Check 4 Status]]="Continued", Table1[[#This Row],[Check 4 Students Spring]], 0)</f>
        <v>0</v>
      </c>
      <c r="CT10" s="20">
        <f>Table1[[#This Row],[Check 4 Per Student Savings]]*CS10</f>
        <v>0</v>
      </c>
      <c r="CU10" s="89">
        <f t="shared" si="27"/>
        <v>0</v>
      </c>
      <c r="CV10" s="20">
        <f t="shared" si="28"/>
        <v>0</v>
      </c>
      <c r="CW10" s="20" t="s">
        <v>204</v>
      </c>
      <c r="CX10" s="15">
        <v>300</v>
      </c>
      <c r="CY10" s="15">
        <v>300</v>
      </c>
      <c r="CZ10" s="15">
        <v>300</v>
      </c>
      <c r="DA10" s="15">
        <f t="shared" si="29"/>
        <v>900</v>
      </c>
      <c r="DB10" s="20">
        <v>0</v>
      </c>
      <c r="DC10" s="20">
        <f t="shared" si="30"/>
        <v>0</v>
      </c>
      <c r="DD10" s="23" t="s">
        <v>136</v>
      </c>
      <c r="DE10" s="15">
        <f>IF(Table1[[#This Row],[Check 5 Status]]="Continued", Table1[[#This Row],[Check 5 Students Summer]], 0)</f>
        <v>0</v>
      </c>
      <c r="DF10" s="20">
        <f>Table1[[#This Row],[Check 5 Per Student Savings]]*DE10</f>
        <v>0</v>
      </c>
      <c r="DG10" s="15">
        <f>IF(Table1[[#This Row],[Check 5 Status]]="Continued", Table1[[#This Row],[Check 5 Students Fall]], 0)</f>
        <v>0</v>
      </c>
      <c r="DH10" s="20">
        <f>Table1[[#This Row],[Check 5 Per Student Savings]]*DG10</f>
        <v>0</v>
      </c>
      <c r="DI10" s="15">
        <f>IF(Table1[[#This Row],[Check 5 Status]]="Continued", Table1[[#This Row],[Check 5 Students Spring]], 0)</f>
        <v>0</v>
      </c>
      <c r="DJ10" s="20">
        <f>Table1[[#This Row],[Check 5 Per Student Savings]]*DI10</f>
        <v>0</v>
      </c>
      <c r="DK10" s="15">
        <f t="shared" si="31"/>
        <v>0</v>
      </c>
      <c r="DL10" s="20">
        <f t="shared" si="32"/>
        <v>0</v>
      </c>
      <c r="DM10" s="20" t="s">
        <v>204</v>
      </c>
      <c r="DN10" s="15">
        <v>300</v>
      </c>
      <c r="DO10" s="15">
        <v>300</v>
      </c>
      <c r="DP10" s="15">
        <v>300</v>
      </c>
      <c r="DQ10" s="15">
        <f t="shared" si="33"/>
        <v>900</v>
      </c>
      <c r="DR10" s="20">
        <v>0</v>
      </c>
      <c r="DS10" s="20">
        <f t="shared" si="34"/>
        <v>0</v>
      </c>
      <c r="DT10" s="23" t="s">
        <v>136</v>
      </c>
      <c r="DU10" s="15">
        <f>IF(Table1[[#This Row],[Check 6 Status]]="Continued", Table1[[#This Row],[Check 6 Students Summer]], 0)</f>
        <v>0</v>
      </c>
      <c r="DV10" s="20">
        <f>Table1[[#This Row],[Check 6 Per Student Savings]]*DU10</f>
        <v>0</v>
      </c>
      <c r="DW10" s="15">
        <f>IF(Table1[[#This Row],[Check 6 Status]]="Continued", Table1[[#This Row],[Check 6 Students Fall]], 0)</f>
        <v>0</v>
      </c>
      <c r="DX10" s="20">
        <f>Table1[[#This Row],[Check 6 Per Student Savings]]*DW10</f>
        <v>0</v>
      </c>
      <c r="DY10" s="15">
        <f>IF(Table1[[#This Row],[Check 6 Status]]="Continued", Table1[[#This Row],[Check 6 Students Spring]], 0)</f>
        <v>0</v>
      </c>
      <c r="DZ10" s="20">
        <f>Table1[[#This Row],[Check 6 Per Student Savings]]*DY10</f>
        <v>0</v>
      </c>
      <c r="EA10" s="15">
        <f t="shared" si="35"/>
        <v>0</v>
      </c>
      <c r="EB10" s="20">
        <f t="shared" si="36"/>
        <v>0</v>
      </c>
      <c r="EC10"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300</v>
      </c>
      <c r="ED10"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124875</v>
      </c>
      <c r="EE10" s="20">
        <f>Table1[[#This Row],[Grand Total Savings]]/Table1[[#This Row],[Total Award]]</f>
        <v>11.5625</v>
      </c>
      <c r="EF10" s="13"/>
      <c r="EG10" s="13"/>
      <c r="EH10" s="13"/>
      <c r="EI10" s="13"/>
      <c r="EJ10" s="13"/>
      <c r="EK10" s="13"/>
      <c r="EL10" s="13"/>
      <c r="FB10" s="13"/>
      <c r="FC10" s="13"/>
      <c r="FD10" s="13"/>
      <c r="FE10" s="13"/>
    </row>
    <row r="11" spans="1:161" x14ac:dyDescent="0.25">
      <c r="A11" s="116" t="s">
        <v>205</v>
      </c>
      <c r="B11" s="40" t="s">
        <v>133</v>
      </c>
      <c r="C11" s="23" t="s">
        <v>7</v>
      </c>
      <c r="D11" s="71" t="s">
        <v>134</v>
      </c>
      <c r="E11" s="13" t="s">
        <v>190</v>
      </c>
      <c r="F11" s="52">
        <v>10800</v>
      </c>
      <c r="G11" s="23" t="s">
        <v>136</v>
      </c>
      <c r="H11" s="28" t="s">
        <v>206</v>
      </c>
      <c r="I11" s="13" t="s">
        <v>207</v>
      </c>
      <c r="J11" s="28" t="s">
        <v>208</v>
      </c>
      <c r="K11" s="28" t="s">
        <v>209</v>
      </c>
      <c r="L11" s="28" t="s">
        <v>169</v>
      </c>
      <c r="M11" s="13" t="s">
        <v>163</v>
      </c>
      <c r="N11" s="13" t="s">
        <v>142</v>
      </c>
      <c r="O11" s="13" t="s">
        <v>142</v>
      </c>
      <c r="P11" s="20">
        <v>5544</v>
      </c>
      <c r="Q11" s="13">
        <v>56</v>
      </c>
      <c r="R11" s="20">
        <f t="shared" si="0"/>
        <v>99</v>
      </c>
      <c r="S11" s="15">
        <f t="shared" si="1"/>
        <v>18.666666666666668</v>
      </c>
      <c r="T11" s="15">
        <f t="shared" si="2"/>
        <v>18.666666666666668</v>
      </c>
      <c r="U11" s="15">
        <f t="shared" si="3"/>
        <v>18.666666666666668</v>
      </c>
      <c r="V11" s="13" t="s">
        <v>143</v>
      </c>
      <c r="W11" s="13" t="s">
        <v>144</v>
      </c>
      <c r="Z11" s="13" t="s">
        <v>145</v>
      </c>
      <c r="AA11" s="15">
        <f>Table1[[#This Row],[Students Per Spring]]</f>
        <v>18.666666666666668</v>
      </c>
      <c r="AB11" s="20">
        <f t="shared" si="4"/>
        <v>1848.0000000000002</v>
      </c>
      <c r="AC11" s="15">
        <f t="shared" si="5"/>
        <v>18.666666666666668</v>
      </c>
      <c r="AD11" s="20">
        <f t="shared" si="6"/>
        <v>1848.0000000000002</v>
      </c>
      <c r="AE11" s="15">
        <f>IF(Table1[[#This Row],[Sustainability Check 1 (2017-2018) Status]]="Continued", Table1[[#This Row],[Students Per Summer]], 0)</f>
        <v>18.666666666666668</v>
      </c>
      <c r="AF11" s="20">
        <f t="shared" si="7"/>
        <v>1848.0000000000002</v>
      </c>
      <c r="AG11" s="15">
        <f>IF(Table1[[#This Row],[Sustainability Check 1 (2017-2018) Status]]="Continued", Table1[[#This Row],[Students Per Fall]], 0)</f>
        <v>18.666666666666668</v>
      </c>
      <c r="AH11" s="20">
        <f t="shared" si="8"/>
        <v>1848.0000000000002</v>
      </c>
      <c r="AI11" s="15">
        <f>IF(Table1[[#This Row],[Sustainability Check 1 (2017-2018) Status]]="Continued", Table1[[#This Row],[Students Per Spring]], 0)</f>
        <v>18.666666666666668</v>
      </c>
      <c r="AJ11" s="20">
        <f t="shared" si="9"/>
        <v>1848.0000000000002</v>
      </c>
      <c r="AK11" s="15">
        <f>AE11+AG11+AI11</f>
        <v>56</v>
      </c>
      <c r="AL11" s="20">
        <f t="shared" si="37"/>
        <v>5544.0000000000009</v>
      </c>
      <c r="AM11" s="15">
        <f>IF(Table1[[#This Row],[Sustainability Check 1 (2017-2018) Status]]="Continued", Table1[[#This Row],[Students Per Summer]], 0)</f>
        <v>18.666666666666668</v>
      </c>
      <c r="AN11" s="20">
        <f>$R11*AM11</f>
        <v>1848.0000000000002</v>
      </c>
      <c r="AO11" s="16">
        <f>IF(Table1[[#This Row],[Sustainability Check 1 (2017-2018) Status]]="Continued", Table1[[#This Row],[Students Per Fall]], 0)</f>
        <v>18.666666666666668</v>
      </c>
      <c r="AP11" s="20">
        <f>$R11*AO11</f>
        <v>1848.0000000000002</v>
      </c>
      <c r="AQ11" s="16">
        <f>IF(Table1[[#This Row],[Sustainability Check 1 (2017-2018) Status]]="Continued", Table1[[#This Row],[Students Per Spring]], 0)</f>
        <v>18.666666666666668</v>
      </c>
      <c r="AR11" s="20">
        <f>$R11*AQ11</f>
        <v>1848.0000000000002</v>
      </c>
      <c r="AS11" s="16">
        <f>AM11+AO11+AQ11</f>
        <v>56</v>
      </c>
      <c r="AT11" s="20">
        <f>AN11+AP11+AR11</f>
        <v>5544.0000000000009</v>
      </c>
      <c r="AU11" s="16">
        <f>IF(Table1[[#This Row],[Sustainability Check 1 (2017-2018) Status]]="Continued", Table1[[#This Row],[Students Per Summer]], 0)</f>
        <v>18.666666666666668</v>
      </c>
      <c r="AV11" s="20">
        <f>$R11*AU11</f>
        <v>1848.0000000000002</v>
      </c>
      <c r="AW11" s="16">
        <f>IF(Table1[[#This Row],[Sustainability Check 1 (2017-2018) Status]]="Continued", Table1[[#This Row],[Students Per Fall]], 0)</f>
        <v>18.666666666666668</v>
      </c>
      <c r="AX11" s="20">
        <f>$R11*AW11</f>
        <v>1848.0000000000002</v>
      </c>
      <c r="AY11" s="16">
        <f>IF(Table1[[#This Row],[Sustainability Check 1 (2017-2018) Status]]="Continued", Table1[[#This Row],[Students Per Spring]], 0)</f>
        <v>18.666666666666668</v>
      </c>
      <c r="AZ11" s="20">
        <f>$R11*AY11</f>
        <v>1848.0000000000002</v>
      </c>
      <c r="BA11" s="16">
        <f>AU11+AW11+AY11</f>
        <v>56</v>
      </c>
      <c r="BB11" s="20">
        <f>AV11+AX11+AZ11</f>
        <v>5544.0000000000009</v>
      </c>
      <c r="BC11" s="20" t="s">
        <v>156</v>
      </c>
      <c r="BD11" s="16">
        <v>0</v>
      </c>
      <c r="BE11" s="16">
        <v>0</v>
      </c>
      <c r="BF11" s="16">
        <v>0</v>
      </c>
      <c r="BG11" s="16">
        <f t="shared" ref="BG11:BG27" si="38">SUM(BD11:BF11)</f>
        <v>0</v>
      </c>
      <c r="BH11" s="24">
        <v>104.5</v>
      </c>
      <c r="BI11" s="20">
        <f>Table1[[#This Row],[Check 2 Students Total]]*Table1[[#This Row],[Summer 2018 Price Check]]</f>
        <v>0</v>
      </c>
      <c r="BJ11" s="16">
        <f>IF(Table1[[#This Row],[Sustainability Check 2 (2018-2019) Status]]="Continued", Table1[[#This Row],[Check 2 Students Summer]], 0)</f>
        <v>0</v>
      </c>
      <c r="BK11" s="20">
        <f>Table1[[#This Row],[Summer 2018 Price Check]]*BJ11</f>
        <v>0</v>
      </c>
      <c r="BL11" s="16">
        <f>IF(Table1[[#This Row],[Sustainability Check 2 (2018-2019) Status]]="Continued", Table1[[#This Row],[Check 2 Students Fall]], 0)</f>
        <v>0</v>
      </c>
      <c r="BM11" s="20">
        <f>Table1[[#This Row],[Summer 2018 Price Check]]*BL11</f>
        <v>0</v>
      </c>
      <c r="BN11" s="15">
        <f>IF(Table1[[#This Row],[Sustainability Check 2 (2018-2019) Status]]="Continued", Table1[Check 2 Students Spring], 0)</f>
        <v>0</v>
      </c>
      <c r="BO11" s="20">
        <f>Table1[[#This Row],[Summer 2018 Price Check]]*Table1[[#This Row],[Spring 2019 Students]]</f>
        <v>0</v>
      </c>
      <c r="BP11" s="16">
        <f t="shared" si="19"/>
        <v>0</v>
      </c>
      <c r="BQ11" s="20">
        <f t="shared" si="20"/>
        <v>0</v>
      </c>
      <c r="BR11" s="20" t="s">
        <v>156</v>
      </c>
      <c r="BS11" s="15">
        <v>0</v>
      </c>
      <c r="BT11" s="15">
        <v>0</v>
      </c>
      <c r="BU11" s="15">
        <v>0</v>
      </c>
      <c r="BV11" s="15">
        <f t="shared" si="21"/>
        <v>0</v>
      </c>
      <c r="BW11" s="20">
        <v>0</v>
      </c>
      <c r="BX11" s="20">
        <f t="shared" si="22"/>
        <v>0</v>
      </c>
      <c r="BY11" s="13" t="s">
        <v>143</v>
      </c>
      <c r="BZ11" s="15">
        <f>IF(Table1[[#This Row],[Check 3 Status]]="Continued", Table1[[#This Row],[Check 3 Students Summer]], 0)</f>
        <v>0</v>
      </c>
      <c r="CA11" s="20">
        <f>Table1[[#This Row],[Check 3 Per Student Savings]]*BZ11</f>
        <v>0</v>
      </c>
      <c r="CB11" s="15">
        <f>IF(Table1[[#This Row],[Check 3 Status]]="Continued", Table1[[#This Row],[Check 3 Students Fall]], 0)</f>
        <v>0</v>
      </c>
      <c r="CC11" s="20">
        <f>Table1[[#This Row],[Check 3 Per Student Savings]]*CB11</f>
        <v>0</v>
      </c>
      <c r="CD11" s="15">
        <f>IF(Table1[[#This Row],[Check 3 Status]]="Continued", Table1[[#This Row],[Check 3 Students Spring]], 0)</f>
        <v>0</v>
      </c>
      <c r="CE11" s="20">
        <f>Table1[[#This Row],[Check 3 Per Student Savings]]*CD11</f>
        <v>0</v>
      </c>
      <c r="CF11" s="15">
        <f t="shared" si="23"/>
        <v>0</v>
      </c>
      <c r="CG11" s="20">
        <f t="shared" si="24"/>
        <v>0</v>
      </c>
      <c r="CH11" s="20" t="s">
        <v>156</v>
      </c>
      <c r="CI11" s="15">
        <v>0</v>
      </c>
      <c r="CJ11" s="15">
        <v>0</v>
      </c>
      <c r="CK11" s="15">
        <v>0</v>
      </c>
      <c r="CL11" s="15">
        <f t="shared" si="25"/>
        <v>0</v>
      </c>
      <c r="CM11" s="20">
        <v>0</v>
      </c>
      <c r="CN11" s="20">
        <f t="shared" si="26"/>
        <v>0</v>
      </c>
      <c r="CO11" s="15">
        <f>IF(Table1[[#This Row],[Check 4 Status]]="Continued", Table1[[#This Row],[Check 4 Students Summer]], 0)</f>
        <v>0</v>
      </c>
      <c r="CP11" s="20">
        <f>Table1[[#This Row],[Check 4 Per Student Savings]]*CO11</f>
        <v>0</v>
      </c>
      <c r="CQ11" s="15">
        <f>IF(Table1[[#This Row],[Check 4 Status]]="Continued", Table1[[#This Row],[Check 4 Students Fall]], 0)</f>
        <v>0</v>
      </c>
      <c r="CR11" s="20">
        <f>Table1[[#This Row],[Check 4 Per Student Savings]]*CQ11</f>
        <v>0</v>
      </c>
      <c r="CS11" s="15">
        <f>IF(Table1[[#This Row],[Check 4 Status]]="Continued", Table1[[#This Row],[Check 4 Students Spring]], 0)</f>
        <v>0</v>
      </c>
      <c r="CT11" s="20">
        <f>Table1[[#This Row],[Check 4 Per Student Savings]]*CS11</f>
        <v>0</v>
      </c>
      <c r="CU11" s="89">
        <f t="shared" si="27"/>
        <v>0</v>
      </c>
      <c r="CV11" s="20">
        <f t="shared" si="28"/>
        <v>0</v>
      </c>
      <c r="CW11" s="20" t="s">
        <v>156</v>
      </c>
      <c r="CX11" s="15">
        <v>18.666666666666668</v>
      </c>
      <c r="CY11" s="15">
        <v>18.666666666666668</v>
      </c>
      <c r="CZ11" s="15">
        <v>18.666666666666668</v>
      </c>
      <c r="DA11" s="15">
        <f t="shared" si="29"/>
        <v>56</v>
      </c>
      <c r="DB11" s="20">
        <v>0</v>
      </c>
      <c r="DC11" s="20">
        <f t="shared" si="30"/>
        <v>0</v>
      </c>
      <c r="DD11" s="23" t="s">
        <v>136</v>
      </c>
      <c r="DE11" s="15">
        <f>IF(Table1[[#This Row],[Check 5 Status]]="Continued", Table1[[#This Row],[Check 5 Students Summer]], 0)</f>
        <v>0</v>
      </c>
      <c r="DF11" s="20">
        <f>Table1[[#This Row],[Check 5 Per Student Savings]]*DE11</f>
        <v>0</v>
      </c>
      <c r="DG11" s="15">
        <f>IF(Table1[[#This Row],[Check 5 Status]]="Continued", Table1[[#This Row],[Check 5 Students Fall]], 0)</f>
        <v>0</v>
      </c>
      <c r="DH11" s="20">
        <f>Table1[[#This Row],[Check 5 Per Student Savings]]*DG11</f>
        <v>0</v>
      </c>
      <c r="DI11" s="15">
        <f>IF(Table1[[#This Row],[Check 5 Status]]="Continued", Table1[[#This Row],[Check 5 Students Spring]], 0)</f>
        <v>0</v>
      </c>
      <c r="DJ11" s="20">
        <f>Table1[[#This Row],[Check 5 Per Student Savings]]*DI11</f>
        <v>0</v>
      </c>
      <c r="DK11" s="15">
        <f t="shared" si="31"/>
        <v>0</v>
      </c>
      <c r="DL11" s="20">
        <f t="shared" si="32"/>
        <v>0</v>
      </c>
      <c r="DM11" s="20" t="s">
        <v>156</v>
      </c>
      <c r="DN11" s="15">
        <v>18.666666666666668</v>
      </c>
      <c r="DO11" s="15">
        <v>18.666666666666668</v>
      </c>
      <c r="DP11" s="15">
        <v>18.666666666666668</v>
      </c>
      <c r="DQ11" s="15">
        <f t="shared" si="33"/>
        <v>56</v>
      </c>
      <c r="DR11" s="20">
        <v>0</v>
      </c>
      <c r="DS11" s="20">
        <f t="shared" si="34"/>
        <v>0</v>
      </c>
      <c r="DT11" s="23" t="s">
        <v>136</v>
      </c>
      <c r="DU11" s="15">
        <f>IF(Table1[[#This Row],[Check 6 Status]]="Continued", Table1[[#This Row],[Check 6 Students Summer]], 0)</f>
        <v>0</v>
      </c>
      <c r="DV11" s="20">
        <f>Table1[[#This Row],[Check 6 Per Student Savings]]*DU11</f>
        <v>0</v>
      </c>
      <c r="DW11" s="15">
        <f>IF(Table1[[#This Row],[Check 6 Status]]="Continued", Table1[[#This Row],[Check 6 Students Fall]], 0)</f>
        <v>0</v>
      </c>
      <c r="DX11" s="20">
        <f>Table1[[#This Row],[Check 6 Per Student Savings]]*DW11</f>
        <v>0</v>
      </c>
      <c r="DY11" s="15">
        <f>IF(Table1[[#This Row],[Check 6 Status]]="Continued", Table1[[#This Row],[Check 6 Students Spring]], 0)</f>
        <v>0</v>
      </c>
      <c r="DZ11" s="20">
        <f>Table1[[#This Row],[Check 6 Per Student Savings]]*DY11</f>
        <v>0</v>
      </c>
      <c r="EA11" s="15">
        <f t="shared" si="35"/>
        <v>0</v>
      </c>
      <c r="EB11" s="20">
        <f t="shared" si="36"/>
        <v>0</v>
      </c>
      <c r="EC11"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186.66666666666669</v>
      </c>
      <c r="ED11"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18480.000000000004</v>
      </c>
      <c r="EE11" s="20">
        <f>Table1[[#This Row],[Grand Total Savings]]/Table1[[#This Row],[Total Award]]</f>
        <v>1.7111111111111115</v>
      </c>
      <c r="EF11" s="13"/>
      <c r="EG11" s="13"/>
      <c r="EH11" s="13"/>
      <c r="EI11" s="13"/>
      <c r="EJ11" s="13"/>
      <c r="EK11" s="13"/>
      <c r="EL11" s="13"/>
      <c r="FB11" s="13"/>
      <c r="FC11" s="13"/>
      <c r="FD11" s="13"/>
      <c r="FE11" s="13"/>
    </row>
    <row r="12" spans="1:161" x14ac:dyDescent="0.25">
      <c r="A12" s="116" t="s">
        <v>210</v>
      </c>
      <c r="B12" s="40" t="s">
        <v>133</v>
      </c>
      <c r="C12" s="23" t="s">
        <v>7</v>
      </c>
      <c r="D12" s="71" t="s">
        <v>134</v>
      </c>
      <c r="E12" s="13" t="s">
        <v>211</v>
      </c>
      <c r="F12" s="52">
        <v>10800</v>
      </c>
      <c r="G12" s="23" t="s">
        <v>136</v>
      </c>
      <c r="H12" s="28" t="s">
        <v>212</v>
      </c>
      <c r="I12" s="13" t="s">
        <v>213</v>
      </c>
      <c r="J12" s="28" t="s">
        <v>214</v>
      </c>
      <c r="K12" s="28" t="s">
        <v>215</v>
      </c>
      <c r="L12" s="28" t="s">
        <v>216</v>
      </c>
      <c r="M12" s="13" t="s">
        <v>142</v>
      </c>
      <c r="N12" s="13" t="s">
        <v>142</v>
      </c>
      <c r="O12" s="13" t="s">
        <v>142</v>
      </c>
      <c r="P12" s="20">
        <v>44000</v>
      </c>
      <c r="Q12" s="13">
        <v>440</v>
      </c>
      <c r="R12" s="20">
        <f t="shared" si="0"/>
        <v>100</v>
      </c>
      <c r="S12" s="15">
        <f t="shared" si="1"/>
        <v>146.66666666666666</v>
      </c>
      <c r="T12" s="15">
        <f t="shared" si="2"/>
        <v>146.66666666666666</v>
      </c>
      <c r="U12" s="15">
        <f t="shared" si="3"/>
        <v>146.66666666666666</v>
      </c>
      <c r="V12" s="13" t="s">
        <v>143</v>
      </c>
      <c r="W12" s="13" t="s">
        <v>202</v>
      </c>
      <c r="X12" s="13">
        <v>102</v>
      </c>
      <c r="Y12" s="13" t="s">
        <v>217</v>
      </c>
      <c r="Z12" s="13" t="s">
        <v>145</v>
      </c>
      <c r="AA12" s="15">
        <f>Table1[[#This Row],[Students Per Spring]]</f>
        <v>146.66666666666666</v>
      </c>
      <c r="AB12" s="20">
        <f t="shared" si="4"/>
        <v>14666.666666666666</v>
      </c>
      <c r="AC12" s="15">
        <f t="shared" si="5"/>
        <v>146.66666666666666</v>
      </c>
      <c r="AD12" s="20">
        <f t="shared" si="6"/>
        <v>14666.666666666666</v>
      </c>
      <c r="AE12" s="15">
        <f>IF(Table1[[#This Row],[Sustainability Check 1 (2017-2018) Status]]="Continued", Table1[[#This Row],[Students Per Summer]], 0)</f>
        <v>146.66666666666666</v>
      </c>
      <c r="AF12" s="20">
        <f t="shared" si="7"/>
        <v>14666.666666666666</v>
      </c>
      <c r="AG12" s="15">
        <v>0</v>
      </c>
      <c r="AH12" s="20">
        <f t="shared" si="8"/>
        <v>0</v>
      </c>
      <c r="AI12" s="15">
        <v>0</v>
      </c>
      <c r="AJ12" s="20">
        <f t="shared" si="9"/>
        <v>0</v>
      </c>
      <c r="AK12" s="15">
        <v>0</v>
      </c>
      <c r="AL12" s="20">
        <f t="shared" si="37"/>
        <v>14666.666666666666</v>
      </c>
      <c r="AM12" s="15">
        <v>0</v>
      </c>
      <c r="AN12" s="20">
        <v>0</v>
      </c>
      <c r="AO12" s="16">
        <v>0</v>
      </c>
      <c r="AP12" s="20">
        <v>0</v>
      </c>
      <c r="AQ12" s="16">
        <v>0</v>
      </c>
      <c r="AR12" s="20">
        <v>0</v>
      </c>
      <c r="AS12" s="16">
        <v>0</v>
      </c>
      <c r="AT12" s="20">
        <v>0</v>
      </c>
      <c r="AU12" s="16">
        <v>0</v>
      </c>
      <c r="AV12" s="20">
        <v>0</v>
      </c>
      <c r="AW12" s="16">
        <v>0</v>
      </c>
      <c r="AX12" s="20">
        <v>0</v>
      </c>
      <c r="AY12" s="16">
        <v>0</v>
      </c>
      <c r="AZ12" s="20">
        <v>0</v>
      </c>
      <c r="BA12" s="16">
        <v>0</v>
      </c>
      <c r="BB12" s="20">
        <v>0</v>
      </c>
      <c r="BC12" s="26" t="s">
        <v>204</v>
      </c>
      <c r="BD12" s="25">
        <v>0</v>
      </c>
      <c r="BE12" s="25">
        <v>0</v>
      </c>
      <c r="BF12" s="25">
        <v>0</v>
      </c>
      <c r="BG12" s="25">
        <f t="shared" si="38"/>
        <v>0</v>
      </c>
      <c r="BH12" s="24">
        <v>115.99</v>
      </c>
      <c r="BI12" s="20">
        <f>Table1[[#This Row],[Check 2 Students Total]]*Table1[[#This Row],[Summer 2018 Price Check]]</f>
        <v>0</v>
      </c>
      <c r="BJ12" s="16">
        <f>IF(Table1[[#This Row],[Sustainability Check 2 (2018-2019) Status]]="Continued", Table1[[#This Row],[Check 2 Students Summer]], 0)</f>
        <v>0</v>
      </c>
      <c r="BK12" s="20">
        <f>Table1[[#This Row],[Summer 2018 Price Check]]*BJ12</f>
        <v>0</v>
      </c>
      <c r="BL12" s="16">
        <f>IF(Table1[[#This Row],[Sustainability Check 2 (2018-2019) Status]]="Continued", Table1[[#This Row],[Check 2 Students Fall]], 0)</f>
        <v>0</v>
      </c>
      <c r="BM12" s="20">
        <f>Table1[[#This Row],[Summer 2018 Price Check]]*BL12</f>
        <v>0</v>
      </c>
      <c r="BN12" s="15">
        <f>IF(Table1[[#This Row],[Sustainability Check 2 (2018-2019) Status]]="Continued", Table1[Check 2 Students Spring], 0)</f>
        <v>0</v>
      </c>
      <c r="BO12" s="20">
        <f>Table1[[#This Row],[Summer 2018 Price Check]]*Table1[[#This Row],[Spring 2019 Students]]</f>
        <v>0</v>
      </c>
      <c r="BP12" s="16">
        <f t="shared" si="19"/>
        <v>0</v>
      </c>
      <c r="BQ12" s="20">
        <f t="shared" si="20"/>
        <v>0</v>
      </c>
      <c r="BR12" s="26" t="s">
        <v>204</v>
      </c>
      <c r="BS12" s="15">
        <v>0</v>
      </c>
      <c r="BT12" s="15">
        <v>0</v>
      </c>
      <c r="BU12" s="15">
        <v>0</v>
      </c>
      <c r="BV12" s="15">
        <f t="shared" si="21"/>
        <v>0</v>
      </c>
      <c r="BW12" s="20">
        <v>0</v>
      </c>
      <c r="BX12" s="20">
        <f t="shared" si="22"/>
        <v>0</v>
      </c>
      <c r="BY12" s="13" t="s">
        <v>143</v>
      </c>
      <c r="BZ12" s="15">
        <f>IF(Table1[[#This Row],[Check 3 Status]]="Continued", Table1[[#This Row],[Check 3 Students Summer]], 0)</f>
        <v>0</v>
      </c>
      <c r="CA12" s="20">
        <f>Table1[[#This Row],[Check 3 Per Student Savings]]*BZ12</f>
        <v>0</v>
      </c>
      <c r="CB12" s="15">
        <f>IF(Table1[[#This Row],[Check 3 Status]]="Continued", Table1[[#This Row],[Check 3 Students Fall]], 0)</f>
        <v>0</v>
      </c>
      <c r="CC12" s="20">
        <f>Table1[[#This Row],[Check 3 Per Student Savings]]*CB12</f>
        <v>0</v>
      </c>
      <c r="CD12" s="15">
        <f>IF(Table1[[#This Row],[Check 3 Status]]="Continued", Table1[[#This Row],[Check 3 Students Spring]], 0)</f>
        <v>0</v>
      </c>
      <c r="CE12" s="20">
        <f>Table1[[#This Row],[Check 3 Per Student Savings]]*CD12</f>
        <v>0</v>
      </c>
      <c r="CF12" s="15">
        <f t="shared" si="23"/>
        <v>0</v>
      </c>
      <c r="CG12" s="20">
        <f t="shared" si="24"/>
        <v>0</v>
      </c>
      <c r="CH12" s="20" t="s">
        <v>204</v>
      </c>
      <c r="CI12" s="15">
        <v>0</v>
      </c>
      <c r="CJ12" s="15">
        <v>0</v>
      </c>
      <c r="CK12" s="15">
        <v>0</v>
      </c>
      <c r="CL12" s="15">
        <f t="shared" si="25"/>
        <v>0</v>
      </c>
      <c r="CM12" s="20">
        <v>0</v>
      </c>
      <c r="CN12" s="20">
        <f t="shared" si="26"/>
        <v>0</v>
      </c>
      <c r="CO12" s="15">
        <f>IF(Table1[[#This Row],[Check 4 Status]]="Continued", Table1[[#This Row],[Check 4 Students Summer]], 0)</f>
        <v>0</v>
      </c>
      <c r="CP12" s="20">
        <f>Table1[[#This Row],[Check 4 Per Student Savings]]*CO12</f>
        <v>0</v>
      </c>
      <c r="CQ12" s="15">
        <f>IF(Table1[[#This Row],[Check 4 Status]]="Continued", Table1[[#This Row],[Check 4 Students Fall]], 0)</f>
        <v>0</v>
      </c>
      <c r="CR12" s="20">
        <f>Table1[[#This Row],[Check 4 Per Student Savings]]*CQ12</f>
        <v>0</v>
      </c>
      <c r="CS12" s="15">
        <f>IF(Table1[[#This Row],[Check 4 Status]]="Continued", Table1[[#This Row],[Check 4 Students Spring]], 0)</f>
        <v>0</v>
      </c>
      <c r="CT12" s="20">
        <f>Table1[[#This Row],[Check 4 Per Student Savings]]*CS12</f>
        <v>0</v>
      </c>
      <c r="CU12" s="89">
        <f t="shared" si="27"/>
        <v>0</v>
      </c>
      <c r="CV12" s="20">
        <f t="shared" si="28"/>
        <v>0</v>
      </c>
      <c r="CW12" s="20" t="s">
        <v>204</v>
      </c>
      <c r="CX12" s="15">
        <v>146.66666666666666</v>
      </c>
      <c r="CY12" s="15">
        <v>146.66666666666666</v>
      </c>
      <c r="CZ12" s="15">
        <v>146.66666666666666</v>
      </c>
      <c r="DA12" s="15">
        <f t="shared" si="29"/>
        <v>440</v>
      </c>
      <c r="DB12" s="20">
        <v>0</v>
      </c>
      <c r="DC12" s="20">
        <f t="shared" si="30"/>
        <v>0</v>
      </c>
      <c r="DD12" s="23" t="s">
        <v>136</v>
      </c>
      <c r="DE12" s="15">
        <f>IF(Table1[[#This Row],[Check 5 Status]]="Continued", Table1[[#This Row],[Check 5 Students Summer]], 0)</f>
        <v>0</v>
      </c>
      <c r="DF12" s="20">
        <f>Table1[[#This Row],[Check 5 Per Student Savings]]*DE12</f>
        <v>0</v>
      </c>
      <c r="DG12" s="15">
        <f>IF(Table1[[#This Row],[Check 5 Status]]="Continued", Table1[[#This Row],[Check 5 Students Fall]], 0)</f>
        <v>0</v>
      </c>
      <c r="DH12" s="20">
        <f>Table1[[#This Row],[Check 5 Per Student Savings]]*DG12</f>
        <v>0</v>
      </c>
      <c r="DI12" s="15">
        <f>IF(Table1[[#This Row],[Check 5 Status]]="Continued", Table1[[#This Row],[Check 5 Students Spring]], 0)</f>
        <v>0</v>
      </c>
      <c r="DJ12" s="20">
        <f>Table1[[#This Row],[Check 5 Per Student Savings]]*DI12</f>
        <v>0</v>
      </c>
      <c r="DK12" s="15">
        <f t="shared" si="31"/>
        <v>0</v>
      </c>
      <c r="DL12" s="20">
        <f t="shared" si="32"/>
        <v>0</v>
      </c>
      <c r="DM12" s="20" t="s">
        <v>204</v>
      </c>
      <c r="DN12" s="15">
        <v>146.66666666666666</v>
      </c>
      <c r="DO12" s="15">
        <v>146.66666666666666</v>
      </c>
      <c r="DP12" s="15">
        <v>146.66666666666666</v>
      </c>
      <c r="DQ12" s="15">
        <f t="shared" si="33"/>
        <v>440</v>
      </c>
      <c r="DR12" s="20">
        <v>0</v>
      </c>
      <c r="DS12" s="20">
        <f t="shared" si="34"/>
        <v>0</v>
      </c>
      <c r="DT12" s="23" t="s">
        <v>136</v>
      </c>
      <c r="DU12" s="15">
        <f>IF(Table1[[#This Row],[Check 6 Status]]="Continued", Table1[[#This Row],[Check 6 Students Summer]], 0)</f>
        <v>0</v>
      </c>
      <c r="DV12" s="20">
        <f>Table1[[#This Row],[Check 6 Per Student Savings]]*DU12</f>
        <v>0</v>
      </c>
      <c r="DW12" s="15">
        <f>IF(Table1[[#This Row],[Check 6 Status]]="Continued", Table1[[#This Row],[Check 6 Students Fall]], 0)</f>
        <v>0</v>
      </c>
      <c r="DX12" s="20">
        <f>Table1[[#This Row],[Check 6 Per Student Savings]]*DW12</f>
        <v>0</v>
      </c>
      <c r="DY12" s="15">
        <f>IF(Table1[[#This Row],[Check 6 Status]]="Continued", Table1[[#This Row],[Check 6 Students Spring]], 0)</f>
        <v>0</v>
      </c>
      <c r="DZ12" s="20">
        <f>Table1[[#This Row],[Check 6 Per Student Savings]]*DY12</f>
        <v>0</v>
      </c>
      <c r="EA12" s="15">
        <f t="shared" si="35"/>
        <v>0</v>
      </c>
      <c r="EB12" s="20">
        <f t="shared" si="36"/>
        <v>0</v>
      </c>
      <c r="EC12"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146.66666666666666</v>
      </c>
      <c r="ED12"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29333.333333333332</v>
      </c>
      <c r="EE12" s="20">
        <f>Table1[[#This Row],[Grand Total Savings]]/Table1[[#This Row],[Total Award]]</f>
        <v>2.7160493827160495</v>
      </c>
      <c r="EF12" s="13"/>
      <c r="EG12" s="13"/>
      <c r="EH12" s="13"/>
      <c r="EI12" s="13"/>
      <c r="EJ12" s="13"/>
      <c r="EK12" s="13"/>
      <c r="EL12" s="13"/>
      <c r="FB12" s="13"/>
      <c r="FC12" s="13"/>
      <c r="FD12" s="13"/>
      <c r="FE12" s="13"/>
    </row>
    <row r="13" spans="1:161" x14ac:dyDescent="0.25">
      <c r="A13" s="116" t="s">
        <v>218</v>
      </c>
      <c r="B13" s="39" t="s">
        <v>133</v>
      </c>
      <c r="C13" s="23" t="s">
        <v>7</v>
      </c>
      <c r="D13" s="71" t="s">
        <v>134</v>
      </c>
      <c r="E13" s="13" t="s">
        <v>219</v>
      </c>
      <c r="F13" s="52">
        <v>10800</v>
      </c>
      <c r="G13" s="23" t="s">
        <v>136</v>
      </c>
      <c r="H13" s="28" t="s">
        <v>220</v>
      </c>
      <c r="I13" s="13" t="s">
        <v>221</v>
      </c>
      <c r="J13" s="28" t="s">
        <v>222</v>
      </c>
      <c r="K13" s="28" t="s">
        <v>223</v>
      </c>
      <c r="L13" s="28" t="s">
        <v>162</v>
      </c>
      <c r="M13" s="13" t="s">
        <v>163</v>
      </c>
      <c r="N13" s="13" t="s">
        <v>142</v>
      </c>
      <c r="O13" s="13" t="s">
        <v>142</v>
      </c>
      <c r="P13" s="20">
        <v>87025</v>
      </c>
      <c r="Q13" s="16">
        <v>521</v>
      </c>
      <c r="R13" s="20">
        <f t="shared" si="0"/>
        <v>167.03454894433781</v>
      </c>
      <c r="S13" s="15">
        <f t="shared" si="1"/>
        <v>173.66666666666666</v>
      </c>
      <c r="T13" s="15">
        <f t="shared" si="2"/>
        <v>173.66666666666666</v>
      </c>
      <c r="U13" s="15">
        <f t="shared" si="3"/>
        <v>173.66666666666666</v>
      </c>
      <c r="V13" s="13" t="s">
        <v>143</v>
      </c>
      <c r="W13" s="13" t="s">
        <v>144</v>
      </c>
      <c r="Z13" s="13" t="s">
        <v>145</v>
      </c>
      <c r="AA13" s="15">
        <f>Table1[[#This Row],[Students Per Spring]]</f>
        <v>173.66666666666666</v>
      </c>
      <c r="AB13" s="20">
        <f t="shared" si="4"/>
        <v>29008.333333333332</v>
      </c>
      <c r="AC13" s="15">
        <f t="shared" si="5"/>
        <v>173.66666666666666</v>
      </c>
      <c r="AD13" s="20">
        <f t="shared" si="6"/>
        <v>29008.333333333332</v>
      </c>
      <c r="AE13" s="15">
        <f>IF(Table1[[#This Row],[Sustainability Check 1 (2017-2018) Status]]="Continued", Table1[[#This Row],[Students Per Summer]], 0)</f>
        <v>173.66666666666666</v>
      </c>
      <c r="AF13" s="20">
        <f t="shared" si="7"/>
        <v>29008.333333333332</v>
      </c>
      <c r="AG13" s="15">
        <f>IF(Table1[[#This Row],[Sustainability Check 1 (2017-2018) Status]]="Continued", Table1[[#This Row],[Students Per Fall]], 0)</f>
        <v>173.66666666666666</v>
      </c>
      <c r="AH13" s="20">
        <f t="shared" si="8"/>
        <v>29008.333333333332</v>
      </c>
      <c r="AI13" s="15">
        <f>IF(Table1[[#This Row],[Sustainability Check 1 (2017-2018) Status]]="Continued", Table1[[#This Row],[Students Per Spring]], 0)</f>
        <v>173.66666666666666</v>
      </c>
      <c r="AJ13" s="20">
        <f t="shared" si="9"/>
        <v>29008.333333333332</v>
      </c>
      <c r="AK13" s="15">
        <f t="shared" ref="AK13:AK18" si="39">AE13+AG13+AI13</f>
        <v>521</v>
      </c>
      <c r="AL13" s="20">
        <f t="shared" si="37"/>
        <v>87025</v>
      </c>
      <c r="AM13" s="15">
        <f>IF(Table1[[#This Row],[Sustainability Check 1 (2017-2018) Status]]="Continued", Table1[[#This Row],[Students Per Summer]], 0)</f>
        <v>173.66666666666666</v>
      </c>
      <c r="AN13" s="20">
        <f t="shared" ref="AN13:AN18" si="40">$R13*AM13</f>
        <v>29008.333333333332</v>
      </c>
      <c r="AO13" s="16">
        <f>IF(Table1[[#This Row],[Sustainability Check 1 (2017-2018) Status]]="Continued", Table1[[#This Row],[Students Per Fall]], 0)</f>
        <v>173.66666666666666</v>
      </c>
      <c r="AP13" s="20">
        <f t="shared" ref="AP13:AP18" si="41">$R13*AO13</f>
        <v>29008.333333333332</v>
      </c>
      <c r="AQ13" s="16">
        <f>IF(Table1[[#This Row],[Sustainability Check 1 (2017-2018) Status]]="Continued", Table1[[#This Row],[Students Per Spring]], 0)</f>
        <v>173.66666666666666</v>
      </c>
      <c r="AR13" s="20">
        <f t="shared" ref="AR13:AR18" si="42">$R13*AQ13</f>
        <v>29008.333333333332</v>
      </c>
      <c r="AS13" s="16">
        <f t="shared" ref="AS13:AT18" si="43">AM13+AO13+AQ13</f>
        <v>521</v>
      </c>
      <c r="AT13" s="20">
        <f t="shared" si="43"/>
        <v>87025</v>
      </c>
      <c r="AU13" s="16">
        <f>IF(Table1[[#This Row],[Sustainability Check 1 (2017-2018) Status]]="Continued", Table1[[#This Row],[Students Per Summer]], 0)</f>
        <v>173.66666666666666</v>
      </c>
      <c r="AV13" s="20">
        <f t="shared" ref="AV13:AV18" si="44">$R13*AU13</f>
        <v>29008.333333333332</v>
      </c>
      <c r="AW13" s="16">
        <f>IF(Table1[[#This Row],[Sustainability Check 1 (2017-2018) Status]]="Continued", Table1[[#This Row],[Students Per Fall]], 0)</f>
        <v>173.66666666666666</v>
      </c>
      <c r="AX13" s="20">
        <f t="shared" ref="AX13:AX18" si="45">$R13*AW13</f>
        <v>29008.333333333332</v>
      </c>
      <c r="AY13" s="16">
        <f>IF(Table1[[#This Row],[Sustainability Check 1 (2017-2018) Status]]="Continued", Table1[[#This Row],[Students Per Spring]], 0)</f>
        <v>173.66666666666666</v>
      </c>
      <c r="AZ13" s="20">
        <f t="shared" ref="AZ13:AZ18" si="46">$R13*AY13</f>
        <v>29008.333333333332</v>
      </c>
      <c r="BA13" s="16">
        <f t="shared" ref="BA13:BB18" si="47">AU13+AW13+AY13</f>
        <v>521</v>
      </c>
      <c r="BB13" s="20">
        <f t="shared" si="47"/>
        <v>87025</v>
      </c>
      <c r="BC13" s="20" t="s">
        <v>145</v>
      </c>
      <c r="BD13" s="16">
        <v>50</v>
      </c>
      <c r="BE13" s="16">
        <v>200</v>
      </c>
      <c r="BF13" s="16">
        <v>180</v>
      </c>
      <c r="BG13" s="16">
        <f t="shared" si="38"/>
        <v>430</v>
      </c>
      <c r="BH13" s="24">
        <v>288.68</v>
      </c>
      <c r="BI13" s="20">
        <f>Table1[[#This Row],[Check 2 Students Total]]*Table1[[#This Row],[Summer 2018 Price Check]]</f>
        <v>124132.40000000001</v>
      </c>
      <c r="BJ13" s="16">
        <f>IF(Table1[[#This Row],[Sustainability Check 2 (2018-2019) Status]]="Continued", Table1[[#This Row],[Check 2 Students Summer]], 0)</f>
        <v>50</v>
      </c>
      <c r="BK13" s="20">
        <f>Table1[[#This Row],[Summer 2018 Price Check]]*BJ13</f>
        <v>14434</v>
      </c>
      <c r="BL13" s="16">
        <f>IF(Table1[[#This Row],[Sustainability Check 2 (2018-2019) Status]]="Continued", Table1[[#This Row],[Check 2 Students Fall]], 0)</f>
        <v>200</v>
      </c>
      <c r="BM13" s="20">
        <f>Table1[[#This Row],[Summer 2018 Price Check]]*BL13</f>
        <v>57736</v>
      </c>
      <c r="BN13" s="15">
        <f>IF(Table1[[#This Row],[Sustainability Check 2 (2018-2019) Status]]="Continued", Table1[Check 2 Students Spring], 0)</f>
        <v>180</v>
      </c>
      <c r="BO13" s="20">
        <f>Table1[[#This Row],[Summer 2018 Price Check]]*Table1[[#This Row],[Spring 2019 Students]]</f>
        <v>51962.400000000001</v>
      </c>
      <c r="BP13" s="16">
        <f t="shared" si="19"/>
        <v>430</v>
      </c>
      <c r="BQ13" s="20">
        <f t="shared" si="20"/>
        <v>124132.4</v>
      </c>
      <c r="BR13" s="20" t="s">
        <v>145</v>
      </c>
      <c r="BS13" s="15">
        <v>50</v>
      </c>
      <c r="BT13" s="15">
        <v>200</v>
      </c>
      <c r="BU13" s="15">
        <v>180</v>
      </c>
      <c r="BV13" s="15">
        <f t="shared" si="21"/>
        <v>430</v>
      </c>
      <c r="BW13" s="20">
        <v>225</v>
      </c>
      <c r="BX13" s="20">
        <f t="shared" si="22"/>
        <v>96750</v>
      </c>
      <c r="BY13" s="13" t="s">
        <v>143</v>
      </c>
      <c r="BZ13" s="15">
        <f>IF(Table1[[#This Row],[Check 3 Status]]="Continued", Table1[[#This Row],[Check 3 Students Summer]], 0)</f>
        <v>50</v>
      </c>
      <c r="CA13" s="20">
        <f>Table1[[#This Row],[Check 3 Per Student Savings]]*BZ13</f>
        <v>11250</v>
      </c>
      <c r="CB13" s="15">
        <f>IF(Table1[[#This Row],[Check 3 Status]]="Continued", Table1[[#This Row],[Check 3 Students Fall]], 0)</f>
        <v>200</v>
      </c>
      <c r="CC13" s="20">
        <f>Table1[[#This Row],[Check 3 Per Student Savings]]*CB13</f>
        <v>45000</v>
      </c>
      <c r="CD13" s="15">
        <f>IF(Table1[[#This Row],[Check 3 Status]]="Continued", Table1[[#This Row],[Check 3 Students Spring]], 0)</f>
        <v>180</v>
      </c>
      <c r="CE13" s="20">
        <f>Table1[[#This Row],[Check 3 Per Student Savings]]*CD13</f>
        <v>40500</v>
      </c>
      <c r="CF13" s="15">
        <f t="shared" si="23"/>
        <v>430</v>
      </c>
      <c r="CG13" s="20">
        <f t="shared" si="24"/>
        <v>96750</v>
      </c>
      <c r="CH13" s="20" t="s">
        <v>224</v>
      </c>
      <c r="CI13" s="15">
        <v>50</v>
      </c>
      <c r="CJ13" s="15">
        <v>200</v>
      </c>
      <c r="CK13" s="15">
        <v>180</v>
      </c>
      <c r="CL13" s="15">
        <v>0</v>
      </c>
      <c r="CM13" s="20">
        <v>0</v>
      </c>
      <c r="CN13" s="20">
        <f t="shared" si="26"/>
        <v>0</v>
      </c>
      <c r="CO13" s="15">
        <f>IF(Table1[[#This Row],[Check 4 Status]]="Continued", Table1[[#This Row],[Check 4 Students Summer]], 0)</f>
        <v>0</v>
      </c>
      <c r="CP13" s="20">
        <f>Table1[[#This Row],[Check 4 Per Student Savings]]*CO13</f>
        <v>0</v>
      </c>
      <c r="CQ13" s="15">
        <f>IF(Table1[[#This Row],[Check 4 Status]]="Continued", Table1[[#This Row],[Check 4 Students Fall]], 0)</f>
        <v>0</v>
      </c>
      <c r="CR13" s="20">
        <f>Table1[[#This Row],[Check 4 Per Student Savings]]*CQ13</f>
        <v>0</v>
      </c>
      <c r="CS13" s="15">
        <f>IF(Table1[[#This Row],[Check 4 Status]]="Continued", Table1[[#This Row],[Check 4 Students Spring]], 0)</f>
        <v>0</v>
      </c>
      <c r="CT13" s="20">
        <f>Table1[[#This Row],[Check 4 Per Student Savings]]*CS13</f>
        <v>0</v>
      </c>
      <c r="CU13" s="89">
        <f t="shared" si="27"/>
        <v>0</v>
      </c>
      <c r="CV13" s="20">
        <f t="shared" si="28"/>
        <v>0</v>
      </c>
      <c r="CW13" s="20" t="s">
        <v>224</v>
      </c>
      <c r="CX13" s="15">
        <v>173.66666666666666</v>
      </c>
      <c r="CY13" s="15">
        <v>173.66666666666666</v>
      </c>
      <c r="CZ13" s="15">
        <v>173.66666666666666</v>
      </c>
      <c r="DA13" s="15">
        <f t="shared" si="29"/>
        <v>521</v>
      </c>
      <c r="DB13" s="20">
        <v>0</v>
      </c>
      <c r="DC13" s="20">
        <f t="shared" si="30"/>
        <v>0</v>
      </c>
      <c r="DD13" s="23" t="s">
        <v>136</v>
      </c>
      <c r="DE13" s="15">
        <f>IF(Table1[[#This Row],[Check 5 Status]]="Continued", Table1[[#This Row],[Check 5 Students Summer]], 0)</f>
        <v>0</v>
      </c>
      <c r="DF13" s="20">
        <f>Table1[[#This Row],[Check 5 Per Student Savings]]*DE13</f>
        <v>0</v>
      </c>
      <c r="DG13" s="15">
        <f>IF(Table1[[#This Row],[Check 5 Status]]="Continued", Table1[[#This Row],[Check 5 Students Fall]], 0)</f>
        <v>0</v>
      </c>
      <c r="DH13" s="20">
        <f>Table1[[#This Row],[Check 5 Per Student Savings]]*DG13</f>
        <v>0</v>
      </c>
      <c r="DI13" s="15">
        <f>IF(Table1[[#This Row],[Check 5 Status]]="Continued", Table1[[#This Row],[Check 5 Students Spring]], 0)</f>
        <v>0</v>
      </c>
      <c r="DJ13" s="20">
        <f>Table1[[#This Row],[Check 5 Per Student Savings]]*DI13</f>
        <v>0</v>
      </c>
      <c r="DK13" s="15">
        <f t="shared" si="31"/>
        <v>0</v>
      </c>
      <c r="DL13" s="20">
        <f t="shared" si="32"/>
        <v>0</v>
      </c>
      <c r="DM13" s="20" t="s">
        <v>224</v>
      </c>
      <c r="DN13" s="15">
        <v>173.66666666666666</v>
      </c>
      <c r="DO13" s="15">
        <v>173.66666666666666</v>
      </c>
      <c r="DP13" s="15">
        <v>173.66666666666666</v>
      </c>
      <c r="DQ13" s="15">
        <f t="shared" si="33"/>
        <v>521</v>
      </c>
      <c r="DR13" s="20">
        <v>0</v>
      </c>
      <c r="DS13" s="20">
        <f t="shared" si="34"/>
        <v>0</v>
      </c>
      <c r="DT13" s="23" t="s">
        <v>136</v>
      </c>
      <c r="DU13" s="15">
        <f>IF(Table1[[#This Row],[Check 6 Status]]="Continued", Table1[[#This Row],[Check 6 Students Summer]], 0)</f>
        <v>0</v>
      </c>
      <c r="DV13" s="20">
        <f>Table1[[#This Row],[Check 6 Per Student Savings]]*DU13</f>
        <v>0</v>
      </c>
      <c r="DW13" s="15">
        <f>IF(Table1[[#This Row],[Check 6 Status]]="Continued", Table1[[#This Row],[Check 6 Students Fall]], 0)</f>
        <v>0</v>
      </c>
      <c r="DX13" s="20">
        <f>Table1[[#This Row],[Check 6 Per Student Savings]]*DW13</f>
        <v>0</v>
      </c>
      <c r="DY13" s="15">
        <f>IF(Table1[[#This Row],[Check 6 Status]]="Continued", Table1[[#This Row],[Check 6 Students Spring]], 0)</f>
        <v>0</v>
      </c>
      <c r="DZ13" s="20">
        <f>Table1[[#This Row],[Check 6 Per Student Savings]]*DY13</f>
        <v>0</v>
      </c>
      <c r="EA13" s="15">
        <f t="shared" si="35"/>
        <v>0</v>
      </c>
      <c r="EB13" s="20">
        <f t="shared" si="36"/>
        <v>0</v>
      </c>
      <c r="EC13"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2596.6666666666665</v>
      </c>
      <c r="ED13"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510965.73333333328</v>
      </c>
      <c r="EE13" s="20">
        <f>Table1[[#This Row],[Grand Total Savings]]/Table1[[#This Row],[Total Award]]</f>
        <v>47.311641975308639</v>
      </c>
      <c r="EF13" s="13"/>
      <c r="EG13" s="13"/>
      <c r="EH13" s="13"/>
      <c r="EI13" s="13"/>
      <c r="EJ13" s="13"/>
      <c r="EK13" s="13"/>
      <c r="EL13" s="13"/>
      <c r="FB13" s="13"/>
      <c r="FC13" s="13"/>
      <c r="FD13" s="13"/>
      <c r="FE13" s="13"/>
    </row>
    <row r="14" spans="1:161" x14ac:dyDescent="0.25">
      <c r="A14" s="116" t="s">
        <v>225</v>
      </c>
      <c r="B14" s="39" t="s">
        <v>133</v>
      </c>
      <c r="C14" s="23" t="s">
        <v>7</v>
      </c>
      <c r="D14" s="71" t="s">
        <v>134</v>
      </c>
      <c r="E14" s="13" t="s">
        <v>226</v>
      </c>
      <c r="F14" s="52">
        <v>10800</v>
      </c>
      <c r="G14" s="23" t="s">
        <v>136</v>
      </c>
      <c r="H14" s="28" t="s">
        <v>227</v>
      </c>
      <c r="I14" s="13" t="s">
        <v>228</v>
      </c>
      <c r="J14" s="28" t="s">
        <v>229</v>
      </c>
      <c r="K14" s="28" t="s">
        <v>230</v>
      </c>
      <c r="L14" s="28" t="s">
        <v>231</v>
      </c>
      <c r="M14" s="13" t="s">
        <v>163</v>
      </c>
      <c r="N14" s="13" t="s">
        <v>142</v>
      </c>
      <c r="O14" s="13" t="s">
        <v>154</v>
      </c>
      <c r="P14" s="20">
        <v>15360</v>
      </c>
      <c r="Q14" s="13">
        <v>80</v>
      </c>
      <c r="R14" s="20">
        <f t="shared" si="0"/>
        <v>192</v>
      </c>
      <c r="S14" s="15">
        <f t="shared" si="1"/>
        <v>26.666666666666668</v>
      </c>
      <c r="T14" s="15">
        <f t="shared" si="2"/>
        <v>26.666666666666668</v>
      </c>
      <c r="U14" s="15">
        <f t="shared" si="3"/>
        <v>26.666666666666668</v>
      </c>
      <c r="V14" s="13" t="s">
        <v>143</v>
      </c>
      <c r="W14" s="13" t="s">
        <v>144</v>
      </c>
      <c r="Z14" s="13" t="s">
        <v>145</v>
      </c>
      <c r="AA14" s="15">
        <f>Table1[[#This Row],[Students Per Spring]]</f>
        <v>26.666666666666668</v>
      </c>
      <c r="AB14" s="20">
        <f t="shared" si="4"/>
        <v>5120</v>
      </c>
      <c r="AC14" s="15">
        <f t="shared" si="5"/>
        <v>26.666666666666668</v>
      </c>
      <c r="AD14" s="20">
        <f t="shared" si="6"/>
        <v>5120</v>
      </c>
      <c r="AE14" s="15">
        <f>IF(Table1[[#This Row],[Sustainability Check 1 (2017-2018) Status]]="Continued", Table1[[#This Row],[Students Per Summer]], 0)</f>
        <v>26.666666666666668</v>
      </c>
      <c r="AF14" s="20">
        <f t="shared" si="7"/>
        <v>5120</v>
      </c>
      <c r="AG14" s="15">
        <f>IF(Table1[[#This Row],[Sustainability Check 1 (2017-2018) Status]]="Continued", Table1[[#This Row],[Students Per Fall]], 0)</f>
        <v>26.666666666666668</v>
      </c>
      <c r="AH14" s="20">
        <f t="shared" si="8"/>
        <v>5120</v>
      </c>
      <c r="AI14" s="15">
        <f>IF(Table1[[#This Row],[Sustainability Check 1 (2017-2018) Status]]="Continued", Table1[[#This Row],[Students Per Spring]], 0)</f>
        <v>26.666666666666668</v>
      </c>
      <c r="AJ14" s="20">
        <f t="shared" si="9"/>
        <v>5120</v>
      </c>
      <c r="AK14" s="15">
        <f t="shared" si="39"/>
        <v>80</v>
      </c>
      <c r="AL14" s="20">
        <f t="shared" si="37"/>
        <v>15360</v>
      </c>
      <c r="AM14" s="15">
        <f>IF(Table1[[#This Row],[Sustainability Check 1 (2017-2018) Status]]="Continued", Table1[[#This Row],[Students Per Summer]], 0)</f>
        <v>26.666666666666668</v>
      </c>
      <c r="AN14" s="20">
        <f t="shared" si="40"/>
        <v>5120</v>
      </c>
      <c r="AO14" s="16">
        <f>IF(Table1[[#This Row],[Sustainability Check 1 (2017-2018) Status]]="Continued", Table1[[#This Row],[Students Per Fall]], 0)</f>
        <v>26.666666666666668</v>
      </c>
      <c r="AP14" s="20">
        <f t="shared" si="41"/>
        <v>5120</v>
      </c>
      <c r="AQ14" s="16">
        <f>IF(Table1[[#This Row],[Sustainability Check 1 (2017-2018) Status]]="Continued", Table1[[#This Row],[Students Per Spring]], 0)</f>
        <v>26.666666666666668</v>
      </c>
      <c r="AR14" s="20">
        <f t="shared" si="42"/>
        <v>5120</v>
      </c>
      <c r="AS14" s="16">
        <f t="shared" si="43"/>
        <v>80</v>
      </c>
      <c r="AT14" s="20">
        <f t="shared" si="43"/>
        <v>15360</v>
      </c>
      <c r="AU14" s="16">
        <f>IF(Table1[[#This Row],[Sustainability Check 1 (2017-2018) Status]]="Continued", Table1[[#This Row],[Students Per Summer]], 0)</f>
        <v>26.666666666666668</v>
      </c>
      <c r="AV14" s="20">
        <f t="shared" si="44"/>
        <v>5120</v>
      </c>
      <c r="AW14" s="16">
        <f>IF(Table1[[#This Row],[Sustainability Check 1 (2017-2018) Status]]="Continued", Table1[[#This Row],[Students Per Fall]], 0)</f>
        <v>26.666666666666668</v>
      </c>
      <c r="AX14" s="20">
        <f t="shared" si="45"/>
        <v>5120</v>
      </c>
      <c r="AY14" s="16">
        <f>IF(Table1[[#This Row],[Sustainability Check 1 (2017-2018) Status]]="Continued", Table1[[#This Row],[Students Per Spring]], 0)</f>
        <v>26.666666666666668</v>
      </c>
      <c r="AZ14" s="20">
        <f t="shared" si="46"/>
        <v>5120</v>
      </c>
      <c r="BA14" s="16">
        <f t="shared" si="47"/>
        <v>80</v>
      </c>
      <c r="BB14" s="20">
        <f t="shared" si="47"/>
        <v>15360</v>
      </c>
      <c r="BC14" s="20" t="s">
        <v>145</v>
      </c>
      <c r="BD14" s="16">
        <v>40</v>
      </c>
      <c r="BE14" s="16">
        <v>100</v>
      </c>
      <c r="BF14" s="16">
        <v>100</v>
      </c>
      <c r="BG14" s="16">
        <f t="shared" si="38"/>
        <v>240</v>
      </c>
      <c r="BH14" s="24">
        <v>223.65</v>
      </c>
      <c r="BI14" s="20">
        <f>Table1[[#This Row],[Check 2 Students Total]]*Table1[[#This Row],[Summer 2018 Price Check]]</f>
        <v>53676</v>
      </c>
      <c r="BJ14" s="16">
        <f>IF(Table1[[#This Row],[Sustainability Check 2 (2018-2019) Status]]="Continued", Table1[[#This Row],[Check 2 Students Summer]], 0)</f>
        <v>40</v>
      </c>
      <c r="BK14" s="20">
        <f>Table1[[#This Row],[Summer 2018 Price Check]]*BJ14</f>
        <v>8946</v>
      </c>
      <c r="BL14" s="16">
        <f>IF(Table1[[#This Row],[Sustainability Check 2 (2018-2019) Status]]="Continued", Table1[[#This Row],[Check 2 Students Fall]], 0)</f>
        <v>100</v>
      </c>
      <c r="BM14" s="20">
        <f>Table1[[#This Row],[Summer 2018 Price Check]]*BL14</f>
        <v>22365</v>
      </c>
      <c r="BN14" s="15">
        <f>IF(Table1[[#This Row],[Sustainability Check 2 (2018-2019) Status]]="Continued", Table1[Check 2 Students Spring], 0)</f>
        <v>100</v>
      </c>
      <c r="BO14" s="20">
        <f>Table1[[#This Row],[Summer 2018 Price Check]]*Table1[[#This Row],[Spring 2019 Students]]</f>
        <v>22365</v>
      </c>
      <c r="BP14" s="16">
        <f t="shared" si="19"/>
        <v>240</v>
      </c>
      <c r="BQ14" s="20">
        <f t="shared" si="20"/>
        <v>53676</v>
      </c>
      <c r="BR14" s="20" t="s">
        <v>145</v>
      </c>
      <c r="BS14" s="15">
        <v>40</v>
      </c>
      <c r="BT14" s="15">
        <v>75</v>
      </c>
      <c r="BU14" s="15">
        <v>100</v>
      </c>
      <c r="BV14" s="15">
        <f t="shared" si="21"/>
        <v>215</v>
      </c>
      <c r="BW14" s="20">
        <v>46</v>
      </c>
      <c r="BX14" s="20">
        <f t="shared" si="22"/>
        <v>9890</v>
      </c>
      <c r="BY14" s="13" t="s">
        <v>143</v>
      </c>
      <c r="BZ14" s="15">
        <f>IF(Table1[[#This Row],[Check 3 Status]]="Continued", Table1[[#This Row],[Check 3 Students Summer]], 0)</f>
        <v>40</v>
      </c>
      <c r="CA14" s="20">
        <f>Table1[[#This Row],[Check 3 Per Student Savings]]*BZ14</f>
        <v>1840</v>
      </c>
      <c r="CB14" s="15">
        <f>IF(Table1[[#This Row],[Check 3 Status]]="Continued", Table1[[#This Row],[Check 3 Students Fall]], 0)</f>
        <v>75</v>
      </c>
      <c r="CC14" s="20">
        <f>Table1[[#This Row],[Check 3 Per Student Savings]]*CB14</f>
        <v>3450</v>
      </c>
      <c r="CD14" s="15">
        <f>IF(Table1[[#This Row],[Check 3 Status]]="Continued", Table1[[#This Row],[Check 3 Students Spring]], 0)</f>
        <v>100</v>
      </c>
      <c r="CE14" s="20">
        <f>Table1[[#This Row],[Check 3 Per Student Savings]]*CD14</f>
        <v>4600</v>
      </c>
      <c r="CF14" s="15">
        <f t="shared" si="23"/>
        <v>215</v>
      </c>
      <c r="CG14" s="20">
        <f t="shared" si="24"/>
        <v>9890</v>
      </c>
      <c r="CH14" s="20" t="s">
        <v>145</v>
      </c>
      <c r="CI14" s="15">
        <v>40</v>
      </c>
      <c r="CJ14" s="15">
        <v>75</v>
      </c>
      <c r="CK14" s="15">
        <v>100</v>
      </c>
      <c r="CL14" s="15">
        <f t="shared" ref="CL14:CL20" si="48">CI14+CJ14+CK14</f>
        <v>215</v>
      </c>
      <c r="CM14" s="20">
        <v>46</v>
      </c>
      <c r="CN14" s="20">
        <f t="shared" si="26"/>
        <v>9890</v>
      </c>
      <c r="CO14" s="15">
        <f>IF(Table1[[#This Row],[Check 4 Status]]="Continued", Table1[[#This Row],[Check 4 Students Summer]], 0)</f>
        <v>40</v>
      </c>
      <c r="CP14" s="20">
        <f>Table1[[#This Row],[Check 4 Per Student Savings]]*CO14</f>
        <v>1840</v>
      </c>
      <c r="CQ14" s="15">
        <f>IF(Table1[[#This Row],[Check 4 Status]]="Continued", Table1[[#This Row],[Check 4 Students Fall]], 0)</f>
        <v>75</v>
      </c>
      <c r="CR14" s="20">
        <f>Table1[[#This Row],[Check 4 Per Student Savings]]*CQ14</f>
        <v>3450</v>
      </c>
      <c r="CS14" s="15">
        <f>IF(Table1[[#This Row],[Check 4 Status]]="Continued", Table1[[#This Row],[Check 4 Students Spring]], 0)</f>
        <v>100</v>
      </c>
      <c r="CT14" s="20">
        <f>Table1[[#This Row],[Check 4 Per Student Savings]]*CS14</f>
        <v>4600</v>
      </c>
      <c r="CU14" s="89">
        <f t="shared" si="27"/>
        <v>215</v>
      </c>
      <c r="CV14" s="20">
        <f t="shared" si="28"/>
        <v>9890</v>
      </c>
      <c r="CW14" s="20" t="s">
        <v>145</v>
      </c>
      <c r="CX14" s="15">
        <v>26.666666666666668</v>
      </c>
      <c r="CY14" s="15">
        <v>26.666666666666668</v>
      </c>
      <c r="CZ14" s="15">
        <v>26.666666666666668</v>
      </c>
      <c r="DA14" s="15">
        <f t="shared" si="29"/>
        <v>80</v>
      </c>
      <c r="DB14" s="20">
        <v>46</v>
      </c>
      <c r="DC14" s="20">
        <f t="shared" si="30"/>
        <v>3680</v>
      </c>
      <c r="DD14" s="23" t="s">
        <v>136</v>
      </c>
      <c r="DE14" s="15">
        <f>IF(Table1[[#This Row],[Check 5 Status]]="Continued", Table1[[#This Row],[Check 5 Students Summer]], 0)</f>
        <v>26.666666666666668</v>
      </c>
      <c r="DF14" s="20">
        <f>Table1[[#This Row],[Check 5 Per Student Savings]]*DE14</f>
        <v>1226.6666666666667</v>
      </c>
      <c r="DG14" s="15">
        <f>IF(Table1[[#This Row],[Check 5 Status]]="Continued", Table1[[#This Row],[Check 5 Students Fall]], 0)</f>
        <v>26.666666666666668</v>
      </c>
      <c r="DH14" s="20">
        <f>Table1[[#This Row],[Check 5 Per Student Savings]]*DG14</f>
        <v>1226.6666666666667</v>
      </c>
      <c r="DI14" s="15">
        <f>IF(Table1[[#This Row],[Check 5 Status]]="Continued", Table1[[#This Row],[Check 5 Students Spring]], 0)</f>
        <v>26.666666666666668</v>
      </c>
      <c r="DJ14" s="20">
        <f>Table1[[#This Row],[Check 5 Per Student Savings]]*DI14</f>
        <v>1226.6666666666667</v>
      </c>
      <c r="DK14" s="15">
        <f t="shared" si="31"/>
        <v>80</v>
      </c>
      <c r="DL14" s="20">
        <f t="shared" si="32"/>
        <v>3680</v>
      </c>
      <c r="DM14" s="20" t="s">
        <v>224</v>
      </c>
      <c r="DN14" s="15">
        <v>26.666666666666668</v>
      </c>
      <c r="DO14" s="15">
        <v>26.666666666666668</v>
      </c>
      <c r="DP14" s="15">
        <v>26.666666666666668</v>
      </c>
      <c r="DQ14" s="15">
        <f t="shared" si="33"/>
        <v>80</v>
      </c>
      <c r="DR14" s="20">
        <v>46</v>
      </c>
      <c r="DS14" s="20">
        <f t="shared" si="34"/>
        <v>3680</v>
      </c>
      <c r="DT14" s="23" t="s">
        <v>136</v>
      </c>
      <c r="DU14" s="15">
        <f>IF(Table1[[#This Row],[Check 6 Status]]="Continued", Table1[[#This Row],[Check 6 Students Summer]], 0)</f>
        <v>0</v>
      </c>
      <c r="DV14" s="20">
        <f>Table1[[#This Row],[Check 6 Per Student Savings]]*DU14</f>
        <v>0</v>
      </c>
      <c r="DW14" s="15">
        <f>IF(Table1[[#This Row],[Check 6 Status]]="Continued", Table1[[#This Row],[Check 6 Students Fall]], 0)</f>
        <v>0</v>
      </c>
      <c r="DX14" s="20">
        <f>Table1[[#This Row],[Check 6 Per Student Savings]]*DW14</f>
        <v>0</v>
      </c>
      <c r="DY14" s="15">
        <f>IF(Table1[[#This Row],[Check 6 Status]]="Continued", Table1[[#This Row],[Check 6 Students Spring]], 0)</f>
        <v>0</v>
      </c>
      <c r="DZ14" s="20">
        <f>Table1[[#This Row],[Check 6 Per Student Savings]]*DY14</f>
        <v>0</v>
      </c>
      <c r="EA14" s="15">
        <f t="shared" si="35"/>
        <v>0</v>
      </c>
      <c r="EB14" s="20">
        <f t="shared" si="36"/>
        <v>0</v>
      </c>
      <c r="EC14"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1016.6666666666667</v>
      </c>
      <c r="ED14"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128336</v>
      </c>
      <c r="EE14" s="20">
        <f>Table1[[#This Row],[Grand Total Savings]]/Table1[[#This Row],[Total Award]]</f>
        <v>11.882962962962964</v>
      </c>
      <c r="EF14" s="13"/>
      <c r="EG14" s="13"/>
      <c r="EH14" s="13"/>
      <c r="EI14" s="13"/>
      <c r="EJ14" s="13"/>
      <c r="EK14" s="13"/>
      <c r="EL14" s="13"/>
      <c r="FB14" s="13"/>
      <c r="FC14" s="13"/>
      <c r="FD14" s="13"/>
      <c r="FE14" s="13"/>
    </row>
    <row r="15" spans="1:161" x14ac:dyDescent="0.25">
      <c r="A15" s="116" t="s">
        <v>232</v>
      </c>
      <c r="B15" s="39" t="s">
        <v>133</v>
      </c>
      <c r="C15" s="23" t="s">
        <v>7</v>
      </c>
      <c r="D15" s="71" t="s">
        <v>134</v>
      </c>
      <c r="E15" s="13" t="s">
        <v>233</v>
      </c>
      <c r="F15" s="52">
        <v>5590</v>
      </c>
      <c r="G15" s="23" t="s">
        <v>136</v>
      </c>
      <c r="H15" s="28" t="s">
        <v>234</v>
      </c>
      <c r="I15" s="13" t="s">
        <v>235</v>
      </c>
      <c r="J15" s="28" t="s">
        <v>214</v>
      </c>
      <c r="K15" s="28" t="s">
        <v>215</v>
      </c>
      <c r="L15" s="28" t="s">
        <v>216</v>
      </c>
      <c r="M15" s="13" t="s">
        <v>163</v>
      </c>
      <c r="N15" s="13" t="s">
        <v>142</v>
      </c>
      <c r="O15" s="13" t="s">
        <v>142</v>
      </c>
      <c r="P15" s="20">
        <v>43296</v>
      </c>
      <c r="Q15" s="13">
        <v>640</v>
      </c>
      <c r="R15" s="20">
        <f t="shared" si="0"/>
        <v>67.650000000000006</v>
      </c>
      <c r="S15" s="15">
        <f t="shared" si="1"/>
        <v>213.33333333333334</v>
      </c>
      <c r="T15" s="15">
        <f t="shared" si="2"/>
        <v>213.33333333333334</v>
      </c>
      <c r="U15" s="15">
        <f t="shared" si="3"/>
        <v>213.33333333333334</v>
      </c>
      <c r="V15" s="13" t="s">
        <v>143</v>
      </c>
      <c r="W15" s="13" t="s">
        <v>144</v>
      </c>
      <c r="Z15" s="13" t="s">
        <v>145</v>
      </c>
      <c r="AA15" s="15">
        <f>Table1[[#This Row],[Students Per Spring]]</f>
        <v>213.33333333333334</v>
      </c>
      <c r="AB15" s="20">
        <f t="shared" si="4"/>
        <v>14432.000000000002</v>
      </c>
      <c r="AC15" s="15">
        <f t="shared" si="5"/>
        <v>213.33333333333334</v>
      </c>
      <c r="AD15" s="20">
        <f t="shared" si="6"/>
        <v>14432.000000000002</v>
      </c>
      <c r="AE15" s="15">
        <f>IF(Table1[[#This Row],[Sustainability Check 1 (2017-2018) Status]]="Continued", Table1[[#This Row],[Students Per Summer]], 0)</f>
        <v>213.33333333333334</v>
      </c>
      <c r="AF15" s="20">
        <f t="shared" si="7"/>
        <v>14432.000000000002</v>
      </c>
      <c r="AG15" s="15">
        <f>IF(Table1[[#This Row],[Sustainability Check 1 (2017-2018) Status]]="Continued", Table1[[#This Row],[Students Per Fall]], 0)</f>
        <v>213.33333333333334</v>
      </c>
      <c r="AH15" s="20">
        <f t="shared" si="8"/>
        <v>14432.000000000002</v>
      </c>
      <c r="AI15" s="15">
        <f>IF(Table1[[#This Row],[Sustainability Check 1 (2017-2018) Status]]="Continued", Table1[[#This Row],[Students Per Spring]], 0)</f>
        <v>213.33333333333334</v>
      </c>
      <c r="AJ15" s="20">
        <f t="shared" si="9"/>
        <v>14432.000000000002</v>
      </c>
      <c r="AK15" s="15">
        <f t="shared" si="39"/>
        <v>640</v>
      </c>
      <c r="AL15" s="20">
        <f t="shared" si="37"/>
        <v>43296.000000000007</v>
      </c>
      <c r="AM15" s="15">
        <f>IF(Table1[[#This Row],[Sustainability Check 1 (2017-2018) Status]]="Continued", Table1[[#This Row],[Students Per Summer]], 0)</f>
        <v>213.33333333333334</v>
      </c>
      <c r="AN15" s="20">
        <f t="shared" si="40"/>
        <v>14432.000000000002</v>
      </c>
      <c r="AO15" s="16">
        <f>IF(Table1[[#This Row],[Sustainability Check 1 (2017-2018) Status]]="Continued", Table1[[#This Row],[Students Per Fall]], 0)</f>
        <v>213.33333333333334</v>
      </c>
      <c r="AP15" s="20">
        <f t="shared" si="41"/>
        <v>14432.000000000002</v>
      </c>
      <c r="AQ15" s="16">
        <f>IF(Table1[[#This Row],[Sustainability Check 1 (2017-2018) Status]]="Continued", Table1[[#This Row],[Students Per Spring]], 0)</f>
        <v>213.33333333333334</v>
      </c>
      <c r="AR15" s="20">
        <f t="shared" si="42"/>
        <v>14432.000000000002</v>
      </c>
      <c r="AS15" s="16">
        <f t="shared" si="43"/>
        <v>640</v>
      </c>
      <c r="AT15" s="20">
        <f t="shared" si="43"/>
        <v>43296.000000000007</v>
      </c>
      <c r="AU15" s="16">
        <f>IF(Table1[[#This Row],[Sustainability Check 1 (2017-2018) Status]]="Continued", Table1[[#This Row],[Students Per Summer]], 0)</f>
        <v>213.33333333333334</v>
      </c>
      <c r="AV15" s="20">
        <f t="shared" si="44"/>
        <v>14432.000000000002</v>
      </c>
      <c r="AW15" s="16">
        <f>IF(Table1[[#This Row],[Sustainability Check 1 (2017-2018) Status]]="Continued", Table1[[#This Row],[Students Per Fall]], 0)</f>
        <v>213.33333333333334</v>
      </c>
      <c r="AX15" s="20">
        <f t="shared" si="45"/>
        <v>14432.000000000002</v>
      </c>
      <c r="AY15" s="16">
        <f>IF(Table1[[#This Row],[Sustainability Check 1 (2017-2018) Status]]="Continued", Table1[[#This Row],[Students Per Spring]], 0)</f>
        <v>213.33333333333334</v>
      </c>
      <c r="AZ15" s="20">
        <f t="shared" si="46"/>
        <v>14432.000000000002</v>
      </c>
      <c r="BA15" s="16">
        <f t="shared" si="47"/>
        <v>640</v>
      </c>
      <c r="BB15" s="20">
        <f t="shared" si="47"/>
        <v>43296.000000000007</v>
      </c>
      <c r="BC15" s="20" t="s">
        <v>145</v>
      </c>
      <c r="BD15" s="16">
        <v>40</v>
      </c>
      <c r="BE15" s="16">
        <v>240</v>
      </c>
      <c r="BF15" s="16">
        <v>110</v>
      </c>
      <c r="BG15" s="16">
        <f t="shared" si="38"/>
        <v>390</v>
      </c>
      <c r="BH15" s="24">
        <v>138</v>
      </c>
      <c r="BI15" s="20">
        <f>Table1[[#This Row],[Check 2 Students Total]]*Table1[[#This Row],[Summer 2018 Price Check]]</f>
        <v>53820</v>
      </c>
      <c r="BJ15" s="16">
        <f>IF(Table1[[#This Row],[Sustainability Check 2 (2018-2019) Status]]="Continued", Table1[[#This Row],[Check 2 Students Summer]], 0)</f>
        <v>40</v>
      </c>
      <c r="BK15" s="20">
        <f>Table1[[#This Row],[Summer 2018 Price Check]]*BJ15</f>
        <v>5520</v>
      </c>
      <c r="BL15" s="16">
        <f>IF(Table1[[#This Row],[Sustainability Check 2 (2018-2019) Status]]="Continued", Table1[[#This Row],[Check 2 Students Fall]], 0)</f>
        <v>240</v>
      </c>
      <c r="BM15" s="20">
        <f>Table1[[#This Row],[Summer 2018 Price Check]]*BL15</f>
        <v>33120</v>
      </c>
      <c r="BN15" s="15">
        <f>IF(Table1[[#This Row],[Sustainability Check 2 (2018-2019) Status]]="Continued", Table1[Check 2 Students Spring], 0)</f>
        <v>110</v>
      </c>
      <c r="BO15" s="20">
        <f>Table1[[#This Row],[Summer 2018 Price Check]]*Table1[[#This Row],[Spring 2019 Students]]</f>
        <v>15180</v>
      </c>
      <c r="BP15" s="16">
        <f t="shared" si="19"/>
        <v>390</v>
      </c>
      <c r="BQ15" s="20">
        <f t="shared" si="20"/>
        <v>53820</v>
      </c>
      <c r="BR15" s="20" t="s">
        <v>145</v>
      </c>
      <c r="BS15" s="15">
        <v>30</v>
      </c>
      <c r="BT15" s="15">
        <v>120</v>
      </c>
      <c r="BU15" s="15">
        <v>120</v>
      </c>
      <c r="BV15" s="15">
        <f t="shared" si="21"/>
        <v>270</v>
      </c>
      <c r="BW15" s="20">
        <v>59.99</v>
      </c>
      <c r="BX15" s="20">
        <f t="shared" si="22"/>
        <v>16197.300000000001</v>
      </c>
      <c r="BY15" s="13" t="s">
        <v>143</v>
      </c>
      <c r="BZ15" s="15">
        <f>IF(Table1[[#This Row],[Check 3 Status]]="Continued", Table1[[#This Row],[Check 3 Students Summer]], 0)</f>
        <v>30</v>
      </c>
      <c r="CA15" s="20">
        <f>Table1[[#This Row],[Check 3 Per Student Savings]]*BZ15</f>
        <v>1799.7</v>
      </c>
      <c r="CB15" s="15">
        <f>IF(Table1[[#This Row],[Check 3 Status]]="Continued", Table1[[#This Row],[Check 3 Students Fall]], 0)</f>
        <v>120</v>
      </c>
      <c r="CC15" s="20">
        <f>Table1[[#This Row],[Check 3 Per Student Savings]]*CB15</f>
        <v>7198.8</v>
      </c>
      <c r="CD15" s="15">
        <f>IF(Table1[[#This Row],[Check 3 Status]]="Continued", Table1[[#This Row],[Check 3 Students Spring]], 0)</f>
        <v>120</v>
      </c>
      <c r="CE15" s="20">
        <f>Table1[[#This Row],[Check 3 Per Student Savings]]*CD15</f>
        <v>7198.8</v>
      </c>
      <c r="CF15" s="15">
        <f t="shared" si="23"/>
        <v>270</v>
      </c>
      <c r="CG15" s="20">
        <f t="shared" si="24"/>
        <v>16197.3</v>
      </c>
      <c r="CH15" s="20" t="s">
        <v>145</v>
      </c>
      <c r="CI15" s="15">
        <v>30</v>
      </c>
      <c r="CJ15" s="15">
        <v>120</v>
      </c>
      <c r="CK15" s="15">
        <v>120</v>
      </c>
      <c r="CL15" s="15">
        <f t="shared" si="48"/>
        <v>270</v>
      </c>
      <c r="CM15" s="20">
        <v>59.99</v>
      </c>
      <c r="CN15" s="20">
        <f t="shared" si="26"/>
        <v>16197.300000000001</v>
      </c>
      <c r="CO15" s="15">
        <f>IF(Table1[[#This Row],[Check 4 Status]]="Continued", Table1[[#This Row],[Check 4 Students Summer]], 0)</f>
        <v>30</v>
      </c>
      <c r="CP15" s="20">
        <f>Table1[[#This Row],[Check 4 Per Student Savings]]*CO15</f>
        <v>1799.7</v>
      </c>
      <c r="CQ15" s="15">
        <f>IF(Table1[[#This Row],[Check 4 Status]]="Continued", Table1[[#This Row],[Check 4 Students Fall]], 0)</f>
        <v>120</v>
      </c>
      <c r="CR15" s="20">
        <f>Table1[[#This Row],[Check 4 Per Student Savings]]*CQ15</f>
        <v>7198.8</v>
      </c>
      <c r="CS15" s="15">
        <f>IF(Table1[[#This Row],[Check 4 Status]]="Continued", Table1[[#This Row],[Check 4 Students Spring]], 0)</f>
        <v>120</v>
      </c>
      <c r="CT15" s="20">
        <f>Table1[[#This Row],[Check 4 Per Student Savings]]*CS15</f>
        <v>7198.8</v>
      </c>
      <c r="CU15" s="89">
        <f t="shared" si="27"/>
        <v>270</v>
      </c>
      <c r="CV15" s="20">
        <f t="shared" si="28"/>
        <v>16197.3</v>
      </c>
      <c r="CW15" s="20" t="s">
        <v>145</v>
      </c>
      <c r="CX15" s="15">
        <v>213.33333333333334</v>
      </c>
      <c r="CY15" s="15">
        <v>213.33333333333334</v>
      </c>
      <c r="CZ15" s="15">
        <v>213.33333333333334</v>
      </c>
      <c r="DA15" s="15">
        <f t="shared" si="29"/>
        <v>640</v>
      </c>
      <c r="DB15" s="20">
        <v>59.99</v>
      </c>
      <c r="DC15" s="20">
        <f t="shared" si="30"/>
        <v>38393.599999999999</v>
      </c>
      <c r="DD15" s="23" t="s">
        <v>136</v>
      </c>
      <c r="DE15" s="15">
        <f>IF(Table1[[#This Row],[Check 5 Status]]="Continued", Table1[[#This Row],[Check 5 Students Summer]], 0)</f>
        <v>213.33333333333334</v>
      </c>
      <c r="DF15" s="20">
        <f>Table1[[#This Row],[Check 5 Per Student Savings]]*DE15</f>
        <v>12797.866666666667</v>
      </c>
      <c r="DG15" s="15">
        <f>IF(Table1[[#This Row],[Check 5 Status]]="Continued", Table1[[#This Row],[Check 5 Students Fall]], 0)</f>
        <v>213.33333333333334</v>
      </c>
      <c r="DH15" s="20">
        <f>Table1[[#This Row],[Check 5 Per Student Savings]]*DG15</f>
        <v>12797.866666666667</v>
      </c>
      <c r="DI15" s="15">
        <f>IF(Table1[[#This Row],[Check 5 Status]]="Continued", Table1[[#This Row],[Check 5 Students Spring]], 0)</f>
        <v>213.33333333333334</v>
      </c>
      <c r="DJ15" s="20">
        <f>Table1[[#This Row],[Check 5 Per Student Savings]]*DI15</f>
        <v>12797.866666666667</v>
      </c>
      <c r="DK15" s="15">
        <f t="shared" si="31"/>
        <v>640</v>
      </c>
      <c r="DL15" s="20">
        <f t="shared" si="32"/>
        <v>38393.599999999999</v>
      </c>
      <c r="DM15" s="20" t="s">
        <v>145</v>
      </c>
      <c r="DN15" s="15">
        <v>213.33333333333334</v>
      </c>
      <c r="DO15" s="15">
        <v>213.33333333333334</v>
      </c>
      <c r="DP15" s="15">
        <v>213.33333333333334</v>
      </c>
      <c r="DQ15" s="15">
        <f t="shared" si="33"/>
        <v>640</v>
      </c>
      <c r="DR15" s="20">
        <v>59.99</v>
      </c>
      <c r="DS15" s="20">
        <f t="shared" si="34"/>
        <v>38393.599999999999</v>
      </c>
      <c r="DT15" s="23" t="s">
        <v>136</v>
      </c>
      <c r="DU15" s="15">
        <f>IF(Table1[[#This Row],[Check 6 Status]]="Continued", Table1[[#This Row],[Check 6 Students Summer]], 0)</f>
        <v>213.33333333333334</v>
      </c>
      <c r="DV15" s="20">
        <f>Table1[[#This Row],[Check 6 Per Student Savings]]*DU15</f>
        <v>12797.866666666667</v>
      </c>
      <c r="DW15" s="15">
        <f>IF(Table1[[#This Row],[Check 6 Status]]="Continued", Table1[[#This Row],[Check 6 Students Fall]], 0)</f>
        <v>213.33333333333334</v>
      </c>
      <c r="DX15" s="20">
        <f>Table1[[#This Row],[Check 6 Per Student Savings]]*DW15</f>
        <v>12797.866666666667</v>
      </c>
      <c r="DY15" s="15">
        <f>IF(Table1[[#This Row],[Check 6 Status]]="Continued", Table1[[#This Row],[Check 6 Students Spring]], 0)</f>
        <v>213.33333333333334</v>
      </c>
      <c r="DZ15" s="20">
        <f>Table1[[#This Row],[Check 6 Per Student Savings]]*DY15</f>
        <v>12797.866666666667</v>
      </c>
      <c r="EA15" s="15">
        <f t="shared" si="35"/>
        <v>640</v>
      </c>
      <c r="EB15" s="20">
        <f t="shared" si="36"/>
        <v>38393.599999999999</v>
      </c>
      <c r="EC15"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4343.3333333333339</v>
      </c>
      <c r="ED15"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307321.8</v>
      </c>
      <c r="EE15" s="20">
        <f>Table1[[#This Row],[Grand Total Savings]]/Table1[[#This Row],[Total Award]]</f>
        <v>54.977066189624324</v>
      </c>
      <c r="EF15" s="13"/>
      <c r="EG15" s="13"/>
      <c r="EH15" s="13"/>
      <c r="EI15" s="13"/>
      <c r="EJ15" s="13"/>
      <c r="EK15" s="13"/>
      <c r="EL15" s="13"/>
      <c r="FB15" s="13"/>
      <c r="FC15" s="13"/>
      <c r="FD15" s="13"/>
      <c r="FE15" s="13"/>
    </row>
    <row r="16" spans="1:161" x14ac:dyDescent="0.25">
      <c r="A16" s="116" t="s">
        <v>236</v>
      </c>
      <c r="B16" s="39" t="s">
        <v>133</v>
      </c>
      <c r="C16" s="23" t="s">
        <v>7</v>
      </c>
      <c r="D16" s="71" t="s">
        <v>134</v>
      </c>
      <c r="E16" s="13" t="s">
        <v>147</v>
      </c>
      <c r="F16" s="52">
        <v>10800</v>
      </c>
      <c r="G16" s="23" t="s">
        <v>136</v>
      </c>
      <c r="H16" s="28" t="s">
        <v>237</v>
      </c>
      <c r="I16" s="13" t="s">
        <v>238</v>
      </c>
      <c r="J16" s="28" t="s">
        <v>239</v>
      </c>
      <c r="K16" s="28" t="s">
        <v>240</v>
      </c>
      <c r="L16" s="28" t="s">
        <v>241</v>
      </c>
      <c r="M16" s="13" t="s">
        <v>163</v>
      </c>
      <c r="N16" s="13" t="s">
        <v>142</v>
      </c>
      <c r="O16" s="13" t="s">
        <v>142</v>
      </c>
      <c r="P16" s="20">
        <v>20840.75</v>
      </c>
      <c r="Q16" s="13">
        <v>175</v>
      </c>
      <c r="R16" s="20">
        <f t="shared" si="0"/>
        <v>119.09</v>
      </c>
      <c r="S16" s="15">
        <f t="shared" si="1"/>
        <v>58.333333333333336</v>
      </c>
      <c r="T16" s="15">
        <f t="shared" si="2"/>
        <v>58.333333333333336</v>
      </c>
      <c r="U16" s="15">
        <f t="shared" si="3"/>
        <v>58.333333333333336</v>
      </c>
      <c r="V16" s="13" t="s">
        <v>143</v>
      </c>
      <c r="W16" s="13" t="s">
        <v>144</v>
      </c>
      <c r="Z16" s="13" t="s">
        <v>145</v>
      </c>
      <c r="AA16" s="15">
        <f>Table1[[#This Row],[Students Per Spring]]</f>
        <v>58.333333333333336</v>
      </c>
      <c r="AB16" s="20">
        <f t="shared" si="4"/>
        <v>6946.916666666667</v>
      </c>
      <c r="AC16" s="15">
        <f t="shared" si="5"/>
        <v>58.333333333333336</v>
      </c>
      <c r="AD16" s="20">
        <f t="shared" si="6"/>
        <v>6946.916666666667</v>
      </c>
      <c r="AE16" s="15">
        <f>IF(Table1[[#This Row],[Sustainability Check 1 (2017-2018) Status]]="Continued", Table1[[#This Row],[Students Per Summer]], 0)</f>
        <v>58.333333333333336</v>
      </c>
      <c r="AF16" s="20">
        <f t="shared" si="7"/>
        <v>6946.916666666667</v>
      </c>
      <c r="AG16" s="15">
        <f>IF(Table1[[#This Row],[Sustainability Check 1 (2017-2018) Status]]="Continued", Table1[[#This Row],[Students Per Fall]], 0)</f>
        <v>58.333333333333336</v>
      </c>
      <c r="AH16" s="20">
        <f t="shared" si="8"/>
        <v>6946.916666666667</v>
      </c>
      <c r="AI16" s="15">
        <f>IF(Table1[[#This Row],[Sustainability Check 1 (2017-2018) Status]]="Continued", Table1[[#This Row],[Students Per Spring]], 0)</f>
        <v>58.333333333333336</v>
      </c>
      <c r="AJ16" s="20">
        <f t="shared" si="9"/>
        <v>6946.916666666667</v>
      </c>
      <c r="AK16" s="15">
        <f t="shared" si="39"/>
        <v>175</v>
      </c>
      <c r="AL16" s="20">
        <f t="shared" si="37"/>
        <v>20840.75</v>
      </c>
      <c r="AM16" s="15">
        <f>IF(Table1[[#This Row],[Sustainability Check 1 (2017-2018) Status]]="Continued", Table1[[#This Row],[Students Per Summer]], 0)</f>
        <v>58.333333333333336</v>
      </c>
      <c r="AN16" s="20">
        <f t="shared" si="40"/>
        <v>6946.916666666667</v>
      </c>
      <c r="AO16" s="16">
        <f>IF(Table1[[#This Row],[Sustainability Check 1 (2017-2018) Status]]="Continued", Table1[[#This Row],[Students Per Fall]], 0)</f>
        <v>58.333333333333336</v>
      </c>
      <c r="AP16" s="20">
        <f t="shared" si="41"/>
        <v>6946.916666666667</v>
      </c>
      <c r="AQ16" s="16">
        <f>IF(Table1[[#This Row],[Sustainability Check 1 (2017-2018) Status]]="Continued", Table1[[#This Row],[Students Per Spring]], 0)</f>
        <v>58.333333333333336</v>
      </c>
      <c r="AR16" s="20">
        <f t="shared" si="42"/>
        <v>6946.916666666667</v>
      </c>
      <c r="AS16" s="16">
        <f t="shared" si="43"/>
        <v>175</v>
      </c>
      <c r="AT16" s="20">
        <f t="shared" si="43"/>
        <v>20840.75</v>
      </c>
      <c r="AU16" s="16">
        <f>IF(Table1[[#This Row],[Sustainability Check 1 (2017-2018) Status]]="Continued", Table1[[#This Row],[Students Per Summer]], 0)</f>
        <v>58.333333333333336</v>
      </c>
      <c r="AV16" s="20">
        <f t="shared" si="44"/>
        <v>6946.916666666667</v>
      </c>
      <c r="AW16" s="16">
        <f>IF(Table1[[#This Row],[Sustainability Check 1 (2017-2018) Status]]="Continued", Table1[[#This Row],[Students Per Fall]], 0)</f>
        <v>58.333333333333336</v>
      </c>
      <c r="AX16" s="20">
        <f t="shared" si="45"/>
        <v>6946.916666666667</v>
      </c>
      <c r="AY16" s="16">
        <f>IF(Table1[[#This Row],[Sustainability Check 1 (2017-2018) Status]]="Continued", Table1[[#This Row],[Students Per Spring]], 0)</f>
        <v>58.333333333333336</v>
      </c>
      <c r="AZ16" s="20">
        <f t="shared" si="46"/>
        <v>6946.916666666667</v>
      </c>
      <c r="BA16" s="16">
        <f t="shared" si="47"/>
        <v>175</v>
      </c>
      <c r="BB16" s="20">
        <f t="shared" si="47"/>
        <v>20840.75</v>
      </c>
      <c r="BC16" s="20" t="s">
        <v>145</v>
      </c>
      <c r="BD16" s="16">
        <v>35</v>
      </c>
      <c r="BE16" s="16">
        <v>70</v>
      </c>
      <c r="BF16" s="16">
        <v>70</v>
      </c>
      <c r="BG16" s="16">
        <f t="shared" si="38"/>
        <v>175</v>
      </c>
      <c r="BH16" s="20">
        <v>119.09</v>
      </c>
      <c r="BI16" s="20">
        <f>Table1[[#This Row],[Check 2 Students Total]]*Table1[[#This Row],[Summer 2018 Price Check]]</f>
        <v>20840.75</v>
      </c>
      <c r="BJ16" s="16">
        <f>IF(Table1[[#This Row],[Sustainability Check 2 (2018-2019) Status]]="Continued", Table1[[#This Row],[Check 2 Students Summer]], 0)</f>
        <v>35</v>
      </c>
      <c r="BK16" s="20">
        <f>Table1[[#This Row],[Summer 2018 Price Check]]*BJ16</f>
        <v>4168.1500000000005</v>
      </c>
      <c r="BL16" s="16">
        <f>IF(Table1[[#This Row],[Sustainability Check 2 (2018-2019) Status]]="Continued", Table1[[#This Row],[Check 2 Students Fall]], 0)</f>
        <v>70</v>
      </c>
      <c r="BM16" s="20">
        <f>Table1[[#This Row],[Summer 2018 Price Check]]*BL16</f>
        <v>8336.3000000000011</v>
      </c>
      <c r="BN16" s="15">
        <f>IF(Table1[[#This Row],[Sustainability Check 2 (2018-2019) Status]]="Continued", Table1[Check 2 Students Spring], 0)</f>
        <v>70</v>
      </c>
      <c r="BO16" s="20">
        <f>Table1[[#This Row],[Summer 2018 Price Check]]*Table1[[#This Row],[Spring 2019 Students]]</f>
        <v>8336.3000000000011</v>
      </c>
      <c r="BP16" s="16">
        <f t="shared" si="19"/>
        <v>175</v>
      </c>
      <c r="BQ16" s="20">
        <f t="shared" si="20"/>
        <v>20840.75</v>
      </c>
      <c r="BR16" s="20" t="s">
        <v>145</v>
      </c>
      <c r="BS16" s="15">
        <v>0</v>
      </c>
      <c r="BT16" s="15">
        <v>70</v>
      </c>
      <c r="BU16" s="15">
        <v>70</v>
      </c>
      <c r="BV16" s="15">
        <f t="shared" si="21"/>
        <v>140</v>
      </c>
      <c r="BW16" s="20">
        <v>135</v>
      </c>
      <c r="BX16" s="20">
        <f t="shared" si="22"/>
        <v>18900</v>
      </c>
      <c r="BY16" s="13" t="s">
        <v>143</v>
      </c>
      <c r="BZ16" s="15">
        <f>IF(Table1[[#This Row],[Check 3 Status]]="Continued", Table1[[#This Row],[Check 3 Students Summer]], 0)</f>
        <v>0</v>
      </c>
      <c r="CA16" s="20">
        <f>Table1[[#This Row],[Check 3 Per Student Savings]]*BZ16</f>
        <v>0</v>
      </c>
      <c r="CB16" s="15">
        <f>IF(Table1[[#This Row],[Check 3 Status]]="Continued", Table1[[#This Row],[Check 3 Students Fall]], 0)</f>
        <v>70</v>
      </c>
      <c r="CC16" s="20">
        <f>Table1[[#This Row],[Check 3 Per Student Savings]]*CB16</f>
        <v>9450</v>
      </c>
      <c r="CD16" s="15">
        <f>IF(Table1[[#This Row],[Check 3 Status]]="Continued", Table1[[#This Row],[Check 3 Students Spring]], 0)</f>
        <v>70</v>
      </c>
      <c r="CE16" s="20">
        <f>Table1[[#This Row],[Check 3 Per Student Savings]]*CD16</f>
        <v>9450</v>
      </c>
      <c r="CF16" s="15">
        <f t="shared" si="23"/>
        <v>140</v>
      </c>
      <c r="CG16" s="20">
        <f t="shared" si="24"/>
        <v>18900</v>
      </c>
      <c r="CH16" s="20" t="s">
        <v>145</v>
      </c>
      <c r="CI16" s="15">
        <v>0</v>
      </c>
      <c r="CJ16" s="15">
        <v>70</v>
      </c>
      <c r="CK16" s="15">
        <v>70</v>
      </c>
      <c r="CL16" s="15">
        <f t="shared" si="48"/>
        <v>140</v>
      </c>
      <c r="CM16" s="20">
        <v>135</v>
      </c>
      <c r="CN16" s="20">
        <f t="shared" si="26"/>
        <v>18900</v>
      </c>
      <c r="CO16" s="15">
        <f>IF(Table1[[#This Row],[Check 4 Status]]="Continued", Table1[[#This Row],[Check 4 Students Summer]], 0)</f>
        <v>0</v>
      </c>
      <c r="CP16" s="20">
        <f>Table1[[#This Row],[Check 4 Per Student Savings]]*CO16</f>
        <v>0</v>
      </c>
      <c r="CQ16" s="15">
        <f>IF(Table1[[#This Row],[Check 4 Status]]="Continued", Table1[[#This Row],[Check 4 Students Fall]], 0)</f>
        <v>70</v>
      </c>
      <c r="CR16" s="20">
        <f>Table1[[#This Row],[Check 4 Per Student Savings]]*CQ16</f>
        <v>9450</v>
      </c>
      <c r="CS16" s="15">
        <f>IF(Table1[[#This Row],[Check 4 Status]]="Continued", Table1[[#This Row],[Check 4 Students Spring]], 0)</f>
        <v>70</v>
      </c>
      <c r="CT16" s="20">
        <f>Table1[[#This Row],[Check 4 Per Student Savings]]*CS16</f>
        <v>9450</v>
      </c>
      <c r="CU16" s="89">
        <f t="shared" si="27"/>
        <v>140</v>
      </c>
      <c r="CV16" s="20">
        <f t="shared" si="28"/>
        <v>18900</v>
      </c>
      <c r="CW16" s="20" t="s">
        <v>145</v>
      </c>
      <c r="CX16" s="15">
        <v>58.333333333333336</v>
      </c>
      <c r="CY16" s="15">
        <v>58.333333333333336</v>
      </c>
      <c r="CZ16" s="15">
        <v>58.333333333333336</v>
      </c>
      <c r="DA16" s="15">
        <f t="shared" si="29"/>
        <v>175</v>
      </c>
      <c r="DB16" s="20">
        <v>135</v>
      </c>
      <c r="DC16" s="20">
        <f t="shared" si="30"/>
        <v>23625</v>
      </c>
      <c r="DD16" s="23" t="s">
        <v>136</v>
      </c>
      <c r="DE16" s="15">
        <f>IF(Table1[[#This Row],[Check 5 Status]]="Continued", Table1[[#This Row],[Check 5 Students Summer]], 0)</f>
        <v>58.333333333333336</v>
      </c>
      <c r="DF16" s="20">
        <f>Table1[[#This Row],[Check 5 Per Student Savings]]*DE16</f>
        <v>7875</v>
      </c>
      <c r="DG16" s="15">
        <f>IF(Table1[[#This Row],[Check 5 Status]]="Continued", Table1[[#This Row],[Check 5 Students Fall]], 0)</f>
        <v>58.333333333333336</v>
      </c>
      <c r="DH16" s="20">
        <f>Table1[[#This Row],[Check 5 Per Student Savings]]*DG16</f>
        <v>7875</v>
      </c>
      <c r="DI16" s="15">
        <f>IF(Table1[[#This Row],[Check 5 Status]]="Continued", Table1[[#This Row],[Check 5 Students Spring]], 0)</f>
        <v>58.333333333333336</v>
      </c>
      <c r="DJ16" s="20">
        <f>Table1[[#This Row],[Check 5 Per Student Savings]]*DI16</f>
        <v>7875</v>
      </c>
      <c r="DK16" s="15">
        <f t="shared" si="31"/>
        <v>175</v>
      </c>
      <c r="DL16" s="20">
        <f t="shared" si="32"/>
        <v>23625</v>
      </c>
      <c r="DM16" s="20" t="s">
        <v>145</v>
      </c>
      <c r="DN16" s="15">
        <v>58.333333333333336</v>
      </c>
      <c r="DO16" s="15">
        <v>58.333333333333336</v>
      </c>
      <c r="DP16" s="15">
        <v>58.333333333333336</v>
      </c>
      <c r="DQ16" s="15">
        <f t="shared" si="33"/>
        <v>175</v>
      </c>
      <c r="DR16" s="20">
        <v>135</v>
      </c>
      <c r="DS16" s="20">
        <f t="shared" si="34"/>
        <v>23625</v>
      </c>
      <c r="DT16" s="23" t="s">
        <v>136</v>
      </c>
      <c r="DU16" s="15">
        <f>IF(Table1[[#This Row],[Check 6 Status]]="Continued", Table1[[#This Row],[Check 6 Students Summer]], 0)</f>
        <v>58.333333333333336</v>
      </c>
      <c r="DV16" s="20">
        <f>Table1[[#This Row],[Check 6 Per Student Savings]]*DU16</f>
        <v>7875</v>
      </c>
      <c r="DW16" s="15">
        <f>IF(Table1[[#This Row],[Check 6 Status]]="Continued", Table1[[#This Row],[Check 6 Students Fall]], 0)</f>
        <v>58.333333333333336</v>
      </c>
      <c r="DX16" s="20">
        <f>Table1[[#This Row],[Check 6 Per Student Savings]]*DW16</f>
        <v>7875</v>
      </c>
      <c r="DY16" s="15">
        <f>IF(Table1[[#This Row],[Check 6 Status]]="Continued", Table1[[#This Row],[Check 6 Students Spring]], 0)</f>
        <v>58.333333333333336</v>
      </c>
      <c r="DZ16" s="20">
        <f>Table1[[#This Row],[Check 6 Per Student Savings]]*DY16</f>
        <v>7875</v>
      </c>
      <c r="EA16" s="15">
        <f t="shared" si="35"/>
        <v>175</v>
      </c>
      <c r="EB16" s="20">
        <f t="shared" si="36"/>
        <v>23625</v>
      </c>
      <c r="EC16"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1388.3333333333335</v>
      </c>
      <c r="ED16"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175359.91666666669</v>
      </c>
      <c r="EE16" s="20">
        <f>Table1[[#This Row],[Grand Total Savings]]/Table1[[#This Row],[Total Award]]</f>
        <v>16.237029320987656</v>
      </c>
      <c r="EF16" s="13"/>
      <c r="EG16" s="13"/>
      <c r="EH16" s="13"/>
      <c r="EI16" s="13"/>
      <c r="EJ16" s="13"/>
      <c r="EK16" s="13"/>
      <c r="EL16" s="13"/>
      <c r="FB16" s="13"/>
      <c r="FC16" s="13"/>
      <c r="FD16" s="13"/>
      <c r="FE16" s="13"/>
    </row>
    <row r="17" spans="1:161" x14ac:dyDescent="0.25">
      <c r="A17" s="116" t="s">
        <v>242</v>
      </c>
      <c r="B17" s="39" t="s">
        <v>133</v>
      </c>
      <c r="C17" s="23" t="s">
        <v>7</v>
      </c>
      <c r="D17" s="71" t="s">
        <v>134</v>
      </c>
      <c r="E17" s="124" t="s">
        <v>243</v>
      </c>
      <c r="F17" s="52">
        <v>10800</v>
      </c>
      <c r="G17" s="23" t="s">
        <v>136</v>
      </c>
      <c r="H17" s="28" t="s">
        <v>244</v>
      </c>
      <c r="I17" s="13" t="s">
        <v>245</v>
      </c>
      <c r="J17" s="28" t="s">
        <v>246</v>
      </c>
      <c r="K17" s="28" t="s">
        <v>247</v>
      </c>
      <c r="L17" s="28" t="s">
        <v>162</v>
      </c>
      <c r="M17" s="13" t="s">
        <v>163</v>
      </c>
      <c r="N17" s="13" t="s">
        <v>142</v>
      </c>
      <c r="O17" s="13" t="s">
        <v>142</v>
      </c>
      <c r="P17" s="131">
        <v>236646</v>
      </c>
      <c r="Q17" s="16">
        <v>1200</v>
      </c>
      <c r="R17" s="131">
        <f t="shared" si="0"/>
        <v>197.20500000000001</v>
      </c>
      <c r="S17" s="15">
        <f t="shared" si="1"/>
        <v>400</v>
      </c>
      <c r="T17" s="15">
        <f t="shared" si="2"/>
        <v>400</v>
      </c>
      <c r="U17" s="15">
        <f t="shared" si="3"/>
        <v>400</v>
      </c>
      <c r="V17" s="13" t="s">
        <v>143</v>
      </c>
      <c r="W17" s="13" t="s">
        <v>144</v>
      </c>
      <c r="Z17" s="13" t="s">
        <v>145</v>
      </c>
      <c r="AA17" s="15">
        <f>Table1[[#This Row],[Students Per Spring]]</f>
        <v>400</v>
      </c>
      <c r="AB17" s="20">
        <f t="shared" si="4"/>
        <v>78882</v>
      </c>
      <c r="AC17" s="15">
        <f t="shared" si="5"/>
        <v>400</v>
      </c>
      <c r="AD17" s="20">
        <f t="shared" si="6"/>
        <v>78882</v>
      </c>
      <c r="AE17" s="15">
        <f>IF(Table1[[#This Row],[Sustainability Check 1 (2017-2018) Status]]="Continued", Table1[[#This Row],[Students Per Summer]], 0)</f>
        <v>400</v>
      </c>
      <c r="AF17" s="20">
        <f t="shared" si="7"/>
        <v>78882</v>
      </c>
      <c r="AG17" s="15">
        <f>IF(Table1[[#This Row],[Sustainability Check 1 (2017-2018) Status]]="Continued", Table1[[#This Row],[Students Per Fall]], 0)</f>
        <v>400</v>
      </c>
      <c r="AH17" s="20">
        <f t="shared" si="8"/>
        <v>78882</v>
      </c>
      <c r="AI17" s="15">
        <f>IF(Table1[[#This Row],[Sustainability Check 1 (2017-2018) Status]]="Continued", Table1[[#This Row],[Students Per Spring]], 0)</f>
        <v>400</v>
      </c>
      <c r="AJ17" s="20">
        <f t="shared" si="9"/>
        <v>78882</v>
      </c>
      <c r="AK17" s="15">
        <f t="shared" si="39"/>
        <v>1200</v>
      </c>
      <c r="AL17" s="20">
        <f t="shared" si="37"/>
        <v>236646</v>
      </c>
      <c r="AM17" s="15">
        <f>IF(Table1[[#This Row],[Sustainability Check 1 (2017-2018) Status]]="Continued", Table1[[#This Row],[Students Per Summer]], 0)</f>
        <v>400</v>
      </c>
      <c r="AN17" s="20">
        <f t="shared" si="40"/>
        <v>78882</v>
      </c>
      <c r="AO17" s="16">
        <f>IF(Table1[[#This Row],[Sustainability Check 1 (2017-2018) Status]]="Continued", Table1[[#This Row],[Students Per Fall]], 0)</f>
        <v>400</v>
      </c>
      <c r="AP17" s="20">
        <f t="shared" si="41"/>
        <v>78882</v>
      </c>
      <c r="AQ17" s="16">
        <f>IF(Table1[[#This Row],[Sustainability Check 1 (2017-2018) Status]]="Continued", Table1[[#This Row],[Students Per Spring]], 0)</f>
        <v>400</v>
      </c>
      <c r="AR17" s="20">
        <f t="shared" si="42"/>
        <v>78882</v>
      </c>
      <c r="AS17" s="16">
        <f t="shared" si="43"/>
        <v>1200</v>
      </c>
      <c r="AT17" s="20">
        <f t="shared" si="43"/>
        <v>236646</v>
      </c>
      <c r="AU17" s="16">
        <f>IF(Table1[[#This Row],[Sustainability Check 1 (2017-2018) Status]]="Continued", Table1[[#This Row],[Students Per Summer]], 0)</f>
        <v>400</v>
      </c>
      <c r="AV17" s="20">
        <f t="shared" si="44"/>
        <v>78882</v>
      </c>
      <c r="AW17" s="16">
        <f>IF(Table1[[#This Row],[Sustainability Check 1 (2017-2018) Status]]="Continued", Table1[[#This Row],[Students Per Fall]], 0)</f>
        <v>400</v>
      </c>
      <c r="AX17" s="20">
        <f t="shared" si="45"/>
        <v>78882</v>
      </c>
      <c r="AY17" s="16">
        <f>IF(Table1[[#This Row],[Sustainability Check 1 (2017-2018) Status]]="Continued", Table1[[#This Row],[Students Per Spring]], 0)</f>
        <v>400</v>
      </c>
      <c r="AZ17" s="20">
        <f t="shared" si="46"/>
        <v>78882</v>
      </c>
      <c r="BA17" s="16">
        <f t="shared" si="47"/>
        <v>1200</v>
      </c>
      <c r="BB17" s="20">
        <f t="shared" si="47"/>
        <v>236646</v>
      </c>
      <c r="BC17" s="20" t="s">
        <v>145</v>
      </c>
      <c r="BD17" s="16">
        <v>30</v>
      </c>
      <c r="BE17" s="16">
        <v>60</v>
      </c>
      <c r="BF17" s="16">
        <v>60</v>
      </c>
      <c r="BG17" s="16">
        <f t="shared" si="38"/>
        <v>150</v>
      </c>
      <c r="BH17" s="20">
        <v>261.97000000000003</v>
      </c>
      <c r="BI17" s="20">
        <f>Table1[[#This Row],[Check 2 Students Total]]*Table1[[#This Row],[Summer 2018 Price Check]]</f>
        <v>39295.500000000007</v>
      </c>
      <c r="BJ17" s="16">
        <f>IF(Table1[[#This Row],[Sustainability Check 2 (2018-2019) Status]]="Continued", Table1[[#This Row],[Check 2 Students Summer]], 0)</f>
        <v>30</v>
      </c>
      <c r="BK17" s="20">
        <f>Table1[[#This Row],[Summer 2018 Price Check]]*BJ17</f>
        <v>7859.1</v>
      </c>
      <c r="BL17" s="16">
        <f>IF(Table1[[#This Row],[Sustainability Check 2 (2018-2019) Status]]="Continued", Table1[[#This Row],[Check 2 Students Fall]], 0)</f>
        <v>60</v>
      </c>
      <c r="BM17" s="20">
        <f>Table1[[#This Row],[Summer 2018 Price Check]]*BL17</f>
        <v>15718.2</v>
      </c>
      <c r="BN17" s="15">
        <f>IF(Table1[[#This Row],[Sustainability Check 2 (2018-2019) Status]]="Continued", Table1[Check 2 Students Spring], 0)</f>
        <v>60</v>
      </c>
      <c r="BO17" s="20">
        <f>Table1[[#This Row],[Summer 2018 Price Check]]*Table1[[#This Row],[Spring 2019 Students]]</f>
        <v>15718.2</v>
      </c>
      <c r="BP17" s="16">
        <f t="shared" si="19"/>
        <v>150</v>
      </c>
      <c r="BQ17" s="20">
        <f t="shared" si="20"/>
        <v>39295.5</v>
      </c>
      <c r="BR17" s="20" t="s">
        <v>156</v>
      </c>
      <c r="BS17" s="15">
        <v>0</v>
      </c>
      <c r="BT17" s="15">
        <v>0</v>
      </c>
      <c r="BU17" s="15">
        <v>0</v>
      </c>
      <c r="BV17" s="15">
        <f t="shared" si="21"/>
        <v>0</v>
      </c>
      <c r="BW17" s="131">
        <v>0</v>
      </c>
      <c r="BX17" s="20">
        <f t="shared" si="22"/>
        <v>0</v>
      </c>
      <c r="BY17" s="13" t="s">
        <v>143</v>
      </c>
      <c r="BZ17" s="15">
        <f>IF(Table1[[#This Row],[Check 3 Status]]="Continued", Table1[[#This Row],[Check 3 Students Summer]], 0)</f>
        <v>0</v>
      </c>
      <c r="CA17" s="20">
        <f>Table1[[#This Row],[Check 3 Per Student Savings]]*BZ17</f>
        <v>0</v>
      </c>
      <c r="CB17" s="15">
        <f>IF(Table1[[#This Row],[Check 3 Status]]="Continued", Table1[[#This Row],[Check 3 Students Fall]], 0)</f>
        <v>0</v>
      </c>
      <c r="CC17" s="20">
        <f>Table1[[#This Row],[Check 3 Per Student Savings]]*CB17</f>
        <v>0</v>
      </c>
      <c r="CD17" s="15">
        <f>IF(Table1[[#This Row],[Check 3 Status]]="Continued", Table1[[#This Row],[Check 3 Students Spring]], 0)</f>
        <v>0</v>
      </c>
      <c r="CE17" s="20">
        <f>Table1[[#This Row],[Check 3 Per Student Savings]]*CD17</f>
        <v>0</v>
      </c>
      <c r="CF17" s="15">
        <f t="shared" si="23"/>
        <v>0</v>
      </c>
      <c r="CG17" s="20">
        <f t="shared" si="24"/>
        <v>0</v>
      </c>
      <c r="CH17" s="20" t="s">
        <v>156</v>
      </c>
      <c r="CI17" s="15">
        <v>0</v>
      </c>
      <c r="CJ17" s="15">
        <v>0</v>
      </c>
      <c r="CK17" s="15">
        <v>0</v>
      </c>
      <c r="CL17" s="15">
        <f t="shared" si="48"/>
        <v>0</v>
      </c>
      <c r="CM17" s="20">
        <v>0</v>
      </c>
      <c r="CN17" s="20">
        <f t="shared" si="26"/>
        <v>0</v>
      </c>
      <c r="CO17" s="15">
        <f>IF(Table1[[#This Row],[Check 4 Status]]="Continued", Table1[[#This Row],[Check 4 Students Summer]], 0)</f>
        <v>0</v>
      </c>
      <c r="CP17" s="20">
        <f>Table1[[#This Row],[Check 4 Per Student Savings]]*CO17</f>
        <v>0</v>
      </c>
      <c r="CQ17" s="15">
        <f>IF(Table1[[#This Row],[Check 4 Status]]="Continued", Table1[[#This Row],[Check 4 Students Fall]], 0)</f>
        <v>0</v>
      </c>
      <c r="CR17" s="20">
        <f>Table1[[#This Row],[Check 4 Per Student Savings]]*CQ17</f>
        <v>0</v>
      </c>
      <c r="CS17" s="15">
        <f>IF(Table1[[#This Row],[Check 4 Status]]="Continued", Table1[[#This Row],[Check 4 Students Spring]], 0)</f>
        <v>0</v>
      </c>
      <c r="CT17" s="20">
        <f>Table1[[#This Row],[Check 4 Per Student Savings]]*CS17</f>
        <v>0</v>
      </c>
      <c r="CU17" s="89">
        <f t="shared" si="27"/>
        <v>0</v>
      </c>
      <c r="CV17" s="20">
        <f t="shared" si="28"/>
        <v>0</v>
      </c>
      <c r="CW17" s="20" t="s">
        <v>156</v>
      </c>
      <c r="CX17" s="15">
        <v>400</v>
      </c>
      <c r="CY17" s="15">
        <v>400</v>
      </c>
      <c r="CZ17" s="15">
        <v>400</v>
      </c>
      <c r="DA17" s="15">
        <f t="shared" si="29"/>
        <v>1200</v>
      </c>
      <c r="DB17" s="20">
        <v>0</v>
      </c>
      <c r="DC17" s="20">
        <f t="shared" si="30"/>
        <v>0</v>
      </c>
      <c r="DD17" s="23" t="s">
        <v>136</v>
      </c>
      <c r="DE17" s="15">
        <f>IF(Table1[[#This Row],[Check 5 Status]]="Continued", Table1[[#This Row],[Check 5 Students Summer]], 0)</f>
        <v>0</v>
      </c>
      <c r="DF17" s="20">
        <f>Table1[[#This Row],[Check 5 Per Student Savings]]*DE17</f>
        <v>0</v>
      </c>
      <c r="DG17" s="15">
        <f>IF(Table1[[#This Row],[Check 5 Status]]="Continued", Table1[[#This Row],[Check 5 Students Fall]], 0)</f>
        <v>0</v>
      </c>
      <c r="DH17" s="20">
        <f>Table1[[#This Row],[Check 5 Per Student Savings]]*DG17</f>
        <v>0</v>
      </c>
      <c r="DI17" s="15">
        <f>IF(Table1[[#This Row],[Check 5 Status]]="Continued", Table1[[#This Row],[Check 5 Students Spring]], 0)</f>
        <v>0</v>
      </c>
      <c r="DJ17" s="20">
        <f>Table1[[#This Row],[Check 5 Per Student Savings]]*DI17</f>
        <v>0</v>
      </c>
      <c r="DK17" s="15">
        <f t="shared" si="31"/>
        <v>0</v>
      </c>
      <c r="DL17" s="20">
        <f t="shared" si="32"/>
        <v>0</v>
      </c>
      <c r="DM17" s="20" t="s">
        <v>156</v>
      </c>
      <c r="DN17" s="15">
        <v>400</v>
      </c>
      <c r="DO17" s="15">
        <v>400</v>
      </c>
      <c r="DP17" s="15">
        <v>400</v>
      </c>
      <c r="DQ17" s="15">
        <f t="shared" si="33"/>
        <v>1200</v>
      </c>
      <c r="DR17" s="20">
        <v>0</v>
      </c>
      <c r="DS17" s="20">
        <f t="shared" si="34"/>
        <v>0</v>
      </c>
      <c r="DT17" s="23" t="s">
        <v>136</v>
      </c>
      <c r="DU17" s="15">
        <f>IF(Table1[[#This Row],[Check 6 Status]]="Continued", Table1[[#This Row],[Check 6 Students Summer]], 0)</f>
        <v>0</v>
      </c>
      <c r="DV17" s="20">
        <f>Table1[[#This Row],[Check 6 Per Student Savings]]*DU17</f>
        <v>0</v>
      </c>
      <c r="DW17" s="15">
        <f>IF(Table1[[#This Row],[Check 6 Status]]="Continued", Table1[[#This Row],[Check 6 Students Fall]], 0)</f>
        <v>0</v>
      </c>
      <c r="DX17" s="20">
        <f>Table1[[#This Row],[Check 6 Per Student Savings]]*DW17</f>
        <v>0</v>
      </c>
      <c r="DY17" s="15">
        <f>IF(Table1[[#This Row],[Check 6 Status]]="Continued", Table1[[#This Row],[Check 6 Students Spring]], 0)</f>
        <v>0</v>
      </c>
      <c r="DZ17" s="20">
        <f>Table1[[#This Row],[Check 6 Per Student Savings]]*DY17</f>
        <v>0</v>
      </c>
      <c r="EA17" s="15">
        <f t="shared" si="35"/>
        <v>0</v>
      </c>
      <c r="EB17" s="20">
        <f t="shared" si="36"/>
        <v>0</v>
      </c>
      <c r="EC17"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4150</v>
      </c>
      <c r="ED17"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828115.5</v>
      </c>
      <c r="EE17" s="20">
        <f>Table1[[#This Row],[Grand Total Savings]]/Table1[[#This Row],[Total Award]]</f>
        <v>76.677361111111111</v>
      </c>
      <c r="EF17" s="13"/>
      <c r="EG17" s="13"/>
      <c r="EH17" s="13"/>
      <c r="EI17" s="13"/>
      <c r="EJ17" s="13"/>
      <c r="EK17" s="13"/>
      <c r="EL17" s="13"/>
      <c r="FB17" s="13"/>
      <c r="FC17" s="13"/>
      <c r="FD17" s="13"/>
      <c r="FE17" s="13"/>
    </row>
    <row r="18" spans="1:161" x14ac:dyDescent="0.25">
      <c r="A18" s="116" t="s">
        <v>248</v>
      </c>
      <c r="B18" s="39" t="s">
        <v>133</v>
      </c>
      <c r="C18" s="23" t="s">
        <v>7</v>
      </c>
      <c r="D18" s="71" t="s">
        <v>134</v>
      </c>
      <c r="E18" s="13" t="s">
        <v>249</v>
      </c>
      <c r="F18" s="52">
        <v>10800</v>
      </c>
      <c r="G18" s="23" t="s">
        <v>136</v>
      </c>
      <c r="H18" s="28" t="s">
        <v>250</v>
      </c>
      <c r="I18" s="13" t="s">
        <v>251</v>
      </c>
      <c r="J18" s="28" t="s">
        <v>252</v>
      </c>
      <c r="K18" s="28" t="s">
        <v>253</v>
      </c>
      <c r="L18" s="28" t="s">
        <v>254</v>
      </c>
      <c r="M18" s="13" t="s">
        <v>163</v>
      </c>
      <c r="N18" s="13" t="s">
        <v>142</v>
      </c>
      <c r="O18" s="13" t="s">
        <v>142</v>
      </c>
      <c r="P18" s="20">
        <v>25847.5</v>
      </c>
      <c r="Q18" s="13">
        <v>245</v>
      </c>
      <c r="R18" s="20">
        <f t="shared" si="0"/>
        <v>105.5</v>
      </c>
      <c r="S18" s="15">
        <f t="shared" si="1"/>
        <v>81.666666666666671</v>
      </c>
      <c r="T18" s="15">
        <f t="shared" si="2"/>
        <v>81.666666666666671</v>
      </c>
      <c r="U18" s="15">
        <f t="shared" si="3"/>
        <v>81.666666666666671</v>
      </c>
      <c r="V18" s="13" t="s">
        <v>143</v>
      </c>
      <c r="W18" s="13" t="s">
        <v>144</v>
      </c>
      <c r="Z18" s="13" t="s">
        <v>145</v>
      </c>
      <c r="AA18" s="15">
        <f>Table1[[#This Row],[Students Per Spring]]</f>
        <v>81.666666666666671</v>
      </c>
      <c r="AB18" s="20">
        <f t="shared" si="4"/>
        <v>8615.8333333333339</v>
      </c>
      <c r="AC18" s="15">
        <f t="shared" si="5"/>
        <v>81.666666666666671</v>
      </c>
      <c r="AD18" s="20">
        <f t="shared" si="6"/>
        <v>8615.8333333333339</v>
      </c>
      <c r="AE18" s="15">
        <f>IF(Table1[[#This Row],[Sustainability Check 1 (2017-2018) Status]]="Continued", Table1[[#This Row],[Students Per Summer]], 0)</f>
        <v>81.666666666666671</v>
      </c>
      <c r="AF18" s="20">
        <f t="shared" si="7"/>
        <v>8615.8333333333339</v>
      </c>
      <c r="AG18" s="15">
        <f>IF(Table1[[#This Row],[Sustainability Check 1 (2017-2018) Status]]="Continued", Table1[[#This Row],[Students Per Fall]], 0)</f>
        <v>81.666666666666671</v>
      </c>
      <c r="AH18" s="20">
        <f t="shared" si="8"/>
        <v>8615.8333333333339</v>
      </c>
      <c r="AI18" s="15">
        <f>IF(Table1[[#This Row],[Sustainability Check 1 (2017-2018) Status]]="Continued", Table1[[#This Row],[Students Per Spring]], 0)</f>
        <v>81.666666666666671</v>
      </c>
      <c r="AJ18" s="20">
        <f t="shared" si="9"/>
        <v>8615.8333333333339</v>
      </c>
      <c r="AK18" s="15">
        <f t="shared" si="39"/>
        <v>245</v>
      </c>
      <c r="AL18" s="20">
        <f t="shared" si="37"/>
        <v>25847.5</v>
      </c>
      <c r="AM18" s="15">
        <f>IF(Table1[[#This Row],[Sustainability Check 1 (2017-2018) Status]]="Continued", Table1[[#This Row],[Students Per Summer]], 0)</f>
        <v>81.666666666666671</v>
      </c>
      <c r="AN18" s="20">
        <f t="shared" si="40"/>
        <v>8615.8333333333339</v>
      </c>
      <c r="AO18" s="16">
        <f>IF(Table1[[#This Row],[Sustainability Check 1 (2017-2018) Status]]="Continued", Table1[[#This Row],[Students Per Fall]], 0)</f>
        <v>81.666666666666671</v>
      </c>
      <c r="AP18" s="20">
        <f t="shared" si="41"/>
        <v>8615.8333333333339</v>
      </c>
      <c r="AQ18" s="16">
        <f>IF(Table1[[#This Row],[Sustainability Check 1 (2017-2018) Status]]="Continued", Table1[[#This Row],[Students Per Spring]], 0)</f>
        <v>81.666666666666671</v>
      </c>
      <c r="AR18" s="20">
        <f t="shared" si="42"/>
        <v>8615.8333333333339</v>
      </c>
      <c r="AS18" s="16">
        <f t="shared" si="43"/>
        <v>245</v>
      </c>
      <c r="AT18" s="20">
        <f t="shared" si="43"/>
        <v>25847.5</v>
      </c>
      <c r="AU18" s="16">
        <f>IF(Table1[[#This Row],[Sustainability Check 1 (2017-2018) Status]]="Continued", Table1[[#This Row],[Students Per Summer]], 0)</f>
        <v>81.666666666666671</v>
      </c>
      <c r="AV18" s="20">
        <f t="shared" si="44"/>
        <v>8615.8333333333339</v>
      </c>
      <c r="AW18" s="16">
        <f>IF(Table1[[#This Row],[Sustainability Check 1 (2017-2018) Status]]="Continued", Table1[[#This Row],[Students Per Fall]], 0)</f>
        <v>81.666666666666671</v>
      </c>
      <c r="AX18" s="20">
        <f t="shared" si="45"/>
        <v>8615.8333333333339</v>
      </c>
      <c r="AY18" s="16">
        <f>IF(Table1[[#This Row],[Sustainability Check 1 (2017-2018) Status]]="Continued", Table1[[#This Row],[Students Per Spring]], 0)</f>
        <v>81.666666666666671</v>
      </c>
      <c r="AZ18" s="20">
        <f t="shared" si="46"/>
        <v>8615.8333333333339</v>
      </c>
      <c r="BA18" s="16">
        <f t="shared" si="47"/>
        <v>245</v>
      </c>
      <c r="BB18" s="20">
        <f t="shared" si="47"/>
        <v>25847.5</v>
      </c>
      <c r="BC18" s="20" t="s">
        <v>145</v>
      </c>
      <c r="BD18" s="16">
        <v>25</v>
      </c>
      <c r="BE18" s="16">
        <v>25</v>
      </c>
      <c r="BF18" s="16">
        <v>25</v>
      </c>
      <c r="BG18" s="16">
        <f t="shared" si="38"/>
        <v>75</v>
      </c>
      <c r="BH18" s="24">
        <v>116.09</v>
      </c>
      <c r="BI18" s="20">
        <f>Table1[[#This Row],[Check 2 Students Total]]*Table1[[#This Row],[Summer 2018 Price Check]]</f>
        <v>8706.75</v>
      </c>
      <c r="BJ18" s="16">
        <f>IF(Table1[[#This Row],[Sustainability Check 2 (2018-2019) Status]]="Continued", Table1[[#This Row],[Check 2 Students Summer]], 0)</f>
        <v>25</v>
      </c>
      <c r="BK18" s="20">
        <f>Table1[[#This Row],[Summer 2018 Price Check]]*BJ18</f>
        <v>2902.25</v>
      </c>
      <c r="BL18" s="16">
        <f>IF(Table1[[#This Row],[Sustainability Check 2 (2018-2019) Status]]="Continued", Table1[[#This Row],[Check 2 Students Fall]], 0)</f>
        <v>25</v>
      </c>
      <c r="BM18" s="20">
        <f>Table1[[#This Row],[Summer 2018 Price Check]]*BL18</f>
        <v>2902.25</v>
      </c>
      <c r="BN18" s="15">
        <f>IF(Table1[[#This Row],[Sustainability Check 2 (2018-2019) Status]]="Continued", Table1[Check 2 Students Spring], 0)</f>
        <v>25</v>
      </c>
      <c r="BO18" s="20">
        <f>Table1[[#This Row],[Summer 2018 Price Check]]*Table1[[#This Row],[Spring 2019 Students]]</f>
        <v>2902.25</v>
      </c>
      <c r="BP18" s="16">
        <f t="shared" si="19"/>
        <v>75</v>
      </c>
      <c r="BQ18" s="20">
        <f t="shared" si="20"/>
        <v>8706.75</v>
      </c>
      <c r="BR18" s="20" t="s">
        <v>145</v>
      </c>
      <c r="BS18" s="15">
        <v>25</v>
      </c>
      <c r="BT18" s="15">
        <v>25</v>
      </c>
      <c r="BU18" s="15">
        <v>25</v>
      </c>
      <c r="BV18" s="15">
        <f t="shared" si="21"/>
        <v>75</v>
      </c>
      <c r="BW18" s="20">
        <v>95.99</v>
      </c>
      <c r="BX18" s="20">
        <f t="shared" si="22"/>
        <v>7199.25</v>
      </c>
      <c r="BY18" s="13" t="s">
        <v>143</v>
      </c>
      <c r="BZ18" s="15">
        <f>IF(Table1[[#This Row],[Check 3 Status]]="Continued", Table1[[#This Row],[Check 3 Students Summer]], 0)</f>
        <v>25</v>
      </c>
      <c r="CA18" s="20">
        <f>Table1[[#This Row],[Check 3 Per Student Savings]]*BZ18</f>
        <v>2399.75</v>
      </c>
      <c r="CB18" s="15">
        <f>IF(Table1[[#This Row],[Check 3 Status]]="Continued", Table1[[#This Row],[Check 3 Students Fall]], 0)</f>
        <v>25</v>
      </c>
      <c r="CC18" s="20">
        <f>Table1[[#This Row],[Check 3 Per Student Savings]]*CB18</f>
        <v>2399.75</v>
      </c>
      <c r="CD18" s="15">
        <f>IF(Table1[[#This Row],[Check 3 Status]]="Continued", Table1[[#This Row],[Check 3 Students Spring]], 0)</f>
        <v>25</v>
      </c>
      <c r="CE18" s="20">
        <f>Table1[[#This Row],[Check 3 Per Student Savings]]*CD18</f>
        <v>2399.75</v>
      </c>
      <c r="CF18" s="15">
        <f t="shared" si="23"/>
        <v>75</v>
      </c>
      <c r="CG18" s="20">
        <f t="shared" si="24"/>
        <v>7199.25</v>
      </c>
      <c r="CH18" s="20" t="s">
        <v>145</v>
      </c>
      <c r="CI18" s="15">
        <v>25</v>
      </c>
      <c r="CJ18" s="15">
        <v>25</v>
      </c>
      <c r="CK18" s="15">
        <v>25</v>
      </c>
      <c r="CL18" s="15">
        <f t="shared" si="48"/>
        <v>75</v>
      </c>
      <c r="CM18" s="20">
        <v>95.99</v>
      </c>
      <c r="CN18" s="20">
        <f t="shared" si="26"/>
        <v>7199.25</v>
      </c>
      <c r="CO18" s="15">
        <f>IF(Table1[[#This Row],[Check 4 Status]]="Continued", Table1[[#This Row],[Check 4 Students Summer]], 0)</f>
        <v>25</v>
      </c>
      <c r="CP18" s="20">
        <f>Table1[[#This Row],[Check 4 Per Student Savings]]*CO18</f>
        <v>2399.75</v>
      </c>
      <c r="CQ18" s="15">
        <f>IF(Table1[[#This Row],[Check 4 Status]]="Continued", Table1[[#This Row],[Check 4 Students Fall]], 0)</f>
        <v>25</v>
      </c>
      <c r="CR18" s="20">
        <f>Table1[[#This Row],[Check 4 Per Student Savings]]*CQ18</f>
        <v>2399.75</v>
      </c>
      <c r="CS18" s="15">
        <f>IF(Table1[[#This Row],[Check 4 Status]]="Continued", Table1[[#This Row],[Check 4 Students Spring]], 0)</f>
        <v>25</v>
      </c>
      <c r="CT18" s="20">
        <f>Table1[[#This Row],[Check 4 Per Student Savings]]*CS18</f>
        <v>2399.75</v>
      </c>
      <c r="CU18" s="89">
        <f t="shared" si="27"/>
        <v>75</v>
      </c>
      <c r="CV18" s="20">
        <f t="shared" si="28"/>
        <v>7199.25</v>
      </c>
      <c r="CW18" s="20" t="s">
        <v>145</v>
      </c>
      <c r="CX18" s="15">
        <v>81.666666666666671</v>
      </c>
      <c r="CY18" s="15">
        <v>81.666666666666671</v>
      </c>
      <c r="CZ18" s="15">
        <v>81.666666666666671</v>
      </c>
      <c r="DA18" s="15">
        <f t="shared" si="29"/>
        <v>245</v>
      </c>
      <c r="DB18" s="20">
        <v>95.99</v>
      </c>
      <c r="DC18" s="20">
        <f t="shared" si="30"/>
        <v>23517.55</v>
      </c>
      <c r="DD18" s="23" t="s">
        <v>136</v>
      </c>
      <c r="DE18" s="15">
        <f>IF(Table1[[#This Row],[Check 5 Status]]="Continued", Table1[[#This Row],[Check 5 Students Summer]], 0)</f>
        <v>81.666666666666671</v>
      </c>
      <c r="DF18" s="20">
        <f>Table1[[#This Row],[Check 5 Per Student Savings]]*DE18</f>
        <v>7839.1833333333334</v>
      </c>
      <c r="DG18" s="15">
        <f>IF(Table1[[#This Row],[Check 5 Status]]="Continued", Table1[[#This Row],[Check 5 Students Fall]], 0)</f>
        <v>81.666666666666671</v>
      </c>
      <c r="DH18" s="20">
        <f>Table1[[#This Row],[Check 5 Per Student Savings]]*DG18</f>
        <v>7839.1833333333334</v>
      </c>
      <c r="DI18" s="15">
        <f>IF(Table1[[#This Row],[Check 5 Status]]="Continued", Table1[[#This Row],[Check 5 Students Spring]], 0)</f>
        <v>81.666666666666671</v>
      </c>
      <c r="DJ18" s="20">
        <f>Table1[[#This Row],[Check 5 Per Student Savings]]*DI18</f>
        <v>7839.1833333333334</v>
      </c>
      <c r="DK18" s="15">
        <f t="shared" si="31"/>
        <v>245</v>
      </c>
      <c r="DL18" s="20">
        <f t="shared" si="32"/>
        <v>23517.55</v>
      </c>
      <c r="DM18" s="20" t="s">
        <v>145</v>
      </c>
      <c r="DN18" s="15">
        <v>81.666666666666671</v>
      </c>
      <c r="DO18" s="15">
        <v>81.666666666666671</v>
      </c>
      <c r="DP18" s="15">
        <v>81.666666666666671</v>
      </c>
      <c r="DQ18" s="15">
        <f t="shared" si="33"/>
        <v>245</v>
      </c>
      <c r="DR18" s="20">
        <v>95.99</v>
      </c>
      <c r="DS18" s="20">
        <f t="shared" si="34"/>
        <v>23517.55</v>
      </c>
      <c r="DT18" s="23" t="s">
        <v>136</v>
      </c>
      <c r="DU18" s="15">
        <f>IF(Table1[[#This Row],[Check 6 Status]]="Continued", Table1[[#This Row],[Check 6 Students Summer]], 0)</f>
        <v>81.666666666666671</v>
      </c>
      <c r="DV18" s="20">
        <f>Table1[[#This Row],[Check 6 Per Student Savings]]*DU18</f>
        <v>7839.1833333333334</v>
      </c>
      <c r="DW18" s="15">
        <f>IF(Table1[[#This Row],[Check 6 Status]]="Continued", Table1[[#This Row],[Check 6 Students Fall]], 0)</f>
        <v>81.666666666666671</v>
      </c>
      <c r="DX18" s="20">
        <f>Table1[[#This Row],[Check 6 Per Student Savings]]*DW18</f>
        <v>7839.1833333333334</v>
      </c>
      <c r="DY18" s="15">
        <f>IF(Table1[[#This Row],[Check 6 Status]]="Continued", Table1[[#This Row],[Check 6 Students Spring]], 0)</f>
        <v>81.666666666666671</v>
      </c>
      <c r="DZ18" s="20">
        <f>Table1[[#This Row],[Check 6 Per Student Savings]]*DY18</f>
        <v>7839.1833333333334</v>
      </c>
      <c r="EA18" s="15">
        <f t="shared" si="35"/>
        <v>245</v>
      </c>
      <c r="EB18" s="20">
        <f t="shared" si="36"/>
        <v>23517.55</v>
      </c>
      <c r="EC18"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1531.6666666666667</v>
      </c>
      <c r="ED18"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156298.68333333332</v>
      </c>
      <c r="EE18" s="20">
        <f>Table1[[#This Row],[Grand Total Savings]]/Table1[[#This Row],[Total Award]]</f>
        <v>14.472100308641973</v>
      </c>
      <c r="EF18" s="13"/>
      <c r="EG18" s="13"/>
      <c r="EH18" s="13"/>
      <c r="EI18" s="13"/>
      <c r="EJ18" s="13"/>
      <c r="EK18" s="13"/>
      <c r="EL18" s="13"/>
      <c r="FB18" s="13"/>
      <c r="FC18" s="13"/>
      <c r="FD18" s="13"/>
      <c r="FE18" s="13"/>
    </row>
    <row r="19" spans="1:161" x14ac:dyDescent="0.25">
      <c r="A19" s="116" t="s">
        <v>255</v>
      </c>
      <c r="B19" s="40" t="s">
        <v>133</v>
      </c>
      <c r="C19" s="23" t="s">
        <v>7</v>
      </c>
      <c r="D19" s="71" t="s">
        <v>134</v>
      </c>
      <c r="E19" s="13" t="s">
        <v>256</v>
      </c>
      <c r="F19" s="52">
        <v>10800</v>
      </c>
      <c r="G19" s="23" t="s">
        <v>136</v>
      </c>
      <c r="H19" s="28" t="s">
        <v>257</v>
      </c>
      <c r="I19" s="13" t="s">
        <v>258</v>
      </c>
      <c r="J19" s="28" t="s">
        <v>259</v>
      </c>
      <c r="K19" s="28" t="s">
        <v>260</v>
      </c>
      <c r="L19" s="28" t="s">
        <v>201</v>
      </c>
      <c r="M19" s="13" t="s">
        <v>163</v>
      </c>
      <c r="N19" s="13" t="s">
        <v>163</v>
      </c>
      <c r="O19" s="13" t="s">
        <v>163</v>
      </c>
      <c r="P19" s="20">
        <v>22500</v>
      </c>
      <c r="Q19" s="13">
        <v>75</v>
      </c>
      <c r="R19" s="20">
        <f t="shared" si="0"/>
        <v>300</v>
      </c>
      <c r="S19" s="15">
        <f t="shared" si="1"/>
        <v>25</v>
      </c>
      <c r="T19" s="15">
        <f t="shared" si="2"/>
        <v>25</v>
      </c>
      <c r="U19" s="15">
        <f t="shared" si="3"/>
        <v>25</v>
      </c>
      <c r="V19" s="13" t="s">
        <v>143</v>
      </c>
      <c r="W19" s="13" t="s">
        <v>202</v>
      </c>
      <c r="X19" s="13">
        <v>120</v>
      </c>
      <c r="Y19" s="13" t="s">
        <v>217</v>
      </c>
      <c r="Z19" s="13" t="s">
        <v>145</v>
      </c>
      <c r="AA19" s="15">
        <f>Table1[[#This Row],[Students Per Spring]]</f>
        <v>25</v>
      </c>
      <c r="AB19" s="20">
        <f t="shared" si="4"/>
        <v>7500</v>
      </c>
      <c r="AC19" s="15">
        <f t="shared" si="5"/>
        <v>25</v>
      </c>
      <c r="AD19" s="20">
        <f t="shared" si="6"/>
        <v>7500</v>
      </c>
      <c r="AE19" s="15">
        <f>IF(Table1[[#This Row],[Sustainability Check 1 (2017-2018) Status]]="Continued", Table1[[#This Row],[Students Per Summer]], 0)</f>
        <v>25</v>
      </c>
      <c r="AF19" s="20">
        <f t="shared" si="7"/>
        <v>7500</v>
      </c>
      <c r="AG19" s="15">
        <v>0</v>
      </c>
      <c r="AH19" s="20">
        <f t="shared" si="8"/>
        <v>0</v>
      </c>
      <c r="AI19" s="15">
        <v>0</v>
      </c>
      <c r="AJ19" s="20">
        <f t="shared" si="9"/>
        <v>0</v>
      </c>
      <c r="AK19" s="15">
        <v>0</v>
      </c>
      <c r="AL19" s="20">
        <f t="shared" si="37"/>
        <v>7500</v>
      </c>
      <c r="AM19" s="15">
        <v>0</v>
      </c>
      <c r="AN19" s="20">
        <v>0</v>
      </c>
      <c r="AO19" s="16">
        <v>0</v>
      </c>
      <c r="AP19" s="20">
        <v>0</v>
      </c>
      <c r="AQ19" s="16">
        <v>0</v>
      </c>
      <c r="AR19" s="20">
        <v>0</v>
      </c>
      <c r="AS19" s="16">
        <v>0</v>
      </c>
      <c r="AT19" s="20">
        <v>0</v>
      </c>
      <c r="AU19" s="16">
        <v>0</v>
      </c>
      <c r="AV19" s="20">
        <v>0</v>
      </c>
      <c r="AW19" s="16">
        <v>0</v>
      </c>
      <c r="AX19" s="20">
        <v>0</v>
      </c>
      <c r="AY19" s="16">
        <v>0</v>
      </c>
      <c r="AZ19" s="20">
        <v>0</v>
      </c>
      <c r="BA19" s="16">
        <v>0</v>
      </c>
      <c r="BB19" s="20">
        <v>0</v>
      </c>
      <c r="BC19" s="26" t="s">
        <v>204</v>
      </c>
      <c r="BD19" s="25">
        <v>0</v>
      </c>
      <c r="BE19" s="25">
        <v>0</v>
      </c>
      <c r="BF19" s="25">
        <v>0</v>
      </c>
      <c r="BG19" s="25">
        <f t="shared" si="38"/>
        <v>0</v>
      </c>
      <c r="BH19" s="24">
        <v>390.5</v>
      </c>
      <c r="BI19" s="20">
        <f>Table1[[#This Row],[Check 2 Students Total]]*Table1[[#This Row],[Summer 2018 Price Check]]</f>
        <v>0</v>
      </c>
      <c r="BJ19" s="16">
        <f>IF(Table1[[#This Row],[Sustainability Check 2 (2018-2019) Status]]="Continued", Table1[[#This Row],[Check 2 Students Summer]], 0)</f>
        <v>0</v>
      </c>
      <c r="BK19" s="20">
        <f>Table1[[#This Row],[Summer 2018 Price Check]]*BJ19</f>
        <v>0</v>
      </c>
      <c r="BL19" s="16">
        <f>IF(Table1[[#This Row],[Sustainability Check 2 (2018-2019) Status]]="Continued", Table1[[#This Row],[Check 2 Students Fall]], 0)</f>
        <v>0</v>
      </c>
      <c r="BM19" s="20">
        <f>Table1[[#This Row],[Summer 2018 Price Check]]*BL19</f>
        <v>0</v>
      </c>
      <c r="BN19" s="15">
        <f>IF(Table1[[#This Row],[Sustainability Check 2 (2018-2019) Status]]="Continued", Table1[Check 2 Students Spring], 0)</f>
        <v>0</v>
      </c>
      <c r="BO19" s="20">
        <f>Table1[[#This Row],[Summer 2018 Price Check]]*Table1[[#This Row],[Spring 2019 Students]]</f>
        <v>0</v>
      </c>
      <c r="BP19" s="16">
        <f t="shared" si="19"/>
        <v>0</v>
      </c>
      <c r="BQ19" s="20">
        <f t="shared" si="20"/>
        <v>0</v>
      </c>
      <c r="BR19" s="26" t="s">
        <v>204</v>
      </c>
      <c r="BS19" s="15">
        <v>0</v>
      </c>
      <c r="BT19" s="15">
        <v>0</v>
      </c>
      <c r="BU19" s="15">
        <v>0</v>
      </c>
      <c r="BV19" s="15">
        <f t="shared" si="21"/>
        <v>0</v>
      </c>
      <c r="BW19" s="20">
        <v>0</v>
      </c>
      <c r="BX19" s="20">
        <f t="shared" si="22"/>
        <v>0</v>
      </c>
      <c r="BY19" s="13" t="s">
        <v>143</v>
      </c>
      <c r="BZ19" s="15">
        <f>IF(Table1[[#This Row],[Check 3 Status]]="Continued", Table1[[#This Row],[Check 3 Students Summer]], 0)</f>
        <v>0</v>
      </c>
      <c r="CA19" s="20">
        <f>Table1[[#This Row],[Check 3 Per Student Savings]]*BZ19</f>
        <v>0</v>
      </c>
      <c r="CB19" s="15">
        <f>IF(Table1[[#This Row],[Check 3 Status]]="Continued", Table1[[#This Row],[Check 3 Students Fall]], 0)</f>
        <v>0</v>
      </c>
      <c r="CC19" s="20">
        <f>Table1[[#This Row],[Check 3 Per Student Savings]]*CB19</f>
        <v>0</v>
      </c>
      <c r="CD19" s="15">
        <f>IF(Table1[[#This Row],[Check 3 Status]]="Continued", Table1[[#This Row],[Check 3 Students Spring]], 0)</f>
        <v>0</v>
      </c>
      <c r="CE19" s="20">
        <f>Table1[[#This Row],[Check 3 Per Student Savings]]*CD19</f>
        <v>0</v>
      </c>
      <c r="CF19" s="15">
        <f t="shared" si="23"/>
        <v>0</v>
      </c>
      <c r="CG19" s="20">
        <f t="shared" si="24"/>
        <v>0</v>
      </c>
      <c r="CH19" s="20" t="s">
        <v>204</v>
      </c>
      <c r="CI19" s="15">
        <v>0</v>
      </c>
      <c r="CJ19" s="15">
        <v>0</v>
      </c>
      <c r="CK19" s="15">
        <v>0</v>
      </c>
      <c r="CL19" s="15">
        <f t="shared" si="48"/>
        <v>0</v>
      </c>
      <c r="CM19" s="20">
        <v>0</v>
      </c>
      <c r="CN19" s="20">
        <f t="shared" si="26"/>
        <v>0</v>
      </c>
      <c r="CO19" s="15">
        <f>IF(Table1[[#This Row],[Check 4 Status]]="Continued", Table1[[#This Row],[Check 4 Students Summer]], 0)</f>
        <v>0</v>
      </c>
      <c r="CP19" s="20">
        <f>Table1[[#This Row],[Check 4 Per Student Savings]]*CO19</f>
        <v>0</v>
      </c>
      <c r="CQ19" s="15">
        <f>IF(Table1[[#This Row],[Check 4 Status]]="Continued", Table1[[#This Row],[Check 4 Students Fall]], 0)</f>
        <v>0</v>
      </c>
      <c r="CR19" s="20">
        <f>Table1[[#This Row],[Check 4 Per Student Savings]]*CQ19</f>
        <v>0</v>
      </c>
      <c r="CS19" s="15">
        <f>IF(Table1[[#This Row],[Check 4 Status]]="Continued", Table1[[#This Row],[Check 4 Students Spring]], 0)</f>
        <v>0</v>
      </c>
      <c r="CT19" s="20">
        <f>Table1[[#This Row],[Check 4 Per Student Savings]]*CS19</f>
        <v>0</v>
      </c>
      <c r="CU19" s="89">
        <f t="shared" si="27"/>
        <v>0</v>
      </c>
      <c r="CV19" s="20">
        <f t="shared" si="28"/>
        <v>0</v>
      </c>
      <c r="CW19" s="20" t="s">
        <v>204</v>
      </c>
      <c r="CX19" s="15">
        <v>25</v>
      </c>
      <c r="CY19" s="15">
        <v>25</v>
      </c>
      <c r="CZ19" s="15">
        <v>25</v>
      </c>
      <c r="DA19" s="15">
        <f t="shared" si="29"/>
        <v>75</v>
      </c>
      <c r="DB19" s="20">
        <v>0</v>
      </c>
      <c r="DC19" s="20">
        <f t="shared" si="30"/>
        <v>0</v>
      </c>
      <c r="DD19" s="23" t="s">
        <v>136</v>
      </c>
      <c r="DE19" s="15">
        <f>IF(Table1[[#This Row],[Check 5 Status]]="Continued", Table1[[#This Row],[Check 5 Students Summer]], 0)</f>
        <v>0</v>
      </c>
      <c r="DF19" s="20">
        <f>Table1[[#This Row],[Check 5 Per Student Savings]]*DE19</f>
        <v>0</v>
      </c>
      <c r="DG19" s="15">
        <f>IF(Table1[[#This Row],[Check 5 Status]]="Continued", Table1[[#This Row],[Check 5 Students Fall]], 0)</f>
        <v>0</v>
      </c>
      <c r="DH19" s="20">
        <f>Table1[[#This Row],[Check 5 Per Student Savings]]*DG19</f>
        <v>0</v>
      </c>
      <c r="DI19" s="15">
        <f>IF(Table1[[#This Row],[Check 5 Status]]="Continued", Table1[[#This Row],[Check 5 Students Spring]], 0)</f>
        <v>0</v>
      </c>
      <c r="DJ19" s="20">
        <f>Table1[[#This Row],[Check 5 Per Student Savings]]*DI19</f>
        <v>0</v>
      </c>
      <c r="DK19" s="15">
        <f t="shared" si="31"/>
        <v>0</v>
      </c>
      <c r="DL19" s="20">
        <f t="shared" si="32"/>
        <v>0</v>
      </c>
      <c r="DM19" s="20" t="s">
        <v>204</v>
      </c>
      <c r="DN19" s="15">
        <v>25</v>
      </c>
      <c r="DO19" s="15">
        <v>25</v>
      </c>
      <c r="DP19" s="15">
        <v>25</v>
      </c>
      <c r="DQ19" s="15">
        <f t="shared" si="33"/>
        <v>75</v>
      </c>
      <c r="DR19" s="20">
        <v>0</v>
      </c>
      <c r="DS19" s="20">
        <f t="shared" si="34"/>
        <v>0</v>
      </c>
      <c r="DT19" s="23" t="s">
        <v>136</v>
      </c>
      <c r="DU19" s="15">
        <f>IF(Table1[[#This Row],[Check 6 Status]]="Continued", Table1[[#This Row],[Check 6 Students Summer]], 0)</f>
        <v>0</v>
      </c>
      <c r="DV19" s="20">
        <f>Table1[[#This Row],[Check 6 Per Student Savings]]*DU19</f>
        <v>0</v>
      </c>
      <c r="DW19" s="15">
        <f>IF(Table1[[#This Row],[Check 6 Status]]="Continued", Table1[[#This Row],[Check 6 Students Fall]], 0)</f>
        <v>0</v>
      </c>
      <c r="DX19" s="20">
        <f>Table1[[#This Row],[Check 6 Per Student Savings]]*DW19</f>
        <v>0</v>
      </c>
      <c r="DY19" s="15">
        <f>IF(Table1[[#This Row],[Check 6 Status]]="Continued", Table1[[#This Row],[Check 6 Students Spring]], 0)</f>
        <v>0</v>
      </c>
      <c r="DZ19" s="20">
        <f>Table1[[#This Row],[Check 6 Per Student Savings]]*DY19</f>
        <v>0</v>
      </c>
      <c r="EA19" s="15">
        <f t="shared" si="35"/>
        <v>0</v>
      </c>
      <c r="EB19" s="20">
        <f t="shared" si="36"/>
        <v>0</v>
      </c>
      <c r="EC19"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25</v>
      </c>
      <c r="ED19"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15000</v>
      </c>
      <c r="EE19" s="20">
        <f>Table1[[#This Row],[Grand Total Savings]]/Table1[[#This Row],[Total Award]]</f>
        <v>1.3888888888888888</v>
      </c>
      <c r="EF19" s="13"/>
      <c r="EG19" s="13"/>
      <c r="EH19" s="13"/>
      <c r="EI19" s="13"/>
      <c r="EJ19" s="13"/>
      <c r="EK19" s="13"/>
      <c r="EL19" s="13"/>
      <c r="FB19" s="13"/>
      <c r="FC19" s="13"/>
      <c r="FD19" s="13"/>
      <c r="FE19" s="13"/>
    </row>
    <row r="20" spans="1:161" x14ac:dyDescent="0.25">
      <c r="A20" s="116" t="s">
        <v>261</v>
      </c>
      <c r="B20" s="39" t="s">
        <v>133</v>
      </c>
      <c r="C20" s="23" t="s">
        <v>7</v>
      </c>
      <c r="D20" s="71" t="s">
        <v>134</v>
      </c>
      <c r="E20" s="13" t="s">
        <v>262</v>
      </c>
      <c r="F20" s="52">
        <v>10800</v>
      </c>
      <c r="G20" s="23" t="s">
        <v>136</v>
      </c>
      <c r="H20" s="28" t="s">
        <v>263</v>
      </c>
      <c r="I20" s="13" t="s">
        <v>264</v>
      </c>
      <c r="J20" s="28" t="s">
        <v>265</v>
      </c>
      <c r="K20" s="28" t="s">
        <v>266</v>
      </c>
      <c r="L20" s="28" t="s">
        <v>201</v>
      </c>
      <c r="M20" s="13" t="s">
        <v>163</v>
      </c>
      <c r="N20" s="13" t="s">
        <v>142</v>
      </c>
      <c r="O20" s="13" t="s">
        <v>142</v>
      </c>
      <c r="P20" s="131">
        <v>16339.2</v>
      </c>
      <c r="Q20" s="13">
        <v>96</v>
      </c>
      <c r="R20" s="20">
        <f t="shared" si="0"/>
        <v>170.20000000000002</v>
      </c>
      <c r="S20" s="15">
        <f t="shared" si="1"/>
        <v>32</v>
      </c>
      <c r="T20" s="15">
        <f t="shared" si="2"/>
        <v>32</v>
      </c>
      <c r="U20" s="15">
        <f t="shared" si="3"/>
        <v>32</v>
      </c>
      <c r="V20" s="13" t="s">
        <v>143</v>
      </c>
      <c r="W20" s="13" t="s">
        <v>144</v>
      </c>
      <c r="Z20" s="42" t="s">
        <v>145</v>
      </c>
      <c r="AA20" s="15">
        <f>Table1[[#This Row],[Students Per Spring]]</f>
        <v>32</v>
      </c>
      <c r="AB20" s="20">
        <f t="shared" si="4"/>
        <v>5446.4000000000005</v>
      </c>
      <c r="AC20" s="15">
        <f t="shared" si="5"/>
        <v>32</v>
      </c>
      <c r="AD20" s="20">
        <f t="shared" si="6"/>
        <v>5446.4000000000005</v>
      </c>
      <c r="AE20" s="15">
        <f>IF(Table1[[#This Row],[Sustainability Check 1 (2017-2018) Status]]="Continued", Table1[[#This Row],[Students Per Summer]], 0)</f>
        <v>32</v>
      </c>
      <c r="AF20" s="20">
        <f t="shared" si="7"/>
        <v>5446.4000000000005</v>
      </c>
      <c r="AG20" s="15">
        <f>IF(Table1[[#This Row],[Sustainability Check 1 (2017-2018) Status]]="Continued", Table1[[#This Row],[Students Per Fall]], 0)</f>
        <v>32</v>
      </c>
      <c r="AH20" s="20">
        <f t="shared" si="8"/>
        <v>5446.4000000000005</v>
      </c>
      <c r="AI20" s="15">
        <f>IF(Table1[[#This Row],[Sustainability Check 1 (2017-2018) Status]]="Continued", Table1[[#This Row],[Students Per Spring]], 0)</f>
        <v>32</v>
      </c>
      <c r="AJ20" s="20">
        <f t="shared" si="9"/>
        <v>5446.4000000000005</v>
      </c>
      <c r="AK20" s="15">
        <f t="shared" ref="AK20:AK40" si="49">AE20+AG20+AI20</f>
        <v>96</v>
      </c>
      <c r="AL20" s="20">
        <f t="shared" si="37"/>
        <v>16339.2</v>
      </c>
      <c r="AM20" s="15">
        <f>IF(Table1[[#This Row],[Sustainability Check 1 (2017-2018) Status]]="Continued", Table1[[#This Row],[Students Per Summer]], 0)</f>
        <v>32</v>
      </c>
      <c r="AN20" s="20">
        <f t="shared" ref="AN20:AN51" si="50">$R20*AM20</f>
        <v>5446.4000000000005</v>
      </c>
      <c r="AO20" s="16">
        <f>IF(Table1[[#This Row],[Sustainability Check 1 (2017-2018) Status]]="Continued", Table1[[#This Row],[Students Per Fall]], 0)</f>
        <v>32</v>
      </c>
      <c r="AP20" s="20">
        <f t="shared" ref="AP20:AP51" si="51">$R20*AO20</f>
        <v>5446.4000000000005</v>
      </c>
      <c r="AQ20" s="16">
        <f>IF(Table1[[#This Row],[Sustainability Check 1 (2017-2018) Status]]="Continued", Table1[[#This Row],[Students Per Spring]], 0)</f>
        <v>32</v>
      </c>
      <c r="AR20" s="20">
        <f t="shared" ref="AR20:AR51" si="52">$R20*AQ20</f>
        <v>5446.4000000000005</v>
      </c>
      <c r="AS20" s="16">
        <f t="shared" ref="AS20:AS51" si="53">AM20+AO20+AQ20</f>
        <v>96</v>
      </c>
      <c r="AT20" s="20">
        <f t="shared" ref="AT20:AT51" si="54">AN20+AP20+AR20</f>
        <v>16339.2</v>
      </c>
      <c r="AU20" s="16">
        <f>IF(Table1[[#This Row],[Sustainability Check 1 (2017-2018) Status]]="Continued", Table1[[#This Row],[Students Per Summer]], 0)</f>
        <v>32</v>
      </c>
      <c r="AV20" s="20">
        <f t="shared" ref="AV20:AV51" si="55">$R20*AU20</f>
        <v>5446.4000000000005</v>
      </c>
      <c r="AW20" s="16">
        <f>IF(Table1[[#This Row],[Sustainability Check 1 (2017-2018) Status]]="Continued", Table1[[#This Row],[Students Per Fall]], 0)</f>
        <v>32</v>
      </c>
      <c r="AX20" s="20">
        <f t="shared" ref="AX20:AX51" si="56">$R20*AW20</f>
        <v>5446.4000000000005</v>
      </c>
      <c r="AY20" s="16">
        <f>IF(Table1[[#This Row],[Sustainability Check 1 (2017-2018) Status]]="Continued", Table1[[#This Row],[Students Per Spring]], 0)</f>
        <v>32</v>
      </c>
      <c r="AZ20" s="20">
        <f t="shared" ref="AZ20:AZ51" si="57">$R20*AY20</f>
        <v>5446.4000000000005</v>
      </c>
      <c r="BA20" s="16">
        <f t="shared" ref="BA20:BA51" si="58">AU20+AW20+AY20</f>
        <v>96</v>
      </c>
      <c r="BB20" s="20">
        <f t="shared" ref="BB20:BB51" si="59">AV20+AX20+AZ20</f>
        <v>16339.2</v>
      </c>
      <c r="BC20" s="20" t="s">
        <v>145</v>
      </c>
      <c r="BD20" s="16">
        <v>0</v>
      </c>
      <c r="BE20" s="16">
        <v>24</v>
      </c>
      <c r="BF20" s="16">
        <v>48</v>
      </c>
      <c r="BG20" s="16">
        <f t="shared" si="38"/>
        <v>72</v>
      </c>
      <c r="BH20" s="24">
        <v>173.85</v>
      </c>
      <c r="BI20" s="20">
        <f>Table1[[#This Row],[Check 2 Students Total]]*Table1[[#This Row],[Summer 2018 Price Check]]</f>
        <v>12517.199999999999</v>
      </c>
      <c r="BJ20" s="16">
        <f>IF(Table1[[#This Row],[Sustainability Check 2 (2018-2019) Status]]="Continued", Table1[[#This Row],[Check 2 Students Summer]], 0)</f>
        <v>0</v>
      </c>
      <c r="BK20" s="20">
        <f>Table1[[#This Row],[Summer 2018 Price Check]]*BJ20</f>
        <v>0</v>
      </c>
      <c r="BL20" s="16">
        <f>IF(Table1[[#This Row],[Sustainability Check 2 (2018-2019) Status]]="Continued", Table1[[#This Row],[Check 2 Students Fall]], 0)</f>
        <v>24</v>
      </c>
      <c r="BM20" s="20">
        <f>Table1[[#This Row],[Summer 2018 Price Check]]*BL20</f>
        <v>4172.3999999999996</v>
      </c>
      <c r="BN20" s="15">
        <f>IF(Table1[[#This Row],[Sustainability Check 2 (2018-2019) Status]]="Continued", Table1[Check 2 Students Spring], 0)</f>
        <v>48</v>
      </c>
      <c r="BO20" s="20">
        <f>Table1[[#This Row],[Summer 2018 Price Check]]*Table1[[#This Row],[Spring 2019 Students]]</f>
        <v>8344.7999999999993</v>
      </c>
      <c r="BP20" s="16">
        <f t="shared" si="19"/>
        <v>72</v>
      </c>
      <c r="BQ20" s="20">
        <f t="shared" si="20"/>
        <v>12517.199999999999</v>
      </c>
      <c r="BR20" s="20" t="s">
        <v>145</v>
      </c>
      <c r="BS20" s="15">
        <v>0</v>
      </c>
      <c r="BT20" s="15">
        <v>24</v>
      </c>
      <c r="BU20" s="15">
        <v>48</v>
      </c>
      <c r="BV20" s="15">
        <f t="shared" si="21"/>
        <v>72</v>
      </c>
      <c r="BW20" s="20">
        <v>170.2</v>
      </c>
      <c r="BX20" s="20">
        <f t="shared" si="22"/>
        <v>12254.4</v>
      </c>
      <c r="BY20" s="13" t="s">
        <v>143</v>
      </c>
      <c r="BZ20" s="15">
        <f>IF(Table1[[#This Row],[Check 3 Status]]="Continued", Table1[[#This Row],[Check 3 Students Summer]], 0)</f>
        <v>0</v>
      </c>
      <c r="CA20" s="20">
        <f>Table1[[#This Row],[Check 3 Per Student Savings]]*BZ20</f>
        <v>0</v>
      </c>
      <c r="CB20" s="15">
        <f>IF(Table1[[#This Row],[Check 3 Status]]="Continued", Table1[[#This Row],[Check 3 Students Fall]], 0)</f>
        <v>24</v>
      </c>
      <c r="CC20" s="20">
        <f>Table1[[#This Row],[Check 3 Per Student Savings]]*CB20</f>
        <v>4084.7999999999997</v>
      </c>
      <c r="CD20" s="15">
        <f>IF(Table1[[#This Row],[Check 3 Status]]="Continued", Table1[[#This Row],[Check 3 Students Spring]], 0)</f>
        <v>48</v>
      </c>
      <c r="CE20" s="20">
        <f>Table1[[#This Row],[Check 3 Per Student Savings]]*CD20</f>
        <v>8169.5999999999995</v>
      </c>
      <c r="CF20" s="15">
        <f t="shared" si="23"/>
        <v>72</v>
      </c>
      <c r="CG20" s="20">
        <f t="shared" si="24"/>
        <v>12254.4</v>
      </c>
      <c r="CH20" s="20" t="s">
        <v>145</v>
      </c>
      <c r="CI20" s="15">
        <v>0</v>
      </c>
      <c r="CJ20" s="15">
        <v>24</v>
      </c>
      <c r="CK20" s="15">
        <v>48</v>
      </c>
      <c r="CL20" s="15">
        <f t="shared" si="48"/>
        <v>72</v>
      </c>
      <c r="CM20" s="20">
        <v>170.2</v>
      </c>
      <c r="CN20" s="20">
        <f t="shared" si="26"/>
        <v>12254.4</v>
      </c>
      <c r="CO20" s="15">
        <f>IF(Table1[[#This Row],[Check 4 Status]]="Continued", Table1[[#This Row],[Check 4 Students Summer]], 0)</f>
        <v>0</v>
      </c>
      <c r="CP20" s="20">
        <f>Table1[[#This Row],[Check 4 Per Student Savings]]*CO20</f>
        <v>0</v>
      </c>
      <c r="CQ20" s="15">
        <f>IF(Table1[[#This Row],[Check 4 Status]]="Continued", Table1[[#This Row],[Check 4 Students Fall]], 0)</f>
        <v>24</v>
      </c>
      <c r="CR20" s="20">
        <f>Table1[[#This Row],[Check 4 Per Student Savings]]*CQ20</f>
        <v>4084.7999999999997</v>
      </c>
      <c r="CS20" s="15">
        <f>IF(Table1[[#This Row],[Check 4 Status]]="Continued", Table1[[#This Row],[Check 4 Students Spring]], 0)</f>
        <v>48</v>
      </c>
      <c r="CT20" s="20">
        <f>Table1[[#This Row],[Check 4 Per Student Savings]]*CS20</f>
        <v>8169.5999999999995</v>
      </c>
      <c r="CU20" s="89">
        <f t="shared" si="27"/>
        <v>72</v>
      </c>
      <c r="CV20" s="20">
        <f t="shared" si="28"/>
        <v>12254.4</v>
      </c>
      <c r="CW20" s="20" t="s">
        <v>145</v>
      </c>
      <c r="CX20" s="15">
        <v>32</v>
      </c>
      <c r="CY20" s="15">
        <v>32</v>
      </c>
      <c r="CZ20" s="15">
        <v>32</v>
      </c>
      <c r="DA20" s="15">
        <f t="shared" si="29"/>
        <v>96</v>
      </c>
      <c r="DB20" s="20">
        <v>170.2</v>
      </c>
      <c r="DC20" s="20">
        <f t="shared" si="30"/>
        <v>16339.199999999999</v>
      </c>
      <c r="DD20" s="23" t="s">
        <v>136</v>
      </c>
      <c r="DE20" s="15">
        <f>IF(Table1[[#This Row],[Check 5 Status]]="Continued", Table1[[#This Row],[Check 5 Students Summer]], 0)</f>
        <v>32</v>
      </c>
      <c r="DF20" s="20">
        <f>Table1[[#This Row],[Check 5 Per Student Savings]]*DE20</f>
        <v>5446.4</v>
      </c>
      <c r="DG20" s="15">
        <f>IF(Table1[[#This Row],[Check 5 Status]]="Continued", Table1[[#This Row],[Check 5 Students Fall]], 0)</f>
        <v>32</v>
      </c>
      <c r="DH20" s="20">
        <f>Table1[[#This Row],[Check 5 Per Student Savings]]*DG20</f>
        <v>5446.4</v>
      </c>
      <c r="DI20" s="15">
        <f>IF(Table1[[#This Row],[Check 5 Status]]="Continued", Table1[[#This Row],[Check 5 Students Spring]], 0)</f>
        <v>32</v>
      </c>
      <c r="DJ20" s="20">
        <f>Table1[[#This Row],[Check 5 Per Student Savings]]*DI20</f>
        <v>5446.4</v>
      </c>
      <c r="DK20" s="15">
        <f t="shared" si="31"/>
        <v>96</v>
      </c>
      <c r="DL20" s="20">
        <f t="shared" si="32"/>
        <v>16339.199999999999</v>
      </c>
      <c r="DM20" s="20" t="s">
        <v>224</v>
      </c>
      <c r="DN20" s="15">
        <v>32</v>
      </c>
      <c r="DO20" s="15">
        <v>32</v>
      </c>
      <c r="DP20" s="15">
        <v>32</v>
      </c>
      <c r="DQ20" s="15">
        <f t="shared" si="33"/>
        <v>96</v>
      </c>
      <c r="DR20" s="20">
        <v>170.2</v>
      </c>
      <c r="DS20" s="20">
        <f t="shared" si="34"/>
        <v>16339.199999999999</v>
      </c>
      <c r="DT20" s="23" t="s">
        <v>136</v>
      </c>
      <c r="DU20" s="15">
        <f>IF(Table1[[#This Row],[Check 6 Status]]="Continued", Table1[[#This Row],[Check 6 Students Summer]], 0)</f>
        <v>0</v>
      </c>
      <c r="DV20" s="20">
        <f>Table1[[#This Row],[Check 6 Per Student Savings]]*DU20</f>
        <v>0</v>
      </c>
      <c r="DW20" s="15">
        <f>IF(Table1[[#This Row],[Check 6 Status]]="Continued", Table1[[#This Row],[Check 6 Students Fall]], 0)</f>
        <v>0</v>
      </c>
      <c r="DX20" s="20">
        <f>Table1[[#This Row],[Check 6 Per Student Savings]]*DW20</f>
        <v>0</v>
      </c>
      <c r="DY20" s="15">
        <f>IF(Table1[[#This Row],[Check 6 Status]]="Continued", Table1[[#This Row],[Check 6 Students Spring]], 0)</f>
        <v>0</v>
      </c>
      <c r="DZ20" s="20">
        <f>Table1[[#This Row],[Check 6 Per Student Savings]]*DY20</f>
        <v>0</v>
      </c>
      <c r="EA20" s="15">
        <f t="shared" si="35"/>
        <v>0</v>
      </c>
      <c r="EB20" s="20">
        <f t="shared" si="36"/>
        <v>0</v>
      </c>
      <c r="EC20"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632</v>
      </c>
      <c r="ED20"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107829.19999999998</v>
      </c>
      <c r="EE20" s="20">
        <f>Table1[[#This Row],[Grand Total Savings]]/Table1[[#This Row],[Total Award]]</f>
        <v>9.9841851851851828</v>
      </c>
      <c r="EF20" s="13"/>
      <c r="EG20" s="13"/>
      <c r="EH20" s="13"/>
      <c r="EI20" s="13"/>
      <c r="EJ20" s="13"/>
      <c r="EK20" s="13"/>
      <c r="EL20" s="13"/>
      <c r="FB20" s="13"/>
      <c r="FC20" s="13"/>
      <c r="FD20" s="13"/>
      <c r="FE20" s="13"/>
    </row>
    <row r="21" spans="1:161" x14ac:dyDescent="0.25">
      <c r="A21" s="116" t="s">
        <v>267</v>
      </c>
      <c r="B21" s="39" t="s">
        <v>133</v>
      </c>
      <c r="C21" s="23" t="s">
        <v>7</v>
      </c>
      <c r="D21" s="71" t="s">
        <v>134</v>
      </c>
      <c r="E21" s="13" t="s">
        <v>147</v>
      </c>
      <c r="F21" s="52">
        <v>10800</v>
      </c>
      <c r="G21" s="23" t="s">
        <v>136</v>
      </c>
      <c r="H21" s="28" t="s">
        <v>268</v>
      </c>
      <c r="I21" s="35" t="s">
        <v>269</v>
      </c>
      <c r="J21" s="28" t="s">
        <v>270</v>
      </c>
      <c r="K21" s="28" t="s">
        <v>271</v>
      </c>
      <c r="L21" s="28" t="s">
        <v>241</v>
      </c>
      <c r="M21" s="13" t="s">
        <v>163</v>
      </c>
      <c r="N21" s="13" t="s">
        <v>163</v>
      </c>
      <c r="O21" s="13" t="s">
        <v>142</v>
      </c>
      <c r="P21" s="20">
        <v>13875</v>
      </c>
      <c r="Q21" s="13">
        <v>300</v>
      </c>
      <c r="R21" s="20">
        <f t="shared" si="0"/>
        <v>46.25</v>
      </c>
      <c r="S21" s="15">
        <f t="shared" si="1"/>
        <v>100</v>
      </c>
      <c r="T21" s="15">
        <f t="shared" si="2"/>
        <v>100</v>
      </c>
      <c r="U21" s="15">
        <f t="shared" si="3"/>
        <v>100</v>
      </c>
      <c r="V21" s="13" t="s">
        <v>143</v>
      </c>
      <c r="W21" s="13" t="s">
        <v>144</v>
      </c>
      <c r="Z21" s="13" t="s">
        <v>145</v>
      </c>
      <c r="AA21" s="15">
        <f>Table1[[#This Row],[Students Per Spring]]</f>
        <v>100</v>
      </c>
      <c r="AB21" s="20">
        <f t="shared" si="4"/>
        <v>4625</v>
      </c>
      <c r="AC21" s="15">
        <f t="shared" si="5"/>
        <v>100</v>
      </c>
      <c r="AD21" s="20">
        <f t="shared" si="6"/>
        <v>4625</v>
      </c>
      <c r="AE21" s="15">
        <f>IF(Table1[[#This Row],[Sustainability Check 1 (2017-2018) Status]]="Continued", Table1[[#This Row],[Students Per Summer]], 0)</f>
        <v>100</v>
      </c>
      <c r="AF21" s="20">
        <f t="shared" si="7"/>
        <v>4625</v>
      </c>
      <c r="AG21" s="15">
        <f>IF(Table1[[#This Row],[Sustainability Check 1 (2017-2018) Status]]="Continued", Table1[[#This Row],[Students Per Fall]], 0)</f>
        <v>100</v>
      </c>
      <c r="AH21" s="20">
        <f t="shared" si="8"/>
        <v>4625</v>
      </c>
      <c r="AI21" s="15">
        <f>IF(Table1[[#This Row],[Sustainability Check 1 (2017-2018) Status]]="Continued", Table1[[#This Row],[Students Per Spring]], 0)</f>
        <v>100</v>
      </c>
      <c r="AJ21" s="20">
        <f t="shared" si="9"/>
        <v>4625</v>
      </c>
      <c r="AK21" s="15">
        <f t="shared" si="49"/>
        <v>300</v>
      </c>
      <c r="AL21" s="20">
        <f t="shared" si="37"/>
        <v>13875</v>
      </c>
      <c r="AM21" s="15">
        <f>IF(Table1[[#This Row],[Sustainability Check 1 (2017-2018) Status]]="Continued", Table1[[#This Row],[Students Per Summer]], 0)</f>
        <v>100</v>
      </c>
      <c r="AN21" s="20">
        <f t="shared" si="50"/>
        <v>4625</v>
      </c>
      <c r="AO21" s="16">
        <f>IF(Table1[[#This Row],[Sustainability Check 1 (2017-2018) Status]]="Continued", Table1[[#This Row],[Students Per Fall]], 0)</f>
        <v>100</v>
      </c>
      <c r="AP21" s="20">
        <f t="shared" si="51"/>
        <v>4625</v>
      </c>
      <c r="AQ21" s="16">
        <f>IF(Table1[[#This Row],[Sustainability Check 1 (2017-2018) Status]]="Continued", Table1[[#This Row],[Students Per Spring]], 0)</f>
        <v>100</v>
      </c>
      <c r="AR21" s="20">
        <f t="shared" si="52"/>
        <v>4625</v>
      </c>
      <c r="AS21" s="16">
        <f t="shared" si="53"/>
        <v>300</v>
      </c>
      <c r="AT21" s="20">
        <f t="shared" si="54"/>
        <v>13875</v>
      </c>
      <c r="AU21" s="16">
        <f>IF(Table1[[#This Row],[Sustainability Check 1 (2017-2018) Status]]="Continued", Table1[[#This Row],[Students Per Summer]], 0)</f>
        <v>100</v>
      </c>
      <c r="AV21" s="20">
        <f t="shared" si="55"/>
        <v>4625</v>
      </c>
      <c r="AW21" s="16">
        <f>IF(Table1[[#This Row],[Sustainability Check 1 (2017-2018) Status]]="Continued", Table1[[#This Row],[Students Per Fall]], 0)</f>
        <v>100</v>
      </c>
      <c r="AX21" s="20">
        <f t="shared" si="56"/>
        <v>4625</v>
      </c>
      <c r="AY21" s="16">
        <f>IF(Table1[[#This Row],[Sustainability Check 1 (2017-2018) Status]]="Continued", Table1[[#This Row],[Students Per Spring]], 0)</f>
        <v>100</v>
      </c>
      <c r="AZ21" s="20">
        <f t="shared" si="57"/>
        <v>4625</v>
      </c>
      <c r="BA21" s="16">
        <f t="shared" si="58"/>
        <v>300</v>
      </c>
      <c r="BB21" s="20">
        <f t="shared" si="59"/>
        <v>13875</v>
      </c>
      <c r="BC21" s="20" t="s">
        <v>145</v>
      </c>
      <c r="BD21" s="16">
        <v>23</v>
      </c>
      <c r="BE21" s="16">
        <v>20</v>
      </c>
      <c r="BF21" s="16">
        <v>22</v>
      </c>
      <c r="BG21" s="16">
        <f t="shared" si="38"/>
        <v>65</v>
      </c>
      <c r="BH21" s="24">
        <v>178</v>
      </c>
      <c r="BI21" s="20">
        <f>Table1[[#This Row],[Check 2 Students Total]]*Table1[[#This Row],[Summer 2018 Price Check]]</f>
        <v>11570</v>
      </c>
      <c r="BJ21" s="16">
        <f>IF(Table1[[#This Row],[Sustainability Check 2 (2018-2019) Status]]="Continued", Table1[[#This Row],[Check 2 Students Summer]], 0)</f>
        <v>23</v>
      </c>
      <c r="BK21" s="20">
        <f>Table1[[#This Row],[Summer 2018 Price Check]]*BJ21</f>
        <v>4094</v>
      </c>
      <c r="BL21" s="16">
        <f>IF(Table1[[#This Row],[Sustainability Check 2 (2018-2019) Status]]="Continued", Table1[[#This Row],[Check 2 Students Fall]], 0)</f>
        <v>20</v>
      </c>
      <c r="BM21" s="20">
        <f>Table1[[#This Row],[Summer 2018 Price Check]]*BL21</f>
        <v>3560</v>
      </c>
      <c r="BN21" s="15">
        <f>IF(Table1[[#This Row],[Sustainability Check 2 (2018-2019) Status]]="Continued", Table1[Check 2 Students Spring], 0)</f>
        <v>22</v>
      </c>
      <c r="BO21" s="20">
        <f>Table1[[#This Row],[Summer 2018 Price Check]]*Table1[[#This Row],[Spring 2019 Students]]</f>
        <v>3916</v>
      </c>
      <c r="BP21" s="16">
        <f t="shared" si="19"/>
        <v>65</v>
      </c>
      <c r="BQ21" s="20">
        <f t="shared" si="20"/>
        <v>11570</v>
      </c>
      <c r="BR21" s="20" t="s">
        <v>145</v>
      </c>
      <c r="BS21" s="15">
        <v>10</v>
      </c>
      <c r="BT21" s="15">
        <v>10</v>
      </c>
      <c r="BU21" s="15">
        <v>0</v>
      </c>
      <c r="BV21" s="15">
        <f t="shared" si="21"/>
        <v>20</v>
      </c>
      <c r="BW21" s="20">
        <v>46.25</v>
      </c>
      <c r="BX21" s="20">
        <f t="shared" si="22"/>
        <v>925</v>
      </c>
      <c r="BY21" s="13" t="s">
        <v>143</v>
      </c>
      <c r="BZ21" s="15">
        <f>IF(Table1[[#This Row],[Check 3 Status]]="Continued", Table1[[#This Row],[Check 3 Students Summer]], 0)</f>
        <v>10</v>
      </c>
      <c r="CA21" s="20">
        <f>Table1[[#This Row],[Check 3 Per Student Savings]]*BZ21</f>
        <v>462.5</v>
      </c>
      <c r="CB21" s="15">
        <f>IF(Table1[[#This Row],[Check 3 Status]]="Continued", Table1[[#This Row],[Check 3 Students Fall]], 0)</f>
        <v>10</v>
      </c>
      <c r="CC21" s="20">
        <f>Table1[[#This Row],[Check 3 Per Student Savings]]*CB21</f>
        <v>462.5</v>
      </c>
      <c r="CD21" s="15">
        <f>IF(Table1[[#This Row],[Check 3 Status]]="Continued", Table1[[#This Row],[Check 3 Students Spring]], 0)</f>
        <v>0</v>
      </c>
      <c r="CE21" s="20">
        <f>Table1[[#This Row],[Check 3 Per Student Savings]]*CD21</f>
        <v>0</v>
      </c>
      <c r="CF21" s="15">
        <f t="shared" si="23"/>
        <v>20</v>
      </c>
      <c r="CG21" s="20">
        <f t="shared" si="24"/>
        <v>925</v>
      </c>
      <c r="CH21" s="20" t="s">
        <v>156</v>
      </c>
      <c r="CI21" s="15">
        <v>10</v>
      </c>
      <c r="CJ21" s="15">
        <v>10</v>
      </c>
      <c r="CK21" s="15">
        <v>0</v>
      </c>
      <c r="CL21" s="15">
        <v>0</v>
      </c>
      <c r="CM21" s="20">
        <v>0</v>
      </c>
      <c r="CN21" s="20">
        <f t="shared" si="26"/>
        <v>0</v>
      </c>
      <c r="CO21" s="15">
        <f>IF(Table1[[#This Row],[Check 4 Status]]="Continued", Table1[[#This Row],[Check 4 Students Summer]], 0)</f>
        <v>0</v>
      </c>
      <c r="CP21" s="20">
        <f>Table1[[#This Row],[Check 4 Per Student Savings]]*CO21</f>
        <v>0</v>
      </c>
      <c r="CQ21" s="15">
        <f>IF(Table1[[#This Row],[Check 4 Status]]="Continued", Table1[[#This Row],[Check 4 Students Fall]], 0)</f>
        <v>0</v>
      </c>
      <c r="CR21" s="20">
        <f>Table1[[#This Row],[Check 4 Per Student Savings]]*CQ21</f>
        <v>0</v>
      </c>
      <c r="CS21" s="15">
        <f>IF(Table1[[#This Row],[Check 4 Status]]="Continued", Table1[[#This Row],[Check 4 Students Spring]], 0)</f>
        <v>0</v>
      </c>
      <c r="CT21" s="20">
        <f>Table1[[#This Row],[Check 4 Per Student Savings]]*CS21</f>
        <v>0</v>
      </c>
      <c r="CU21" s="89">
        <f t="shared" si="27"/>
        <v>0</v>
      </c>
      <c r="CV21" s="20">
        <f t="shared" si="28"/>
        <v>0</v>
      </c>
      <c r="CW21" s="20" t="s">
        <v>156</v>
      </c>
      <c r="CX21" s="15">
        <v>100</v>
      </c>
      <c r="CY21" s="15">
        <v>100</v>
      </c>
      <c r="CZ21" s="15">
        <v>100</v>
      </c>
      <c r="DA21" s="15">
        <f t="shared" si="29"/>
        <v>300</v>
      </c>
      <c r="DB21" s="20">
        <v>0</v>
      </c>
      <c r="DC21" s="20">
        <f t="shared" si="30"/>
        <v>0</v>
      </c>
      <c r="DD21" s="23" t="s">
        <v>136</v>
      </c>
      <c r="DE21" s="15">
        <f>IF(Table1[[#This Row],[Check 5 Status]]="Continued", Table1[[#This Row],[Check 5 Students Summer]], 0)</f>
        <v>0</v>
      </c>
      <c r="DF21" s="20">
        <f>Table1[[#This Row],[Check 5 Per Student Savings]]*DE21</f>
        <v>0</v>
      </c>
      <c r="DG21" s="15">
        <f>IF(Table1[[#This Row],[Check 5 Status]]="Continued", Table1[[#This Row],[Check 5 Students Fall]], 0)</f>
        <v>0</v>
      </c>
      <c r="DH21" s="20">
        <f>Table1[[#This Row],[Check 5 Per Student Savings]]*DG21</f>
        <v>0</v>
      </c>
      <c r="DI21" s="15">
        <f>IF(Table1[[#This Row],[Check 5 Status]]="Continued", Table1[[#This Row],[Check 5 Students Spring]], 0)</f>
        <v>0</v>
      </c>
      <c r="DJ21" s="20">
        <f>Table1[[#This Row],[Check 5 Per Student Savings]]*DI21</f>
        <v>0</v>
      </c>
      <c r="DK21" s="15">
        <f t="shared" si="31"/>
        <v>0</v>
      </c>
      <c r="DL21" s="20">
        <f t="shared" si="32"/>
        <v>0</v>
      </c>
      <c r="DM21" s="20" t="s">
        <v>156</v>
      </c>
      <c r="DN21" s="15">
        <v>100</v>
      </c>
      <c r="DO21" s="15">
        <v>100</v>
      </c>
      <c r="DP21" s="15">
        <v>100</v>
      </c>
      <c r="DQ21" s="15">
        <f t="shared" si="33"/>
        <v>300</v>
      </c>
      <c r="DR21" s="20">
        <v>0</v>
      </c>
      <c r="DS21" s="20">
        <f t="shared" si="34"/>
        <v>0</v>
      </c>
      <c r="DT21" s="23" t="s">
        <v>136</v>
      </c>
      <c r="DU21" s="15">
        <f>IF(Table1[[#This Row],[Check 6 Status]]="Continued", Table1[[#This Row],[Check 6 Students Summer]], 0)</f>
        <v>0</v>
      </c>
      <c r="DV21" s="20">
        <f>Table1[[#This Row],[Check 6 Per Student Savings]]*DU21</f>
        <v>0</v>
      </c>
      <c r="DW21" s="15">
        <f>IF(Table1[[#This Row],[Check 6 Status]]="Continued", Table1[[#This Row],[Check 6 Students Fall]], 0)</f>
        <v>0</v>
      </c>
      <c r="DX21" s="20">
        <f>Table1[[#This Row],[Check 6 Per Student Savings]]*DW21</f>
        <v>0</v>
      </c>
      <c r="DY21" s="15">
        <f>IF(Table1[[#This Row],[Check 6 Status]]="Continued", Table1[[#This Row],[Check 6 Students Spring]], 0)</f>
        <v>0</v>
      </c>
      <c r="DZ21" s="20">
        <f>Table1[[#This Row],[Check 6 Per Student Savings]]*DY21</f>
        <v>0</v>
      </c>
      <c r="EA21" s="15">
        <f t="shared" si="35"/>
        <v>0</v>
      </c>
      <c r="EB21" s="20">
        <f t="shared" si="36"/>
        <v>0</v>
      </c>
      <c r="EC21"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1085</v>
      </c>
      <c r="ED21"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58745</v>
      </c>
      <c r="EE21" s="20">
        <f>Table1[[#This Row],[Grand Total Savings]]/Table1[[#This Row],[Total Award]]</f>
        <v>5.4393518518518515</v>
      </c>
      <c r="EF21" s="13"/>
      <c r="EG21" s="13"/>
      <c r="EH21" s="13"/>
      <c r="EI21" s="13"/>
      <c r="EJ21" s="13"/>
      <c r="EK21" s="13"/>
      <c r="EL21" s="13"/>
      <c r="FB21" s="13"/>
      <c r="FC21" s="13"/>
      <c r="FD21" s="13"/>
      <c r="FE21" s="13"/>
    </row>
    <row r="22" spans="1:161" x14ac:dyDescent="0.25">
      <c r="A22" s="116" t="s">
        <v>272</v>
      </c>
      <c r="B22" s="39" t="s">
        <v>133</v>
      </c>
      <c r="C22" s="23" t="s">
        <v>7</v>
      </c>
      <c r="D22" s="71" t="s">
        <v>134</v>
      </c>
      <c r="E22" s="13" t="s">
        <v>256</v>
      </c>
      <c r="F22" s="52">
        <v>10800</v>
      </c>
      <c r="G22" s="23" t="s">
        <v>136</v>
      </c>
      <c r="H22" s="28" t="s">
        <v>273</v>
      </c>
      <c r="I22" s="13" t="s">
        <v>274</v>
      </c>
      <c r="J22" s="28" t="s">
        <v>275</v>
      </c>
      <c r="K22" s="28" t="s">
        <v>276</v>
      </c>
      <c r="L22" s="28" t="s">
        <v>277</v>
      </c>
      <c r="M22" s="13" t="s">
        <v>153</v>
      </c>
      <c r="N22" s="13" t="s">
        <v>142</v>
      </c>
      <c r="O22" s="13" t="s">
        <v>142</v>
      </c>
      <c r="P22" s="20">
        <v>70000</v>
      </c>
      <c r="Q22" s="13">
        <v>400</v>
      </c>
      <c r="R22" s="20">
        <f t="shared" si="0"/>
        <v>175</v>
      </c>
      <c r="S22" s="15">
        <f t="shared" si="1"/>
        <v>133.33333333333334</v>
      </c>
      <c r="T22" s="15">
        <f t="shared" si="2"/>
        <v>133.33333333333334</v>
      </c>
      <c r="U22" s="15">
        <f t="shared" si="3"/>
        <v>133.33333333333334</v>
      </c>
      <c r="V22" s="13" t="s">
        <v>143</v>
      </c>
      <c r="W22" s="13" t="s">
        <v>144</v>
      </c>
      <c r="Z22" s="13" t="s">
        <v>145</v>
      </c>
      <c r="AA22" s="15">
        <f>Table1[[#This Row],[Students Per Spring]]</f>
        <v>133.33333333333334</v>
      </c>
      <c r="AB22" s="20">
        <f t="shared" si="4"/>
        <v>23333.333333333336</v>
      </c>
      <c r="AC22" s="15">
        <f t="shared" si="5"/>
        <v>133.33333333333334</v>
      </c>
      <c r="AD22" s="20">
        <f t="shared" si="6"/>
        <v>23333.333333333336</v>
      </c>
      <c r="AE22" s="15">
        <f>IF(Table1[[#This Row],[Sustainability Check 1 (2017-2018) Status]]="Continued", Table1[[#This Row],[Students Per Summer]], 0)</f>
        <v>133.33333333333334</v>
      </c>
      <c r="AF22" s="20">
        <f t="shared" si="7"/>
        <v>23333.333333333336</v>
      </c>
      <c r="AG22" s="15">
        <f>IF(Table1[[#This Row],[Sustainability Check 1 (2017-2018) Status]]="Continued", Table1[[#This Row],[Students Per Fall]], 0)</f>
        <v>133.33333333333334</v>
      </c>
      <c r="AH22" s="20">
        <f t="shared" si="8"/>
        <v>23333.333333333336</v>
      </c>
      <c r="AI22" s="15">
        <f>IF(Table1[[#This Row],[Sustainability Check 1 (2017-2018) Status]]="Continued", Table1[[#This Row],[Students Per Spring]], 0)</f>
        <v>133.33333333333334</v>
      </c>
      <c r="AJ22" s="20">
        <f t="shared" si="9"/>
        <v>23333.333333333336</v>
      </c>
      <c r="AK22" s="15">
        <f t="shared" si="49"/>
        <v>400</v>
      </c>
      <c r="AL22" s="20">
        <f t="shared" si="37"/>
        <v>70000</v>
      </c>
      <c r="AM22" s="15">
        <f>IF(Table1[[#This Row],[Sustainability Check 1 (2017-2018) Status]]="Continued", Table1[[#This Row],[Students Per Summer]], 0)</f>
        <v>133.33333333333334</v>
      </c>
      <c r="AN22" s="20">
        <f t="shared" si="50"/>
        <v>23333.333333333336</v>
      </c>
      <c r="AO22" s="16">
        <f>IF(Table1[[#This Row],[Sustainability Check 1 (2017-2018) Status]]="Continued", Table1[[#This Row],[Students Per Fall]], 0)</f>
        <v>133.33333333333334</v>
      </c>
      <c r="AP22" s="20">
        <f t="shared" si="51"/>
        <v>23333.333333333336</v>
      </c>
      <c r="AQ22" s="16">
        <f>IF(Table1[[#This Row],[Sustainability Check 1 (2017-2018) Status]]="Continued", Table1[[#This Row],[Students Per Spring]], 0)</f>
        <v>133.33333333333334</v>
      </c>
      <c r="AR22" s="20">
        <f t="shared" si="52"/>
        <v>23333.333333333336</v>
      </c>
      <c r="AS22" s="16">
        <f t="shared" si="53"/>
        <v>400</v>
      </c>
      <c r="AT22" s="20">
        <f t="shared" si="54"/>
        <v>70000</v>
      </c>
      <c r="AU22" s="16">
        <f>IF(Table1[[#This Row],[Sustainability Check 1 (2017-2018) Status]]="Continued", Table1[[#This Row],[Students Per Summer]], 0)</f>
        <v>133.33333333333334</v>
      </c>
      <c r="AV22" s="20">
        <f t="shared" si="55"/>
        <v>23333.333333333336</v>
      </c>
      <c r="AW22" s="16">
        <f>IF(Table1[[#This Row],[Sustainability Check 1 (2017-2018) Status]]="Continued", Table1[[#This Row],[Students Per Fall]], 0)</f>
        <v>133.33333333333334</v>
      </c>
      <c r="AX22" s="20">
        <f t="shared" si="56"/>
        <v>23333.333333333336</v>
      </c>
      <c r="AY22" s="16">
        <f>IF(Table1[[#This Row],[Sustainability Check 1 (2017-2018) Status]]="Continued", Table1[[#This Row],[Students Per Spring]], 0)</f>
        <v>133.33333333333334</v>
      </c>
      <c r="AZ22" s="20">
        <f t="shared" si="57"/>
        <v>23333.333333333336</v>
      </c>
      <c r="BA22" s="16">
        <f t="shared" si="58"/>
        <v>400</v>
      </c>
      <c r="BB22" s="20">
        <f t="shared" si="59"/>
        <v>70000</v>
      </c>
      <c r="BC22" s="20" t="s">
        <v>145</v>
      </c>
      <c r="BD22" s="16">
        <v>5</v>
      </c>
      <c r="BE22" s="16">
        <v>25</v>
      </c>
      <c r="BF22" s="16">
        <v>50</v>
      </c>
      <c r="BG22" s="16">
        <f t="shared" si="38"/>
        <v>80</v>
      </c>
      <c r="BH22" s="24">
        <v>175</v>
      </c>
      <c r="BI22" s="20">
        <f>Table1[[#This Row],[Check 2 Students Total]]*Table1[[#This Row],[Summer 2018 Price Check]]</f>
        <v>14000</v>
      </c>
      <c r="BJ22" s="16">
        <f>IF(Table1[[#This Row],[Sustainability Check 2 (2018-2019) Status]]="Continued", Table1[[#This Row],[Check 2 Students Summer]], 0)</f>
        <v>5</v>
      </c>
      <c r="BK22" s="20">
        <f>Table1[[#This Row],[Summer 2018 Price Check]]*BJ22</f>
        <v>875</v>
      </c>
      <c r="BL22" s="16">
        <f>IF(Table1[[#This Row],[Sustainability Check 2 (2018-2019) Status]]="Continued", Table1[[#This Row],[Check 2 Students Fall]], 0)</f>
        <v>25</v>
      </c>
      <c r="BM22" s="20">
        <f>Table1[[#This Row],[Summer 2018 Price Check]]*BL22</f>
        <v>4375</v>
      </c>
      <c r="BN22" s="15">
        <f>IF(Table1[[#This Row],[Sustainability Check 2 (2018-2019) Status]]="Continued", Table1[Check 2 Students Spring], 0)</f>
        <v>50</v>
      </c>
      <c r="BO22" s="20">
        <f>Table1[[#This Row],[Summer 2018 Price Check]]*Table1[[#This Row],[Spring 2019 Students]]</f>
        <v>8750</v>
      </c>
      <c r="BP22" s="16">
        <f t="shared" si="19"/>
        <v>80</v>
      </c>
      <c r="BQ22" s="20">
        <f t="shared" si="20"/>
        <v>14000</v>
      </c>
      <c r="BR22" s="20" t="s">
        <v>145</v>
      </c>
      <c r="BS22" s="15">
        <v>5</v>
      </c>
      <c r="BT22" s="15">
        <v>25</v>
      </c>
      <c r="BU22" s="15">
        <v>50</v>
      </c>
      <c r="BV22" s="15">
        <f t="shared" si="21"/>
        <v>80</v>
      </c>
      <c r="BW22" s="20">
        <v>175</v>
      </c>
      <c r="BX22" s="20">
        <f t="shared" si="22"/>
        <v>14000</v>
      </c>
      <c r="BY22" s="13" t="s">
        <v>143</v>
      </c>
      <c r="BZ22" s="15">
        <f>IF(Table1[[#This Row],[Check 3 Status]]="Continued", Table1[[#This Row],[Check 3 Students Summer]], 0)</f>
        <v>5</v>
      </c>
      <c r="CA22" s="20">
        <f>Table1[[#This Row],[Check 3 Per Student Savings]]*BZ22</f>
        <v>875</v>
      </c>
      <c r="CB22" s="15">
        <f>IF(Table1[[#This Row],[Check 3 Status]]="Continued", Table1[[#This Row],[Check 3 Students Fall]], 0)</f>
        <v>25</v>
      </c>
      <c r="CC22" s="20">
        <f>Table1[[#This Row],[Check 3 Per Student Savings]]*CB22</f>
        <v>4375</v>
      </c>
      <c r="CD22" s="15">
        <f>IF(Table1[[#This Row],[Check 3 Status]]="Continued", Table1[[#This Row],[Check 3 Students Spring]], 0)</f>
        <v>50</v>
      </c>
      <c r="CE22" s="20">
        <f>Table1[[#This Row],[Check 3 Per Student Savings]]*CD22</f>
        <v>8750</v>
      </c>
      <c r="CF22" s="15">
        <f t="shared" si="23"/>
        <v>80</v>
      </c>
      <c r="CG22" s="20">
        <f t="shared" si="24"/>
        <v>14000</v>
      </c>
      <c r="CH22" s="20" t="s">
        <v>145</v>
      </c>
      <c r="CI22" s="15">
        <v>5</v>
      </c>
      <c r="CJ22" s="15">
        <v>25</v>
      </c>
      <c r="CK22" s="15">
        <v>50</v>
      </c>
      <c r="CL22" s="15">
        <f t="shared" ref="CL22:CL29" si="60">CI22+CJ22+CK22</f>
        <v>80</v>
      </c>
      <c r="CM22" s="20">
        <v>175</v>
      </c>
      <c r="CN22" s="20">
        <f t="shared" si="26"/>
        <v>14000</v>
      </c>
      <c r="CO22" s="15">
        <f>IF(Table1[[#This Row],[Check 4 Status]]="Continued", Table1[[#This Row],[Check 4 Students Summer]], 0)</f>
        <v>5</v>
      </c>
      <c r="CP22" s="20">
        <f>Table1[[#This Row],[Check 4 Per Student Savings]]*CO22</f>
        <v>875</v>
      </c>
      <c r="CQ22" s="15">
        <f>IF(Table1[[#This Row],[Check 4 Status]]="Continued", Table1[[#This Row],[Check 4 Students Fall]], 0)</f>
        <v>25</v>
      </c>
      <c r="CR22" s="20">
        <f>Table1[[#This Row],[Check 4 Per Student Savings]]*CQ22</f>
        <v>4375</v>
      </c>
      <c r="CS22" s="15">
        <f>IF(Table1[[#This Row],[Check 4 Status]]="Continued", Table1[[#This Row],[Check 4 Students Spring]], 0)</f>
        <v>50</v>
      </c>
      <c r="CT22" s="20">
        <f>Table1[[#This Row],[Check 4 Per Student Savings]]*CS22</f>
        <v>8750</v>
      </c>
      <c r="CU22" s="89">
        <f t="shared" si="27"/>
        <v>80</v>
      </c>
      <c r="CV22" s="20">
        <f t="shared" si="28"/>
        <v>14000</v>
      </c>
      <c r="CW22" s="20" t="s">
        <v>145</v>
      </c>
      <c r="CX22" s="15">
        <v>133.33333333333334</v>
      </c>
      <c r="CY22" s="15">
        <v>133.33333333333334</v>
      </c>
      <c r="CZ22" s="15">
        <v>133.33333333333334</v>
      </c>
      <c r="DA22" s="15">
        <f t="shared" si="29"/>
        <v>400</v>
      </c>
      <c r="DB22" s="20">
        <v>175</v>
      </c>
      <c r="DC22" s="20">
        <f t="shared" si="30"/>
        <v>70000</v>
      </c>
      <c r="DD22" s="23" t="s">
        <v>136</v>
      </c>
      <c r="DE22" s="15">
        <f>IF(Table1[[#This Row],[Check 5 Status]]="Continued", Table1[[#This Row],[Check 5 Students Summer]], 0)</f>
        <v>133.33333333333334</v>
      </c>
      <c r="DF22" s="20">
        <f>Table1[[#This Row],[Check 5 Per Student Savings]]*DE22</f>
        <v>23333.333333333336</v>
      </c>
      <c r="DG22" s="15">
        <f>IF(Table1[[#This Row],[Check 5 Status]]="Continued", Table1[[#This Row],[Check 5 Students Fall]], 0)</f>
        <v>133.33333333333334</v>
      </c>
      <c r="DH22" s="20">
        <f>Table1[[#This Row],[Check 5 Per Student Savings]]*DG22</f>
        <v>23333.333333333336</v>
      </c>
      <c r="DI22" s="15">
        <f>IF(Table1[[#This Row],[Check 5 Status]]="Continued", Table1[[#This Row],[Check 5 Students Spring]], 0)</f>
        <v>133.33333333333334</v>
      </c>
      <c r="DJ22" s="20">
        <f>Table1[[#This Row],[Check 5 Per Student Savings]]*DI22</f>
        <v>23333.333333333336</v>
      </c>
      <c r="DK22" s="15">
        <f t="shared" si="31"/>
        <v>400</v>
      </c>
      <c r="DL22" s="20">
        <f t="shared" si="32"/>
        <v>70000</v>
      </c>
      <c r="DM22" s="20" t="s">
        <v>145</v>
      </c>
      <c r="DN22" s="15">
        <v>133.33333333333334</v>
      </c>
      <c r="DO22" s="15">
        <v>133.33333333333334</v>
      </c>
      <c r="DP22" s="15">
        <v>133.33333333333334</v>
      </c>
      <c r="DQ22" s="15">
        <f t="shared" si="33"/>
        <v>400</v>
      </c>
      <c r="DR22" s="20">
        <v>175</v>
      </c>
      <c r="DS22" s="20">
        <f t="shared" si="34"/>
        <v>70000</v>
      </c>
      <c r="DT22" s="23" t="s">
        <v>136</v>
      </c>
      <c r="DU22" s="15">
        <f>IF(Table1[[#This Row],[Check 6 Status]]="Continued", Table1[[#This Row],[Check 6 Students Summer]], 0)</f>
        <v>133.33333333333334</v>
      </c>
      <c r="DV22" s="20">
        <f>Table1[[#This Row],[Check 6 Per Student Savings]]*DU22</f>
        <v>23333.333333333336</v>
      </c>
      <c r="DW22" s="15">
        <f>IF(Table1[[#This Row],[Check 6 Status]]="Continued", Table1[[#This Row],[Check 6 Students Fall]], 0)</f>
        <v>133.33333333333334</v>
      </c>
      <c r="DX22" s="20">
        <f>Table1[[#This Row],[Check 6 Per Student Savings]]*DW22</f>
        <v>23333.333333333336</v>
      </c>
      <c r="DY22" s="15">
        <f>IF(Table1[[#This Row],[Check 6 Status]]="Continued", Table1[[#This Row],[Check 6 Students Spring]], 0)</f>
        <v>133.33333333333334</v>
      </c>
      <c r="DZ22" s="20">
        <f>Table1[[#This Row],[Check 6 Per Student Savings]]*DY22</f>
        <v>23333.333333333336</v>
      </c>
      <c r="EA22" s="15">
        <f t="shared" si="35"/>
        <v>400</v>
      </c>
      <c r="EB22" s="20">
        <f t="shared" si="36"/>
        <v>70000</v>
      </c>
      <c r="EC22"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2373.3333333333335</v>
      </c>
      <c r="ED22"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415333.33333333337</v>
      </c>
      <c r="EE22" s="20">
        <f>Table1[[#This Row],[Grand Total Savings]]/Table1[[#This Row],[Total Award]]</f>
        <v>38.456790123456791</v>
      </c>
      <c r="EF22" s="13"/>
      <c r="EG22" s="13"/>
      <c r="EH22" s="13"/>
      <c r="EI22" s="13"/>
      <c r="EJ22" s="13"/>
      <c r="EK22" s="13"/>
      <c r="EL22" s="13"/>
      <c r="FB22" s="13"/>
      <c r="FC22" s="13"/>
      <c r="FD22" s="13"/>
      <c r="FE22" s="13"/>
    </row>
    <row r="23" spans="1:161" x14ac:dyDescent="0.25">
      <c r="A23" s="116" t="s">
        <v>278</v>
      </c>
      <c r="B23" s="39" t="s">
        <v>133</v>
      </c>
      <c r="C23" s="23" t="s">
        <v>7</v>
      </c>
      <c r="D23" s="71" t="s">
        <v>134</v>
      </c>
      <c r="E23" s="13" t="s">
        <v>279</v>
      </c>
      <c r="F23" s="52">
        <v>10800</v>
      </c>
      <c r="G23" s="23" t="s">
        <v>136</v>
      </c>
      <c r="H23" s="28" t="s">
        <v>280</v>
      </c>
      <c r="I23" s="35" t="s">
        <v>281</v>
      </c>
      <c r="J23" s="28" t="s">
        <v>282</v>
      </c>
      <c r="K23" s="28" t="s">
        <v>283</v>
      </c>
      <c r="L23" s="28" t="s">
        <v>241</v>
      </c>
      <c r="M23" s="13" t="s">
        <v>163</v>
      </c>
      <c r="N23" s="13" t="s">
        <v>163</v>
      </c>
      <c r="O23" s="13" t="s">
        <v>154</v>
      </c>
      <c r="P23" s="20">
        <v>80437.5</v>
      </c>
      <c r="Q23" s="16">
        <v>1625</v>
      </c>
      <c r="R23" s="20">
        <f t="shared" si="0"/>
        <v>49.5</v>
      </c>
      <c r="S23" s="15">
        <f t="shared" si="1"/>
        <v>541.66666666666663</v>
      </c>
      <c r="T23" s="15">
        <f t="shared" si="2"/>
        <v>541.66666666666663</v>
      </c>
      <c r="U23" s="15">
        <f t="shared" si="3"/>
        <v>541.66666666666663</v>
      </c>
      <c r="V23" s="13" t="s">
        <v>143</v>
      </c>
      <c r="W23" s="13" t="s">
        <v>144</v>
      </c>
      <c r="Z23" s="13" t="s">
        <v>145</v>
      </c>
      <c r="AA23" s="15">
        <f>Table1[[#This Row],[Students Per Spring]]</f>
        <v>541.66666666666663</v>
      </c>
      <c r="AB23" s="20">
        <f t="shared" si="4"/>
        <v>26812.499999999996</v>
      </c>
      <c r="AC23" s="15">
        <f t="shared" si="5"/>
        <v>541.66666666666663</v>
      </c>
      <c r="AD23" s="20">
        <f t="shared" si="6"/>
        <v>26812.499999999996</v>
      </c>
      <c r="AE23" s="15">
        <f>IF(Table1[[#This Row],[Sustainability Check 1 (2017-2018) Status]]="Continued", Table1[[#This Row],[Students Per Summer]], 0)</f>
        <v>541.66666666666663</v>
      </c>
      <c r="AF23" s="20">
        <f t="shared" si="7"/>
        <v>26812.499999999996</v>
      </c>
      <c r="AG23" s="15">
        <f>IF(Table1[[#This Row],[Sustainability Check 1 (2017-2018) Status]]="Continued", Table1[[#This Row],[Students Per Fall]], 0)</f>
        <v>541.66666666666663</v>
      </c>
      <c r="AH23" s="20">
        <f t="shared" si="8"/>
        <v>26812.499999999996</v>
      </c>
      <c r="AI23" s="15">
        <f>IF(Table1[[#This Row],[Sustainability Check 1 (2017-2018) Status]]="Continued", Table1[[#This Row],[Students Per Spring]], 0)</f>
        <v>541.66666666666663</v>
      </c>
      <c r="AJ23" s="20">
        <f t="shared" si="9"/>
        <v>26812.499999999996</v>
      </c>
      <c r="AK23" s="15">
        <f t="shared" si="49"/>
        <v>1625</v>
      </c>
      <c r="AL23" s="20">
        <f t="shared" si="37"/>
        <v>80437.499999999985</v>
      </c>
      <c r="AM23" s="15">
        <f>IF(Table1[[#This Row],[Sustainability Check 1 (2017-2018) Status]]="Continued", Table1[[#This Row],[Students Per Summer]], 0)</f>
        <v>541.66666666666663</v>
      </c>
      <c r="AN23" s="20">
        <f t="shared" si="50"/>
        <v>26812.499999999996</v>
      </c>
      <c r="AO23" s="16">
        <f>IF(Table1[[#This Row],[Sustainability Check 1 (2017-2018) Status]]="Continued", Table1[[#This Row],[Students Per Fall]], 0)</f>
        <v>541.66666666666663</v>
      </c>
      <c r="AP23" s="20">
        <f t="shared" si="51"/>
        <v>26812.499999999996</v>
      </c>
      <c r="AQ23" s="16">
        <f>IF(Table1[[#This Row],[Sustainability Check 1 (2017-2018) Status]]="Continued", Table1[[#This Row],[Students Per Spring]], 0)</f>
        <v>541.66666666666663</v>
      </c>
      <c r="AR23" s="20">
        <f t="shared" si="52"/>
        <v>26812.499999999996</v>
      </c>
      <c r="AS23" s="16">
        <f t="shared" si="53"/>
        <v>1625</v>
      </c>
      <c r="AT23" s="20">
        <f t="shared" si="54"/>
        <v>80437.499999999985</v>
      </c>
      <c r="AU23" s="16">
        <f>IF(Table1[[#This Row],[Sustainability Check 1 (2017-2018) Status]]="Continued", Table1[[#This Row],[Students Per Summer]], 0)</f>
        <v>541.66666666666663</v>
      </c>
      <c r="AV23" s="20">
        <f t="shared" si="55"/>
        <v>26812.499999999996</v>
      </c>
      <c r="AW23" s="16">
        <f>IF(Table1[[#This Row],[Sustainability Check 1 (2017-2018) Status]]="Continued", Table1[[#This Row],[Students Per Fall]], 0)</f>
        <v>541.66666666666663</v>
      </c>
      <c r="AX23" s="20">
        <f t="shared" si="56"/>
        <v>26812.499999999996</v>
      </c>
      <c r="AY23" s="16">
        <v>271</v>
      </c>
      <c r="AZ23" s="20">
        <f t="shared" si="57"/>
        <v>13414.5</v>
      </c>
      <c r="BA23" s="16">
        <f t="shared" si="58"/>
        <v>1354.3333333333333</v>
      </c>
      <c r="BB23" s="20">
        <f t="shared" si="59"/>
        <v>67039.5</v>
      </c>
      <c r="BC23" s="20" t="s">
        <v>156</v>
      </c>
      <c r="BD23" s="16">
        <v>0</v>
      </c>
      <c r="BE23" s="16">
        <v>0</v>
      </c>
      <c r="BF23" s="16">
        <v>0</v>
      </c>
      <c r="BG23" s="16">
        <f t="shared" si="38"/>
        <v>0</v>
      </c>
      <c r="BH23" s="24">
        <v>59.72</v>
      </c>
      <c r="BI23" s="20">
        <f>Table1[[#This Row],[Check 2 Students Total]]*Table1[[#This Row],[Summer 2018 Price Check]]</f>
        <v>0</v>
      </c>
      <c r="BJ23" s="16">
        <f>IF(Table1[[#This Row],[Sustainability Check 2 (2018-2019) Status]]="Continued", Table1[[#This Row],[Check 2 Students Summer]], 0)</f>
        <v>0</v>
      </c>
      <c r="BK23" s="20">
        <f>Table1[[#This Row],[Summer 2018 Price Check]]*BJ23</f>
        <v>0</v>
      </c>
      <c r="BL23" s="16">
        <f>IF(Table1[[#This Row],[Sustainability Check 2 (2018-2019) Status]]="Continued", Table1[[#This Row],[Check 2 Students Fall]], 0)</f>
        <v>0</v>
      </c>
      <c r="BM23" s="20">
        <f>Table1[[#This Row],[Summer 2018 Price Check]]*BL23</f>
        <v>0</v>
      </c>
      <c r="BN23" s="15">
        <f>IF(Table1[[#This Row],[Sustainability Check 2 (2018-2019) Status]]="Continued", Table1[Check 2 Students Spring], 0)</f>
        <v>0</v>
      </c>
      <c r="BO23" s="20">
        <f>Table1[[#This Row],[Summer 2018 Price Check]]*Table1[[#This Row],[Spring 2019 Students]]</f>
        <v>0</v>
      </c>
      <c r="BP23" s="16">
        <f t="shared" si="19"/>
        <v>0</v>
      </c>
      <c r="BQ23" s="20">
        <f t="shared" si="20"/>
        <v>0</v>
      </c>
      <c r="BR23" s="20" t="s">
        <v>156</v>
      </c>
      <c r="BS23" s="15">
        <v>0</v>
      </c>
      <c r="BT23" s="15">
        <v>0</v>
      </c>
      <c r="BU23" s="15">
        <v>0</v>
      </c>
      <c r="BV23" s="15">
        <f t="shared" si="21"/>
        <v>0</v>
      </c>
      <c r="BW23" s="20">
        <v>0</v>
      </c>
      <c r="BX23" s="20">
        <f t="shared" si="22"/>
        <v>0</v>
      </c>
      <c r="BY23" s="13" t="s">
        <v>143</v>
      </c>
      <c r="BZ23" s="15">
        <f>IF(Table1[[#This Row],[Check 3 Status]]="Continued", Table1[[#This Row],[Check 3 Students Summer]], 0)</f>
        <v>0</v>
      </c>
      <c r="CA23" s="20">
        <f>Table1[[#This Row],[Check 3 Per Student Savings]]*BZ23</f>
        <v>0</v>
      </c>
      <c r="CB23" s="15">
        <f>IF(Table1[[#This Row],[Check 3 Status]]="Continued", Table1[[#This Row],[Check 3 Students Fall]], 0)</f>
        <v>0</v>
      </c>
      <c r="CC23" s="20">
        <f>Table1[[#This Row],[Check 3 Per Student Savings]]*CB23</f>
        <v>0</v>
      </c>
      <c r="CD23" s="15">
        <f>IF(Table1[[#This Row],[Check 3 Status]]="Continued", Table1[[#This Row],[Check 3 Students Spring]], 0)</f>
        <v>0</v>
      </c>
      <c r="CE23" s="20">
        <f>Table1[[#This Row],[Check 3 Per Student Savings]]*CD23</f>
        <v>0</v>
      </c>
      <c r="CF23" s="15">
        <f t="shared" si="23"/>
        <v>0</v>
      </c>
      <c r="CG23" s="20">
        <f t="shared" si="24"/>
        <v>0</v>
      </c>
      <c r="CH23" s="20" t="s">
        <v>156</v>
      </c>
      <c r="CI23" s="15">
        <v>0</v>
      </c>
      <c r="CJ23" s="15">
        <v>0</v>
      </c>
      <c r="CK23" s="15">
        <v>0</v>
      </c>
      <c r="CL23" s="15">
        <f t="shared" si="60"/>
        <v>0</v>
      </c>
      <c r="CM23" s="20">
        <v>0</v>
      </c>
      <c r="CN23" s="20">
        <f t="shared" si="26"/>
        <v>0</v>
      </c>
      <c r="CO23" s="15">
        <f>IF(Table1[[#This Row],[Check 4 Status]]="Continued", Table1[[#This Row],[Check 4 Students Summer]], 0)</f>
        <v>0</v>
      </c>
      <c r="CP23" s="20">
        <f>Table1[[#This Row],[Check 4 Per Student Savings]]*CO23</f>
        <v>0</v>
      </c>
      <c r="CQ23" s="15">
        <f>IF(Table1[[#This Row],[Check 4 Status]]="Continued", Table1[[#This Row],[Check 4 Students Fall]], 0)</f>
        <v>0</v>
      </c>
      <c r="CR23" s="20">
        <f>Table1[[#This Row],[Check 4 Per Student Savings]]*CQ23</f>
        <v>0</v>
      </c>
      <c r="CS23" s="15">
        <f>IF(Table1[[#This Row],[Check 4 Status]]="Continued", Table1[[#This Row],[Check 4 Students Spring]], 0)</f>
        <v>0</v>
      </c>
      <c r="CT23" s="20">
        <f>Table1[[#This Row],[Check 4 Per Student Savings]]*CS23</f>
        <v>0</v>
      </c>
      <c r="CU23" s="89">
        <f t="shared" si="27"/>
        <v>0</v>
      </c>
      <c r="CV23" s="20">
        <f t="shared" si="28"/>
        <v>0</v>
      </c>
      <c r="CW23" s="20" t="s">
        <v>156</v>
      </c>
      <c r="CX23" s="15">
        <v>541.66666666666663</v>
      </c>
      <c r="CY23" s="15">
        <v>541.66666666666663</v>
      </c>
      <c r="CZ23" s="15">
        <v>541.66666666666663</v>
      </c>
      <c r="DA23" s="15">
        <f t="shared" si="29"/>
        <v>1625</v>
      </c>
      <c r="DB23" s="20">
        <v>0</v>
      </c>
      <c r="DC23" s="20">
        <f t="shared" si="30"/>
        <v>0</v>
      </c>
      <c r="DD23" s="23" t="s">
        <v>136</v>
      </c>
      <c r="DE23" s="15">
        <f>IF(Table1[[#This Row],[Check 5 Status]]="Continued", Table1[[#This Row],[Check 5 Students Summer]], 0)</f>
        <v>0</v>
      </c>
      <c r="DF23" s="20">
        <f>Table1[[#This Row],[Check 5 Per Student Savings]]*DE23</f>
        <v>0</v>
      </c>
      <c r="DG23" s="15">
        <f>IF(Table1[[#This Row],[Check 5 Status]]="Continued", Table1[[#This Row],[Check 5 Students Fall]], 0)</f>
        <v>0</v>
      </c>
      <c r="DH23" s="20">
        <f>Table1[[#This Row],[Check 5 Per Student Savings]]*DG23</f>
        <v>0</v>
      </c>
      <c r="DI23" s="15">
        <f>IF(Table1[[#This Row],[Check 5 Status]]="Continued", Table1[[#This Row],[Check 5 Students Spring]], 0)</f>
        <v>0</v>
      </c>
      <c r="DJ23" s="20">
        <f>Table1[[#This Row],[Check 5 Per Student Savings]]*DI23</f>
        <v>0</v>
      </c>
      <c r="DK23" s="15">
        <f t="shared" si="31"/>
        <v>0</v>
      </c>
      <c r="DL23" s="20">
        <f t="shared" si="32"/>
        <v>0</v>
      </c>
      <c r="DM23" s="20" t="s">
        <v>156</v>
      </c>
      <c r="DN23" s="15">
        <v>541.66666666666663</v>
      </c>
      <c r="DO23" s="15">
        <v>541.66666666666663</v>
      </c>
      <c r="DP23" s="15">
        <v>541.66666666666663</v>
      </c>
      <c r="DQ23" s="15">
        <f t="shared" si="33"/>
        <v>1625</v>
      </c>
      <c r="DR23" s="20">
        <v>0</v>
      </c>
      <c r="DS23" s="20">
        <f t="shared" si="34"/>
        <v>0</v>
      </c>
      <c r="DT23" s="23" t="s">
        <v>136</v>
      </c>
      <c r="DU23" s="15">
        <f>IF(Table1[[#This Row],[Check 6 Status]]="Continued", Table1[[#This Row],[Check 6 Students Summer]], 0)</f>
        <v>0</v>
      </c>
      <c r="DV23" s="20">
        <f>Table1[[#This Row],[Check 6 Per Student Savings]]*DU23</f>
        <v>0</v>
      </c>
      <c r="DW23" s="15">
        <f>IF(Table1[[#This Row],[Check 6 Status]]="Continued", Table1[[#This Row],[Check 6 Students Fall]], 0)</f>
        <v>0</v>
      </c>
      <c r="DX23" s="20">
        <f>Table1[[#This Row],[Check 6 Per Student Savings]]*DW23</f>
        <v>0</v>
      </c>
      <c r="DY23" s="15">
        <f>IF(Table1[[#This Row],[Check 6 Status]]="Continued", Table1[[#This Row],[Check 6 Students Spring]], 0)</f>
        <v>0</v>
      </c>
      <c r="DZ23" s="20">
        <f>Table1[[#This Row],[Check 6 Per Student Savings]]*DY23</f>
        <v>0</v>
      </c>
      <c r="EA23" s="15">
        <f t="shared" si="35"/>
        <v>0</v>
      </c>
      <c r="EB23" s="20">
        <f t="shared" si="36"/>
        <v>0</v>
      </c>
      <c r="EC23"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5146</v>
      </c>
      <c r="ED23"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254726.99999999997</v>
      </c>
      <c r="EE23" s="20">
        <f>Table1[[#This Row],[Grand Total Savings]]/Table1[[#This Row],[Total Award]]</f>
        <v>23.58583333333333</v>
      </c>
      <c r="EF23" s="13"/>
      <c r="EG23" s="13"/>
      <c r="EH23" s="13"/>
      <c r="EI23" s="13"/>
      <c r="EJ23" s="13"/>
      <c r="EK23" s="13"/>
      <c r="EL23" s="13"/>
      <c r="FB23" s="13"/>
      <c r="FC23" s="13"/>
      <c r="FD23" s="13"/>
      <c r="FE23" s="13"/>
    </row>
    <row r="24" spans="1:161" x14ac:dyDescent="0.25">
      <c r="A24" s="116" t="s">
        <v>284</v>
      </c>
      <c r="B24" s="39" t="s">
        <v>133</v>
      </c>
      <c r="C24" s="23" t="s">
        <v>7</v>
      </c>
      <c r="D24" s="71" t="s">
        <v>134</v>
      </c>
      <c r="E24" s="13" t="s">
        <v>285</v>
      </c>
      <c r="F24" s="52">
        <v>10800</v>
      </c>
      <c r="G24" s="23" t="s">
        <v>136</v>
      </c>
      <c r="H24" s="28" t="s">
        <v>286</v>
      </c>
      <c r="I24" s="13" t="s">
        <v>287</v>
      </c>
      <c r="J24" s="28" t="s">
        <v>288</v>
      </c>
      <c r="K24" s="28" t="s">
        <v>289</v>
      </c>
      <c r="L24" s="28" t="s">
        <v>152</v>
      </c>
      <c r="M24" s="13" t="s">
        <v>163</v>
      </c>
      <c r="N24" s="13" t="s">
        <v>154</v>
      </c>
      <c r="O24" s="13" t="s">
        <v>154</v>
      </c>
      <c r="P24" s="20">
        <v>10686.55</v>
      </c>
      <c r="Q24" s="13">
        <v>35</v>
      </c>
      <c r="R24" s="20">
        <f t="shared" si="0"/>
        <v>305.33</v>
      </c>
      <c r="S24" s="15">
        <f t="shared" si="1"/>
        <v>11.666666666666666</v>
      </c>
      <c r="T24" s="15">
        <f t="shared" si="2"/>
        <v>11.666666666666666</v>
      </c>
      <c r="U24" s="15">
        <f t="shared" si="3"/>
        <v>11.666666666666666</v>
      </c>
      <c r="V24" s="13" t="s">
        <v>143</v>
      </c>
      <c r="W24" s="13" t="s">
        <v>144</v>
      </c>
      <c r="Z24" s="13" t="s">
        <v>145</v>
      </c>
      <c r="AA24" s="15">
        <f>Table1[[#This Row],[Students Per Spring]]</f>
        <v>11.666666666666666</v>
      </c>
      <c r="AB24" s="20">
        <f t="shared" si="4"/>
        <v>3562.1833333333329</v>
      </c>
      <c r="AC24" s="15">
        <f t="shared" si="5"/>
        <v>11.666666666666666</v>
      </c>
      <c r="AD24" s="20">
        <f t="shared" si="6"/>
        <v>3562.1833333333329</v>
      </c>
      <c r="AE24" s="15">
        <f>IF(Table1[[#This Row],[Sustainability Check 1 (2017-2018) Status]]="Continued", Table1[[#This Row],[Students Per Summer]], 0)</f>
        <v>11.666666666666666</v>
      </c>
      <c r="AF24" s="20">
        <f t="shared" si="7"/>
        <v>3562.1833333333329</v>
      </c>
      <c r="AG24" s="15">
        <f>IF(Table1[[#This Row],[Sustainability Check 1 (2017-2018) Status]]="Continued", Table1[[#This Row],[Students Per Fall]], 0)</f>
        <v>11.666666666666666</v>
      </c>
      <c r="AH24" s="20">
        <f t="shared" si="8"/>
        <v>3562.1833333333329</v>
      </c>
      <c r="AI24" s="15">
        <f>IF(Table1[[#This Row],[Sustainability Check 1 (2017-2018) Status]]="Continued", Table1[[#This Row],[Students Per Spring]], 0)</f>
        <v>11.666666666666666</v>
      </c>
      <c r="AJ24" s="20">
        <f t="shared" si="9"/>
        <v>3562.1833333333329</v>
      </c>
      <c r="AK24" s="15">
        <f t="shared" si="49"/>
        <v>35</v>
      </c>
      <c r="AL24" s="20">
        <f t="shared" si="37"/>
        <v>10686.55</v>
      </c>
      <c r="AM24" s="15">
        <f>IF(Table1[[#This Row],[Sustainability Check 1 (2017-2018) Status]]="Continued", Table1[[#This Row],[Students Per Summer]], 0)</f>
        <v>11.666666666666666</v>
      </c>
      <c r="AN24" s="20">
        <f t="shared" si="50"/>
        <v>3562.1833333333329</v>
      </c>
      <c r="AO24" s="16">
        <f>IF(Table1[[#This Row],[Sustainability Check 1 (2017-2018) Status]]="Continued", Table1[[#This Row],[Students Per Fall]], 0)</f>
        <v>11.666666666666666</v>
      </c>
      <c r="AP24" s="20">
        <f t="shared" si="51"/>
        <v>3562.1833333333329</v>
      </c>
      <c r="AQ24" s="16">
        <f>IF(Table1[[#This Row],[Sustainability Check 1 (2017-2018) Status]]="Continued", Table1[[#This Row],[Students Per Spring]], 0)</f>
        <v>11.666666666666666</v>
      </c>
      <c r="AR24" s="20">
        <f t="shared" si="52"/>
        <v>3562.1833333333329</v>
      </c>
      <c r="AS24" s="16">
        <f t="shared" si="53"/>
        <v>35</v>
      </c>
      <c r="AT24" s="20">
        <f t="shared" si="54"/>
        <v>10686.55</v>
      </c>
      <c r="AU24" s="16">
        <f>IF(Table1[[#This Row],[Sustainability Check 1 (2017-2018) Status]]="Continued", Table1[[#This Row],[Students Per Summer]], 0)</f>
        <v>11.666666666666666</v>
      </c>
      <c r="AV24" s="20">
        <f t="shared" si="55"/>
        <v>3562.1833333333329</v>
      </c>
      <c r="AW24" s="16">
        <f>IF(Table1[[#This Row],[Sustainability Check 1 (2017-2018) Status]]="Continued", Table1[[#This Row],[Students Per Fall]], 0)</f>
        <v>11.666666666666666</v>
      </c>
      <c r="AX24" s="20">
        <f t="shared" si="56"/>
        <v>3562.1833333333329</v>
      </c>
      <c r="AY24" s="16">
        <f>IF(Table1[[#This Row],[Sustainability Check 1 (2017-2018) Status]]="Continued", Table1[[#This Row],[Students Per Spring]], 0)</f>
        <v>11.666666666666666</v>
      </c>
      <c r="AZ24" s="20">
        <f t="shared" si="57"/>
        <v>3562.1833333333329</v>
      </c>
      <c r="BA24" s="16">
        <f t="shared" si="58"/>
        <v>35</v>
      </c>
      <c r="BB24" s="20">
        <f t="shared" si="59"/>
        <v>10686.55</v>
      </c>
      <c r="BC24" s="20" t="s">
        <v>145</v>
      </c>
      <c r="BD24" s="16">
        <v>36</v>
      </c>
      <c r="BE24" s="16">
        <v>0</v>
      </c>
      <c r="BF24" s="16">
        <v>0</v>
      </c>
      <c r="BG24" s="16">
        <f t="shared" si="38"/>
        <v>36</v>
      </c>
      <c r="BH24" s="20">
        <v>139.37</v>
      </c>
      <c r="BI24" s="20">
        <f>Table1[[#This Row],[Check 2 Students Total]]*Table1[[#This Row],[Summer 2018 Price Check]]</f>
        <v>5017.32</v>
      </c>
      <c r="BJ24" s="16">
        <f>IF(Table1[[#This Row],[Sustainability Check 2 (2018-2019) Status]]="Continued", Table1[[#This Row],[Check 2 Students Summer]], 0)</f>
        <v>36</v>
      </c>
      <c r="BK24" s="20">
        <f>Table1[[#This Row],[Summer 2018 Price Check]]*BJ24</f>
        <v>5017.32</v>
      </c>
      <c r="BL24" s="16">
        <f>IF(Table1[[#This Row],[Sustainability Check 2 (2018-2019) Status]]="Continued", Table1[[#This Row],[Check 2 Students Fall]], 0)</f>
        <v>0</v>
      </c>
      <c r="BM24" s="20">
        <f>Table1[[#This Row],[Summer 2018 Price Check]]*BL24</f>
        <v>0</v>
      </c>
      <c r="BN24" s="15">
        <f>IF(Table1[[#This Row],[Sustainability Check 2 (2018-2019) Status]]="Continued", Table1[Check 2 Students Spring], 0)</f>
        <v>0</v>
      </c>
      <c r="BO24" s="20">
        <f>Table1[[#This Row],[Summer 2018 Price Check]]*Table1[[#This Row],[Spring 2019 Students]]</f>
        <v>0</v>
      </c>
      <c r="BP24" s="16">
        <f t="shared" si="19"/>
        <v>36</v>
      </c>
      <c r="BQ24" s="20">
        <f t="shared" si="20"/>
        <v>5017.32</v>
      </c>
      <c r="BR24" s="20" t="s">
        <v>145</v>
      </c>
      <c r="BS24" s="15">
        <v>0</v>
      </c>
      <c r="BT24" s="15">
        <v>0</v>
      </c>
      <c r="BU24" s="15">
        <v>40</v>
      </c>
      <c r="BV24" s="15">
        <f t="shared" si="21"/>
        <v>40</v>
      </c>
      <c r="BW24" s="20">
        <v>230</v>
      </c>
      <c r="BX24" s="20">
        <f t="shared" si="22"/>
        <v>9200</v>
      </c>
      <c r="BY24" s="13" t="s">
        <v>143</v>
      </c>
      <c r="BZ24" s="15">
        <f>IF(Table1[[#This Row],[Check 3 Status]]="Continued", Table1[[#This Row],[Check 3 Students Summer]], 0)</f>
        <v>0</v>
      </c>
      <c r="CA24" s="20">
        <f>Table1[[#This Row],[Check 3 Per Student Savings]]*BZ24</f>
        <v>0</v>
      </c>
      <c r="CB24" s="15">
        <f>IF(Table1[[#This Row],[Check 3 Status]]="Continued", Table1[[#This Row],[Check 3 Students Fall]], 0)</f>
        <v>0</v>
      </c>
      <c r="CC24" s="20">
        <f>Table1[[#This Row],[Check 3 Per Student Savings]]*CB24</f>
        <v>0</v>
      </c>
      <c r="CD24" s="15">
        <f>IF(Table1[[#This Row],[Check 3 Status]]="Continued", Table1[[#This Row],[Check 3 Students Spring]], 0)</f>
        <v>40</v>
      </c>
      <c r="CE24" s="20">
        <f>Table1[[#This Row],[Check 3 Per Student Savings]]*CD24</f>
        <v>9200</v>
      </c>
      <c r="CF24" s="15">
        <f t="shared" si="23"/>
        <v>40</v>
      </c>
      <c r="CG24" s="20">
        <f t="shared" si="24"/>
        <v>9200</v>
      </c>
      <c r="CH24" s="20" t="s">
        <v>145</v>
      </c>
      <c r="CI24" s="15">
        <v>0</v>
      </c>
      <c r="CJ24" s="15">
        <v>0</v>
      </c>
      <c r="CK24" s="15">
        <v>40</v>
      </c>
      <c r="CL24" s="15">
        <f t="shared" si="60"/>
        <v>40</v>
      </c>
      <c r="CM24" s="20">
        <v>230</v>
      </c>
      <c r="CN24" s="20">
        <f t="shared" si="26"/>
        <v>9200</v>
      </c>
      <c r="CO24" s="15">
        <f>IF(Table1[[#This Row],[Check 4 Status]]="Continued", Table1[[#This Row],[Check 4 Students Summer]], 0)</f>
        <v>0</v>
      </c>
      <c r="CP24" s="20">
        <f>Table1[[#This Row],[Check 4 Per Student Savings]]*CO24</f>
        <v>0</v>
      </c>
      <c r="CQ24" s="15">
        <f>IF(Table1[[#This Row],[Check 4 Status]]="Continued", Table1[[#This Row],[Check 4 Students Fall]], 0)</f>
        <v>0</v>
      </c>
      <c r="CR24" s="20">
        <f>Table1[[#This Row],[Check 4 Per Student Savings]]*CQ24</f>
        <v>0</v>
      </c>
      <c r="CS24" s="15">
        <f>IF(Table1[[#This Row],[Check 4 Status]]="Continued", Table1[[#This Row],[Check 4 Students Spring]], 0)</f>
        <v>40</v>
      </c>
      <c r="CT24" s="20">
        <f>Table1[[#This Row],[Check 4 Per Student Savings]]*CS24</f>
        <v>9200</v>
      </c>
      <c r="CU24" s="89">
        <f t="shared" si="27"/>
        <v>40</v>
      </c>
      <c r="CV24" s="20">
        <f t="shared" si="28"/>
        <v>9200</v>
      </c>
      <c r="CW24" s="20" t="s">
        <v>145</v>
      </c>
      <c r="CX24" s="15">
        <v>11.666666666666666</v>
      </c>
      <c r="CY24" s="15">
        <v>11.666666666666666</v>
      </c>
      <c r="CZ24" s="15">
        <v>11.666666666666666</v>
      </c>
      <c r="DA24" s="15">
        <f t="shared" si="29"/>
        <v>35</v>
      </c>
      <c r="DB24" s="20">
        <v>230</v>
      </c>
      <c r="DC24" s="20">
        <f t="shared" si="30"/>
        <v>8050</v>
      </c>
      <c r="DD24" s="23" t="s">
        <v>136</v>
      </c>
      <c r="DE24" s="15">
        <f>IF(Table1[[#This Row],[Check 5 Status]]="Continued", Table1[[#This Row],[Check 5 Students Summer]], 0)</f>
        <v>11.666666666666666</v>
      </c>
      <c r="DF24" s="20">
        <f>Table1[[#This Row],[Check 5 Per Student Savings]]*DE24</f>
        <v>2683.333333333333</v>
      </c>
      <c r="DG24" s="15">
        <f>IF(Table1[[#This Row],[Check 5 Status]]="Continued", Table1[[#This Row],[Check 5 Students Fall]], 0)</f>
        <v>11.666666666666666</v>
      </c>
      <c r="DH24" s="20">
        <f>Table1[[#This Row],[Check 5 Per Student Savings]]*DG24</f>
        <v>2683.333333333333</v>
      </c>
      <c r="DI24" s="15">
        <f>IF(Table1[[#This Row],[Check 5 Status]]="Continued", Table1[[#This Row],[Check 5 Students Spring]], 0)</f>
        <v>11.666666666666666</v>
      </c>
      <c r="DJ24" s="20">
        <f>Table1[[#This Row],[Check 5 Per Student Savings]]*DI24</f>
        <v>2683.333333333333</v>
      </c>
      <c r="DK24" s="15">
        <f t="shared" si="31"/>
        <v>35</v>
      </c>
      <c r="DL24" s="20">
        <f t="shared" si="32"/>
        <v>8049.9999999999991</v>
      </c>
      <c r="DM24" s="20" t="s">
        <v>156</v>
      </c>
      <c r="DN24" s="15">
        <v>11.666666666666666</v>
      </c>
      <c r="DO24" s="15">
        <v>11.666666666666666</v>
      </c>
      <c r="DP24" s="15">
        <v>11.666666666666666</v>
      </c>
      <c r="DQ24" s="15">
        <f t="shared" si="33"/>
        <v>35</v>
      </c>
      <c r="DR24" s="20">
        <v>230</v>
      </c>
      <c r="DS24" s="20">
        <f t="shared" si="34"/>
        <v>8050</v>
      </c>
      <c r="DT24" s="23" t="s">
        <v>136</v>
      </c>
      <c r="DU24" s="15">
        <f>IF(Table1[[#This Row],[Check 6 Status]]="Continued", Table1[[#This Row],[Check 6 Students Summer]], 0)</f>
        <v>0</v>
      </c>
      <c r="DV24" s="20">
        <f>Table1[[#This Row],[Check 6 Per Student Savings]]*DU24</f>
        <v>0</v>
      </c>
      <c r="DW24" s="15">
        <f>IF(Table1[[#This Row],[Check 6 Status]]="Continued", Table1[[#This Row],[Check 6 Students Fall]], 0)</f>
        <v>0</v>
      </c>
      <c r="DX24" s="20">
        <f>Table1[[#This Row],[Check 6 Per Student Savings]]*DW24</f>
        <v>0</v>
      </c>
      <c r="DY24" s="15">
        <f>IF(Table1[[#This Row],[Check 6 Status]]="Continued", Table1[[#This Row],[Check 6 Students Spring]], 0)</f>
        <v>0</v>
      </c>
      <c r="DZ24" s="20">
        <f>Table1[[#This Row],[Check 6 Per Student Savings]]*DY24</f>
        <v>0</v>
      </c>
      <c r="EA24" s="15">
        <f t="shared" si="35"/>
        <v>0</v>
      </c>
      <c r="EB24" s="20">
        <f t="shared" si="36"/>
        <v>0</v>
      </c>
      <c r="EC24"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267.66666666666663</v>
      </c>
      <c r="ED24"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67089.153333333321</v>
      </c>
      <c r="EE24" s="20">
        <f>Table1[[#This Row],[Grand Total Savings]]/Table1[[#This Row],[Total Award]]</f>
        <v>6.2119586419753077</v>
      </c>
      <c r="EF24" s="13"/>
      <c r="EG24" s="13"/>
      <c r="EH24" s="13"/>
      <c r="EI24" s="13"/>
      <c r="EJ24" s="13"/>
      <c r="EK24" s="13"/>
      <c r="EL24" s="13"/>
      <c r="FB24" s="13"/>
      <c r="FC24" s="13"/>
      <c r="FD24" s="13"/>
      <c r="FE24" s="13"/>
    </row>
    <row r="25" spans="1:161" x14ac:dyDescent="0.25">
      <c r="A25" s="116" t="s">
        <v>290</v>
      </c>
      <c r="B25" s="40" t="s">
        <v>133</v>
      </c>
      <c r="C25" s="23" t="s">
        <v>7</v>
      </c>
      <c r="D25" s="71" t="s">
        <v>134</v>
      </c>
      <c r="E25" s="13" t="s">
        <v>147</v>
      </c>
      <c r="F25" s="52">
        <v>10800</v>
      </c>
      <c r="G25" s="23" t="s">
        <v>136</v>
      </c>
      <c r="H25" s="28" t="s">
        <v>291</v>
      </c>
      <c r="I25" s="13" t="s">
        <v>292</v>
      </c>
      <c r="J25" s="28" t="s">
        <v>293</v>
      </c>
      <c r="K25" s="28" t="s">
        <v>294</v>
      </c>
      <c r="L25" s="28" t="s">
        <v>188</v>
      </c>
      <c r="M25" s="13" t="s">
        <v>163</v>
      </c>
      <c r="N25" s="13" t="s">
        <v>163</v>
      </c>
      <c r="O25" s="13" t="s">
        <v>163</v>
      </c>
      <c r="P25" s="20">
        <v>16833.75</v>
      </c>
      <c r="Q25" s="13">
        <v>125</v>
      </c>
      <c r="R25" s="20">
        <f t="shared" si="0"/>
        <v>134.66999999999999</v>
      </c>
      <c r="S25" s="15">
        <f t="shared" si="1"/>
        <v>41.666666666666664</v>
      </c>
      <c r="T25" s="15">
        <f t="shared" si="2"/>
        <v>41.666666666666664</v>
      </c>
      <c r="U25" s="15">
        <f t="shared" si="3"/>
        <v>41.666666666666664</v>
      </c>
      <c r="V25" s="13" t="s">
        <v>143</v>
      </c>
      <c r="W25" s="13" t="s">
        <v>144</v>
      </c>
      <c r="Z25" s="13" t="s">
        <v>145</v>
      </c>
      <c r="AA25" s="15">
        <f>Table1[[#This Row],[Students Per Spring]]</f>
        <v>41.666666666666664</v>
      </c>
      <c r="AB25" s="20">
        <f t="shared" si="4"/>
        <v>5611.2499999999991</v>
      </c>
      <c r="AC25" s="15">
        <f t="shared" si="5"/>
        <v>41.666666666666664</v>
      </c>
      <c r="AD25" s="20">
        <f t="shared" si="6"/>
        <v>5611.2499999999991</v>
      </c>
      <c r="AE25" s="15">
        <f>IF(Table1[[#This Row],[Sustainability Check 1 (2017-2018) Status]]="Continued", Table1[[#This Row],[Students Per Summer]], 0)</f>
        <v>41.666666666666664</v>
      </c>
      <c r="AF25" s="20">
        <f t="shared" si="7"/>
        <v>5611.2499999999991</v>
      </c>
      <c r="AG25" s="15">
        <f>IF(Table1[[#This Row],[Sustainability Check 1 (2017-2018) Status]]="Continued", Table1[[#This Row],[Students Per Fall]], 0)</f>
        <v>41.666666666666664</v>
      </c>
      <c r="AH25" s="20">
        <f t="shared" si="8"/>
        <v>5611.2499999999991</v>
      </c>
      <c r="AI25" s="15">
        <f>IF(Table1[[#This Row],[Sustainability Check 1 (2017-2018) Status]]="Continued", Table1[[#This Row],[Students Per Spring]], 0)</f>
        <v>41.666666666666664</v>
      </c>
      <c r="AJ25" s="20">
        <f t="shared" si="9"/>
        <v>5611.2499999999991</v>
      </c>
      <c r="AK25" s="15">
        <f t="shared" si="49"/>
        <v>125</v>
      </c>
      <c r="AL25" s="20">
        <f t="shared" si="37"/>
        <v>16833.749999999996</v>
      </c>
      <c r="AM25" s="15">
        <f>IF(Table1[[#This Row],[Sustainability Check 1 (2017-2018) Status]]="Continued", Table1[[#This Row],[Students Per Summer]], 0)</f>
        <v>41.666666666666664</v>
      </c>
      <c r="AN25" s="20">
        <f t="shared" si="50"/>
        <v>5611.2499999999991</v>
      </c>
      <c r="AO25" s="16">
        <f>IF(Table1[[#This Row],[Sustainability Check 1 (2017-2018) Status]]="Continued", Table1[[#This Row],[Students Per Fall]], 0)</f>
        <v>41.666666666666664</v>
      </c>
      <c r="AP25" s="20">
        <f t="shared" si="51"/>
        <v>5611.2499999999991</v>
      </c>
      <c r="AQ25" s="16">
        <f>IF(Table1[[#This Row],[Sustainability Check 1 (2017-2018) Status]]="Continued", Table1[[#This Row],[Students Per Spring]], 0)</f>
        <v>41.666666666666664</v>
      </c>
      <c r="AR25" s="20">
        <f t="shared" si="52"/>
        <v>5611.2499999999991</v>
      </c>
      <c r="AS25" s="16">
        <f t="shared" si="53"/>
        <v>125</v>
      </c>
      <c r="AT25" s="20">
        <f t="shared" si="54"/>
        <v>16833.749999999996</v>
      </c>
      <c r="AU25" s="16">
        <f>IF(Table1[[#This Row],[Sustainability Check 1 (2017-2018) Status]]="Continued", Table1[[#This Row],[Students Per Summer]], 0)</f>
        <v>41.666666666666664</v>
      </c>
      <c r="AV25" s="20">
        <f t="shared" si="55"/>
        <v>5611.2499999999991</v>
      </c>
      <c r="AW25" s="16">
        <f>IF(Table1[[#This Row],[Sustainability Check 1 (2017-2018) Status]]="Continued", Table1[[#This Row],[Students Per Fall]], 0)</f>
        <v>41.666666666666664</v>
      </c>
      <c r="AX25" s="20">
        <f t="shared" si="56"/>
        <v>5611.2499999999991</v>
      </c>
      <c r="AY25" s="16">
        <f>IF(Table1[[#This Row],[Sustainability Check 1 (2017-2018) Status]]="Continued", Table1[[#This Row],[Students Per Spring]], 0)</f>
        <v>41.666666666666664</v>
      </c>
      <c r="AZ25" s="20">
        <f t="shared" si="57"/>
        <v>5611.2499999999991</v>
      </c>
      <c r="BA25" s="16">
        <f t="shared" si="58"/>
        <v>125</v>
      </c>
      <c r="BB25" s="20">
        <f t="shared" si="59"/>
        <v>16833.749999999996</v>
      </c>
      <c r="BC25" s="20" t="s">
        <v>145</v>
      </c>
      <c r="BD25" s="16">
        <v>36</v>
      </c>
      <c r="BE25" s="16">
        <v>0</v>
      </c>
      <c r="BF25" s="16">
        <v>0</v>
      </c>
      <c r="BG25" s="16">
        <f t="shared" si="38"/>
        <v>36</v>
      </c>
      <c r="BH25" s="24">
        <v>143.07</v>
      </c>
      <c r="BI25" s="20">
        <f>Table1[[#This Row],[Check 2 Students Total]]*Table1[[#This Row],[Summer 2018 Price Check]]</f>
        <v>5150.5199999999995</v>
      </c>
      <c r="BJ25" s="16">
        <f>IF(Table1[[#This Row],[Sustainability Check 2 (2018-2019) Status]]="Continued", Table1[[#This Row],[Check 2 Students Summer]], 0)</f>
        <v>36</v>
      </c>
      <c r="BK25" s="20">
        <f>Table1[[#This Row],[Summer 2018 Price Check]]*BJ25</f>
        <v>5150.5199999999995</v>
      </c>
      <c r="BL25" s="16">
        <f>IF(Table1[[#This Row],[Sustainability Check 2 (2018-2019) Status]]="Continued", Table1[[#This Row],[Check 2 Students Fall]], 0)</f>
        <v>0</v>
      </c>
      <c r="BM25" s="20">
        <f>Table1[[#This Row],[Summer 2018 Price Check]]*BL25</f>
        <v>0</v>
      </c>
      <c r="BN25" s="15">
        <f>IF(Table1[[#This Row],[Sustainability Check 2 (2018-2019) Status]]="Continued", Table1[Check 2 Students Spring], 0)</f>
        <v>0</v>
      </c>
      <c r="BO25" s="20">
        <f>Table1[[#This Row],[Summer 2018 Price Check]]*Table1[[#This Row],[Spring 2019 Students]]</f>
        <v>0</v>
      </c>
      <c r="BP25" s="16">
        <f t="shared" si="19"/>
        <v>36</v>
      </c>
      <c r="BQ25" s="20">
        <f t="shared" si="20"/>
        <v>5150.5199999999995</v>
      </c>
      <c r="BR25" s="20" t="s">
        <v>145</v>
      </c>
      <c r="BS25" s="15">
        <v>31</v>
      </c>
      <c r="BT25" s="15">
        <v>10</v>
      </c>
      <c r="BU25" s="15">
        <v>52</v>
      </c>
      <c r="BV25" s="15">
        <f t="shared" si="21"/>
        <v>93</v>
      </c>
      <c r="BW25" s="20">
        <v>146.65</v>
      </c>
      <c r="BX25" s="20">
        <f t="shared" si="22"/>
        <v>13638.45</v>
      </c>
      <c r="BY25" s="13" t="s">
        <v>143</v>
      </c>
      <c r="BZ25" s="15">
        <f>IF(Table1[[#This Row],[Check 3 Status]]="Continued", Table1[[#This Row],[Check 3 Students Summer]], 0)</f>
        <v>31</v>
      </c>
      <c r="CA25" s="20">
        <f>Table1[[#This Row],[Check 3 Per Student Savings]]*BZ25</f>
        <v>4546.1500000000005</v>
      </c>
      <c r="CB25" s="15">
        <f>IF(Table1[[#This Row],[Check 3 Status]]="Continued", Table1[[#This Row],[Check 3 Students Fall]], 0)</f>
        <v>10</v>
      </c>
      <c r="CC25" s="20">
        <f>Table1[[#This Row],[Check 3 Per Student Savings]]*CB25</f>
        <v>1466.5</v>
      </c>
      <c r="CD25" s="15">
        <f>IF(Table1[[#This Row],[Check 3 Status]]="Continued", Table1[[#This Row],[Check 3 Students Spring]], 0)</f>
        <v>52</v>
      </c>
      <c r="CE25" s="20">
        <f>Table1[[#This Row],[Check 3 Per Student Savings]]*CD25</f>
        <v>7625.8</v>
      </c>
      <c r="CF25" s="15">
        <f t="shared" si="23"/>
        <v>93</v>
      </c>
      <c r="CG25" s="20">
        <f t="shared" si="24"/>
        <v>13638.45</v>
      </c>
      <c r="CH25" s="20" t="s">
        <v>145</v>
      </c>
      <c r="CI25" s="15">
        <v>31</v>
      </c>
      <c r="CJ25" s="15">
        <v>10</v>
      </c>
      <c r="CK25" s="15">
        <v>52</v>
      </c>
      <c r="CL25" s="15">
        <f t="shared" si="60"/>
        <v>93</v>
      </c>
      <c r="CM25" s="20">
        <v>146.65</v>
      </c>
      <c r="CN25" s="20">
        <f t="shared" si="26"/>
        <v>13638.45</v>
      </c>
      <c r="CO25" s="15">
        <f>IF(Table1[[#This Row],[Check 4 Status]]="Continued", Table1[[#This Row],[Check 4 Students Summer]], 0)</f>
        <v>31</v>
      </c>
      <c r="CP25" s="20">
        <f>Table1[[#This Row],[Check 4 Per Student Savings]]*CO25</f>
        <v>4546.1500000000005</v>
      </c>
      <c r="CQ25" s="15">
        <f>IF(Table1[[#This Row],[Check 4 Status]]="Continued", Table1[[#This Row],[Check 4 Students Fall]], 0)</f>
        <v>10</v>
      </c>
      <c r="CR25" s="20">
        <f>Table1[[#This Row],[Check 4 Per Student Savings]]*CQ25</f>
        <v>1466.5</v>
      </c>
      <c r="CS25" s="15">
        <f>IF(Table1[[#This Row],[Check 4 Status]]="Continued", Table1[[#This Row],[Check 4 Students Spring]], 0)</f>
        <v>52</v>
      </c>
      <c r="CT25" s="20">
        <f>Table1[[#This Row],[Check 4 Per Student Savings]]*CS25</f>
        <v>7625.8</v>
      </c>
      <c r="CU25" s="89">
        <f t="shared" si="27"/>
        <v>93</v>
      </c>
      <c r="CV25" s="20">
        <f t="shared" si="28"/>
        <v>13638.45</v>
      </c>
      <c r="CW25" s="20" t="s">
        <v>145</v>
      </c>
      <c r="CX25" s="15">
        <v>41.666666666666664</v>
      </c>
      <c r="CY25" s="15">
        <v>41.666666666666664</v>
      </c>
      <c r="CZ25" s="15">
        <v>41.666666666666664</v>
      </c>
      <c r="DA25" s="15">
        <f t="shared" si="29"/>
        <v>125</v>
      </c>
      <c r="DB25" s="20">
        <v>146.65</v>
      </c>
      <c r="DC25" s="20">
        <f t="shared" si="30"/>
        <v>18331.25</v>
      </c>
      <c r="DD25" s="23" t="s">
        <v>136</v>
      </c>
      <c r="DE25" s="15">
        <f>IF(Table1[[#This Row],[Check 5 Status]]="Continued", Table1[[#This Row],[Check 5 Students Summer]], 0)</f>
        <v>41.666666666666664</v>
      </c>
      <c r="DF25" s="20">
        <f>Table1[[#This Row],[Check 5 Per Student Savings]]*DE25</f>
        <v>6110.416666666667</v>
      </c>
      <c r="DG25" s="15">
        <f>IF(Table1[[#This Row],[Check 5 Status]]="Continued", Table1[[#This Row],[Check 5 Students Fall]], 0)</f>
        <v>41.666666666666664</v>
      </c>
      <c r="DH25" s="20">
        <f>Table1[[#This Row],[Check 5 Per Student Savings]]*DG25</f>
        <v>6110.416666666667</v>
      </c>
      <c r="DI25" s="15">
        <f>IF(Table1[[#This Row],[Check 5 Status]]="Continued", Table1[[#This Row],[Check 5 Students Spring]], 0)</f>
        <v>41.666666666666664</v>
      </c>
      <c r="DJ25" s="20">
        <f>Table1[[#This Row],[Check 5 Per Student Savings]]*DI25</f>
        <v>6110.416666666667</v>
      </c>
      <c r="DK25" s="15">
        <f t="shared" si="31"/>
        <v>125</v>
      </c>
      <c r="DL25" s="20">
        <f t="shared" si="32"/>
        <v>18331.25</v>
      </c>
      <c r="DM25" s="20" t="s">
        <v>145</v>
      </c>
      <c r="DN25" s="15">
        <v>41.666666666666664</v>
      </c>
      <c r="DO25" s="15">
        <v>41.666666666666664</v>
      </c>
      <c r="DP25" s="15">
        <v>41.666666666666664</v>
      </c>
      <c r="DQ25" s="15">
        <f t="shared" si="33"/>
        <v>125</v>
      </c>
      <c r="DR25" s="20">
        <v>146.65</v>
      </c>
      <c r="DS25" s="20">
        <f t="shared" si="34"/>
        <v>18331.25</v>
      </c>
      <c r="DT25" s="23" t="s">
        <v>136</v>
      </c>
      <c r="DU25" s="15">
        <f>IF(Table1[[#This Row],[Check 6 Status]]="Continued", Table1[[#This Row],[Check 6 Students Summer]], 0)</f>
        <v>41.666666666666664</v>
      </c>
      <c r="DV25" s="20">
        <f>Table1[[#This Row],[Check 6 Per Student Savings]]*DU25</f>
        <v>6110.416666666667</v>
      </c>
      <c r="DW25" s="15">
        <f>IF(Table1[[#This Row],[Check 6 Status]]="Continued", Table1[[#This Row],[Check 6 Students Fall]], 0)</f>
        <v>41.666666666666664</v>
      </c>
      <c r="DX25" s="20">
        <f>Table1[[#This Row],[Check 6 Per Student Savings]]*DW25</f>
        <v>6110.416666666667</v>
      </c>
      <c r="DY25" s="15">
        <f>IF(Table1[[#This Row],[Check 6 Status]]="Continued", Table1[[#This Row],[Check 6 Students Spring]], 0)</f>
        <v>41.666666666666664</v>
      </c>
      <c r="DZ25" s="20">
        <f>Table1[[#This Row],[Check 6 Per Student Savings]]*DY25</f>
        <v>6110.416666666667</v>
      </c>
      <c r="EA25" s="15">
        <f t="shared" si="35"/>
        <v>125</v>
      </c>
      <c r="EB25" s="20">
        <f t="shared" si="36"/>
        <v>18331.25</v>
      </c>
      <c r="EC25"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888.66666666666663</v>
      </c>
      <c r="ED25"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125202.41999999998</v>
      </c>
      <c r="EE25" s="20">
        <f>Table1[[#This Row],[Grand Total Savings]]/Table1[[#This Row],[Total Award]]</f>
        <v>11.592816666666666</v>
      </c>
      <c r="EF25" s="13"/>
      <c r="EG25" s="13"/>
      <c r="EH25" s="13"/>
      <c r="EI25" s="13"/>
      <c r="EJ25" s="13"/>
      <c r="EK25" s="13"/>
      <c r="EL25" s="13"/>
      <c r="FB25" s="13"/>
      <c r="FC25" s="13"/>
      <c r="FD25" s="13"/>
      <c r="FE25" s="13"/>
    </row>
    <row r="26" spans="1:161" x14ac:dyDescent="0.25">
      <c r="A26" s="116" t="s">
        <v>295</v>
      </c>
      <c r="B26" s="40" t="s">
        <v>133</v>
      </c>
      <c r="C26" s="23" t="s">
        <v>7</v>
      </c>
      <c r="D26" s="71" t="s">
        <v>134</v>
      </c>
      <c r="E26" s="13" t="s">
        <v>249</v>
      </c>
      <c r="F26" s="52">
        <v>10800</v>
      </c>
      <c r="G26" s="23" t="s">
        <v>136</v>
      </c>
      <c r="H26" s="28" t="s">
        <v>296</v>
      </c>
      <c r="I26" s="13" t="s">
        <v>297</v>
      </c>
      <c r="J26" s="28" t="s">
        <v>298</v>
      </c>
      <c r="K26" s="28" t="s">
        <v>299</v>
      </c>
      <c r="L26" s="28" t="s">
        <v>201</v>
      </c>
      <c r="M26" s="13" t="s">
        <v>142</v>
      </c>
      <c r="N26" s="13" t="s">
        <v>153</v>
      </c>
      <c r="O26" s="13" t="s">
        <v>153</v>
      </c>
      <c r="P26" s="20">
        <v>162000</v>
      </c>
      <c r="Q26" s="13">
        <v>960</v>
      </c>
      <c r="R26" s="20">
        <f t="shared" si="0"/>
        <v>168.75</v>
      </c>
      <c r="S26" s="15">
        <f t="shared" si="1"/>
        <v>320</v>
      </c>
      <c r="T26" s="15">
        <f t="shared" si="2"/>
        <v>320</v>
      </c>
      <c r="U26" s="15">
        <f t="shared" si="3"/>
        <v>320</v>
      </c>
      <c r="V26" s="13" t="s">
        <v>143</v>
      </c>
      <c r="W26" s="13" t="s">
        <v>144</v>
      </c>
      <c r="Z26" s="13" t="s">
        <v>145</v>
      </c>
      <c r="AA26" s="15">
        <f>Table1[[#This Row],[Students Per Spring]]</f>
        <v>320</v>
      </c>
      <c r="AB26" s="20">
        <f t="shared" si="4"/>
        <v>54000</v>
      </c>
      <c r="AC26" s="15">
        <f t="shared" si="5"/>
        <v>320</v>
      </c>
      <c r="AD26" s="20">
        <f t="shared" si="6"/>
        <v>54000</v>
      </c>
      <c r="AE26" s="15">
        <f>IF(Table1[[#This Row],[Sustainability Check 1 (2017-2018) Status]]="Continued", Table1[[#This Row],[Students Per Summer]], 0)</f>
        <v>320</v>
      </c>
      <c r="AF26" s="20">
        <f t="shared" si="7"/>
        <v>54000</v>
      </c>
      <c r="AG26" s="15">
        <f>IF(Table1[[#This Row],[Sustainability Check 1 (2017-2018) Status]]="Continued", Table1[[#This Row],[Students Per Fall]], 0)</f>
        <v>320</v>
      </c>
      <c r="AH26" s="20">
        <f t="shared" si="8"/>
        <v>54000</v>
      </c>
      <c r="AI26" s="15">
        <f>IF(Table1[[#This Row],[Sustainability Check 1 (2017-2018) Status]]="Continued", Table1[[#This Row],[Students Per Spring]], 0)</f>
        <v>320</v>
      </c>
      <c r="AJ26" s="20">
        <f t="shared" si="9"/>
        <v>54000</v>
      </c>
      <c r="AK26" s="15">
        <f t="shared" si="49"/>
        <v>960</v>
      </c>
      <c r="AL26" s="20">
        <f t="shared" si="37"/>
        <v>162000</v>
      </c>
      <c r="AM26" s="15">
        <f>IF(Table1[[#This Row],[Sustainability Check 1 (2017-2018) Status]]="Continued", Table1[[#This Row],[Students Per Summer]], 0)</f>
        <v>320</v>
      </c>
      <c r="AN26" s="20">
        <f t="shared" si="50"/>
        <v>54000</v>
      </c>
      <c r="AO26" s="16">
        <f>IF(Table1[[#This Row],[Sustainability Check 1 (2017-2018) Status]]="Continued", Table1[[#This Row],[Students Per Fall]], 0)</f>
        <v>320</v>
      </c>
      <c r="AP26" s="20">
        <f t="shared" si="51"/>
        <v>54000</v>
      </c>
      <c r="AQ26" s="16">
        <f>IF(Table1[[#This Row],[Sustainability Check 1 (2017-2018) Status]]="Continued", Table1[[#This Row],[Students Per Spring]], 0)</f>
        <v>320</v>
      </c>
      <c r="AR26" s="20">
        <f t="shared" si="52"/>
        <v>54000</v>
      </c>
      <c r="AS26" s="16">
        <f t="shared" si="53"/>
        <v>960</v>
      </c>
      <c r="AT26" s="20">
        <f t="shared" si="54"/>
        <v>162000</v>
      </c>
      <c r="AU26" s="16">
        <f>IF(Table1[[#This Row],[Sustainability Check 1 (2017-2018) Status]]="Continued", Table1[[#This Row],[Students Per Summer]], 0)</f>
        <v>320</v>
      </c>
      <c r="AV26" s="20">
        <f t="shared" si="55"/>
        <v>54000</v>
      </c>
      <c r="AW26" s="16">
        <f>IF(Table1[[#This Row],[Sustainability Check 1 (2017-2018) Status]]="Continued", Table1[[#This Row],[Students Per Fall]], 0)</f>
        <v>320</v>
      </c>
      <c r="AX26" s="20">
        <f t="shared" si="56"/>
        <v>54000</v>
      </c>
      <c r="AY26" s="16">
        <f>IF(Table1[[#This Row],[Sustainability Check 1 (2017-2018) Status]]="Continued", Table1[[#This Row],[Students Per Spring]], 0)</f>
        <v>320</v>
      </c>
      <c r="AZ26" s="20">
        <f t="shared" si="57"/>
        <v>54000</v>
      </c>
      <c r="BA26" s="16">
        <f t="shared" si="58"/>
        <v>960</v>
      </c>
      <c r="BB26" s="20">
        <f t="shared" si="59"/>
        <v>162000</v>
      </c>
      <c r="BC26" s="20" t="s">
        <v>145</v>
      </c>
      <c r="BD26" s="16">
        <v>0</v>
      </c>
      <c r="BE26" s="16">
        <v>93</v>
      </c>
      <c r="BF26" s="16">
        <v>93</v>
      </c>
      <c r="BG26" s="16">
        <f t="shared" si="38"/>
        <v>186</v>
      </c>
      <c r="BH26" s="24">
        <v>128.75</v>
      </c>
      <c r="BI26" s="20">
        <f>Table1[[#This Row],[Check 2 Students Total]]*Table1[[#This Row],[Summer 2018 Price Check]]</f>
        <v>23947.5</v>
      </c>
      <c r="BJ26" s="16">
        <f>IF(Table1[[#This Row],[Sustainability Check 2 (2018-2019) Status]]="Continued", Table1[[#This Row],[Check 2 Students Summer]], 0)</f>
        <v>0</v>
      </c>
      <c r="BK26" s="20">
        <f>Table1[[#This Row],[Summer 2018 Price Check]]*BJ26</f>
        <v>0</v>
      </c>
      <c r="BL26" s="16">
        <f>IF(Table1[[#This Row],[Sustainability Check 2 (2018-2019) Status]]="Continued", Table1[[#This Row],[Check 2 Students Fall]], 0)</f>
        <v>93</v>
      </c>
      <c r="BM26" s="20">
        <f>Table1[[#This Row],[Summer 2018 Price Check]]*BL26</f>
        <v>11973.75</v>
      </c>
      <c r="BN26" s="15">
        <f>IF(Table1[[#This Row],[Sustainability Check 2 (2018-2019) Status]]="Continued", Table1[Check 2 Students Spring], 0)</f>
        <v>93</v>
      </c>
      <c r="BO26" s="20">
        <f>Table1[[#This Row],[Summer 2018 Price Check]]*Table1[[#This Row],[Spring 2019 Students]]</f>
        <v>11973.75</v>
      </c>
      <c r="BP26" s="16">
        <f t="shared" si="19"/>
        <v>186</v>
      </c>
      <c r="BQ26" s="20">
        <f t="shared" si="20"/>
        <v>23947.5</v>
      </c>
      <c r="BR26" s="20" t="s">
        <v>156</v>
      </c>
      <c r="BS26" s="15">
        <v>0</v>
      </c>
      <c r="BT26" s="15">
        <v>0</v>
      </c>
      <c r="BU26" s="15">
        <v>0</v>
      </c>
      <c r="BV26" s="15">
        <f t="shared" si="21"/>
        <v>0</v>
      </c>
      <c r="BW26" s="20">
        <v>0</v>
      </c>
      <c r="BX26" s="20">
        <f t="shared" si="22"/>
        <v>0</v>
      </c>
      <c r="BY26" s="13" t="s">
        <v>143</v>
      </c>
      <c r="BZ26" s="15">
        <f>IF(Table1[[#This Row],[Check 3 Status]]="Continued", Table1[[#This Row],[Check 3 Students Summer]], 0)</f>
        <v>0</v>
      </c>
      <c r="CA26" s="20">
        <f>Table1[[#This Row],[Check 3 Per Student Savings]]*BZ26</f>
        <v>0</v>
      </c>
      <c r="CB26" s="15">
        <f>IF(Table1[[#This Row],[Check 3 Status]]="Continued", Table1[[#This Row],[Check 3 Students Fall]], 0)</f>
        <v>0</v>
      </c>
      <c r="CC26" s="20">
        <f>Table1[[#This Row],[Check 3 Per Student Savings]]*CB26</f>
        <v>0</v>
      </c>
      <c r="CD26" s="15">
        <f>IF(Table1[[#This Row],[Check 3 Status]]="Continued", Table1[[#This Row],[Check 3 Students Spring]], 0)</f>
        <v>0</v>
      </c>
      <c r="CE26" s="20">
        <f>Table1[[#This Row],[Check 3 Per Student Savings]]*CD26</f>
        <v>0</v>
      </c>
      <c r="CF26" s="15">
        <f t="shared" si="23"/>
        <v>0</v>
      </c>
      <c r="CG26" s="20">
        <f t="shared" si="24"/>
        <v>0</v>
      </c>
      <c r="CH26" s="20" t="s">
        <v>156</v>
      </c>
      <c r="CI26" s="15">
        <v>0</v>
      </c>
      <c r="CJ26" s="15">
        <v>0</v>
      </c>
      <c r="CK26" s="15">
        <v>0</v>
      </c>
      <c r="CL26" s="15">
        <f t="shared" si="60"/>
        <v>0</v>
      </c>
      <c r="CM26" s="20">
        <v>0</v>
      </c>
      <c r="CN26" s="20">
        <f t="shared" si="26"/>
        <v>0</v>
      </c>
      <c r="CO26" s="15">
        <f>IF(Table1[[#This Row],[Check 4 Status]]="Continued", Table1[[#This Row],[Check 4 Students Summer]], 0)</f>
        <v>0</v>
      </c>
      <c r="CP26" s="20">
        <f>Table1[[#This Row],[Check 4 Per Student Savings]]*CO26</f>
        <v>0</v>
      </c>
      <c r="CQ26" s="15">
        <f>IF(Table1[[#This Row],[Check 4 Status]]="Continued", Table1[[#This Row],[Check 4 Students Fall]], 0)</f>
        <v>0</v>
      </c>
      <c r="CR26" s="20">
        <f>Table1[[#This Row],[Check 4 Per Student Savings]]*CQ26</f>
        <v>0</v>
      </c>
      <c r="CS26" s="15">
        <f>IF(Table1[[#This Row],[Check 4 Status]]="Continued", Table1[[#This Row],[Check 4 Students Spring]], 0)</f>
        <v>0</v>
      </c>
      <c r="CT26" s="20">
        <f>Table1[[#This Row],[Check 4 Per Student Savings]]*CS26</f>
        <v>0</v>
      </c>
      <c r="CU26" s="89">
        <f t="shared" si="27"/>
        <v>0</v>
      </c>
      <c r="CV26" s="20">
        <f t="shared" si="28"/>
        <v>0</v>
      </c>
      <c r="CW26" s="20" t="s">
        <v>156</v>
      </c>
      <c r="CX26" s="15">
        <v>320</v>
      </c>
      <c r="CY26" s="15">
        <v>320</v>
      </c>
      <c r="CZ26" s="15">
        <v>320</v>
      </c>
      <c r="DA26" s="15">
        <f t="shared" si="29"/>
        <v>960</v>
      </c>
      <c r="DB26" s="20">
        <v>0</v>
      </c>
      <c r="DC26" s="20">
        <f t="shared" si="30"/>
        <v>0</v>
      </c>
      <c r="DD26" s="23" t="s">
        <v>136</v>
      </c>
      <c r="DE26" s="15">
        <f>IF(Table1[[#This Row],[Check 5 Status]]="Continued", Table1[[#This Row],[Check 5 Students Summer]], 0)</f>
        <v>0</v>
      </c>
      <c r="DF26" s="20">
        <f>Table1[[#This Row],[Check 5 Per Student Savings]]*DE26</f>
        <v>0</v>
      </c>
      <c r="DG26" s="15">
        <f>IF(Table1[[#This Row],[Check 5 Status]]="Continued", Table1[[#This Row],[Check 5 Students Fall]], 0)</f>
        <v>0</v>
      </c>
      <c r="DH26" s="20">
        <f>Table1[[#This Row],[Check 5 Per Student Savings]]*DG26</f>
        <v>0</v>
      </c>
      <c r="DI26" s="15">
        <f>IF(Table1[[#This Row],[Check 5 Status]]="Continued", Table1[[#This Row],[Check 5 Students Spring]], 0)</f>
        <v>0</v>
      </c>
      <c r="DJ26" s="20">
        <f>Table1[[#This Row],[Check 5 Per Student Savings]]*DI26</f>
        <v>0</v>
      </c>
      <c r="DK26" s="15">
        <f t="shared" si="31"/>
        <v>0</v>
      </c>
      <c r="DL26" s="20">
        <f t="shared" si="32"/>
        <v>0</v>
      </c>
      <c r="DM26" s="20" t="s">
        <v>156</v>
      </c>
      <c r="DN26" s="15">
        <v>320</v>
      </c>
      <c r="DO26" s="15">
        <v>320</v>
      </c>
      <c r="DP26" s="15">
        <v>320</v>
      </c>
      <c r="DQ26" s="15">
        <f t="shared" si="33"/>
        <v>960</v>
      </c>
      <c r="DR26" s="20">
        <v>0</v>
      </c>
      <c r="DS26" s="20">
        <f t="shared" si="34"/>
        <v>0</v>
      </c>
      <c r="DT26" s="23" t="s">
        <v>136</v>
      </c>
      <c r="DU26" s="15">
        <f>IF(Table1[[#This Row],[Check 6 Status]]="Continued", Table1[[#This Row],[Check 6 Students Summer]], 0)</f>
        <v>0</v>
      </c>
      <c r="DV26" s="20">
        <f>Table1[[#This Row],[Check 6 Per Student Savings]]*DU26</f>
        <v>0</v>
      </c>
      <c r="DW26" s="15">
        <f>IF(Table1[[#This Row],[Check 6 Status]]="Continued", Table1[[#This Row],[Check 6 Students Fall]], 0)</f>
        <v>0</v>
      </c>
      <c r="DX26" s="20">
        <f>Table1[[#This Row],[Check 6 Per Student Savings]]*DW26</f>
        <v>0</v>
      </c>
      <c r="DY26" s="15">
        <f>IF(Table1[[#This Row],[Check 6 Status]]="Continued", Table1[[#This Row],[Check 6 Students Spring]], 0)</f>
        <v>0</v>
      </c>
      <c r="DZ26" s="20">
        <f>Table1[[#This Row],[Check 6 Per Student Savings]]*DY26</f>
        <v>0</v>
      </c>
      <c r="EA26" s="15">
        <f t="shared" si="35"/>
        <v>0</v>
      </c>
      <c r="EB26" s="20">
        <f t="shared" si="36"/>
        <v>0</v>
      </c>
      <c r="EC26"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3386</v>
      </c>
      <c r="ED26"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563947.5</v>
      </c>
      <c r="EE26" s="20">
        <f>Table1[[#This Row],[Grand Total Savings]]/Table1[[#This Row],[Total Award]]</f>
        <v>52.21736111111111</v>
      </c>
      <c r="EF26" s="13"/>
      <c r="EG26" s="13"/>
      <c r="EH26" s="13"/>
      <c r="EI26" s="13"/>
      <c r="EJ26" s="13"/>
      <c r="EK26" s="13"/>
      <c r="EL26" s="13"/>
      <c r="FB26" s="13"/>
      <c r="FC26" s="13"/>
      <c r="FD26" s="13"/>
      <c r="FE26" s="13"/>
    </row>
    <row r="27" spans="1:161" x14ac:dyDescent="0.25">
      <c r="A27" s="116" t="s">
        <v>300</v>
      </c>
      <c r="B27" s="40" t="s">
        <v>133</v>
      </c>
      <c r="C27" s="23" t="s">
        <v>7</v>
      </c>
      <c r="D27" s="71" t="s">
        <v>134</v>
      </c>
      <c r="E27" s="13" t="s">
        <v>147</v>
      </c>
      <c r="F27" s="52">
        <v>10800</v>
      </c>
      <c r="G27" s="23" t="s">
        <v>136</v>
      </c>
      <c r="H27" s="28" t="s">
        <v>301</v>
      </c>
      <c r="I27" s="13" t="s">
        <v>302</v>
      </c>
      <c r="J27" s="28" t="s">
        <v>303</v>
      </c>
      <c r="K27" s="28" t="s">
        <v>304</v>
      </c>
      <c r="L27" s="28" t="s">
        <v>305</v>
      </c>
      <c r="M27" s="13" t="s">
        <v>163</v>
      </c>
      <c r="N27" s="13" t="s">
        <v>153</v>
      </c>
      <c r="O27" s="13" t="s">
        <v>153</v>
      </c>
      <c r="P27" s="20">
        <v>184320</v>
      </c>
      <c r="Q27" s="13">
        <v>768</v>
      </c>
      <c r="R27" s="20">
        <f t="shared" si="0"/>
        <v>240</v>
      </c>
      <c r="S27" s="15">
        <f t="shared" si="1"/>
        <v>256</v>
      </c>
      <c r="T27" s="15">
        <f t="shared" si="2"/>
        <v>256</v>
      </c>
      <c r="U27" s="15">
        <f t="shared" si="3"/>
        <v>256</v>
      </c>
      <c r="V27" s="13" t="s">
        <v>143</v>
      </c>
      <c r="W27" s="13" t="s">
        <v>144</v>
      </c>
      <c r="Z27" s="13" t="s">
        <v>156</v>
      </c>
      <c r="AA27" s="15">
        <f>Table1[[#This Row],[Students Per Spring]]</f>
        <v>256</v>
      </c>
      <c r="AB27" s="20">
        <f t="shared" si="4"/>
        <v>61440</v>
      </c>
      <c r="AC27" s="15">
        <f t="shared" si="5"/>
        <v>256</v>
      </c>
      <c r="AD27" s="20">
        <f t="shared" si="6"/>
        <v>61440</v>
      </c>
      <c r="AE27" s="15">
        <f>IF(Table1[[#This Row],[Sustainability Check 1 (2017-2018) Status]]="Continued", Table1[[#This Row],[Students Per Summer]], 0)</f>
        <v>0</v>
      </c>
      <c r="AF27" s="20">
        <f t="shared" si="7"/>
        <v>0</v>
      </c>
      <c r="AG27" s="15">
        <f>IF(Table1[[#This Row],[Sustainability Check 1 (2017-2018) Status]]="Continued", Table1[[#This Row],[Students Per Fall]], 0)</f>
        <v>0</v>
      </c>
      <c r="AH27" s="20">
        <f t="shared" si="8"/>
        <v>0</v>
      </c>
      <c r="AI27" s="15">
        <f>IF(Table1[[#This Row],[Sustainability Check 1 (2017-2018) Status]]="Continued", Table1[[#This Row],[Students Per Spring]], 0)</f>
        <v>0</v>
      </c>
      <c r="AJ27" s="20">
        <f t="shared" si="9"/>
        <v>0</v>
      </c>
      <c r="AK27" s="15">
        <f t="shared" si="49"/>
        <v>0</v>
      </c>
      <c r="AL27" s="20">
        <f t="shared" si="37"/>
        <v>0</v>
      </c>
      <c r="AM27" s="15">
        <f>IF(Table1[[#This Row],[Sustainability Check 1 (2017-2018) Status]]="Continued", Table1[[#This Row],[Students Per Summer]], 0)</f>
        <v>0</v>
      </c>
      <c r="AN27" s="20">
        <f t="shared" si="50"/>
        <v>0</v>
      </c>
      <c r="AO27" s="16">
        <f>IF(Table1[[#This Row],[Sustainability Check 1 (2017-2018) Status]]="Continued", Table1[[#This Row],[Students Per Fall]], 0)</f>
        <v>0</v>
      </c>
      <c r="AP27" s="20">
        <f t="shared" si="51"/>
        <v>0</v>
      </c>
      <c r="AQ27" s="16">
        <f>IF(Table1[[#This Row],[Sustainability Check 1 (2017-2018) Status]]="Continued", Table1[[#This Row],[Students Per Spring]], 0)</f>
        <v>0</v>
      </c>
      <c r="AR27" s="20">
        <f t="shared" si="52"/>
        <v>0</v>
      </c>
      <c r="AS27" s="16">
        <f t="shared" si="53"/>
        <v>0</v>
      </c>
      <c r="AT27" s="20">
        <f t="shared" si="54"/>
        <v>0</v>
      </c>
      <c r="AU27" s="16">
        <f>IF(Table1[[#This Row],[Sustainability Check 1 (2017-2018) Status]]="Continued", Table1[[#This Row],[Students Per Summer]], 0)</f>
        <v>0</v>
      </c>
      <c r="AV27" s="20">
        <f t="shared" si="55"/>
        <v>0</v>
      </c>
      <c r="AW27" s="16">
        <f>IF(Table1[[#This Row],[Sustainability Check 1 (2017-2018) Status]]="Continued", Table1[[#This Row],[Students Per Fall]], 0)</f>
        <v>0</v>
      </c>
      <c r="AX27" s="20">
        <f t="shared" si="56"/>
        <v>0</v>
      </c>
      <c r="AY27" s="16">
        <f>IF(Table1[[#This Row],[Sustainability Check 1 (2017-2018) Status]]="Continued", Table1[[#This Row],[Students Per Spring]], 0)</f>
        <v>0</v>
      </c>
      <c r="AZ27" s="20">
        <f t="shared" si="57"/>
        <v>0</v>
      </c>
      <c r="BA27" s="16">
        <f t="shared" si="58"/>
        <v>0</v>
      </c>
      <c r="BB27" s="20">
        <f t="shared" si="59"/>
        <v>0</v>
      </c>
      <c r="BC27" s="20" t="s">
        <v>156</v>
      </c>
      <c r="BD27" s="16">
        <v>0</v>
      </c>
      <c r="BE27" s="16">
        <v>0</v>
      </c>
      <c r="BF27" s="16">
        <v>0</v>
      </c>
      <c r="BG27" s="16">
        <f t="shared" si="38"/>
        <v>0</v>
      </c>
      <c r="BH27" s="24">
        <v>289.95</v>
      </c>
      <c r="BI27" s="20">
        <f>Table1[[#This Row],[Check 2 Students Total]]*Table1[[#This Row],[Summer 2018 Price Check]]</f>
        <v>0</v>
      </c>
      <c r="BJ27" s="16">
        <f>IF(Table1[[#This Row],[Sustainability Check 2 (2018-2019) Status]]="Continued", Table1[[#This Row],[Check 2 Students Summer]], 0)</f>
        <v>0</v>
      </c>
      <c r="BK27" s="20">
        <f>Table1[[#This Row],[Summer 2018 Price Check]]*BJ27</f>
        <v>0</v>
      </c>
      <c r="BL27" s="16">
        <f>IF(Table1[[#This Row],[Sustainability Check 2 (2018-2019) Status]]="Continued", Table1[[#This Row],[Check 2 Students Fall]], 0)</f>
        <v>0</v>
      </c>
      <c r="BM27" s="20">
        <f>Table1[[#This Row],[Summer 2018 Price Check]]*BL27</f>
        <v>0</v>
      </c>
      <c r="BN27" s="15">
        <f>IF(Table1[[#This Row],[Sustainability Check 2 (2018-2019) Status]]="Continued", Table1[Check 2 Students Spring], 0)</f>
        <v>0</v>
      </c>
      <c r="BO27" s="20">
        <f>Table1[[#This Row],[Summer 2018 Price Check]]*Table1[[#This Row],[Spring 2019 Students]]</f>
        <v>0</v>
      </c>
      <c r="BP27" s="16">
        <f t="shared" si="19"/>
        <v>0</v>
      </c>
      <c r="BQ27" s="20">
        <f t="shared" si="20"/>
        <v>0</v>
      </c>
      <c r="BR27" s="20" t="s">
        <v>156</v>
      </c>
      <c r="BS27" s="15">
        <v>0</v>
      </c>
      <c r="BT27" s="15">
        <v>0</v>
      </c>
      <c r="BU27" s="15">
        <v>0</v>
      </c>
      <c r="BV27" s="15">
        <f t="shared" si="21"/>
        <v>0</v>
      </c>
      <c r="BW27" s="20">
        <v>0</v>
      </c>
      <c r="BX27" s="20">
        <f t="shared" si="22"/>
        <v>0</v>
      </c>
      <c r="BY27" s="13" t="s">
        <v>143</v>
      </c>
      <c r="BZ27" s="15">
        <f>IF(Table1[[#This Row],[Check 3 Status]]="Continued", Table1[[#This Row],[Check 3 Students Summer]], 0)</f>
        <v>0</v>
      </c>
      <c r="CA27" s="20">
        <f>Table1[[#This Row],[Check 3 Per Student Savings]]*BZ27</f>
        <v>0</v>
      </c>
      <c r="CB27" s="15">
        <f>IF(Table1[[#This Row],[Check 3 Status]]="Continued", Table1[[#This Row],[Check 3 Students Fall]], 0)</f>
        <v>0</v>
      </c>
      <c r="CC27" s="20">
        <f>Table1[[#This Row],[Check 3 Per Student Savings]]*CB27</f>
        <v>0</v>
      </c>
      <c r="CD27" s="15">
        <f>IF(Table1[[#This Row],[Check 3 Status]]="Continued", Table1[[#This Row],[Check 3 Students Spring]], 0)</f>
        <v>0</v>
      </c>
      <c r="CE27" s="20">
        <f>Table1[[#This Row],[Check 3 Per Student Savings]]*CD27</f>
        <v>0</v>
      </c>
      <c r="CF27" s="15">
        <f t="shared" si="23"/>
        <v>0</v>
      </c>
      <c r="CG27" s="20">
        <f t="shared" si="24"/>
        <v>0</v>
      </c>
      <c r="CH27" s="20" t="s">
        <v>156</v>
      </c>
      <c r="CI27" s="15">
        <v>0</v>
      </c>
      <c r="CJ27" s="15">
        <v>0</v>
      </c>
      <c r="CK27" s="15">
        <v>0</v>
      </c>
      <c r="CL27" s="15">
        <f t="shared" si="60"/>
        <v>0</v>
      </c>
      <c r="CM27" s="20">
        <v>0</v>
      </c>
      <c r="CN27" s="20">
        <f t="shared" si="26"/>
        <v>0</v>
      </c>
      <c r="CO27" s="15">
        <f>IF(Table1[[#This Row],[Check 4 Status]]="Continued", Table1[[#This Row],[Check 4 Students Summer]], 0)</f>
        <v>0</v>
      </c>
      <c r="CP27" s="20">
        <f>Table1[[#This Row],[Check 4 Per Student Savings]]*CO27</f>
        <v>0</v>
      </c>
      <c r="CQ27" s="15">
        <f>IF(Table1[[#This Row],[Check 4 Status]]="Continued", Table1[[#This Row],[Check 4 Students Fall]], 0)</f>
        <v>0</v>
      </c>
      <c r="CR27" s="20">
        <f>Table1[[#This Row],[Check 4 Per Student Savings]]*CQ27</f>
        <v>0</v>
      </c>
      <c r="CS27" s="15">
        <f>IF(Table1[[#This Row],[Check 4 Status]]="Continued", Table1[[#This Row],[Check 4 Students Spring]], 0)</f>
        <v>0</v>
      </c>
      <c r="CT27" s="20">
        <f>Table1[[#This Row],[Check 4 Per Student Savings]]*CS27</f>
        <v>0</v>
      </c>
      <c r="CU27" s="89">
        <f t="shared" si="27"/>
        <v>0</v>
      </c>
      <c r="CV27" s="20">
        <f t="shared" si="28"/>
        <v>0</v>
      </c>
      <c r="CW27" s="20" t="s">
        <v>156</v>
      </c>
      <c r="CX27" s="15">
        <v>256</v>
      </c>
      <c r="CY27" s="15">
        <v>256</v>
      </c>
      <c r="CZ27" s="15">
        <v>256</v>
      </c>
      <c r="DA27" s="15">
        <f t="shared" si="29"/>
        <v>768</v>
      </c>
      <c r="DB27" s="20">
        <v>0</v>
      </c>
      <c r="DC27" s="20">
        <f t="shared" si="30"/>
        <v>0</v>
      </c>
      <c r="DD27" s="23" t="s">
        <v>136</v>
      </c>
      <c r="DE27" s="15">
        <f>IF(Table1[[#This Row],[Check 5 Status]]="Continued", Table1[[#This Row],[Check 5 Students Summer]], 0)</f>
        <v>0</v>
      </c>
      <c r="DF27" s="20">
        <f>Table1[[#This Row],[Check 5 Per Student Savings]]*DE27</f>
        <v>0</v>
      </c>
      <c r="DG27" s="15">
        <f>IF(Table1[[#This Row],[Check 5 Status]]="Continued", Table1[[#This Row],[Check 5 Students Fall]], 0)</f>
        <v>0</v>
      </c>
      <c r="DH27" s="20">
        <f>Table1[[#This Row],[Check 5 Per Student Savings]]*DG27</f>
        <v>0</v>
      </c>
      <c r="DI27" s="15">
        <f>IF(Table1[[#This Row],[Check 5 Status]]="Continued", Table1[[#This Row],[Check 5 Students Spring]], 0)</f>
        <v>0</v>
      </c>
      <c r="DJ27" s="20">
        <f>Table1[[#This Row],[Check 5 Per Student Savings]]*DI27</f>
        <v>0</v>
      </c>
      <c r="DK27" s="15">
        <f t="shared" si="31"/>
        <v>0</v>
      </c>
      <c r="DL27" s="20">
        <f t="shared" si="32"/>
        <v>0</v>
      </c>
      <c r="DM27" s="20" t="s">
        <v>156</v>
      </c>
      <c r="DN27" s="15">
        <v>256</v>
      </c>
      <c r="DO27" s="15">
        <v>256</v>
      </c>
      <c r="DP27" s="15">
        <v>256</v>
      </c>
      <c r="DQ27" s="15">
        <f t="shared" si="33"/>
        <v>768</v>
      </c>
      <c r="DR27" s="20">
        <v>0</v>
      </c>
      <c r="DS27" s="20">
        <f t="shared" si="34"/>
        <v>0</v>
      </c>
      <c r="DT27" s="23" t="s">
        <v>136</v>
      </c>
      <c r="DU27" s="15">
        <f>IF(Table1[[#This Row],[Check 6 Status]]="Continued", Table1[[#This Row],[Check 6 Students Summer]], 0)</f>
        <v>0</v>
      </c>
      <c r="DV27" s="20">
        <f>Table1[[#This Row],[Check 6 Per Student Savings]]*DU27</f>
        <v>0</v>
      </c>
      <c r="DW27" s="15">
        <f>IF(Table1[[#This Row],[Check 6 Status]]="Continued", Table1[[#This Row],[Check 6 Students Fall]], 0)</f>
        <v>0</v>
      </c>
      <c r="DX27" s="20">
        <f>Table1[[#This Row],[Check 6 Per Student Savings]]*DW27</f>
        <v>0</v>
      </c>
      <c r="DY27" s="15">
        <f>IF(Table1[[#This Row],[Check 6 Status]]="Continued", Table1[[#This Row],[Check 6 Students Spring]], 0)</f>
        <v>0</v>
      </c>
      <c r="DZ27" s="20">
        <f>Table1[[#This Row],[Check 6 Per Student Savings]]*DY27</f>
        <v>0</v>
      </c>
      <c r="EA27" s="15">
        <f t="shared" si="35"/>
        <v>0</v>
      </c>
      <c r="EB27" s="20">
        <f t="shared" si="36"/>
        <v>0</v>
      </c>
      <c r="EC27"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256</v>
      </c>
      <c r="ED27"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61440</v>
      </c>
      <c r="EE27" s="20">
        <f>Table1[[#This Row],[Grand Total Savings]]/Table1[[#This Row],[Total Award]]</f>
        <v>5.6888888888888891</v>
      </c>
      <c r="EF27" s="13"/>
      <c r="EG27" s="13"/>
      <c r="EH27" s="13"/>
      <c r="EI27" s="13"/>
      <c r="EJ27" s="13"/>
      <c r="EK27" s="13"/>
      <c r="EL27" s="13"/>
      <c r="FB27" s="13"/>
      <c r="FC27" s="13"/>
      <c r="FD27" s="13"/>
      <c r="FE27" s="13"/>
    </row>
    <row r="28" spans="1:161" x14ac:dyDescent="0.25">
      <c r="A28" s="116" t="s">
        <v>306</v>
      </c>
      <c r="B28" s="40" t="s">
        <v>133</v>
      </c>
      <c r="C28" s="23" t="s">
        <v>7</v>
      </c>
      <c r="D28" s="71" t="s">
        <v>134</v>
      </c>
      <c r="E28" s="13" t="s">
        <v>307</v>
      </c>
      <c r="F28" s="52">
        <v>10800</v>
      </c>
      <c r="G28" s="23" t="s">
        <v>136</v>
      </c>
      <c r="H28" s="28" t="s">
        <v>308</v>
      </c>
      <c r="I28" s="13" t="s">
        <v>309</v>
      </c>
      <c r="J28" s="28" t="s">
        <v>310</v>
      </c>
      <c r="K28" s="28" t="s">
        <v>311</v>
      </c>
      <c r="L28" s="28" t="s">
        <v>162</v>
      </c>
      <c r="M28" s="13" t="s">
        <v>142</v>
      </c>
      <c r="N28" s="13" t="s">
        <v>142</v>
      </c>
      <c r="O28" s="13" t="s">
        <v>142</v>
      </c>
      <c r="P28" s="20">
        <v>52318.400000000001</v>
      </c>
      <c r="Q28" s="13">
        <v>608</v>
      </c>
      <c r="R28" s="20">
        <f t="shared" si="0"/>
        <v>86.05</v>
      </c>
      <c r="S28" s="15">
        <f t="shared" si="1"/>
        <v>202.66666666666666</v>
      </c>
      <c r="T28" s="15">
        <f t="shared" si="2"/>
        <v>202.66666666666666</v>
      </c>
      <c r="U28" s="15">
        <f t="shared" si="3"/>
        <v>202.66666666666666</v>
      </c>
      <c r="V28" s="13" t="s">
        <v>143</v>
      </c>
      <c r="W28" s="13" t="s">
        <v>144</v>
      </c>
      <c r="Z28" s="13" t="s">
        <v>156</v>
      </c>
      <c r="AA28" s="15">
        <f>Table1[[#This Row],[Students Per Spring]]</f>
        <v>202.66666666666666</v>
      </c>
      <c r="AB28" s="20">
        <f t="shared" si="4"/>
        <v>17439.466666666664</v>
      </c>
      <c r="AC28" s="15">
        <f t="shared" si="5"/>
        <v>202.66666666666666</v>
      </c>
      <c r="AD28" s="20">
        <f t="shared" si="6"/>
        <v>17439.466666666664</v>
      </c>
      <c r="AE28" s="15">
        <f>IF(Table1[[#This Row],[Sustainability Check 1 (2017-2018) Status]]="Continued", Table1[[#This Row],[Students Per Summer]], 0)</f>
        <v>0</v>
      </c>
      <c r="AF28" s="20">
        <f t="shared" si="7"/>
        <v>0</v>
      </c>
      <c r="AG28" s="15">
        <f>IF(Table1[[#This Row],[Sustainability Check 1 (2017-2018) Status]]="Continued", Table1[[#This Row],[Students Per Fall]], 0)</f>
        <v>0</v>
      </c>
      <c r="AH28" s="20">
        <f t="shared" si="8"/>
        <v>0</v>
      </c>
      <c r="AI28" s="15">
        <f>IF(Table1[[#This Row],[Sustainability Check 1 (2017-2018) Status]]="Continued", Table1[[#This Row],[Students Per Spring]], 0)</f>
        <v>0</v>
      </c>
      <c r="AJ28" s="20">
        <f t="shared" si="9"/>
        <v>0</v>
      </c>
      <c r="AK28" s="15">
        <f t="shared" si="49"/>
        <v>0</v>
      </c>
      <c r="AL28" s="20">
        <f t="shared" si="37"/>
        <v>0</v>
      </c>
      <c r="AM28" s="15">
        <f>IF(Table1[[#This Row],[Sustainability Check 1 (2017-2018) Status]]="Continued", Table1[[#This Row],[Students Per Summer]], 0)</f>
        <v>0</v>
      </c>
      <c r="AN28" s="20">
        <f t="shared" si="50"/>
        <v>0</v>
      </c>
      <c r="AO28" s="16">
        <f>IF(Table1[[#This Row],[Sustainability Check 1 (2017-2018) Status]]="Continued", Table1[[#This Row],[Students Per Fall]], 0)</f>
        <v>0</v>
      </c>
      <c r="AP28" s="20">
        <f t="shared" si="51"/>
        <v>0</v>
      </c>
      <c r="AQ28" s="16">
        <f>IF(Table1[[#This Row],[Sustainability Check 1 (2017-2018) Status]]="Continued", Table1[[#This Row],[Students Per Spring]], 0)</f>
        <v>0</v>
      </c>
      <c r="AR28" s="20">
        <f t="shared" si="52"/>
        <v>0</v>
      </c>
      <c r="AS28" s="16">
        <f t="shared" si="53"/>
        <v>0</v>
      </c>
      <c r="AT28" s="20">
        <f t="shared" si="54"/>
        <v>0</v>
      </c>
      <c r="AU28" s="16">
        <f>IF(Table1[[#This Row],[Sustainability Check 1 (2017-2018) Status]]="Continued", Table1[[#This Row],[Students Per Summer]], 0)</f>
        <v>0</v>
      </c>
      <c r="AV28" s="20">
        <f t="shared" si="55"/>
        <v>0</v>
      </c>
      <c r="AW28" s="16">
        <f>IF(Table1[[#This Row],[Sustainability Check 1 (2017-2018) Status]]="Continued", Table1[[#This Row],[Students Per Fall]], 0)</f>
        <v>0</v>
      </c>
      <c r="AX28" s="20">
        <f t="shared" si="56"/>
        <v>0</v>
      </c>
      <c r="AY28" s="16">
        <f>IF(Table1[[#This Row],[Sustainability Check 1 (2017-2018) Status]]="Continued", Table1[[#This Row],[Students Per Spring]], 0)</f>
        <v>0</v>
      </c>
      <c r="AZ28" s="20">
        <f t="shared" si="57"/>
        <v>0</v>
      </c>
      <c r="BA28" s="16">
        <f t="shared" si="58"/>
        <v>0</v>
      </c>
      <c r="BB28" s="20">
        <f t="shared" si="59"/>
        <v>0</v>
      </c>
      <c r="BC28" s="20" t="s">
        <v>156</v>
      </c>
      <c r="BD28" s="16">
        <v>0</v>
      </c>
      <c r="BE28" s="16">
        <v>0</v>
      </c>
      <c r="BF28" s="16">
        <v>0</v>
      </c>
      <c r="BG28" s="16">
        <v>0</v>
      </c>
      <c r="BH28" s="24">
        <v>103.95</v>
      </c>
      <c r="BI28" s="20">
        <f>Table1[[#This Row],[Check 2 Students Total]]*Table1[[#This Row],[Summer 2018 Price Check]]</f>
        <v>0</v>
      </c>
      <c r="BJ28" s="16">
        <f>IF(Table1[[#This Row],[Sustainability Check 2 (2018-2019) Status]]="Continued", Table1[[#This Row],[Check 2 Students Summer]], 0)</f>
        <v>0</v>
      </c>
      <c r="BK28" s="20">
        <f>Table1[[#This Row],[Summer 2018 Price Check]]*BJ28</f>
        <v>0</v>
      </c>
      <c r="BL28" s="16">
        <f>IF(Table1[[#This Row],[Sustainability Check 2 (2018-2019) Status]]="Continued", Table1[[#This Row],[Check 2 Students Fall]], 0)</f>
        <v>0</v>
      </c>
      <c r="BM28" s="20">
        <f>Table1[[#This Row],[Summer 2018 Price Check]]*BL28</f>
        <v>0</v>
      </c>
      <c r="BN28" s="15">
        <f>IF(Table1[[#This Row],[Sustainability Check 2 (2018-2019) Status]]="Continued", Table1[Check 2 Students Spring], 0)</f>
        <v>0</v>
      </c>
      <c r="BO28" s="20">
        <f>Table1[[#This Row],[Summer 2018 Price Check]]*Table1[[#This Row],[Spring 2019 Students]]</f>
        <v>0</v>
      </c>
      <c r="BP28" s="16">
        <f t="shared" si="19"/>
        <v>0</v>
      </c>
      <c r="BQ28" s="20">
        <f t="shared" si="20"/>
        <v>0</v>
      </c>
      <c r="BR28" s="20" t="s">
        <v>156</v>
      </c>
      <c r="BS28" s="15">
        <v>0</v>
      </c>
      <c r="BT28" s="15">
        <v>0</v>
      </c>
      <c r="BU28" s="15">
        <v>0</v>
      </c>
      <c r="BV28" s="15">
        <f t="shared" si="21"/>
        <v>0</v>
      </c>
      <c r="BW28" s="20">
        <v>0</v>
      </c>
      <c r="BX28" s="20">
        <f t="shared" si="22"/>
        <v>0</v>
      </c>
      <c r="BY28" s="13" t="s">
        <v>143</v>
      </c>
      <c r="BZ28" s="15">
        <f>IF(Table1[[#This Row],[Check 3 Status]]="Continued", Table1[[#This Row],[Check 3 Students Summer]], 0)</f>
        <v>0</v>
      </c>
      <c r="CA28" s="20">
        <f>Table1[[#This Row],[Check 3 Per Student Savings]]*BZ28</f>
        <v>0</v>
      </c>
      <c r="CB28" s="15">
        <f>IF(Table1[[#This Row],[Check 3 Status]]="Continued", Table1[[#This Row],[Check 3 Students Fall]], 0)</f>
        <v>0</v>
      </c>
      <c r="CC28" s="20">
        <f>Table1[[#This Row],[Check 3 Per Student Savings]]*CB28</f>
        <v>0</v>
      </c>
      <c r="CD28" s="15">
        <f>IF(Table1[[#This Row],[Check 3 Status]]="Continued", Table1[[#This Row],[Check 3 Students Spring]], 0)</f>
        <v>0</v>
      </c>
      <c r="CE28" s="20">
        <f>Table1[[#This Row],[Check 3 Per Student Savings]]*CD28</f>
        <v>0</v>
      </c>
      <c r="CF28" s="15">
        <f t="shared" si="23"/>
        <v>0</v>
      </c>
      <c r="CG28" s="20">
        <f t="shared" si="24"/>
        <v>0</v>
      </c>
      <c r="CH28" s="20" t="s">
        <v>156</v>
      </c>
      <c r="CI28" s="15">
        <v>0</v>
      </c>
      <c r="CJ28" s="15">
        <v>0</v>
      </c>
      <c r="CK28" s="15">
        <v>0</v>
      </c>
      <c r="CL28" s="15">
        <f t="shared" si="60"/>
        <v>0</v>
      </c>
      <c r="CM28" s="20">
        <v>0</v>
      </c>
      <c r="CN28" s="20">
        <f t="shared" si="26"/>
        <v>0</v>
      </c>
      <c r="CO28" s="15">
        <f>IF(Table1[[#This Row],[Check 4 Status]]="Continued", Table1[[#This Row],[Check 4 Students Summer]], 0)</f>
        <v>0</v>
      </c>
      <c r="CP28" s="20">
        <f>Table1[[#This Row],[Check 4 Per Student Savings]]*CO28</f>
        <v>0</v>
      </c>
      <c r="CQ28" s="15">
        <f>IF(Table1[[#This Row],[Check 4 Status]]="Continued", Table1[[#This Row],[Check 4 Students Fall]], 0)</f>
        <v>0</v>
      </c>
      <c r="CR28" s="20">
        <f>Table1[[#This Row],[Check 4 Per Student Savings]]*CQ28</f>
        <v>0</v>
      </c>
      <c r="CS28" s="15">
        <f>IF(Table1[[#This Row],[Check 4 Status]]="Continued", Table1[[#This Row],[Check 4 Students Spring]], 0)</f>
        <v>0</v>
      </c>
      <c r="CT28" s="20">
        <f>Table1[[#This Row],[Check 4 Per Student Savings]]*CS28</f>
        <v>0</v>
      </c>
      <c r="CU28" s="89">
        <f t="shared" si="27"/>
        <v>0</v>
      </c>
      <c r="CV28" s="20">
        <f t="shared" si="28"/>
        <v>0</v>
      </c>
      <c r="CW28" s="20" t="s">
        <v>156</v>
      </c>
      <c r="CX28" s="15">
        <v>202.66666666666666</v>
      </c>
      <c r="CY28" s="15">
        <v>202.66666666666666</v>
      </c>
      <c r="CZ28" s="15">
        <v>202.66666666666666</v>
      </c>
      <c r="DA28" s="15">
        <f t="shared" si="29"/>
        <v>608</v>
      </c>
      <c r="DB28" s="20">
        <v>0</v>
      </c>
      <c r="DC28" s="20">
        <f t="shared" si="30"/>
        <v>0</v>
      </c>
      <c r="DD28" s="23" t="s">
        <v>136</v>
      </c>
      <c r="DE28" s="15">
        <f>IF(Table1[[#This Row],[Check 5 Status]]="Continued", Table1[[#This Row],[Check 5 Students Summer]], 0)</f>
        <v>0</v>
      </c>
      <c r="DF28" s="20">
        <f>Table1[[#This Row],[Check 5 Per Student Savings]]*DE28</f>
        <v>0</v>
      </c>
      <c r="DG28" s="15">
        <f>IF(Table1[[#This Row],[Check 5 Status]]="Continued", Table1[[#This Row],[Check 5 Students Fall]], 0)</f>
        <v>0</v>
      </c>
      <c r="DH28" s="20">
        <f>Table1[[#This Row],[Check 5 Per Student Savings]]*DG28</f>
        <v>0</v>
      </c>
      <c r="DI28" s="15">
        <f>IF(Table1[[#This Row],[Check 5 Status]]="Continued", Table1[[#This Row],[Check 5 Students Spring]], 0)</f>
        <v>0</v>
      </c>
      <c r="DJ28" s="20">
        <f>Table1[[#This Row],[Check 5 Per Student Savings]]*DI28</f>
        <v>0</v>
      </c>
      <c r="DK28" s="15">
        <f t="shared" si="31"/>
        <v>0</v>
      </c>
      <c r="DL28" s="20">
        <f t="shared" si="32"/>
        <v>0</v>
      </c>
      <c r="DM28" s="20" t="s">
        <v>156</v>
      </c>
      <c r="DN28" s="15">
        <v>202.66666666666666</v>
      </c>
      <c r="DO28" s="15">
        <v>202.66666666666666</v>
      </c>
      <c r="DP28" s="15">
        <v>202.66666666666666</v>
      </c>
      <c r="DQ28" s="15">
        <f t="shared" si="33"/>
        <v>608</v>
      </c>
      <c r="DR28" s="20">
        <v>0</v>
      </c>
      <c r="DS28" s="20">
        <f t="shared" si="34"/>
        <v>0</v>
      </c>
      <c r="DT28" s="23" t="s">
        <v>136</v>
      </c>
      <c r="DU28" s="15">
        <f>IF(Table1[[#This Row],[Check 6 Status]]="Continued", Table1[[#This Row],[Check 6 Students Summer]], 0)</f>
        <v>0</v>
      </c>
      <c r="DV28" s="20">
        <f>Table1[[#This Row],[Check 6 Per Student Savings]]*DU28</f>
        <v>0</v>
      </c>
      <c r="DW28" s="15">
        <f>IF(Table1[[#This Row],[Check 6 Status]]="Continued", Table1[[#This Row],[Check 6 Students Fall]], 0)</f>
        <v>0</v>
      </c>
      <c r="DX28" s="20">
        <f>Table1[[#This Row],[Check 6 Per Student Savings]]*DW28</f>
        <v>0</v>
      </c>
      <c r="DY28" s="15">
        <f>IF(Table1[[#This Row],[Check 6 Status]]="Continued", Table1[[#This Row],[Check 6 Students Spring]], 0)</f>
        <v>0</v>
      </c>
      <c r="DZ28" s="20">
        <f>Table1[[#This Row],[Check 6 Per Student Savings]]*DY28</f>
        <v>0</v>
      </c>
      <c r="EA28" s="15">
        <f t="shared" si="35"/>
        <v>0</v>
      </c>
      <c r="EB28" s="20">
        <f t="shared" si="36"/>
        <v>0</v>
      </c>
      <c r="EC28"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202.66666666666666</v>
      </c>
      <c r="ED28"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17439.466666666664</v>
      </c>
      <c r="EE28" s="20">
        <f>Table1[[#This Row],[Grand Total Savings]]/Table1[[#This Row],[Total Award]]</f>
        <v>1.6147654320987652</v>
      </c>
      <c r="EF28" s="13"/>
      <c r="EG28" s="13"/>
      <c r="EH28" s="13"/>
      <c r="EI28" s="13"/>
      <c r="EJ28" s="13"/>
      <c r="EK28" s="13"/>
      <c r="EL28" s="13"/>
      <c r="FB28" s="13"/>
      <c r="FC28" s="13"/>
      <c r="FD28" s="13"/>
      <c r="FE28" s="13"/>
    </row>
    <row r="29" spans="1:161" x14ac:dyDescent="0.25">
      <c r="A29" s="116" t="s">
        <v>312</v>
      </c>
      <c r="B29" s="40" t="s">
        <v>133</v>
      </c>
      <c r="C29" s="23" t="s">
        <v>7</v>
      </c>
      <c r="D29" s="71" t="s">
        <v>134</v>
      </c>
      <c r="E29" s="124" t="s">
        <v>307</v>
      </c>
      <c r="F29" s="52">
        <v>10800</v>
      </c>
      <c r="G29" s="23" t="s">
        <v>136</v>
      </c>
      <c r="H29" s="28" t="s">
        <v>313</v>
      </c>
      <c r="I29" s="13" t="s">
        <v>314</v>
      </c>
      <c r="J29" s="28" t="s">
        <v>315</v>
      </c>
      <c r="K29" s="28" t="s">
        <v>316</v>
      </c>
      <c r="L29" s="28" t="s">
        <v>317</v>
      </c>
      <c r="M29" s="13" t="s">
        <v>163</v>
      </c>
      <c r="N29" s="13" t="s">
        <v>153</v>
      </c>
      <c r="O29" s="13" t="s">
        <v>153</v>
      </c>
      <c r="P29" s="131">
        <v>128497.38</v>
      </c>
      <c r="Q29" s="13">
        <v>418</v>
      </c>
      <c r="R29" s="131">
        <f t="shared" si="0"/>
        <v>307.41000000000003</v>
      </c>
      <c r="S29" s="15">
        <f t="shared" si="1"/>
        <v>139.33333333333334</v>
      </c>
      <c r="T29" s="15">
        <f t="shared" si="2"/>
        <v>139.33333333333334</v>
      </c>
      <c r="U29" s="15">
        <f t="shared" si="3"/>
        <v>139.33333333333334</v>
      </c>
      <c r="V29" s="13" t="s">
        <v>143</v>
      </c>
      <c r="W29" s="13" t="s">
        <v>144</v>
      </c>
      <c r="Z29" s="13" t="s">
        <v>156</v>
      </c>
      <c r="AA29" s="15">
        <f>Table1[[#This Row],[Students Per Spring]]</f>
        <v>139.33333333333334</v>
      </c>
      <c r="AB29" s="20">
        <f t="shared" si="4"/>
        <v>42832.460000000006</v>
      </c>
      <c r="AC29" s="15">
        <f t="shared" si="5"/>
        <v>139.33333333333334</v>
      </c>
      <c r="AD29" s="20">
        <f t="shared" si="6"/>
        <v>42832.460000000006</v>
      </c>
      <c r="AE29" s="15">
        <f>IF(Table1[[#This Row],[Sustainability Check 1 (2017-2018) Status]]="Continued", Table1[[#This Row],[Students Per Summer]], 0)</f>
        <v>0</v>
      </c>
      <c r="AF29" s="20">
        <f t="shared" si="7"/>
        <v>0</v>
      </c>
      <c r="AG29" s="15">
        <f>IF(Table1[[#This Row],[Sustainability Check 1 (2017-2018) Status]]="Continued", Table1[[#This Row],[Students Per Fall]], 0)</f>
        <v>0</v>
      </c>
      <c r="AH29" s="20">
        <f t="shared" si="8"/>
        <v>0</v>
      </c>
      <c r="AI29" s="15">
        <f>IF(Table1[[#This Row],[Sustainability Check 1 (2017-2018) Status]]="Continued", Table1[[#This Row],[Students Per Spring]], 0)</f>
        <v>0</v>
      </c>
      <c r="AJ29" s="20">
        <f t="shared" si="9"/>
        <v>0</v>
      </c>
      <c r="AK29" s="15">
        <f t="shared" si="49"/>
        <v>0</v>
      </c>
      <c r="AL29" s="20">
        <f t="shared" si="37"/>
        <v>0</v>
      </c>
      <c r="AM29" s="15">
        <f>IF(Table1[[#This Row],[Sustainability Check 1 (2017-2018) Status]]="Continued", Table1[[#This Row],[Students Per Summer]], 0)</f>
        <v>0</v>
      </c>
      <c r="AN29" s="20">
        <f t="shared" si="50"/>
        <v>0</v>
      </c>
      <c r="AO29" s="16">
        <f>IF(Table1[[#This Row],[Sustainability Check 1 (2017-2018) Status]]="Continued", Table1[[#This Row],[Students Per Fall]], 0)</f>
        <v>0</v>
      </c>
      <c r="AP29" s="20">
        <f t="shared" si="51"/>
        <v>0</v>
      </c>
      <c r="AQ29" s="16">
        <f>IF(Table1[[#This Row],[Sustainability Check 1 (2017-2018) Status]]="Continued", Table1[[#This Row],[Students Per Spring]], 0)</f>
        <v>0</v>
      </c>
      <c r="AR29" s="20">
        <f t="shared" si="52"/>
        <v>0</v>
      </c>
      <c r="AS29" s="16">
        <f t="shared" si="53"/>
        <v>0</v>
      </c>
      <c r="AT29" s="20">
        <f t="shared" si="54"/>
        <v>0</v>
      </c>
      <c r="AU29" s="16">
        <f>IF(Table1[[#This Row],[Sustainability Check 1 (2017-2018) Status]]="Continued", Table1[[#This Row],[Students Per Summer]], 0)</f>
        <v>0</v>
      </c>
      <c r="AV29" s="20">
        <f t="shared" si="55"/>
        <v>0</v>
      </c>
      <c r="AW29" s="16">
        <f>IF(Table1[[#This Row],[Sustainability Check 1 (2017-2018) Status]]="Continued", Table1[[#This Row],[Students Per Fall]], 0)</f>
        <v>0</v>
      </c>
      <c r="AX29" s="20">
        <f t="shared" si="56"/>
        <v>0</v>
      </c>
      <c r="AY29" s="16">
        <f>IF(Table1[[#This Row],[Sustainability Check 1 (2017-2018) Status]]="Continued", Table1[[#This Row],[Students Per Spring]], 0)</f>
        <v>0</v>
      </c>
      <c r="AZ29" s="20">
        <f t="shared" si="57"/>
        <v>0</v>
      </c>
      <c r="BA29" s="16">
        <f t="shared" si="58"/>
        <v>0</v>
      </c>
      <c r="BB29" s="20">
        <f t="shared" si="59"/>
        <v>0</v>
      </c>
      <c r="BC29" s="20" t="s">
        <v>156</v>
      </c>
      <c r="BD29" s="16">
        <v>0</v>
      </c>
      <c r="BE29" s="16">
        <v>0</v>
      </c>
      <c r="BF29" s="16">
        <v>0</v>
      </c>
      <c r="BG29" s="16">
        <f t="shared" ref="BG29:BG61" si="61">SUM(BD29:BF29)</f>
        <v>0</v>
      </c>
      <c r="BH29" s="24">
        <v>399.95</v>
      </c>
      <c r="BI29" s="20">
        <f>Table1[[#This Row],[Check 2 Students Total]]*Table1[[#This Row],[Summer 2018 Price Check]]</f>
        <v>0</v>
      </c>
      <c r="BJ29" s="16">
        <f>IF(Table1[[#This Row],[Sustainability Check 2 (2018-2019) Status]]="Continued", Table1[[#This Row],[Check 2 Students Summer]], 0)</f>
        <v>0</v>
      </c>
      <c r="BK29" s="20">
        <f>Table1[[#This Row],[Summer 2018 Price Check]]*BJ29</f>
        <v>0</v>
      </c>
      <c r="BL29" s="16">
        <f>IF(Table1[[#This Row],[Sustainability Check 2 (2018-2019) Status]]="Continued", Table1[[#This Row],[Check 2 Students Fall]], 0)</f>
        <v>0</v>
      </c>
      <c r="BM29" s="20">
        <f>Table1[[#This Row],[Summer 2018 Price Check]]*BL29</f>
        <v>0</v>
      </c>
      <c r="BN29" s="15">
        <f>IF(Table1[[#This Row],[Sustainability Check 2 (2018-2019) Status]]="Continued", Table1[Check 2 Students Spring], 0)</f>
        <v>0</v>
      </c>
      <c r="BO29" s="20">
        <f>Table1[[#This Row],[Summer 2018 Price Check]]*Table1[[#This Row],[Spring 2019 Students]]</f>
        <v>0</v>
      </c>
      <c r="BP29" s="16">
        <f t="shared" si="19"/>
        <v>0</v>
      </c>
      <c r="BQ29" s="20">
        <f t="shared" si="20"/>
        <v>0</v>
      </c>
      <c r="BR29" s="20" t="s">
        <v>156</v>
      </c>
      <c r="BS29" s="15">
        <v>0</v>
      </c>
      <c r="BT29" s="15">
        <v>0</v>
      </c>
      <c r="BU29" s="15">
        <v>0</v>
      </c>
      <c r="BV29" s="15">
        <f t="shared" si="21"/>
        <v>0</v>
      </c>
      <c r="BW29" s="131">
        <v>0</v>
      </c>
      <c r="BX29" s="20">
        <f t="shared" si="22"/>
        <v>0</v>
      </c>
      <c r="BY29" s="13" t="s">
        <v>143</v>
      </c>
      <c r="BZ29" s="15">
        <f>IF(Table1[[#This Row],[Check 3 Status]]="Continued", Table1[[#This Row],[Check 3 Students Summer]], 0)</f>
        <v>0</v>
      </c>
      <c r="CA29" s="20">
        <f>Table1[[#This Row],[Check 3 Per Student Savings]]*BZ29</f>
        <v>0</v>
      </c>
      <c r="CB29" s="15">
        <f>IF(Table1[[#This Row],[Check 3 Status]]="Continued", Table1[[#This Row],[Check 3 Students Fall]], 0)</f>
        <v>0</v>
      </c>
      <c r="CC29" s="20">
        <f>Table1[[#This Row],[Check 3 Per Student Savings]]*CB29</f>
        <v>0</v>
      </c>
      <c r="CD29" s="15">
        <f>IF(Table1[[#This Row],[Check 3 Status]]="Continued", Table1[[#This Row],[Check 3 Students Spring]], 0)</f>
        <v>0</v>
      </c>
      <c r="CE29" s="20">
        <f>Table1[[#This Row],[Check 3 Per Student Savings]]*CD29</f>
        <v>0</v>
      </c>
      <c r="CF29" s="15">
        <f t="shared" si="23"/>
        <v>0</v>
      </c>
      <c r="CG29" s="20">
        <f t="shared" si="24"/>
        <v>0</v>
      </c>
      <c r="CH29" s="20" t="s">
        <v>156</v>
      </c>
      <c r="CI29" s="15">
        <v>0</v>
      </c>
      <c r="CJ29" s="15">
        <v>0</v>
      </c>
      <c r="CK29" s="15">
        <v>0</v>
      </c>
      <c r="CL29" s="15">
        <f t="shared" si="60"/>
        <v>0</v>
      </c>
      <c r="CM29" s="20">
        <v>0</v>
      </c>
      <c r="CN29" s="20">
        <f t="shared" si="26"/>
        <v>0</v>
      </c>
      <c r="CO29" s="15">
        <f>IF(Table1[[#This Row],[Check 4 Status]]="Continued", Table1[[#This Row],[Check 4 Students Summer]], 0)</f>
        <v>0</v>
      </c>
      <c r="CP29" s="20">
        <f>Table1[[#This Row],[Check 4 Per Student Savings]]*CO29</f>
        <v>0</v>
      </c>
      <c r="CQ29" s="15">
        <f>IF(Table1[[#This Row],[Check 4 Status]]="Continued", Table1[[#This Row],[Check 4 Students Fall]], 0)</f>
        <v>0</v>
      </c>
      <c r="CR29" s="20">
        <f>Table1[[#This Row],[Check 4 Per Student Savings]]*CQ29</f>
        <v>0</v>
      </c>
      <c r="CS29" s="15">
        <f>IF(Table1[[#This Row],[Check 4 Status]]="Continued", Table1[[#This Row],[Check 4 Students Spring]], 0)</f>
        <v>0</v>
      </c>
      <c r="CT29" s="20">
        <f>Table1[[#This Row],[Check 4 Per Student Savings]]*CS29</f>
        <v>0</v>
      </c>
      <c r="CU29" s="89">
        <f t="shared" si="27"/>
        <v>0</v>
      </c>
      <c r="CV29" s="20">
        <f t="shared" si="28"/>
        <v>0</v>
      </c>
      <c r="CW29" s="20" t="s">
        <v>156</v>
      </c>
      <c r="CX29" s="15">
        <v>139.33333333333334</v>
      </c>
      <c r="CY29" s="15">
        <v>139.33333333333334</v>
      </c>
      <c r="CZ29" s="15">
        <v>139.33333333333334</v>
      </c>
      <c r="DA29" s="15">
        <f t="shared" si="29"/>
        <v>418</v>
      </c>
      <c r="DB29" s="20">
        <v>0</v>
      </c>
      <c r="DC29" s="20">
        <f t="shared" si="30"/>
        <v>0</v>
      </c>
      <c r="DD29" s="23" t="s">
        <v>136</v>
      </c>
      <c r="DE29" s="15">
        <f>IF(Table1[[#This Row],[Check 5 Status]]="Continued", Table1[[#This Row],[Check 5 Students Summer]], 0)</f>
        <v>0</v>
      </c>
      <c r="DF29" s="20">
        <f>Table1[[#This Row],[Check 5 Per Student Savings]]*DE29</f>
        <v>0</v>
      </c>
      <c r="DG29" s="15">
        <f>IF(Table1[[#This Row],[Check 5 Status]]="Continued", Table1[[#This Row],[Check 5 Students Fall]], 0)</f>
        <v>0</v>
      </c>
      <c r="DH29" s="20">
        <f>Table1[[#This Row],[Check 5 Per Student Savings]]*DG29</f>
        <v>0</v>
      </c>
      <c r="DI29" s="15">
        <f>IF(Table1[[#This Row],[Check 5 Status]]="Continued", Table1[[#This Row],[Check 5 Students Spring]], 0)</f>
        <v>0</v>
      </c>
      <c r="DJ29" s="20">
        <f>Table1[[#This Row],[Check 5 Per Student Savings]]*DI29</f>
        <v>0</v>
      </c>
      <c r="DK29" s="15">
        <f t="shared" si="31"/>
        <v>0</v>
      </c>
      <c r="DL29" s="20">
        <f t="shared" si="32"/>
        <v>0</v>
      </c>
      <c r="DM29" s="20" t="s">
        <v>156</v>
      </c>
      <c r="DN29" s="15">
        <v>139.33333333333334</v>
      </c>
      <c r="DO29" s="15">
        <v>139.33333333333334</v>
      </c>
      <c r="DP29" s="15">
        <v>139.33333333333334</v>
      </c>
      <c r="DQ29" s="15">
        <f t="shared" si="33"/>
        <v>418</v>
      </c>
      <c r="DR29" s="20">
        <v>0</v>
      </c>
      <c r="DS29" s="20">
        <f t="shared" si="34"/>
        <v>0</v>
      </c>
      <c r="DT29" s="23" t="s">
        <v>136</v>
      </c>
      <c r="DU29" s="15">
        <f>IF(Table1[[#This Row],[Check 6 Status]]="Continued", Table1[[#This Row],[Check 6 Students Summer]], 0)</f>
        <v>0</v>
      </c>
      <c r="DV29" s="20">
        <f>Table1[[#This Row],[Check 6 Per Student Savings]]*DU29</f>
        <v>0</v>
      </c>
      <c r="DW29" s="15">
        <f>IF(Table1[[#This Row],[Check 6 Status]]="Continued", Table1[[#This Row],[Check 6 Students Fall]], 0)</f>
        <v>0</v>
      </c>
      <c r="DX29" s="20">
        <f>Table1[[#This Row],[Check 6 Per Student Savings]]*DW29</f>
        <v>0</v>
      </c>
      <c r="DY29" s="15">
        <f>IF(Table1[[#This Row],[Check 6 Status]]="Continued", Table1[[#This Row],[Check 6 Students Spring]], 0)</f>
        <v>0</v>
      </c>
      <c r="DZ29" s="20">
        <f>Table1[[#This Row],[Check 6 Per Student Savings]]*DY29</f>
        <v>0</v>
      </c>
      <c r="EA29" s="15">
        <f t="shared" si="35"/>
        <v>0</v>
      </c>
      <c r="EB29" s="20">
        <f t="shared" si="36"/>
        <v>0</v>
      </c>
      <c r="EC29"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139.33333333333334</v>
      </c>
      <c r="ED29"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42832.460000000006</v>
      </c>
      <c r="EE29" s="20">
        <f>Table1[[#This Row],[Grand Total Savings]]/Table1[[#This Row],[Total Award]]</f>
        <v>3.9659685185185189</v>
      </c>
      <c r="EF29" s="13"/>
      <c r="EG29" s="13"/>
      <c r="EH29" s="13"/>
      <c r="EI29" s="13"/>
      <c r="EJ29" s="13"/>
      <c r="EK29" s="13"/>
      <c r="EL29" s="13"/>
      <c r="FB29" s="13"/>
      <c r="FC29" s="13"/>
      <c r="FD29" s="13"/>
      <c r="FE29" s="13"/>
    </row>
    <row r="30" spans="1:161" x14ac:dyDescent="0.25">
      <c r="A30" s="116" t="s">
        <v>318</v>
      </c>
      <c r="B30" s="40" t="s">
        <v>133</v>
      </c>
      <c r="C30" s="23" t="s">
        <v>7</v>
      </c>
      <c r="D30" s="71" t="s">
        <v>134</v>
      </c>
      <c r="E30" s="13" t="s">
        <v>177</v>
      </c>
      <c r="F30" s="52">
        <v>10800</v>
      </c>
      <c r="G30" s="23" t="s">
        <v>136</v>
      </c>
      <c r="H30" s="28" t="s">
        <v>319</v>
      </c>
      <c r="I30" s="13" t="s">
        <v>320</v>
      </c>
      <c r="J30" s="28" t="s">
        <v>321</v>
      </c>
      <c r="K30" s="28" t="s">
        <v>322</v>
      </c>
      <c r="L30" s="28" t="s">
        <v>201</v>
      </c>
      <c r="M30" s="13" t="s">
        <v>163</v>
      </c>
      <c r="N30" s="13" t="s">
        <v>163</v>
      </c>
      <c r="O30" s="13" t="s">
        <v>163</v>
      </c>
      <c r="P30" s="20">
        <v>215040</v>
      </c>
      <c r="Q30" s="13">
        <v>560</v>
      </c>
      <c r="R30" s="20">
        <f t="shared" si="0"/>
        <v>384</v>
      </c>
      <c r="S30" s="15">
        <f t="shared" si="1"/>
        <v>186.66666666666666</v>
      </c>
      <c r="T30" s="15">
        <f t="shared" si="2"/>
        <v>186.66666666666666</v>
      </c>
      <c r="U30" s="15">
        <f t="shared" si="3"/>
        <v>186.66666666666666</v>
      </c>
      <c r="V30" s="13" t="s">
        <v>143</v>
      </c>
      <c r="W30" s="13" t="s">
        <v>144</v>
      </c>
      <c r="Z30" s="13" t="s">
        <v>145</v>
      </c>
      <c r="AA30" s="15">
        <f>Table1[[#This Row],[Students Per Spring]]</f>
        <v>186.66666666666666</v>
      </c>
      <c r="AB30" s="20">
        <f t="shared" si="4"/>
        <v>71680</v>
      </c>
      <c r="AC30" s="15">
        <f t="shared" si="5"/>
        <v>186.66666666666666</v>
      </c>
      <c r="AD30" s="20">
        <f t="shared" si="6"/>
        <v>71680</v>
      </c>
      <c r="AE30" s="15">
        <f>IF(Table1[[#This Row],[Sustainability Check 1 (2017-2018) Status]]="Continued", Table1[[#This Row],[Students Per Summer]], 0)</f>
        <v>186.66666666666666</v>
      </c>
      <c r="AF30" s="20">
        <f t="shared" si="7"/>
        <v>71680</v>
      </c>
      <c r="AG30" s="15">
        <f>IF(Table1[[#This Row],[Sustainability Check 1 (2017-2018) Status]]="Continued", Table1[[#This Row],[Students Per Fall]], 0)</f>
        <v>186.66666666666666</v>
      </c>
      <c r="AH30" s="20">
        <f t="shared" si="8"/>
        <v>71680</v>
      </c>
      <c r="AI30" s="15">
        <f>IF(Table1[[#This Row],[Sustainability Check 1 (2017-2018) Status]]="Continued", Table1[[#This Row],[Students Per Spring]], 0)</f>
        <v>186.66666666666666</v>
      </c>
      <c r="AJ30" s="20">
        <f t="shared" si="9"/>
        <v>71680</v>
      </c>
      <c r="AK30" s="15">
        <f t="shared" si="49"/>
        <v>560</v>
      </c>
      <c r="AL30" s="20">
        <f t="shared" si="37"/>
        <v>215040</v>
      </c>
      <c r="AM30" s="15">
        <f>IF(Table1[[#This Row],[Sustainability Check 1 (2017-2018) Status]]="Continued", Table1[[#This Row],[Students Per Summer]], 0)</f>
        <v>186.66666666666666</v>
      </c>
      <c r="AN30" s="20">
        <f t="shared" si="50"/>
        <v>71680</v>
      </c>
      <c r="AO30" s="16">
        <f>IF(Table1[[#This Row],[Sustainability Check 1 (2017-2018) Status]]="Continued", Table1[[#This Row],[Students Per Fall]], 0)</f>
        <v>186.66666666666666</v>
      </c>
      <c r="AP30" s="20">
        <f t="shared" si="51"/>
        <v>71680</v>
      </c>
      <c r="AQ30" s="16">
        <f>IF(Table1[[#This Row],[Sustainability Check 1 (2017-2018) Status]]="Continued", Table1[[#This Row],[Students Per Spring]], 0)</f>
        <v>186.66666666666666</v>
      </c>
      <c r="AR30" s="20">
        <f t="shared" si="52"/>
        <v>71680</v>
      </c>
      <c r="AS30" s="16">
        <f t="shared" si="53"/>
        <v>560</v>
      </c>
      <c r="AT30" s="20">
        <f t="shared" si="54"/>
        <v>215040</v>
      </c>
      <c r="AU30" s="16">
        <f>IF(Table1[[#This Row],[Sustainability Check 1 (2017-2018) Status]]="Continued", Table1[[#This Row],[Students Per Summer]], 0)</f>
        <v>186.66666666666666</v>
      </c>
      <c r="AV30" s="20">
        <f t="shared" si="55"/>
        <v>71680</v>
      </c>
      <c r="AW30" s="16">
        <f>IF(Table1[[#This Row],[Sustainability Check 1 (2017-2018) Status]]="Continued", Table1[[#This Row],[Students Per Fall]], 0)</f>
        <v>186.66666666666666</v>
      </c>
      <c r="AX30" s="20">
        <f t="shared" si="56"/>
        <v>71680</v>
      </c>
      <c r="AY30" s="16">
        <f>IF(Table1[[#This Row],[Sustainability Check 1 (2017-2018) Status]]="Continued", Table1[[#This Row],[Students Per Spring]], 0)</f>
        <v>186.66666666666666</v>
      </c>
      <c r="AZ30" s="20">
        <f t="shared" si="57"/>
        <v>71680</v>
      </c>
      <c r="BA30" s="16">
        <f t="shared" si="58"/>
        <v>560</v>
      </c>
      <c r="BB30" s="20">
        <f t="shared" si="59"/>
        <v>215040</v>
      </c>
      <c r="BC30" s="20" t="s">
        <v>145</v>
      </c>
      <c r="BD30" s="16">
        <v>153</v>
      </c>
      <c r="BE30" s="16">
        <v>39</v>
      </c>
      <c r="BF30" s="16">
        <v>165</v>
      </c>
      <c r="BG30" s="16">
        <f t="shared" si="61"/>
        <v>357</v>
      </c>
      <c r="BH30" s="20">
        <v>411.2</v>
      </c>
      <c r="BI30" s="20">
        <f>Table1[[#This Row],[Check 2 Students Total]]*Table1[[#This Row],[Summer 2018 Price Check]]</f>
        <v>146798.39999999999</v>
      </c>
      <c r="BJ30" s="16">
        <f>IF(Table1[[#This Row],[Sustainability Check 2 (2018-2019) Status]]="Continued", Table1[[#This Row],[Check 2 Students Summer]], 0)</f>
        <v>153</v>
      </c>
      <c r="BK30" s="20">
        <f>Table1[[#This Row],[Summer 2018 Price Check]]*BJ30</f>
        <v>62913.599999999999</v>
      </c>
      <c r="BL30" s="16">
        <f>IF(Table1[[#This Row],[Sustainability Check 2 (2018-2019) Status]]="Continued", Table1[[#This Row],[Check 2 Students Fall]], 0)</f>
        <v>39</v>
      </c>
      <c r="BM30" s="20">
        <f>Table1[[#This Row],[Summer 2018 Price Check]]*BL30</f>
        <v>16036.8</v>
      </c>
      <c r="BN30" s="15">
        <f>IF(Table1[[#This Row],[Sustainability Check 2 (2018-2019) Status]]="Continued", Table1[Check 2 Students Spring], 0)</f>
        <v>165</v>
      </c>
      <c r="BO30" s="20">
        <f>Table1[[#This Row],[Summer 2018 Price Check]]*Table1[[#This Row],[Spring 2019 Students]]</f>
        <v>67848</v>
      </c>
      <c r="BP30" s="16">
        <f t="shared" si="19"/>
        <v>357</v>
      </c>
      <c r="BQ30" s="20">
        <f t="shared" si="20"/>
        <v>146798.39999999999</v>
      </c>
      <c r="BR30" s="20" t="s">
        <v>145</v>
      </c>
      <c r="BS30" s="15">
        <v>21</v>
      </c>
      <c r="BT30" s="15">
        <v>74</v>
      </c>
      <c r="BU30" s="15">
        <v>0</v>
      </c>
      <c r="BV30" s="15">
        <f t="shared" si="21"/>
        <v>95</v>
      </c>
      <c r="BW30" s="20">
        <v>336.84</v>
      </c>
      <c r="BX30" s="20">
        <f t="shared" si="22"/>
        <v>31999.8</v>
      </c>
      <c r="BY30" s="13" t="s">
        <v>143</v>
      </c>
      <c r="BZ30" s="15">
        <f>IF(Table1[[#This Row],[Check 3 Status]]="Continued", Table1[[#This Row],[Check 3 Students Summer]], 0)</f>
        <v>21</v>
      </c>
      <c r="CA30" s="20">
        <f>Table1[[#This Row],[Check 3 Per Student Savings]]*BZ30</f>
        <v>7073.6399999999994</v>
      </c>
      <c r="CB30" s="15">
        <f>IF(Table1[[#This Row],[Check 3 Status]]="Continued", Table1[[#This Row],[Check 3 Students Fall]], 0)</f>
        <v>74</v>
      </c>
      <c r="CC30" s="20">
        <f>Table1[[#This Row],[Check 3 Per Student Savings]]*CB30</f>
        <v>24926.16</v>
      </c>
      <c r="CD30" s="15">
        <f>IF(Table1[[#This Row],[Check 3 Status]]="Continued", Table1[[#This Row],[Check 3 Students Spring]], 0)</f>
        <v>0</v>
      </c>
      <c r="CE30" s="20">
        <f>Table1[[#This Row],[Check 3 Per Student Savings]]*CD30</f>
        <v>0</v>
      </c>
      <c r="CF30" s="15">
        <f t="shared" si="23"/>
        <v>95</v>
      </c>
      <c r="CG30" s="20">
        <f t="shared" si="24"/>
        <v>31999.8</v>
      </c>
      <c r="CH30" s="20" t="s">
        <v>156</v>
      </c>
      <c r="CI30" s="15">
        <v>21</v>
      </c>
      <c r="CJ30" s="15">
        <v>74</v>
      </c>
      <c r="CK30" s="15">
        <v>0</v>
      </c>
      <c r="CL30" s="15">
        <v>0</v>
      </c>
      <c r="CM30" s="20">
        <v>0</v>
      </c>
      <c r="CN30" s="20">
        <f t="shared" si="26"/>
        <v>0</v>
      </c>
      <c r="CO30" s="15">
        <f>IF(Table1[[#This Row],[Check 4 Status]]="Continued", Table1[[#This Row],[Check 4 Students Summer]], 0)</f>
        <v>0</v>
      </c>
      <c r="CP30" s="20">
        <f>Table1[[#This Row],[Check 4 Per Student Savings]]*CO30</f>
        <v>0</v>
      </c>
      <c r="CQ30" s="15">
        <f>IF(Table1[[#This Row],[Check 4 Status]]="Continued", Table1[[#This Row],[Check 4 Students Fall]], 0)</f>
        <v>0</v>
      </c>
      <c r="CR30" s="20">
        <f>Table1[[#This Row],[Check 4 Per Student Savings]]*CQ30</f>
        <v>0</v>
      </c>
      <c r="CS30" s="15">
        <f>IF(Table1[[#This Row],[Check 4 Status]]="Continued", Table1[[#This Row],[Check 4 Students Spring]], 0)</f>
        <v>0</v>
      </c>
      <c r="CT30" s="20">
        <f>Table1[[#This Row],[Check 4 Per Student Savings]]*CS30</f>
        <v>0</v>
      </c>
      <c r="CU30" s="89">
        <f t="shared" si="27"/>
        <v>0</v>
      </c>
      <c r="CV30" s="20">
        <f t="shared" si="28"/>
        <v>0</v>
      </c>
      <c r="CW30" s="20" t="s">
        <v>156</v>
      </c>
      <c r="CX30" s="15">
        <v>186.66666666666666</v>
      </c>
      <c r="CY30" s="15">
        <v>186.66666666666666</v>
      </c>
      <c r="CZ30" s="15">
        <v>186.66666666666666</v>
      </c>
      <c r="DA30" s="15">
        <f t="shared" si="29"/>
        <v>560</v>
      </c>
      <c r="DB30" s="20">
        <v>0</v>
      </c>
      <c r="DC30" s="20">
        <f t="shared" si="30"/>
        <v>0</v>
      </c>
      <c r="DD30" s="23" t="s">
        <v>136</v>
      </c>
      <c r="DE30" s="15">
        <f>IF(Table1[[#This Row],[Check 5 Status]]="Continued", Table1[[#This Row],[Check 5 Students Summer]], 0)</f>
        <v>0</v>
      </c>
      <c r="DF30" s="20">
        <f>Table1[[#This Row],[Check 5 Per Student Savings]]*DE30</f>
        <v>0</v>
      </c>
      <c r="DG30" s="15">
        <f>IF(Table1[[#This Row],[Check 5 Status]]="Continued", Table1[[#This Row],[Check 5 Students Fall]], 0)</f>
        <v>0</v>
      </c>
      <c r="DH30" s="20">
        <f>Table1[[#This Row],[Check 5 Per Student Savings]]*DG30</f>
        <v>0</v>
      </c>
      <c r="DI30" s="15">
        <f>IF(Table1[[#This Row],[Check 5 Status]]="Continued", Table1[[#This Row],[Check 5 Students Spring]], 0)</f>
        <v>0</v>
      </c>
      <c r="DJ30" s="20">
        <f>Table1[[#This Row],[Check 5 Per Student Savings]]*DI30</f>
        <v>0</v>
      </c>
      <c r="DK30" s="15">
        <f t="shared" si="31"/>
        <v>0</v>
      </c>
      <c r="DL30" s="20">
        <f t="shared" si="32"/>
        <v>0</v>
      </c>
      <c r="DM30" s="20" t="s">
        <v>156</v>
      </c>
      <c r="DN30" s="15">
        <v>186.66666666666666</v>
      </c>
      <c r="DO30" s="15">
        <v>186.66666666666666</v>
      </c>
      <c r="DP30" s="15">
        <v>186.66666666666666</v>
      </c>
      <c r="DQ30" s="15">
        <f t="shared" si="33"/>
        <v>560</v>
      </c>
      <c r="DR30" s="20">
        <v>0</v>
      </c>
      <c r="DS30" s="20">
        <f t="shared" si="34"/>
        <v>0</v>
      </c>
      <c r="DT30" s="23" t="s">
        <v>136</v>
      </c>
      <c r="DU30" s="15">
        <f>IF(Table1[[#This Row],[Check 6 Status]]="Continued", Table1[[#This Row],[Check 6 Students Summer]], 0)</f>
        <v>0</v>
      </c>
      <c r="DV30" s="20">
        <f>Table1[[#This Row],[Check 6 Per Student Savings]]*DU30</f>
        <v>0</v>
      </c>
      <c r="DW30" s="15">
        <f>IF(Table1[[#This Row],[Check 6 Status]]="Continued", Table1[[#This Row],[Check 6 Students Fall]], 0)</f>
        <v>0</v>
      </c>
      <c r="DX30" s="20">
        <f>Table1[[#This Row],[Check 6 Per Student Savings]]*DW30</f>
        <v>0</v>
      </c>
      <c r="DY30" s="15">
        <f>IF(Table1[[#This Row],[Check 6 Status]]="Continued", Table1[[#This Row],[Check 6 Students Spring]], 0)</f>
        <v>0</v>
      </c>
      <c r="DZ30" s="20">
        <f>Table1[[#This Row],[Check 6 Per Student Savings]]*DY30</f>
        <v>0</v>
      </c>
      <c r="EA30" s="15">
        <f t="shared" si="35"/>
        <v>0</v>
      </c>
      <c r="EB30" s="20">
        <f t="shared" si="36"/>
        <v>0</v>
      </c>
      <c r="EC30"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2318.6666666666665</v>
      </c>
      <c r="ED30"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895598.20000000007</v>
      </c>
      <c r="EE30" s="20">
        <f>Table1[[#This Row],[Grand Total Savings]]/Table1[[#This Row],[Total Award]]</f>
        <v>82.925759259259266</v>
      </c>
      <c r="EF30" s="13"/>
      <c r="EG30" s="13"/>
      <c r="EH30" s="13"/>
      <c r="EI30" s="13"/>
      <c r="EJ30" s="13"/>
      <c r="EK30" s="13"/>
      <c r="EL30" s="13"/>
      <c r="FB30" s="13"/>
      <c r="FC30" s="13"/>
      <c r="FD30" s="13"/>
      <c r="FE30" s="13"/>
    </row>
    <row r="31" spans="1:161" x14ac:dyDescent="0.25">
      <c r="A31" s="116" t="s">
        <v>323</v>
      </c>
      <c r="B31" s="39" t="s">
        <v>133</v>
      </c>
      <c r="C31" s="23" t="s">
        <v>7</v>
      </c>
      <c r="D31" s="71" t="s">
        <v>134</v>
      </c>
      <c r="E31" s="13" t="s">
        <v>324</v>
      </c>
      <c r="F31" s="52">
        <v>10800</v>
      </c>
      <c r="G31" s="23" t="s">
        <v>136</v>
      </c>
      <c r="H31" s="28" t="s">
        <v>325</v>
      </c>
      <c r="I31" s="13" t="s">
        <v>326</v>
      </c>
      <c r="J31" s="28" t="s">
        <v>327</v>
      </c>
      <c r="K31" s="28" t="s">
        <v>328</v>
      </c>
      <c r="L31" s="28" t="s">
        <v>254</v>
      </c>
      <c r="M31" s="28" t="s">
        <v>163</v>
      </c>
      <c r="N31" s="28" t="s">
        <v>142</v>
      </c>
      <c r="O31" s="28" t="s">
        <v>142</v>
      </c>
      <c r="P31" s="20">
        <v>142333.75</v>
      </c>
      <c r="Q31" s="16">
        <v>1625</v>
      </c>
      <c r="R31" s="20">
        <v>60.4</v>
      </c>
      <c r="S31" s="15">
        <f t="shared" si="1"/>
        <v>541.66666666666663</v>
      </c>
      <c r="T31" s="15">
        <f t="shared" si="2"/>
        <v>541.66666666666663</v>
      </c>
      <c r="U31" s="15">
        <f t="shared" si="3"/>
        <v>541.66666666666663</v>
      </c>
      <c r="V31" s="13" t="s">
        <v>217</v>
      </c>
      <c r="W31" s="13" t="s">
        <v>144</v>
      </c>
      <c r="Z31" s="13" t="s">
        <v>145</v>
      </c>
      <c r="AA31" s="15">
        <v>0</v>
      </c>
      <c r="AB31" s="20">
        <v>0</v>
      </c>
      <c r="AC31" s="15">
        <v>0</v>
      </c>
      <c r="AD31" s="20">
        <f t="shared" ref="AD31:AD62" si="62">AB31</f>
        <v>0</v>
      </c>
      <c r="AE31" s="15">
        <v>0</v>
      </c>
      <c r="AF31" s="20">
        <f t="shared" si="7"/>
        <v>0</v>
      </c>
      <c r="AG31" s="15">
        <f>Table1[[#This Row],[Students Per Fall]]</f>
        <v>541.66666666666663</v>
      </c>
      <c r="AH31" s="20">
        <f t="shared" si="8"/>
        <v>32716.666666666664</v>
      </c>
      <c r="AI31" s="15">
        <f>IF(Table1[[#This Row],[Sustainability Check 1 (2017-2018) Status]]="Continued", Table1[[#This Row],[Students Per Spring]], 0)</f>
        <v>541.66666666666663</v>
      </c>
      <c r="AJ31" s="20">
        <f t="shared" si="9"/>
        <v>32716.666666666664</v>
      </c>
      <c r="AK31" s="15">
        <f t="shared" si="49"/>
        <v>1083.3333333333333</v>
      </c>
      <c r="AL31" s="20">
        <f t="shared" si="37"/>
        <v>65433.333333333328</v>
      </c>
      <c r="AM31" s="15">
        <f>IF(Table1[[#This Row],[Sustainability Check 1 (2017-2018) Status]]="Continued", Table1[[#This Row],[Students Per Summer]], 0)</f>
        <v>541.66666666666663</v>
      </c>
      <c r="AN31" s="20">
        <f t="shared" si="50"/>
        <v>32716.666666666664</v>
      </c>
      <c r="AO31" s="16">
        <f>IF(Table1[[#This Row],[Sustainability Check 1 (2017-2018) Status]]="Continued", Table1[[#This Row],[Students Per Fall]], 0)</f>
        <v>541.66666666666663</v>
      </c>
      <c r="AP31" s="20">
        <f t="shared" si="51"/>
        <v>32716.666666666664</v>
      </c>
      <c r="AQ31" s="16">
        <f>IF(Table1[[#This Row],[Sustainability Check 1 (2017-2018) Status]]="Continued", Table1[[#This Row],[Students Per Spring]], 0)</f>
        <v>541.66666666666663</v>
      </c>
      <c r="AR31" s="20">
        <f t="shared" si="52"/>
        <v>32716.666666666664</v>
      </c>
      <c r="AS31" s="16">
        <f t="shared" si="53"/>
        <v>1625</v>
      </c>
      <c r="AT31" s="20">
        <f t="shared" si="54"/>
        <v>98150</v>
      </c>
      <c r="AU31" s="16">
        <f>IF(Table1[[#This Row],[Sustainability Check 1 (2017-2018) Status]]="Continued", Table1[[#This Row],[Students Per Summer]], 0)</f>
        <v>541.66666666666663</v>
      </c>
      <c r="AV31" s="20">
        <f t="shared" si="55"/>
        <v>32716.666666666664</v>
      </c>
      <c r="AW31" s="16">
        <f>IF(Table1[[#This Row],[Sustainability Check 1 (2017-2018) Status]]="Continued", Table1[[#This Row],[Students Per Fall]], 0)</f>
        <v>541.66666666666663</v>
      </c>
      <c r="AX31" s="20">
        <f t="shared" si="56"/>
        <v>32716.666666666664</v>
      </c>
      <c r="AY31" s="16">
        <f>IF(Table1[[#This Row],[Sustainability Check 1 (2017-2018) Status]]="Continued", Table1[[#This Row],[Students Per Spring]], 0)</f>
        <v>541.66666666666663</v>
      </c>
      <c r="AZ31" s="20">
        <f t="shared" si="57"/>
        <v>32716.666666666664</v>
      </c>
      <c r="BA31" s="16">
        <f t="shared" si="58"/>
        <v>1625</v>
      </c>
      <c r="BB31" s="20">
        <f t="shared" si="59"/>
        <v>98150</v>
      </c>
      <c r="BC31" s="20" t="s">
        <v>145</v>
      </c>
      <c r="BD31" s="16">
        <v>100</v>
      </c>
      <c r="BE31" s="16">
        <v>650</v>
      </c>
      <c r="BF31" s="16">
        <v>650</v>
      </c>
      <c r="BG31" s="16">
        <f t="shared" si="61"/>
        <v>1400</v>
      </c>
      <c r="BH31" s="24">
        <v>60.4</v>
      </c>
      <c r="BI31" s="20">
        <f>Table1[[#This Row],[Check 2 Students Total]]*Table1[[#This Row],[Summer 2018 Price Check]]</f>
        <v>84560</v>
      </c>
      <c r="BJ31" s="16">
        <f>IF(Table1[[#This Row],[Sustainability Check 2 (2018-2019) Status]]="Continued", Table1[[#This Row],[Check 2 Students Summer]], 0)</f>
        <v>100</v>
      </c>
      <c r="BK31" s="20">
        <f>Table1[[#This Row],[Summer 2018 Price Check]]*BJ31</f>
        <v>6040</v>
      </c>
      <c r="BL31" s="16">
        <f>IF(Table1[[#This Row],[Sustainability Check 2 (2018-2019) Status]]="Continued", Table1[[#This Row],[Check 2 Students Fall]], 0)</f>
        <v>650</v>
      </c>
      <c r="BM31" s="20">
        <f>Table1[[#This Row],[Summer 2018 Price Check]]*BL31</f>
        <v>39260</v>
      </c>
      <c r="BN31" s="15">
        <f>IF(Table1[[#This Row],[Sustainability Check 2 (2018-2019) Status]]="Continued", Table1[Check 2 Students Spring], 0)</f>
        <v>650</v>
      </c>
      <c r="BO31" s="20">
        <f>Table1[[#This Row],[Summer 2018 Price Check]]*Table1[[#This Row],[Spring 2019 Students]]</f>
        <v>39260</v>
      </c>
      <c r="BP31" s="16">
        <f t="shared" si="19"/>
        <v>1400</v>
      </c>
      <c r="BQ31" s="20">
        <f t="shared" si="20"/>
        <v>84560</v>
      </c>
      <c r="BR31" s="20" t="s">
        <v>224</v>
      </c>
      <c r="BU31" s="15"/>
      <c r="BV31" s="15">
        <f t="shared" si="21"/>
        <v>0</v>
      </c>
      <c r="BW31" s="20"/>
      <c r="BX31" s="20">
        <f t="shared" si="22"/>
        <v>0</v>
      </c>
      <c r="BY31" s="13" t="s">
        <v>217</v>
      </c>
      <c r="BZ31" s="15">
        <f>IF(Table1[[#This Row],[Check 3 Status]]="Continued", Table1[[#This Row],[Check 3 Students Summer]], 0)</f>
        <v>0</v>
      </c>
      <c r="CA31" s="20">
        <f>Table1[[#This Row],[Check 3 Per Student Savings]]*BZ31</f>
        <v>0</v>
      </c>
      <c r="CB31" s="15">
        <f>IF(Table1[[#This Row],[Check 3 Status]]="Continued", Table1[[#This Row],[Check 3 Students Fall]], 0)</f>
        <v>0</v>
      </c>
      <c r="CC31" s="20">
        <f>Table1[[#This Row],[Check 3 Per Student Savings]]*CB31</f>
        <v>0</v>
      </c>
      <c r="CD31" s="15">
        <f>IF(Table1[[#This Row],[Check 3 Status]]="Continued", Table1[[#This Row],[Check 3 Students Spring]], 0)</f>
        <v>0</v>
      </c>
      <c r="CE31" s="20">
        <f>Table1[[#This Row],[Check 3 Per Student Savings]]*CD31</f>
        <v>0</v>
      </c>
      <c r="CF31" s="15">
        <f t="shared" si="23"/>
        <v>0</v>
      </c>
      <c r="CG31" s="20">
        <f t="shared" si="24"/>
        <v>0</v>
      </c>
      <c r="CH31" s="20" t="s">
        <v>224</v>
      </c>
      <c r="CI31" s="15"/>
      <c r="CJ31" s="15"/>
      <c r="CK31" s="15"/>
      <c r="CL31" s="15">
        <f t="shared" ref="CL31:CL41" si="63">CI31+CJ31+CK31</f>
        <v>0</v>
      </c>
      <c r="CM31" s="20">
        <v>0</v>
      </c>
      <c r="CN31" s="20">
        <f t="shared" si="26"/>
        <v>0</v>
      </c>
      <c r="CO31" s="15">
        <f>IF(Table1[[#This Row],[Check 4 Status]]="Continued", Table1[[#This Row],[Check 4 Students Summer]], 0)</f>
        <v>0</v>
      </c>
      <c r="CP31" s="20">
        <f>Table1[[#This Row],[Check 4 Per Student Savings]]*CO31</f>
        <v>0</v>
      </c>
      <c r="CQ31" s="15">
        <f>IF(Table1[[#This Row],[Check 4 Status]]="Continued", Table1[[#This Row],[Check 4 Students Fall]], 0)</f>
        <v>0</v>
      </c>
      <c r="CR31" s="20">
        <f>Table1[[#This Row],[Check 4 Per Student Savings]]*CQ31</f>
        <v>0</v>
      </c>
      <c r="CS31" s="15">
        <f>IF(Table1[[#This Row],[Check 4 Status]]="Continued", Table1[[#This Row],[Check 4 Students Spring]], 0)</f>
        <v>0</v>
      </c>
      <c r="CT31" s="20">
        <f>Table1[[#This Row],[Check 4 Per Student Savings]]*CS31</f>
        <v>0</v>
      </c>
      <c r="CU31" s="89">
        <f t="shared" si="27"/>
        <v>0</v>
      </c>
      <c r="CV31" s="20">
        <f t="shared" si="28"/>
        <v>0</v>
      </c>
      <c r="CW31" s="20" t="s">
        <v>224</v>
      </c>
      <c r="CX31" s="15">
        <v>541.66666666666663</v>
      </c>
      <c r="CY31" s="15">
        <v>541.66666666666663</v>
      </c>
      <c r="CZ31" s="15">
        <v>541.66666666666663</v>
      </c>
      <c r="DA31" s="15">
        <f t="shared" si="29"/>
        <v>1625</v>
      </c>
      <c r="DB31" s="20">
        <v>0</v>
      </c>
      <c r="DC31" s="20">
        <f t="shared" si="30"/>
        <v>0</v>
      </c>
      <c r="DD31" s="23" t="s">
        <v>136</v>
      </c>
      <c r="DE31" s="15">
        <f>IF(Table1[[#This Row],[Check 5 Status]]="Continued", Table1[[#This Row],[Check 5 Students Summer]], 0)</f>
        <v>0</v>
      </c>
      <c r="DF31" s="20">
        <f>Table1[[#This Row],[Check 5 Per Student Savings]]*DE31</f>
        <v>0</v>
      </c>
      <c r="DG31" s="15">
        <f>IF(Table1[[#This Row],[Check 5 Status]]="Continued", Table1[[#This Row],[Check 5 Students Fall]], 0)</f>
        <v>0</v>
      </c>
      <c r="DH31" s="20">
        <f>Table1[[#This Row],[Check 5 Per Student Savings]]*DG31</f>
        <v>0</v>
      </c>
      <c r="DI31" s="15">
        <f>IF(Table1[[#This Row],[Check 5 Status]]="Continued", Table1[[#This Row],[Check 5 Students Spring]], 0)</f>
        <v>0</v>
      </c>
      <c r="DJ31" s="20">
        <f>Table1[[#This Row],[Check 5 Per Student Savings]]*DI31</f>
        <v>0</v>
      </c>
      <c r="DK31" s="15">
        <f t="shared" si="31"/>
        <v>0</v>
      </c>
      <c r="DL31" s="20">
        <f t="shared" si="32"/>
        <v>0</v>
      </c>
      <c r="DM31" s="20" t="s">
        <v>224</v>
      </c>
      <c r="DN31" s="15">
        <v>541.66666666666663</v>
      </c>
      <c r="DO31" s="15">
        <v>541.66666666666663</v>
      </c>
      <c r="DP31" s="15">
        <v>541.66666666666663</v>
      </c>
      <c r="DQ31" s="15">
        <f t="shared" si="33"/>
        <v>1625</v>
      </c>
      <c r="DR31" s="20">
        <v>0</v>
      </c>
      <c r="DS31" s="20">
        <f t="shared" si="34"/>
        <v>0</v>
      </c>
      <c r="DT31" s="23" t="s">
        <v>136</v>
      </c>
      <c r="DU31" s="15">
        <f>IF(Table1[[#This Row],[Check 6 Status]]="Continued", Table1[[#This Row],[Check 6 Students Summer]], 0)</f>
        <v>0</v>
      </c>
      <c r="DV31" s="20">
        <f>Table1[[#This Row],[Check 6 Per Student Savings]]*DU31</f>
        <v>0</v>
      </c>
      <c r="DW31" s="15">
        <f>IF(Table1[[#This Row],[Check 6 Status]]="Continued", Table1[[#This Row],[Check 6 Students Fall]], 0)</f>
        <v>0</v>
      </c>
      <c r="DX31" s="20">
        <f>Table1[[#This Row],[Check 6 Per Student Savings]]*DW31</f>
        <v>0</v>
      </c>
      <c r="DY31" s="15">
        <f>IF(Table1[[#This Row],[Check 6 Status]]="Continued", Table1[[#This Row],[Check 6 Students Spring]], 0)</f>
        <v>0</v>
      </c>
      <c r="DZ31" s="20">
        <f>Table1[[#This Row],[Check 6 Per Student Savings]]*DY31</f>
        <v>0</v>
      </c>
      <c r="EA31" s="15">
        <f t="shared" si="35"/>
        <v>0</v>
      </c>
      <c r="EB31" s="20">
        <f t="shared" si="36"/>
        <v>0</v>
      </c>
      <c r="EC31"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5733.333333333333</v>
      </c>
      <c r="ED31"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346293.33333333331</v>
      </c>
      <c r="EE31" s="20">
        <f>Table1[[#This Row],[Grand Total Savings]]/Table1[[#This Row],[Total Award]]</f>
        <v>32.064197530864199</v>
      </c>
      <c r="EF31" s="13"/>
      <c r="EG31" s="13"/>
      <c r="EH31" s="13"/>
      <c r="EI31" s="13"/>
      <c r="EJ31" s="13"/>
      <c r="EK31" s="13"/>
      <c r="EL31" s="13"/>
      <c r="FB31" s="13"/>
      <c r="FC31" s="13"/>
      <c r="FD31" s="13"/>
      <c r="FE31" s="13"/>
    </row>
    <row r="32" spans="1:161" x14ac:dyDescent="0.25">
      <c r="A32" s="116">
        <v>101</v>
      </c>
      <c r="B32" s="39" t="s">
        <v>330</v>
      </c>
      <c r="C32" s="23" t="s">
        <v>7</v>
      </c>
      <c r="D32" s="71" t="s">
        <v>134</v>
      </c>
      <c r="E32" s="13" t="s">
        <v>211</v>
      </c>
      <c r="F32" s="52">
        <v>17000</v>
      </c>
      <c r="G32" s="23" t="s">
        <v>136</v>
      </c>
      <c r="H32" s="28" t="s">
        <v>375</v>
      </c>
      <c r="I32" s="28" t="s">
        <v>376</v>
      </c>
      <c r="J32" s="28" t="s">
        <v>377</v>
      </c>
      <c r="K32" s="28" t="s">
        <v>378</v>
      </c>
      <c r="L32" s="28" t="s">
        <v>169</v>
      </c>
      <c r="M32" s="13" t="s">
        <v>163</v>
      </c>
      <c r="N32" s="13" t="s">
        <v>142</v>
      </c>
      <c r="O32" s="13" t="s">
        <v>142</v>
      </c>
      <c r="P32" s="20">
        <v>27162</v>
      </c>
      <c r="Q32" s="13">
        <v>200</v>
      </c>
      <c r="R32" s="20">
        <f>P32/Q32</f>
        <v>135.81</v>
      </c>
      <c r="S32" s="15">
        <f t="shared" si="1"/>
        <v>66.666666666666671</v>
      </c>
      <c r="T32" s="15">
        <f t="shared" si="2"/>
        <v>66.666666666666671</v>
      </c>
      <c r="U32" s="15">
        <f t="shared" si="3"/>
        <v>66.666666666666671</v>
      </c>
      <c r="V32" s="13" t="s">
        <v>217</v>
      </c>
      <c r="W32" s="13" t="s">
        <v>144</v>
      </c>
      <c r="Z32" s="13" t="s">
        <v>145</v>
      </c>
      <c r="AA32" s="15">
        <v>0</v>
      </c>
      <c r="AB32" s="20">
        <v>0</v>
      </c>
      <c r="AC32" s="15">
        <v>0</v>
      </c>
      <c r="AD32" s="20">
        <f t="shared" si="62"/>
        <v>0</v>
      </c>
      <c r="AE32" s="15">
        <v>0</v>
      </c>
      <c r="AF32" s="20">
        <f t="shared" si="7"/>
        <v>0</v>
      </c>
      <c r="AG32" s="15">
        <f>Table1[[#This Row],[Students Per Fall]]</f>
        <v>66.666666666666671</v>
      </c>
      <c r="AH32" s="20">
        <f t="shared" si="8"/>
        <v>9054</v>
      </c>
      <c r="AI32" s="15">
        <f>IF(Table1[[#This Row],[Sustainability Check 1 (2017-2018) Status]]="Continued", Table1[[#This Row],[Students Per Spring]], 0)</f>
        <v>66.666666666666671</v>
      </c>
      <c r="AJ32" s="20">
        <f t="shared" si="9"/>
        <v>9054</v>
      </c>
      <c r="AK32" s="15">
        <f t="shared" si="49"/>
        <v>133.33333333333334</v>
      </c>
      <c r="AL32" s="20">
        <f t="shared" si="37"/>
        <v>18108</v>
      </c>
      <c r="AM32" s="15">
        <f>IF(Table1[[#This Row],[Sustainability Check 1 (2017-2018) Status]]="Continued", Table1[[#This Row],[Students Per Summer]], 0)</f>
        <v>66.666666666666671</v>
      </c>
      <c r="AN32" s="20">
        <f t="shared" si="50"/>
        <v>9054</v>
      </c>
      <c r="AO32" s="16">
        <f>IF(Table1[[#This Row],[Sustainability Check 1 (2017-2018) Status]]="Continued", Table1[[#This Row],[Students Per Fall]], 0)</f>
        <v>66.666666666666671</v>
      </c>
      <c r="AP32" s="20">
        <f t="shared" si="51"/>
        <v>9054</v>
      </c>
      <c r="AQ32" s="16">
        <f>IF(Table1[[#This Row],[Sustainability Check 1 (2017-2018) Status]]="Continued", Table1[[#This Row],[Students Per Spring]], 0)</f>
        <v>66.666666666666671</v>
      </c>
      <c r="AR32" s="20">
        <f t="shared" si="52"/>
        <v>9054</v>
      </c>
      <c r="AS32" s="16">
        <f t="shared" si="53"/>
        <v>200</v>
      </c>
      <c r="AT32" s="20">
        <f t="shared" si="54"/>
        <v>27162</v>
      </c>
      <c r="AU32" s="16">
        <f>IF(Table1[[#This Row],[Sustainability Check 1 (2017-2018) Status]]="Continued", Table1[[#This Row],[Students Per Summer]], 0)</f>
        <v>66.666666666666671</v>
      </c>
      <c r="AV32" s="20">
        <f t="shared" si="55"/>
        <v>9054</v>
      </c>
      <c r="AW32" s="16">
        <f>IF(Table1[[#This Row],[Sustainability Check 1 (2017-2018) Status]]="Continued", Table1[[#This Row],[Students Per Fall]], 0)</f>
        <v>66.666666666666671</v>
      </c>
      <c r="AX32" s="20">
        <f t="shared" si="56"/>
        <v>9054</v>
      </c>
      <c r="AY32" s="16">
        <f>IF(Table1[[#This Row],[Sustainability Check 1 (2017-2018) Status]]="Continued", Table1[[#This Row],[Students Per Spring]], 0)</f>
        <v>66.666666666666671</v>
      </c>
      <c r="AZ32" s="20">
        <f t="shared" si="57"/>
        <v>9054</v>
      </c>
      <c r="BA32" s="16">
        <f t="shared" si="58"/>
        <v>200</v>
      </c>
      <c r="BB32" s="20">
        <f t="shared" si="59"/>
        <v>27162</v>
      </c>
      <c r="BC32" s="20" t="s">
        <v>145</v>
      </c>
      <c r="BD32" s="16">
        <v>0</v>
      </c>
      <c r="BE32" s="16">
        <v>0</v>
      </c>
      <c r="BF32" s="16">
        <v>90</v>
      </c>
      <c r="BG32" s="16">
        <f t="shared" si="61"/>
        <v>90</v>
      </c>
      <c r="BH32" s="20">
        <v>121.67</v>
      </c>
      <c r="BI32" s="20">
        <f>Table1[[#This Row],[Check 2 Students Total]]*Table1[[#This Row],[Summer 2018 Price Check]]</f>
        <v>10950.3</v>
      </c>
      <c r="BJ32" s="16">
        <f>IF(Table1[[#This Row],[Sustainability Check 2 (2018-2019) Status]]="Continued", Table1[[#This Row],[Check 2 Students Summer]], 0)</f>
        <v>0</v>
      </c>
      <c r="BK32" s="20">
        <f>Table1[[#This Row],[Summer 2018 Price Check]]*BJ32</f>
        <v>0</v>
      </c>
      <c r="BL32" s="16">
        <f>IF(Table1[[#This Row],[Sustainability Check 2 (2018-2019) Status]]="Continued", Table1[[#This Row],[Check 2 Students Fall]], 0)</f>
        <v>0</v>
      </c>
      <c r="BM32" s="20">
        <f>Table1[[#This Row],[Summer 2018 Price Check]]*BL32</f>
        <v>0</v>
      </c>
      <c r="BN32" s="15">
        <f>IF(Table1[[#This Row],[Sustainability Check 2 (2018-2019) Status]]="Continued", Table1[Check 2 Students Spring], 0)</f>
        <v>90</v>
      </c>
      <c r="BO32" s="20">
        <f>Table1[[#This Row],[Summer 2018 Price Check]]*Table1[[#This Row],[Spring 2019 Students]]</f>
        <v>10950.3</v>
      </c>
      <c r="BP32" s="16">
        <f t="shared" si="19"/>
        <v>90</v>
      </c>
      <c r="BQ32" s="20">
        <f t="shared" si="20"/>
        <v>10950.3</v>
      </c>
      <c r="BR32" s="20" t="s">
        <v>145</v>
      </c>
      <c r="BS32" s="15">
        <v>0</v>
      </c>
      <c r="BT32" s="15">
        <v>0</v>
      </c>
      <c r="BU32" s="15">
        <v>90</v>
      </c>
      <c r="BV32" s="15">
        <f t="shared" si="21"/>
        <v>90</v>
      </c>
      <c r="BW32" s="20">
        <v>135.81</v>
      </c>
      <c r="BX32" s="20">
        <f t="shared" si="22"/>
        <v>12222.9</v>
      </c>
      <c r="BY32" s="13" t="s">
        <v>217</v>
      </c>
      <c r="BZ32" s="15">
        <f>IF(Table1[[#This Row],[Check 3 Status]]="Continued", Table1[[#This Row],[Check 3 Students Summer]], 0)</f>
        <v>0</v>
      </c>
      <c r="CA32" s="20">
        <f>Table1[[#This Row],[Check 3 Per Student Savings]]*BZ32</f>
        <v>0</v>
      </c>
      <c r="CB32" s="15">
        <f>IF(Table1[[#This Row],[Check 3 Status]]="Continued", Table1[[#This Row],[Check 3 Students Fall]], 0)</f>
        <v>0</v>
      </c>
      <c r="CC32" s="20">
        <f>Table1[[#This Row],[Check 3 Per Student Savings]]*CB32</f>
        <v>0</v>
      </c>
      <c r="CD32" s="15">
        <f>IF(Table1[[#This Row],[Check 3 Status]]="Continued", Table1[[#This Row],[Check 3 Students Spring]], 0)</f>
        <v>90</v>
      </c>
      <c r="CE32" s="20">
        <f>Table1[[#This Row],[Check 3 Per Student Savings]]*CD32</f>
        <v>12222.9</v>
      </c>
      <c r="CF32" s="15">
        <f t="shared" si="23"/>
        <v>90</v>
      </c>
      <c r="CG32" s="20">
        <f t="shared" si="24"/>
        <v>12222.9</v>
      </c>
      <c r="CH32" s="20" t="s">
        <v>145</v>
      </c>
      <c r="CI32" s="15">
        <v>0</v>
      </c>
      <c r="CJ32" s="15">
        <v>0</v>
      </c>
      <c r="CK32" s="15">
        <v>90</v>
      </c>
      <c r="CL32" s="15">
        <f t="shared" si="63"/>
        <v>90</v>
      </c>
      <c r="CM32" s="20">
        <v>135.81</v>
      </c>
      <c r="CN32" s="20">
        <f t="shared" si="26"/>
        <v>12222.9</v>
      </c>
      <c r="CO32" s="15">
        <f>IF(Table1[[#This Row],[Check 4 Status]]="Continued", Table1[[#This Row],[Check 4 Students Summer]], 0)</f>
        <v>0</v>
      </c>
      <c r="CP32" s="20">
        <f>Table1[[#This Row],[Check 4 Per Student Savings]]*CO32</f>
        <v>0</v>
      </c>
      <c r="CQ32" s="15">
        <f>IF(Table1[[#This Row],[Check 4 Status]]="Continued", Table1[[#This Row],[Check 4 Students Fall]], 0)</f>
        <v>0</v>
      </c>
      <c r="CR32" s="20">
        <f>Table1[[#This Row],[Check 4 Per Student Savings]]*CQ32</f>
        <v>0</v>
      </c>
      <c r="CS32" s="15">
        <f>IF(Table1[[#This Row],[Check 4 Status]]="Continued", Table1[[#This Row],[Check 4 Students Spring]], 0)</f>
        <v>90</v>
      </c>
      <c r="CT32" s="20">
        <f>Table1[[#This Row],[Check 4 Per Student Savings]]*CS32</f>
        <v>12222.9</v>
      </c>
      <c r="CU32" s="89">
        <f t="shared" si="27"/>
        <v>90</v>
      </c>
      <c r="CV32" s="20">
        <f t="shared" si="28"/>
        <v>12222.9</v>
      </c>
      <c r="CW32" s="20" t="s">
        <v>145</v>
      </c>
      <c r="CX32" s="15">
        <v>66.666666666666671</v>
      </c>
      <c r="CY32" s="15">
        <v>66.666666666666671</v>
      </c>
      <c r="CZ32" s="15">
        <v>66.666666666666671</v>
      </c>
      <c r="DA32" s="15">
        <f t="shared" si="29"/>
        <v>200</v>
      </c>
      <c r="DB32" s="20">
        <v>135.81</v>
      </c>
      <c r="DC32" s="20">
        <f t="shared" si="30"/>
        <v>27162</v>
      </c>
      <c r="DD32" s="23" t="s">
        <v>136</v>
      </c>
      <c r="DE32" s="15">
        <f>IF(Table1[[#This Row],[Check 5 Status]]="Continued", Table1[[#This Row],[Check 5 Students Summer]], 0)</f>
        <v>66.666666666666671</v>
      </c>
      <c r="DF32" s="20">
        <f>Table1[[#This Row],[Check 5 Per Student Savings]]*DE32</f>
        <v>9054</v>
      </c>
      <c r="DG32" s="15">
        <f>IF(Table1[[#This Row],[Check 5 Status]]="Continued", Table1[[#This Row],[Check 5 Students Fall]], 0)</f>
        <v>66.666666666666671</v>
      </c>
      <c r="DH32" s="20">
        <f>Table1[[#This Row],[Check 5 Per Student Savings]]*DG32</f>
        <v>9054</v>
      </c>
      <c r="DI32" s="15">
        <f>IF(Table1[[#This Row],[Check 5 Status]]="Continued", Table1[[#This Row],[Check 5 Students Spring]], 0)</f>
        <v>66.666666666666671</v>
      </c>
      <c r="DJ32" s="20">
        <f>Table1[[#This Row],[Check 5 Per Student Savings]]*DI32</f>
        <v>9054</v>
      </c>
      <c r="DK32" s="15">
        <f t="shared" si="31"/>
        <v>200</v>
      </c>
      <c r="DL32" s="20">
        <f t="shared" si="32"/>
        <v>27162</v>
      </c>
      <c r="DM32" s="20" t="s">
        <v>145</v>
      </c>
      <c r="DN32" s="15">
        <v>66.666666666666671</v>
      </c>
      <c r="DO32" s="15">
        <v>66.666666666666671</v>
      </c>
      <c r="DP32" s="15">
        <v>66.666666666666671</v>
      </c>
      <c r="DQ32" s="15">
        <f t="shared" si="33"/>
        <v>200</v>
      </c>
      <c r="DR32" s="20">
        <v>135.81</v>
      </c>
      <c r="DS32" s="20">
        <f t="shared" si="34"/>
        <v>27162</v>
      </c>
      <c r="DT32" s="23" t="s">
        <v>136</v>
      </c>
      <c r="DU32" s="15">
        <f>IF(Table1[[#This Row],[Check 6 Status]]="Continued", Table1[[#This Row],[Check 6 Students Summer]], 0)</f>
        <v>66.666666666666671</v>
      </c>
      <c r="DV32" s="20">
        <f>Table1[[#This Row],[Check 6 Per Student Savings]]*DU32</f>
        <v>9054</v>
      </c>
      <c r="DW32" s="15">
        <f>IF(Table1[[#This Row],[Check 6 Status]]="Continued", Table1[[#This Row],[Check 6 Students Fall]], 0)</f>
        <v>66.666666666666671</v>
      </c>
      <c r="DX32" s="20">
        <f>Table1[[#This Row],[Check 6 Per Student Savings]]*DW32</f>
        <v>9054</v>
      </c>
      <c r="DY32" s="15">
        <f>IF(Table1[[#This Row],[Check 6 Status]]="Continued", Table1[[#This Row],[Check 6 Students Spring]], 0)</f>
        <v>66.666666666666671</v>
      </c>
      <c r="DZ32" s="20">
        <f>Table1[[#This Row],[Check 6 Per Student Savings]]*DY32</f>
        <v>9054</v>
      </c>
      <c r="EA32" s="15">
        <f t="shared" si="35"/>
        <v>200</v>
      </c>
      <c r="EB32" s="20">
        <f t="shared" si="36"/>
        <v>27162</v>
      </c>
      <c r="EC32"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1203.3333333333335</v>
      </c>
      <c r="ED32"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162152.09999999998</v>
      </c>
      <c r="EE32" s="20">
        <f>Table1[[#This Row],[Grand Total Savings]]/Table1[[#This Row],[Total Award]]</f>
        <v>9.5383588235294106</v>
      </c>
      <c r="EF32" s="13"/>
      <c r="EG32" s="13"/>
      <c r="EH32" s="13"/>
      <c r="EI32" s="13"/>
      <c r="EJ32" s="13"/>
      <c r="EK32" s="13"/>
      <c r="EL32" s="13"/>
      <c r="FB32" s="13"/>
      <c r="FC32" s="13"/>
      <c r="FD32" s="13"/>
      <c r="FE32" s="13"/>
    </row>
    <row r="33" spans="1:161" x14ac:dyDescent="0.25">
      <c r="A33" s="116">
        <v>102</v>
      </c>
      <c r="B33" s="40" t="s">
        <v>330</v>
      </c>
      <c r="C33" s="23" t="s">
        <v>7</v>
      </c>
      <c r="D33" s="71" t="s">
        <v>134</v>
      </c>
      <c r="E33" s="13" t="s">
        <v>211</v>
      </c>
      <c r="F33" s="52">
        <v>30000</v>
      </c>
      <c r="G33" s="23" t="s">
        <v>136</v>
      </c>
      <c r="H33" s="28" t="s">
        <v>379</v>
      </c>
      <c r="I33" s="28" t="s">
        <v>380</v>
      </c>
      <c r="J33" s="28" t="s">
        <v>214</v>
      </c>
      <c r="K33" s="28" t="s">
        <v>215</v>
      </c>
      <c r="L33" s="28" t="s">
        <v>216</v>
      </c>
      <c r="M33" s="13" t="s">
        <v>163</v>
      </c>
      <c r="N33" s="13" t="s">
        <v>163</v>
      </c>
      <c r="O33" s="13" t="s">
        <v>163</v>
      </c>
      <c r="P33" s="20">
        <v>65070</v>
      </c>
      <c r="Q33" s="13">
        <v>495</v>
      </c>
      <c r="R33" s="20">
        <f>P33/Q33</f>
        <v>131.45454545454547</v>
      </c>
      <c r="S33" s="15">
        <f t="shared" si="1"/>
        <v>165</v>
      </c>
      <c r="T33" s="15">
        <f t="shared" si="2"/>
        <v>165</v>
      </c>
      <c r="U33" s="15">
        <f t="shared" si="3"/>
        <v>165</v>
      </c>
      <c r="V33" s="13" t="s">
        <v>217</v>
      </c>
      <c r="W33" s="13" t="s">
        <v>144</v>
      </c>
      <c r="Z33" s="13" t="s">
        <v>145</v>
      </c>
      <c r="AA33" s="15">
        <v>0</v>
      </c>
      <c r="AB33" s="20">
        <v>0</v>
      </c>
      <c r="AC33" s="15">
        <v>0</v>
      </c>
      <c r="AD33" s="20">
        <f t="shared" si="62"/>
        <v>0</v>
      </c>
      <c r="AE33" s="15">
        <v>0</v>
      </c>
      <c r="AF33" s="20">
        <f t="shared" si="7"/>
        <v>0</v>
      </c>
      <c r="AG33" s="15">
        <f>Table1[[#This Row],[Students Per Fall]]</f>
        <v>165</v>
      </c>
      <c r="AH33" s="20">
        <f t="shared" si="8"/>
        <v>21690.000000000004</v>
      </c>
      <c r="AI33" s="15">
        <f>IF(Table1[[#This Row],[Sustainability Check 1 (2017-2018) Status]]="Continued", Table1[[#This Row],[Students Per Spring]], 0)</f>
        <v>165</v>
      </c>
      <c r="AJ33" s="20">
        <f t="shared" si="9"/>
        <v>21690.000000000004</v>
      </c>
      <c r="AK33" s="15">
        <f t="shared" si="49"/>
        <v>330</v>
      </c>
      <c r="AL33" s="20">
        <f t="shared" si="37"/>
        <v>43380.000000000007</v>
      </c>
      <c r="AM33" s="15">
        <f>IF(Table1[[#This Row],[Sustainability Check 1 (2017-2018) Status]]="Continued", Table1[[#This Row],[Students Per Summer]], 0)</f>
        <v>165</v>
      </c>
      <c r="AN33" s="20">
        <f t="shared" si="50"/>
        <v>21690.000000000004</v>
      </c>
      <c r="AO33" s="16">
        <f>IF(Table1[[#This Row],[Sustainability Check 1 (2017-2018) Status]]="Continued", Table1[[#This Row],[Students Per Fall]], 0)</f>
        <v>165</v>
      </c>
      <c r="AP33" s="20">
        <f t="shared" si="51"/>
        <v>21690.000000000004</v>
      </c>
      <c r="AQ33" s="16">
        <f>IF(Table1[[#This Row],[Sustainability Check 1 (2017-2018) Status]]="Continued", Table1[[#This Row],[Students Per Spring]], 0)</f>
        <v>165</v>
      </c>
      <c r="AR33" s="20">
        <f t="shared" si="52"/>
        <v>21690.000000000004</v>
      </c>
      <c r="AS33" s="16">
        <f t="shared" si="53"/>
        <v>495</v>
      </c>
      <c r="AT33" s="20">
        <f t="shared" si="54"/>
        <v>65070.000000000015</v>
      </c>
      <c r="AU33" s="16">
        <f>IF(Table1[[#This Row],[Sustainability Check 1 (2017-2018) Status]]="Continued", Table1[[#This Row],[Students Per Summer]], 0)</f>
        <v>165</v>
      </c>
      <c r="AV33" s="20">
        <f t="shared" si="55"/>
        <v>21690.000000000004</v>
      </c>
      <c r="AW33" s="16">
        <f>IF(Table1[[#This Row],[Sustainability Check 1 (2017-2018) Status]]="Continued", Table1[[#This Row],[Students Per Fall]], 0)</f>
        <v>165</v>
      </c>
      <c r="AX33" s="20">
        <f t="shared" si="56"/>
        <v>21690.000000000004</v>
      </c>
      <c r="AY33" s="16">
        <f>IF(Table1[[#This Row],[Sustainability Check 1 (2017-2018) Status]]="Continued", Table1[[#This Row],[Students Per Spring]], 0)</f>
        <v>165</v>
      </c>
      <c r="AZ33" s="20">
        <f t="shared" si="57"/>
        <v>21690.000000000004</v>
      </c>
      <c r="BA33" s="16">
        <f t="shared" si="58"/>
        <v>495</v>
      </c>
      <c r="BB33" s="20">
        <f t="shared" si="59"/>
        <v>65070.000000000015</v>
      </c>
      <c r="BC33" s="20" t="s">
        <v>145</v>
      </c>
      <c r="BD33" s="16">
        <v>0</v>
      </c>
      <c r="BE33" s="16">
        <v>200</v>
      </c>
      <c r="BF33" s="16">
        <v>180</v>
      </c>
      <c r="BG33" s="16">
        <f t="shared" si="61"/>
        <v>380</v>
      </c>
      <c r="BH33" s="20">
        <v>152.96</v>
      </c>
      <c r="BI33" s="20">
        <f>Table1[[#This Row],[Check 2 Students Total]]*Table1[[#This Row],[Summer 2018 Price Check]]</f>
        <v>58124.800000000003</v>
      </c>
      <c r="BJ33" s="16">
        <f>IF(Table1[[#This Row],[Sustainability Check 2 (2018-2019) Status]]="Continued", Table1[[#This Row],[Check 2 Students Summer]], 0)</f>
        <v>0</v>
      </c>
      <c r="BK33" s="20">
        <f>Table1[[#This Row],[Summer 2018 Price Check]]*BJ33</f>
        <v>0</v>
      </c>
      <c r="BL33" s="16">
        <f>IF(Table1[[#This Row],[Sustainability Check 2 (2018-2019) Status]]="Continued", Table1[[#This Row],[Check 2 Students Fall]], 0)</f>
        <v>200</v>
      </c>
      <c r="BM33" s="20">
        <f>Table1[[#This Row],[Summer 2018 Price Check]]*BL33</f>
        <v>30592</v>
      </c>
      <c r="BN33" s="15">
        <f>IF(Table1[[#This Row],[Sustainability Check 2 (2018-2019) Status]]="Continued", Table1[Check 2 Students Spring], 0)</f>
        <v>180</v>
      </c>
      <c r="BO33" s="20">
        <f>Table1[[#This Row],[Summer 2018 Price Check]]*Table1[[#This Row],[Spring 2019 Students]]</f>
        <v>27532.800000000003</v>
      </c>
      <c r="BP33" s="16">
        <f t="shared" si="19"/>
        <v>380</v>
      </c>
      <c r="BQ33" s="20">
        <f t="shared" si="20"/>
        <v>58124.800000000003</v>
      </c>
      <c r="BR33" s="20" t="s">
        <v>145</v>
      </c>
      <c r="BS33" s="15">
        <v>0</v>
      </c>
      <c r="BT33" s="15">
        <v>200</v>
      </c>
      <c r="BU33" s="15">
        <v>160</v>
      </c>
      <c r="BV33" s="15">
        <f t="shared" si="21"/>
        <v>360</v>
      </c>
      <c r="BW33" s="20">
        <v>131.44999999999999</v>
      </c>
      <c r="BX33" s="20">
        <f t="shared" si="22"/>
        <v>47321.999999999993</v>
      </c>
      <c r="BY33" s="13" t="s">
        <v>217</v>
      </c>
      <c r="BZ33" s="15">
        <f>IF(Table1[[#This Row],[Check 3 Status]]="Continued", Table1[[#This Row],[Check 3 Students Summer]], 0)</f>
        <v>0</v>
      </c>
      <c r="CA33" s="20">
        <f>Table1[[#This Row],[Check 3 Per Student Savings]]*BZ33</f>
        <v>0</v>
      </c>
      <c r="CB33" s="15">
        <f>IF(Table1[[#This Row],[Check 3 Status]]="Continued", Table1[[#This Row],[Check 3 Students Fall]], 0)</f>
        <v>200</v>
      </c>
      <c r="CC33" s="20">
        <f>Table1[[#This Row],[Check 3 Per Student Savings]]*CB33</f>
        <v>26289.999999999996</v>
      </c>
      <c r="CD33" s="15">
        <f>IF(Table1[[#This Row],[Check 3 Status]]="Continued", Table1[[#This Row],[Check 3 Students Spring]], 0)</f>
        <v>160</v>
      </c>
      <c r="CE33" s="20">
        <f>Table1[[#This Row],[Check 3 Per Student Savings]]*CD33</f>
        <v>21032</v>
      </c>
      <c r="CF33" s="15">
        <f t="shared" si="23"/>
        <v>360</v>
      </c>
      <c r="CG33" s="20">
        <f t="shared" si="24"/>
        <v>47322</v>
      </c>
      <c r="CH33" s="20" t="s">
        <v>145</v>
      </c>
      <c r="CI33" s="15">
        <v>0</v>
      </c>
      <c r="CJ33" s="15">
        <v>200</v>
      </c>
      <c r="CK33" s="15">
        <v>160</v>
      </c>
      <c r="CL33" s="15">
        <f t="shared" si="63"/>
        <v>360</v>
      </c>
      <c r="CM33" s="20">
        <v>131.44999999999999</v>
      </c>
      <c r="CN33" s="20">
        <f t="shared" si="26"/>
        <v>47321.999999999993</v>
      </c>
      <c r="CO33" s="15">
        <f>IF(Table1[[#This Row],[Check 4 Status]]="Continued", Table1[[#This Row],[Check 4 Students Summer]], 0)</f>
        <v>0</v>
      </c>
      <c r="CP33" s="20">
        <f>Table1[[#This Row],[Check 4 Per Student Savings]]*CO33</f>
        <v>0</v>
      </c>
      <c r="CQ33" s="15">
        <f>IF(Table1[[#This Row],[Check 4 Status]]="Continued", Table1[[#This Row],[Check 4 Students Fall]], 0)</f>
        <v>200</v>
      </c>
      <c r="CR33" s="20">
        <f>Table1[[#This Row],[Check 4 Per Student Savings]]*CQ33</f>
        <v>26289.999999999996</v>
      </c>
      <c r="CS33" s="15">
        <f>IF(Table1[[#This Row],[Check 4 Status]]="Continued", Table1[[#This Row],[Check 4 Students Spring]], 0)</f>
        <v>160</v>
      </c>
      <c r="CT33" s="20">
        <f>Table1[[#This Row],[Check 4 Per Student Savings]]*CS33</f>
        <v>21032</v>
      </c>
      <c r="CU33" s="89">
        <f t="shared" si="27"/>
        <v>360</v>
      </c>
      <c r="CV33" s="20">
        <f t="shared" si="28"/>
        <v>47322</v>
      </c>
      <c r="CW33" s="20" t="s">
        <v>145</v>
      </c>
      <c r="CX33" s="15">
        <v>165</v>
      </c>
      <c r="CY33" s="15">
        <v>165</v>
      </c>
      <c r="CZ33" s="15">
        <v>165</v>
      </c>
      <c r="DA33" s="15">
        <f t="shared" si="29"/>
        <v>495</v>
      </c>
      <c r="DB33" s="20">
        <v>131.44999999999999</v>
      </c>
      <c r="DC33" s="20">
        <f t="shared" si="30"/>
        <v>65067.749999999993</v>
      </c>
      <c r="DD33" s="23" t="s">
        <v>136</v>
      </c>
      <c r="DE33" s="15">
        <f>IF(Table1[[#This Row],[Check 5 Status]]="Continued", Table1[[#This Row],[Check 5 Students Summer]], 0)</f>
        <v>165</v>
      </c>
      <c r="DF33" s="20">
        <f>Table1[[#This Row],[Check 5 Per Student Savings]]*DE33</f>
        <v>21689.249999999996</v>
      </c>
      <c r="DG33" s="15">
        <f>IF(Table1[[#This Row],[Check 5 Status]]="Continued", Table1[[#This Row],[Check 5 Students Fall]], 0)</f>
        <v>165</v>
      </c>
      <c r="DH33" s="20">
        <f>Table1[[#This Row],[Check 5 Per Student Savings]]*DG33</f>
        <v>21689.249999999996</v>
      </c>
      <c r="DI33" s="15">
        <f>IF(Table1[[#This Row],[Check 5 Status]]="Continued", Table1[[#This Row],[Check 5 Students Spring]], 0)</f>
        <v>165</v>
      </c>
      <c r="DJ33" s="20">
        <f>Table1[[#This Row],[Check 5 Per Student Savings]]*DI33</f>
        <v>21689.249999999996</v>
      </c>
      <c r="DK33" s="15">
        <f t="shared" si="31"/>
        <v>495</v>
      </c>
      <c r="DL33" s="20">
        <f t="shared" si="32"/>
        <v>65067.749999999985</v>
      </c>
      <c r="DM33" s="20" t="s">
        <v>145</v>
      </c>
      <c r="DN33" s="15">
        <v>165</v>
      </c>
      <c r="DO33" s="15">
        <v>165</v>
      </c>
      <c r="DP33" s="15">
        <v>165</v>
      </c>
      <c r="DQ33" s="15">
        <f t="shared" si="33"/>
        <v>495</v>
      </c>
      <c r="DR33" s="20">
        <v>131.44999999999999</v>
      </c>
      <c r="DS33" s="20">
        <f t="shared" si="34"/>
        <v>65067.749999999993</v>
      </c>
      <c r="DT33" s="23" t="s">
        <v>136</v>
      </c>
      <c r="DU33" s="15">
        <f>IF(Table1[[#This Row],[Check 6 Status]]="Continued", Table1[[#This Row],[Check 6 Students Summer]], 0)</f>
        <v>165</v>
      </c>
      <c r="DV33" s="20">
        <f>Table1[[#This Row],[Check 6 Per Student Savings]]*DU33</f>
        <v>21689.249999999996</v>
      </c>
      <c r="DW33" s="15">
        <f>IF(Table1[[#This Row],[Check 6 Status]]="Continued", Table1[[#This Row],[Check 6 Students Fall]], 0)</f>
        <v>165</v>
      </c>
      <c r="DX33" s="20">
        <f>Table1[[#This Row],[Check 6 Per Student Savings]]*DW33</f>
        <v>21689.249999999996</v>
      </c>
      <c r="DY33" s="15">
        <f>IF(Table1[[#This Row],[Check 6 Status]]="Continued", Table1[[#This Row],[Check 6 Students Spring]], 0)</f>
        <v>165</v>
      </c>
      <c r="DZ33" s="20">
        <f>Table1[[#This Row],[Check 6 Per Student Savings]]*DY33</f>
        <v>21689.249999999996</v>
      </c>
      <c r="EA33" s="15">
        <f t="shared" si="35"/>
        <v>495</v>
      </c>
      <c r="EB33" s="20">
        <f t="shared" si="36"/>
        <v>65067.749999999985</v>
      </c>
      <c r="EC33"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3410</v>
      </c>
      <c r="ED33"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456424.30000000005</v>
      </c>
      <c r="EE33" s="20">
        <f>Table1[[#This Row],[Grand Total Savings]]/Table1[[#This Row],[Total Award]]</f>
        <v>15.214143333333334</v>
      </c>
      <c r="EF33" s="13"/>
      <c r="EG33" s="13"/>
      <c r="EH33" s="13"/>
      <c r="EI33" s="13"/>
      <c r="EJ33" s="13"/>
      <c r="EK33" s="13"/>
      <c r="EL33" s="13"/>
      <c r="FB33" s="13"/>
      <c r="FC33" s="13"/>
      <c r="FD33" s="13"/>
      <c r="FE33" s="13"/>
    </row>
    <row r="34" spans="1:161" x14ac:dyDescent="0.25">
      <c r="A34" s="116">
        <v>103</v>
      </c>
      <c r="B34" s="40" t="s">
        <v>330</v>
      </c>
      <c r="C34" s="23" t="s">
        <v>7</v>
      </c>
      <c r="D34" s="71" t="s">
        <v>134</v>
      </c>
      <c r="E34" s="13" t="s">
        <v>381</v>
      </c>
      <c r="F34" s="52">
        <v>25800</v>
      </c>
      <c r="G34" s="23" t="s">
        <v>136</v>
      </c>
      <c r="H34" s="28" t="s">
        <v>382</v>
      </c>
      <c r="I34" s="28" t="s">
        <v>383</v>
      </c>
      <c r="J34" s="28" t="s">
        <v>384</v>
      </c>
      <c r="K34" s="28" t="s">
        <v>385</v>
      </c>
      <c r="L34" s="28" t="s">
        <v>317</v>
      </c>
      <c r="M34" s="13" t="s">
        <v>163</v>
      </c>
      <c r="N34" s="13" t="s">
        <v>163</v>
      </c>
      <c r="O34" s="13" t="s">
        <v>163</v>
      </c>
      <c r="P34" s="20">
        <v>87734</v>
      </c>
      <c r="Q34" s="13">
        <v>660</v>
      </c>
      <c r="R34" s="20">
        <f>P34/Q34</f>
        <v>132.93030303030304</v>
      </c>
      <c r="S34" s="15">
        <f t="shared" si="1"/>
        <v>220</v>
      </c>
      <c r="T34" s="15">
        <f t="shared" si="2"/>
        <v>220</v>
      </c>
      <c r="U34" s="15">
        <f t="shared" si="3"/>
        <v>220</v>
      </c>
      <c r="V34" s="13" t="s">
        <v>217</v>
      </c>
      <c r="W34" s="13" t="s">
        <v>144</v>
      </c>
      <c r="Z34" s="13" t="s">
        <v>145</v>
      </c>
      <c r="AA34" s="15">
        <v>0</v>
      </c>
      <c r="AB34" s="20">
        <v>0</v>
      </c>
      <c r="AC34" s="15">
        <v>0</v>
      </c>
      <c r="AD34" s="20">
        <f t="shared" si="62"/>
        <v>0</v>
      </c>
      <c r="AE34" s="15">
        <v>0</v>
      </c>
      <c r="AF34" s="20">
        <f t="shared" ref="AF34:AF65" si="64">$R34*AE34</f>
        <v>0</v>
      </c>
      <c r="AG34" s="15">
        <f>Table1[[#This Row],[Students Per Fall]]</f>
        <v>220</v>
      </c>
      <c r="AH34" s="20">
        <f t="shared" ref="AH34:AH65" si="65">$R34*AG34</f>
        <v>29244.666666666668</v>
      </c>
      <c r="AI34" s="15">
        <f>IF(Table1[[#This Row],[Sustainability Check 1 (2017-2018) Status]]="Continued", Table1[[#This Row],[Students Per Spring]], 0)</f>
        <v>220</v>
      </c>
      <c r="AJ34" s="20">
        <f t="shared" ref="AJ34:AJ65" si="66">$R34*AI34</f>
        <v>29244.666666666668</v>
      </c>
      <c r="AK34" s="15">
        <f t="shared" si="49"/>
        <v>440</v>
      </c>
      <c r="AL34" s="20">
        <f t="shared" si="37"/>
        <v>58489.333333333336</v>
      </c>
      <c r="AM34" s="15">
        <f>IF(Table1[[#This Row],[Sustainability Check 1 (2017-2018) Status]]="Continued", Table1[[#This Row],[Students Per Summer]], 0)</f>
        <v>220</v>
      </c>
      <c r="AN34" s="20">
        <f t="shared" si="50"/>
        <v>29244.666666666668</v>
      </c>
      <c r="AO34" s="16">
        <f>IF(Table1[[#This Row],[Sustainability Check 1 (2017-2018) Status]]="Continued", Table1[[#This Row],[Students Per Fall]], 0)</f>
        <v>220</v>
      </c>
      <c r="AP34" s="20">
        <f t="shared" si="51"/>
        <v>29244.666666666668</v>
      </c>
      <c r="AQ34" s="16">
        <f>IF(Table1[[#This Row],[Sustainability Check 1 (2017-2018) Status]]="Continued", Table1[[#This Row],[Students Per Spring]], 0)</f>
        <v>220</v>
      </c>
      <c r="AR34" s="20">
        <f t="shared" si="52"/>
        <v>29244.666666666668</v>
      </c>
      <c r="AS34" s="16">
        <f t="shared" si="53"/>
        <v>660</v>
      </c>
      <c r="AT34" s="20">
        <f t="shared" si="54"/>
        <v>87734</v>
      </c>
      <c r="AU34" s="16">
        <f>IF(Table1[[#This Row],[Sustainability Check 1 (2017-2018) Status]]="Continued", Table1[[#This Row],[Students Per Summer]], 0)</f>
        <v>220</v>
      </c>
      <c r="AV34" s="20">
        <f t="shared" si="55"/>
        <v>29244.666666666668</v>
      </c>
      <c r="AW34" s="16">
        <f>IF(Table1[[#This Row],[Sustainability Check 1 (2017-2018) Status]]="Continued", Table1[[#This Row],[Students Per Fall]], 0)</f>
        <v>220</v>
      </c>
      <c r="AX34" s="20">
        <f t="shared" si="56"/>
        <v>29244.666666666668</v>
      </c>
      <c r="AY34" s="16">
        <f>IF(Table1[[#This Row],[Sustainability Check 1 (2017-2018) Status]]="Continued", Table1[[#This Row],[Students Per Spring]], 0)</f>
        <v>220</v>
      </c>
      <c r="AZ34" s="20">
        <f t="shared" si="57"/>
        <v>29244.666666666668</v>
      </c>
      <c r="BA34" s="16">
        <f t="shared" si="58"/>
        <v>660</v>
      </c>
      <c r="BB34" s="20">
        <f t="shared" si="59"/>
        <v>87734</v>
      </c>
      <c r="BC34" s="20" t="s">
        <v>145</v>
      </c>
      <c r="BD34" s="16">
        <v>100</v>
      </c>
      <c r="BE34" s="16">
        <v>300</v>
      </c>
      <c r="BF34" s="16">
        <v>300</v>
      </c>
      <c r="BG34" s="16">
        <f t="shared" si="61"/>
        <v>700</v>
      </c>
      <c r="BH34" s="20">
        <v>257.99</v>
      </c>
      <c r="BI34" s="20">
        <f>Table1[[#This Row],[Check 2 Students Total]]*Table1[[#This Row],[Summer 2018 Price Check]]</f>
        <v>180593</v>
      </c>
      <c r="BJ34" s="16">
        <f>IF(Table1[[#This Row],[Sustainability Check 2 (2018-2019) Status]]="Continued", Table1[[#This Row],[Check 2 Students Summer]], 0)</f>
        <v>100</v>
      </c>
      <c r="BK34" s="20">
        <f>Table1[[#This Row],[Summer 2018 Price Check]]*BJ34</f>
        <v>25799</v>
      </c>
      <c r="BL34" s="16">
        <f>IF(Table1[[#This Row],[Sustainability Check 2 (2018-2019) Status]]="Continued", Table1[[#This Row],[Check 2 Students Fall]], 0)</f>
        <v>300</v>
      </c>
      <c r="BM34" s="20">
        <f>Table1[[#This Row],[Summer 2018 Price Check]]*BL34</f>
        <v>77397</v>
      </c>
      <c r="BN34" s="15">
        <f>IF(Table1[[#This Row],[Sustainability Check 2 (2018-2019) Status]]="Continued", Table1[Check 2 Students Spring], 0)</f>
        <v>300</v>
      </c>
      <c r="BO34" s="20">
        <f>Table1[[#This Row],[Summer 2018 Price Check]]*Table1[[#This Row],[Spring 2019 Students]]</f>
        <v>77397</v>
      </c>
      <c r="BP34" s="16">
        <f t="shared" si="19"/>
        <v>700</v>
      </c>
      <c r="BQ34" s="20">
        <f t="shared" si="20"/>
        <v>180593</v>
      </c>
      <c r="BR34" s="20" t="s">
        <v>145</v>
      </c>
      <c r="BS34" s="15">
        <v>100</v>
      </c>
      <c r="BT34" s="15">
        <v>300</v>
      </c>
      <c r="BU34" s="15">
        <v>300</v>
      </c>
      <c r="BV34" s="15">
        <f t="shared" ref="BV34:BV65" si="67">BS34+BT34+BU34</f>
        <v>700</v>
      </c>
      <c r="BW34" s="20">
        <v>132.93</v>
      </c>
      <c r="BX34" s="20">
        <f t="shared" si="22"/>
        <v>93051</v>
      </c>
      <c r="BY34" s="13" t="s">
        <v>217</v>
      </c>
      <c r="BZ34" s="15">
        <f>IF(Table1[[#This Row],[Check 3 Status]]="Continued", Table1[[#This Row],[Check 3 Students Summer]], 0)</f>
        <v>100</v>
      </c>
      <c r="CA34" s="20">
        <f>Table1[[#This Row],[Check 3 Per Student Savings]]*BZ34</f>
        <v>13293</v>
      </c>
      <c r="CB34" s="15">
        <f>IF(Table1[[#This Row],[Check 3 Status]]="Continued", Table1[[#This Row],[Check 3 Students Fall]], 0)</f>
        <v>300</v>
      </c>
      <c r="CC34" s="20">
        <f>Table1[[#This Row],[Check 3 Per Student Savings]]*CB34</f>
        <v>39879</v>
      </c>
      <c r="CD34" s="15">
        <f>IF(Table1[[#This Row],[Check 3 Status]]="Continued", Table1[[#This Row],[Check 3 Students Spring]], 0)</f>
        <v>300</v>
      </c>
      <c r="CE34" s="20">
        <f>Table1[[#This Row],[Check 3 Per Student Savings]]*CD34</f>
        <v>39879</v>
      </c>
      <c r="CF34" s="15">
        <f t="shared" si="23"/>
        <v>700</v>
      </c>
      <c r="CG34" s="20">
        <f t="shared" si="24"/>
        <v>93051</v>
      </c>
      <c r="CH34" s="20" t="s">
        <v>145</v>
      </c>
      <c r="CI34" s="15">
        <v>100</v>
      </c>
      <c r="CJ34" s="15">
        <v>300</v>
      </c>
      <c r="CK34" s="15">
        <v>300</v>
      </c>
      <c r="CL34" s="15">
        <f t="shared" si="63"/>
        <v>700</v>
      </c>
      <c r="CM34" s="20">
        <v>132.93</v>
      </c>
      <c r="CN34" s="20">
        <f t="shared" si="26"/>
        <v>93051</v>
      </c>
      <c r="CO34" s="15">
        <f>IF(Table1[[#This Row],[Check 4 Status]]="Continued", Table1[[#This Row],[Check 4 Students Summer]], 0)</f>
        <v>100</v>
      </c>
      <c r="CP34" s="20">
        <f>Table1[[#This Row],[Check 4 Per Student Savings]]*CO34</f>
        <v>13293</v>
      </c>
      <c r="CQ34" s="15">
        <f>IF(Table1[[#This Row],[Check 4 Status]]="Continued", Table1[[#This Row],[Check 4 Students Fall]], 0)</f>
        <v>300</v>
      </c>
      <c r="CR34" s="20">
        <f>Table1[[#This Row],[Check 4 Per Student Savings]]*CQ34</f>
        <v>39879</v>
      </c>
      <c r="CS34" s="15">
        <f>IF(Table1[[#This Row],[Check 4 Status]]="Continued", Table1[[#This Row],[Check 4 Students Spring]], 0)</f>
        <v>300</v>
      </c>
      <c r="CT34" s="20">
        <f>Table1[[#This Row],[Check 4 Per Student Savings]]*CS34</f>
        <v>39879</v>
      </c>
      <c r="CU34" s="89">
        <f t="shared" si="27"/>
        <v>700</v>
      </c>
      <c r="CV34" s="20">
        <f t="shared" si="28"/>
        <v>93051</v>
      </c>
      <c r="CW34" s="20" t="s">
        <v>145</v>
      </c>
      <c r="CX34" s="15">
        <v>220</v>
      </c>
      <c r="CY34" s="15">
        <v>220</v>
      </c>
      <c r="CZ34" s="15">
        <v>220</v>
      </c>
      <c r="DA34" s="15">
        <f t="shared" si="29"/>
        <v>660</v>
      </c>
      <c r="DB34" s="20">
        <v>132.93</v>
      </c>
      <c r="DC34" s="20">
        <f t="shared" si="30"/>
        <v>87733.8</v>
      </c>
      <c r="DD34" s="23" t="s">
        <v>136</v>
      </c>
      <c r="DE34" s="15">
        <f>IF(Table1[[#This Row],[Check 5 Status]]="Continued", Table1[[#This Row],[Check 5 Students Summer]], 0)</f>
        <v>220</v>
      </c>
      <c r="DF34" s="20">
        <f>Table1[[#This Row],[Check 5 Per Student Savings]]*DE34</f>
        <v>29244.600000000002</v>
      </c>
      <c r="DG34" s="15">
        <f>IF(Table1[[#This Row],[Check 5 Status]]="Continued", Table1[[#This Row],[Check 5 Students Fall]], 0)</f>
        <v>220</v>
      </c>
      <c r="DH34" s="20">
        <f>Table1[[#This Row],[Check 5 Per Student Savings]]*DG34</f>
        <v>29244.600000000002</v>
      </c>
      <c r="DI34" s="15">
        <f>IF(Table1[[#This Row],[Check 5 Status]]="Continued", Table1[[#This Row],[Check 5 Students Spring]], 0)</f>
        <v>220</v>
      </c>
      <c r="DJ34" s="20">
        <f>Table1[[#This Row],[Check 5 Per Student Savings]]*DI34</f>
        <v>29244.600000000002</v>
      </c>
      <c r="DK34" s="15">
        <f t="shared" si="31"/>
        <v>660</v>
      </c>
      <c r="DL34" s="20">
        <f t="shared" si="32"/>
        <v>87733.8</v>
      </c>
      <c r="DM34" s="20" t="s">
        <v>145</v>
      </c>
      <c r="DN34" s="15">
        <v>220</v>
      </c>
      <c r="DO34" s="15">
        <v>220</v>
      </c>
      <c r="DP34" s="15">
        <v>220</v>
      </c>
      <c r="DQ34" s="15">
        <f t="shared" si="33"/>
        <v>660</v>
      </c>
      <c r="DR34" s="20">
        <v>132.93</v>
      </c>
      <c r="DS34" s="20">
        <f t="shared" si="34"/>
        <v>87733.8</v>
      </c>
      <c r="DT34" s="23" t="s">
        <v>136</v>
      </c>
      <c r="DU34" s="15">
        <f>IF(Table1[[#This Row],[Check 6 Status]]="Continued", Table1[[#This Row],[Check 6 Students Summer]], 0)</f>
        <v>220</v>
      </c>
      <c r="DV34" s="20">
        <f>Table1[[#This Row],[Check 6 Per Student Savings]]*DU34</f>
        <v>29244.600000000002</v>
      </c>
      <c r="DW34" s="15">
        <f>IF(Table1[[#This Row],[Check 6 Status]]="Continued", Table1[[#This Row],[Check 6 Students Fall]], 0)</f>
        <v>220</v>
      </c>
      <c r="DX34" s="20">
        <f>Table1[[#This Row],[Check 6 Per Student Savings]]*DW34</f>
        <v>29244.600000000002</v>
      </c>
      <c r="DY34" s="15">
        <f>IF(Table1[[#This Row],[Check 6 Status]]="Continued", Table1[[#This Row],[Check 6 Students Spring]], 0)</f>
        <v>220</v>
      </c>
      <c r="DZ34" s="20">
        <f>Table1[[#This Row],[Check 6 Per Student Savings]]*DY34</f>
        <v>29244.600000000002</v>
      </c>
      <c r="EA34" s="15">
        <f t="shared" si="35"/>
        <v>660</v>
      </c>
      <c r="EB34" s="20">
        <f t="shared" si="36"/>
        <v>87733.8</v>
      </c>
      <c r="EC34"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5180</v>
      </c>
      <c r="ED34"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776119.93333333347</v>
      </c>
      <c r="EE34" s="20">
        <f>Table1[[#This Row],[Grand Total Savings]]/Table1[[#This Row],[Total Award]]</f>
        <v>30.082167958656335</v>
      </c>
      <c r="EF34" s="13"/>
      <c r="EG34" s="13"/>
      <c r="EH34" s="13"/>
      <c r="EI34" s="13"/>
      <c r="EJ34" s="13"/>
      <c r="EK34" s="13"/>
      <c r="EL34" s="13"/>
      <c r="FB34" s="13"/>
      <c r="FC34" s="13"/>
      <c r="FD34" s="13"/>
      <c r="FE34" s="13"/>
    </row>
    <row r="35" spans="1:161" x14ac:dyDescent="0.25">
      <c r="A35" s="116">
        <v>104</v>
      </c>
      <c r="B35" s="39" t="s">
        <v>330</v>
      </c>
      <c r="C35" s="23" t="s">
        <v>7</v>
      </c>
      <c r="D35" s="71" t="s">
        <v>134</v>
      </c>
      <c r="E35" s="13" t="s">
        <v>183</v>
      </c>
      <c r="F35" s="52">
        <v>30000</v>
      </c>
      <c r="G35" s="23" t="s">
        <v>136</v>
      </c>
      <c r="H35" s="28" t="s">
        <v>386</v>
      </c>
      <c r="I35" s="13" t="s">
        <v>387</v>
      </c>
      <c r="J35" s="28" t="s">
        <v>388</v>
      </c>
      <c r="K35" s="28" t="s">
        <v>389</v>
      </c>
      <c r="L35" s="28" t="s">
        <v>254</v>
      </c>
      <c r="M35" s="13" t="s">
        <v>163</v>
      </c>
      <c r="N35" s="13" t="s">
        <v>142</v>
      </c>
      <c r="O35" s="13" t="s">
        <v>153</v>
      </c>
      <c r="P35" s="20">
        <v>1050175.44</v>
      </c>
      <c r="Q35" s="16">
        <v>5688</v>
      </c>
      <c r="R35" s="20">
        <f>P35/Q35</f>
        <v>184.63</v>
      </c>
      <c r="S35" s="15">
        <f t="shared" si="1"/>
        <v>1896</v>
      </c>
      <c r="T35" s="15">
        <f t="shared" si="2"/>
        <v>1896</v>
      </c>
      <c r="U35" s="15">
        <f t="shared" si="3"/>
        <v>1896</v>
      </c>
      <c r="V35" s="13" t="s">
        <v>143</v>
      </c>
      <c r="W35" s="13" t="s">
        <v>144</v>
      </c>
      <c r="Z35" s="13" t="s">
        <v>145</v>
      </c>
      <c r="AA35" s="15">
        <f>Table1[[#This Row],[Students Per Spring]]</f>
        <v>1896</v>
      </c>
      <c r="AB35" s="20">
        <f>$R35*AA35</f>
        <v>350058.48</v>
      </c>
      <c r="AC35" s="15">
        <f>AA35</f>
        <v>1896</v>
      </c>
      <c r="AD35" s="20">
        <f t="shared" si="62"/>
        <v>350058.48</v>
      </c>
      <c r="AE35" s="15">
        <f>IF(Table1[[#This Row],[Sustainability Check 1 (2017-2018) Status]]="Continued", Table1[[#This Row],[Students Per Summer]], 0)</f>
        <v>1896</v>
      </c>
      <c r="AF35" s="20">
        <f t="shared" si="64"/>
        <v>350058.48</v>
      </c>
      <c r="AG35" s="15">
        <f>IF(Table1[[#This Row],[Sustainability Check 1 (2017-2018) Status]]="Continued", Table1[[#This Row],[Students Per Fall]], 0)</f>
        <v>1896</v>
      </c>
      <c r="AH35" s="20">
        <f t="shared" si="65"/>
        <v>350058.48</v>
      </c>
      <c r="AI35" s="15">
        <f>IF(Table1[[#This Row],[Sustainability Check 1 (2017-2018) Status]]="Continued", Table1[[#This Row],[Students Per Spring]], 0)</f>
        <v>1896</v>
      </c>
      <c r="AJ35" s="20">
        <f t="shared" si="66"/>
        <v>350058.48</v>
      </c>
      <c r="AK35" s="15">
        <f t="shared" si="49"/>
        <v>5688</v>
      </c>
      <c r="AL35" s="20">
        <f t="shared" si="37"/>
        <v>1050175.44</v>
      </c>
      <c r="AM35" s="15">
        <f>IF(Table1[[#This Row],[Sustainability Check 1 (2017-2018) Status]]="Continued", Table1[[#This Row],[Students Per Summer]], 0)</f>
        <v>1896</v>
      </c>
      <c r="AN35" s="20">
        <f t="shared" si="50"/>
        <v>350058.48</v>
      </c>
      <c r="AO35" s="16">
        <f>IF(Table1[[#This Row],[Sustainability Check 1 (2017-2018) Status]]="Continued", Table1[[#This Row],[Students Per Fall]], 0)</f>
        <v>1896</v>
      </c>
      <c r="AP35" s="20">
        <f t="shared" si="51"/>
        <v>350058.48</v>
      </c>
      <c r="AQ35" s="16">
        <f>IF(Table1[[#This Row],[Sustainability Check 1 (2017-2018) Status]]="Continued", Table1[[#This Row],[Students Per Spring]], 0)</f>
        <v>1896</v>
      </c>
      <c r="AR35" s="20">
        <f t="shared" si="52"/>
        <v>350058.48</v>
      </c>
      <c r="AS35" s="16">
        <f t="shared" si="53"/>
        <v>5688</v>
      </c>
      <c r="AT35" s="20">
        <f t="shared" si="54"/>
        <v>1050175.44</v>
      </c>
      <c r="AU35" s="16">
        <f>IF(Table1[[#This Row],[Sustainability Check 1 (2017-2018) Status]]="Continued", Table1[[#This Row],[Students Per Summer]], 0)</f>
        <v>1896</v>
      </c>
      <c r="AV35" s="20">
        <f t="shared" si="55"/>
        <v>350058.48</v>
      </c>
      <c r="AW35" s="16">
        <f>IF(Table1[[#This Row],[Sustainability Check 1 (2017-2018) Status]]="Continued", Table1[[#This Row],[Students Per Fall]], 0)</f>
        <v>1896</v>
      </c>
      <c r="AX35" s="20">
        <f t="shared" si="56"/>
        <v>350058.48</v>
      </c>
      <c r="AY35" s="16">
        <f>IF(Table1[[#This Row],[Sustainability Check 1 (2017-2018) Status]]="Continued", Table1[[#This Row],[Students Per Spring]], 0)</f>
        <v>1896</v>
      </c>
      <c r="AZ35" s="20">
        <f t="shared" si="57"/>
        <v>350058.48</v>
      </c>
      <c r="BA35" s="16">
        <f t="shared" si="58"/>
        <v>5688</v>
      </c>
      <c r="BB35" s="20">
        <f t="shared" si="59"/>
        <v>1050175.44</v>
      </c>
      <c r="BC35" s="20" t="s">
        <v>145</v>
      </c>
      <c r="BD35" s="16">
        <v>1896</v>
      </c>
      <c r="BE35" s="16">
        <v>1896</v>
      </c>
      <c r="BF35" s="16">
        <v>1896</v>
      </c>
      <c r="BG35" s="16">
        <f t="shared" si="61"/>
        <v>5688</v>
      </c>
      <c r="BH35" s="20">
        <v>151.94</v>
      </c>
      <c r="BI35" s="20">
        <f>Table1[[#This Row],[Check 2 Students Total]]*Table1[[#This Row],[Summer 2018 Price Check]]</f>
        <v>864234.72</v>
      </c>
      <c r="BJ35" s="16">
        <f>IF(Table1[[#This Row],[Sustainability Check 2 (2018-2019) Status]]="Continued", Table1[[#This Row],[Check 2 Students Summer]], 0)</f>
        <v>1896</v>
      </c>
      <c r="BK35" s="20">
        <f>Table1[[#This Row],[Summer 2018 Price Check]]*BJ35</f>
        <v>288078.24</v>
      </c>
      <c r="BL35" s="16">
        <f>IF(Table1[[#This Row],[Sustainability Check 2 (2018-2019) Status]]="Continued", Table1[[#This Row],[Check 2 Students Fall]], 0)</f>
        <v>1896</v>
      </c>
      <c r="BM35" s="20">
        <f>Table1[[#This Row],[Summer 2018 Price Check]]*BL35</f>
        <v>288078.24</v>
      </c>
      <c r="BN35" s="15">
        <f>IF(Table1[[#This Row],[Sustainability Check 2 (2018-2019) Status]]="Continued", Table1[Check 2 Students Spring], 0)</f>
        <v>1896</v>
      </c>
      <c r="BO35" s="20">
        <f>Table1[[#This Row],[Summer 2018 Price Check]]*Table1[[#This Row],[Spring 2019 Students]]</f>
        <v>288078.24</v>
      </c>
      <c r="BP35" s="16">
        <f t="shared" si="19"/>
        <v>5688</v>
      </c>
      <c r="BQ35" s="20">
        <f t="shared" si="20"/>
        <v>864234.72</v>
      </c>
      <c r="BR35" s="26" t="s">
        <v>204</v>
      </c>
      <c r="BS35" s="15">
        <v>0</v>
      </c>
      <c r="BT35" s="15">
        <v>0</v>
      </c>
      <c r="BU35" s="15">
        <v>0</v>
      </c>
      <c r="BV35" s="15">
        <f t="shared" si="67"/>
        <v>0</v>
      </c>
      <c r="BW35" s="20">
        <v>0</v>
      </c>
      <c r="BX35" s="20">
        <f t="shared" si="22"/>
        <v>0</v>
      </c>
      <c r="BY35" s="13" t="s">
        <v>143</v>
      </c>
      <c r="BZ35" s="15">
        <f>IF(Table1[[#This Row],[Check 3 Status]]="Continued", Table1[[#This Row],[Check 3 Students Summer]], 0)</f>
        <v>0</v>
      </c>
      <c r="CA35" s="20">
        <f>Table1[[#This Row],[Check 3 Per Student Savings]]*BZ35</f>
        <v>0</v>
      </c>
      <c r="CB35" s="15">
        <f>IF(Table1[[#This Row],[Check 3 Status]]="Continued", Table1[[#This Row],[Check 3 Students Fall]], 0)</f>
        <v>0</v>
      </c>
      <c r="CC35" s="20">
        <f>Table1[[#This Row],[Check 3 Per Student Savings]]*CB35</f>
        <v>0</v>
      </c>
      <c r="CD35" s="15">
        <f>IF(Table1[[#This Row],[Check 3 Status]]="Continued", Table1[[#This Row],[Check 3 Students Spring]], 0)</f>
        <v>0</v>
      </c>
      <c r="CE35" s="20">
        <f>Table1[[#This Row],[Check 3 Per Student Savings]]*CD35</f>
        <v>0</v>
      </c>
      <c r="CF35" s="15">
        <f t="shared" si="23"/>
        <v>0</v>
      </c>
      <c r="CG35" s="20">
        <f t="shared" si="24"/>
        <v>0</v>
      </c>
      <c r="CH35" s="20" t="s">
        <v>204</v>
      </c>
      <c r="CI35" s="15">
        <v>0</v>
      </c>
      <c r="CJ35" s="15">
        <v>0</v>
      </c>
      <c r="CK35" s="15">
        <v>0</v>
      </c>
      <c r="CL35" s="15">
        <f t="shared" si="63"/>
        <v>0</v>
      </c>
      <c r="CM35" s="20">
        <v>0</v>
      </c>
      <c r="CN35" s="20">
        <f t="shared" si="26"/>
        <v>0</v>
      </c>
      <c r="CO35" s="15">
        <f>IF(Table1[[#This Row],[Check 4 Status]]="Continued", Table1[[#This Row],[Check 4 Students Summer]], 0)</f>
        <v>0</v>
      </c>
      <c r="CP35" s="20">
        <f>Table1[[#This Row],[Check 4 Per Student Savings]]*CO35</f>
        <v>0</v>
      </c>
      <c r="CQ35" s="15">
        <f>IF(Table1[[#This Row],[Check 4 Status]]="Continued", Table1[[#This Row],[Check 4 Students Fall]], 0)</f>
        <v>0</v>
      </c>
      <c r="CR35" s="20">
        <f>Table1[[#This Row],[Check 4 Per Student Savings]]*CQ35</f>
        <v>0</v>
      </c>
      <c r="CS35" s="15">
        <f>IF(Table1[[#This Row],[Check 4 Status]]="Continued", Table1[[#This Row],[Check 4 Students Spring]], 0)</f>
        <v>0</v>
      </c>
      <c r="CT35" s="20">
        <f>Table1[[#This Row],[Check 4 Per Student Savings]]*CS35</f>
        <v>0</v>
      </c>
      <c r="CU35" s="89">
        <f t="shared" si="27"/>
        <v>0</v>
      </c>
      <c r="CV35" s="20">
        <f t="shared" si="28"/>
        <v>0</v>
      </c>
      <c r="CW35" s="20" t="s">
        <v>204</v>
      </c>
      <c r="CX35" s="15">
        <v>1896</v>
      </c>
      <c r="CY35" s="15">
        <v>1896</v>
      </c>
      <c r="CZ35" s="15">
        <v>1896</v>
      </c>
      <c r="DA35" s="15">
        <f t="shared" si="29"/>
        <v>5688</v>
      </c>
      <c r="DB35" s="20">
        <v>0</v>
      </c>
      <c r="DC35" s="20">
        <f t="shared" si="30"/>
        <v>0</v>
      </c>
      <c r="DD35" s="23" t="s">
        <v>136</v>
      </c>
      <c r="DE35" s="15">
        <f>IF(Table1[[#This Row],[Check 5 Status]]="Continued", Table1[[#This Row],[Check 5 Students Summer]], 0)</f>
        <v>0</v>
      </c>
      <c r="DF35" s="20">
        <f>Table1[[#This Row],[Check 5 Per Student Savings]]*DE35</f>
        <v>0</v>
      </c>
      <c r="DG35" s="15">
        <f>IF(Table1[[#This Row],[Check 5 Status]]="Continued", Table1[[#This Row],[Check 5 Students Fall]], 0)</f>
        <v>0</v>
      </c>
      <c r="DH35" s="20">
        <f>Table1[[#This Row],[Check 5 Per Student Savings]]*DG35</f>
        <v>0</v>
      </c>
      <c r="DI35" s="15">
        <f>IF(Table1[[#This Row],[Check 5 Status]]="Continued", Table1[[#This Row],[Check 5 Students Spring]], 0)</f>
        <v>0</v>
      </c>
      <c r="DJ35" s="20">
        <f>Table1[[#This Row],[Check 5 Per Student Savings]]*DI35</f>
        <v>0</v>
      </c>
      <c r="DK35" s="15">
        <f t="shared" si="31"/>
        <v>0</v>
      </c>
      <c r="DL35" s="20">
        <f t="shared" si="32"/>
        <v>0</v>
      </c>
      <c r="DM35" s="20" t="s">
        <v>204</v>
      </c>
      <c r="DN35" s="15">
        <v>1896</v>
      </c>
      <c r="DO35" s="15">
        <v>1896</v>
      </c>
      <c r="DP35" s="15">
        <v>1896</v>
      </c>
      <c r="DQ35" s="15">
        <f t="shared" si="33"/>
        <v>5688</v>
      </c>
      <c r="DR35" s="20">
        <v>0</v>
      </c>
      <c r="DS35" s="20">
        <f t="shared" si="34"/>
        <v>0</v>
      </c>
      <c r="DT35" s="23" t="s">
        <v>136</v>
      </c>
      <c r="DU35" s="15">
        <f>IF(Table1[[#This Row],[Check 6 Status]]="Continued", Table1[[#This Row],[Check 6 Students Summer]], 0)</f>
        <v>0</v>
      </c>
      <c r="DV35" s="20">
        <f>Table1[[#This Row],[Check 6 Per Student Savings]]*DU35</f>
        <v>0</v>
      </c>
      <c r="DW35" s="15">
        <f>IF(Table1[[#This Row],[Check 6 Status]]="Continued", Table1[[#This Row],[Check 6 Students Fall]], 0)</f>
        <v>0</v>
      </c>
      <c r="DX35" s="20">
        <f>Table1[[#This Row],[Check 6 Per Student Savings]]*DW35</f>
        <v>0</v>
      </c>
      <c r="DY35" s="15">
        <f>IF(Table1[[#This Row],[Check 6 Status]]="Continued", Table1[[#This Row],[Check 6 Students Spring]], 0)</f>
        <v>0</v>
      </c>
      <c r="DZ35" s="20">
        <f>Table1[[#This Row],[Check 6 Per Student Savings]]*DY35</f>
        <v>0</v>
      </c>
      <c r="EA35" s="15">
        <f t="shared" si="35"/>
        <v>0</v>
      </c>
      <c r="EB35" s="20">
        <f t="shared" si="36"/>
        <v>0</v>
      </c>
      <c r="EC35"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24648</v>
      </c>
      <c r="ED35"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4364819.5199999996</v>
      </c>
      <c r="EE35" s="20">
        <f>Table1[[#This Row],[Grand Total Savings]]/Table1[[#This Row],[Total Award]]</f>
        <v>145.49398399999998</v>
      </c>
      <c r="EF35" s="13"/>
      <c r="EG35" s="13"/>
      <c r="EH35" s="13"/>
      <c r="EI35" s="13"/>
      <c r="EJ35" s="13"/>
      <c r="EK35" s="13"/>
      <c r="EL35" s="13"/>
      <c r="FB35" s="13"/>
      <c r="FC35" s="13"/>
      <c r="FD35" s="13"/>
      <c r="FE35" s="13"/>
    </row>
    <row r="36" spans="1:161" x14ac:dyDescent="0.25">
      <c r="A36" s="116">
        <v>107</v>
      </c>
      <c r="B36" s="39" t="s">
        <v>330</v>
      </c>
      <c r="C36" s="23" t="s">
        <v>7</v>
      </c>
      <c r="D36" s="71" t="s">
        <v>134</v>
      </c>
      <c r="E36" s="13" t="s">
        <v>249</v>
      </c>
      <c r="F36" s="52">
        <v>25800</v>
      </c>
      <c r="G36" s="23" t="s">
        <v>136</v>
      </c>
      <c r="H36" s="28" t="s">
        <v>390</v>
      </c>
      <c r="I36" s="28" t="s">
        <v>391</v>
      </c>
      <c r="J36" s="28" t="s">
        <v>392</v>
      </c>
      <c r="K36" s="28" t="s">
        <v>393</v>
      </c>
      <c r="L36" s="28" t="s">
        <v>317</v>
      </c>
      <c r="M36" s="13" t="s">
        <v>163</v>
      </c>
      <c r="N36" s="13" t="s">
        <v>163</v>
      </c>
      <c r="O36" s="13" t="s">
        <v>163</v>
      </c>
      <c r="P36" s="20">
        <v>32508</v>
      </c>
      <c r="Q36" s="13">
        <v>180</v>
      </c>
      <c r="R36" s="20">
        <f>P36/Q36</f>
        <v>180.6</v>
      </c>
      <c r="S36" s="15">
        <f t="shared" si="1"/>
        <v>60</v>
      </c>
      <c r="T36" s="15">
        <f t="shared" si="2"/>
        <v>60</v>
      </c>
      <c r="U36" s="15">
        <f t="shared" si="3"/>
        <v>60</v>
      </c>
      <c r="V36" s="13" t="s">
        <v>217</v>
      </c>
      <c r="W36" s="13" t="s">
        <v>144</v>
      </c>
      <c r="Z36" s="13" t="s">
        <v>145</v>
      </c>
      <c r="AA36" s="15">
        <v>0</v>
      </c>
      <c r="AB36" s="20">
        <v>0</v>
      </c>
      <c r="AC36" s="15">
        <v>0</v>
      </c>
      <c r="AD36" s="20">
        <f t="shared" si="62"/>
        <v>0</v>
      </c>
      <c r="AE36" s="15">
        <v>0</v>
      </c>
      <c r="AF36" s="20">
        <f t="shared" si="64"/>
        <v>0</v>
      </c>
      <c r="AG36" s="15">
        <f>Table1[[#This Row],[Students Per Fall]]</f>
        <v>60</v>
      </c>
      <c r="AH36" s="20">
        <f t="shared" si="65"/>
        <v>10836</v>
      </c>
      <c r="AI36" s="15">
        <f>IF(Table1[[#This Row],[Sustainability Check 1 (2017-2018) Status]]="Continued", Table1[[#This Row],[Students Per Spring]], 0)</f>
        <v>60</v>
      </c>
      <c r="AJ36" s="20">
        <f t="shared" si="66"/>
        <v>10836</v>
      </c>
      <c r="AK36" s="15">
        <f t="shared" si="49"/>
        <v>120</v>
      </c>
      <c r="AL36" s="20">
        <f t="shared" si="37"/>
        <v>21672</v>
      </c>
      <c r="AM36" s="15">
        <f>IF(Table1[[#This Row],[Sustainability Check 1 (2017-2018) Status]]="Continued", Table1[[#This Row],[Students Per Summer]], 0)</f>
        <v>60</v>
      </c>
      <c r="AN36" s="20">
        <f t="shared" si="50"/>
        <v>10836</v>
      </c>
      <c r="AO36" s="16">
        <f>IF(Table1[[#This Row],[Sustainability Check 1 (2017-2018) Status]]="Continued", Table1[[#This Row],[Students Per Fall]], 0)</f>
        <v>60</v>
      </c>
      <c r="AP36" s="20">
        <f t="shared" si="51"/>
        <v>10836</v>
      </c>
      <c r="AQ36" s="16">
        <f>IF(Table1[[#This Row],[Sustainability Check 1 (2017-2018) Status]]="Continued", Table1[[#This Row],[Students Per Spring]], 0)</f>
        <v>60</v>
      </c>
      <c r="AR36" s="20">
        <f t="shared" si="52"/>
        <v>10836</v>
      </c>
      <c r="AS36" s="16">
        <f t="shared" si="53"/>
        <v>180</v>
      </c>
      <c r="AT36" s="20">
        <f t="shared" si="54"/>
        <v>32508</v>
      </c>
      <c r="AU36" s="16">
        <f>IF(Table1[[#This Row],[Sustainability Check 1 (2017-2018) Status]]="Continued", Table1[[#This Row],[Students Per Summer]], 0)</f>
        <v>60</v>
      </c>
      <c r="AV36" s="20">
        <f t="shared" si="55"/>
        <v>10836</v>
      </c>
      <c r="AW36" s="16">
        <f>IF(Table1[[#This Row],[Sustainability Check 1 (2017-2018) Status]]="Continued", Table1[[#This Row],[Students Per Fall]], 0)</f>
        <v>60</v>
      </c>
      <c r="AX36" s="20">
        <f t="shared" si="56"/>
        <v>10836</v>
      </c>
      <c r="AY36" s="16">
        <f>IF(Table1[[#This Row],[Sustainability Check 1 (2017-2018) Status]]="Continued", Table1[[#This Row],[Students Per Spring]], 0)</f>
        <v>60</v>
      </c>
      <c r="AZ36" s="20">
        <f t="shared" si="57"/>
        <v>10836</v>
      </c>
      <c r="BA36" s="16">
        <f t="shared" si="58"/>
        <v>180</v>
      </c>
      <c r="BB36" s="20">
        <f t="shared" si="59"/>
        <v>32508</v>
      </c>
      <c r="BC36" s="20" t="s">
        <v>145</v>
      </c>
      <c r="BD36" s="16">
        <v>60</v>
      </c>
      <c r="BE36" s="16">
        <v>60</v>
      </c>
      <c r="BF36" s="16">
        <v>60</v>
      </c>
      <c r="BG36" s="16">
        <f t="shared" si="61"/>
        <v>180</v>
      </c>
      <c r="BH36" s="24">
        <v>198.8</v>
      </c>
      <c r="BI36" s="20">
        <f>Table1[[#This Row],[Check 2 Students Total]]*Table1[[#This Row],[Summer 2018 Price Check]]</f>
        <v>35784</v>
      </c>
      <c r="BJ36" s="16">
        <f>IF(Table1[[#This Row],[Sustainability Check 2 (2018-2019) Status]]="Continued", Table1[[#This Row],[Check 2 Students Summer]], 0)</f>
        <v>60</v>
      </c>
      <c r="BK36" s="20">
        <f>Table1[[#This Row],[Summer 2018 Price Check]]*BJ36</f>
        <v>11928</v>
      </c>
      <c r="BL36" s="16">
        <f>IF(Table1[[#This Row],[Sustainability Check 2 (2018-2019) Status]]="Continued", Table1[[#This Row],[Check 2 Students Fall]], 0)</f>
        <v>60</v>
      </c>
      <c r="BM36" s="20">
        <f>Table1[[#This Row],[Summer 2018 Price Check]]*BL36</f>
        <v>11928</v>
      </c>
      <c r="BN36" s="15">
        <f>IF(Table1[[#This Row],[Sustainability Check 2 (2018-2019) Status]]="Continued", Table1[Check 2 Students Spring], 0)</f>
        <v>60</v>
      </c>
      <c r="BO36" s="20">
        <f>Table1[[#This Row],[Summer 2018 Price Check]]*Table1[[#This Row],[Spring 2019 Students]]</f>
        <v>11928</v>
      </c>
      <c r="BP36" s="16">
        <f t="shared" si="19"/>
        <v>180</v>
      </c>
      <c r="BQ36" s="20">
        <f t="shared" si="20"/>
        <v>35784</v>
      </c>
      <c r="BR36" s="20" t="s">
        <v>145</v>
      </c>
      <c r="BS36" s="15">
        <v>30</v>
      </c>
      <c r="BT36" s="15">
        <v>75</v>
      </c>
      <c r="BU36" s="15">
        <v>90</v>
      </c>
      <c r="BV36" s="15">
        <f t="shared" si="67"/>
        <v>195</v>
      </c>
      <c r="BW36" s="20">
        <v>180.6</v>
      </c>
      <c r="BX36" s="20">
        <f t="shared" si="22"/>
        <v>35217</v>
      </c>
      <c r="BY36" s="13" t="s">
        <v>217</v>
      </c>
      <c r="BZ36" s="15">
        <f>IF(Table1[[#This Row],[Check 3 Status]]="Continued", Table1[[#This Row],[Check 3 Students Summer]], 0)</f>
        <v>30</v>
      </c>
      <c r="CA36" s="20">
        <f>Table1[[#This Row],[Check 3 Per Student Savings]]*BZ36</f>
        <v>5418</v>
      </c>
      <c r="CB36" s="15">
        <f>IF(Table1[[#This Row],[Check 3 Status]]="Continued", Table1[[#This Row],[Check 3 Students Fall]], 0)</f>
        <v>75</v>
      </c>
      <c r="CC36" s="20">
        <f>Table1[[#This Row],[Check 3 Per Student Savings]]*CB36</f>
        <v>13545</v>
      </c>
      <c r="CD36" s="15">
        <f>IF(Table1[[#This Row],[Check 3 Status]]="Continued", Table1[[#This Row],[Check 3 Students Spring]], 0)</f>
        <v>90</v>
      </c>
      <c r="CE36" s="20">
        <f>Table1[[#This Row],[Check 3 Per Student Savings]]*CD36</f>
        <v>16254</v>
      </c>
      <c r="CF36" s="15">
        <f t="shared" si="23"/>
        <v>195</v>
      </c>
      <c r="CG36" s="20">
        <f t="shared" si="24"/>
        <v>35217</v>
      </c>
      <c r="CH36" s="20" t="s">
        <v>145</v>
      </c>
      <c r="CI36" s="15">
        <v>30</v>
      </c>
      <c r="CJ36" s="15">
        <v>75</v>
      </c>
      <c r="CK36" s="15">
        <v>90</v>
      </c>
      <c r="CL36" s="15">
        <f t="shared" si="63"/>
        <v>195</v>
      </c>
      <c r="CM36" s="20">
        <v>180.6</v>
      </c>
      <c r="CN36" s="20">
        <f t="shared" si="26"/>
        <v>35217</v>
      </c>
      <c r="CO36" s="15">
        <f>IF(Table1[[#This Row],[Check 4 Status]]="Continued", Table1[[#This Row],[Check 4 Students Summer]], 0)</f>
        <v>30</v>
      </c>
      <c r="CP36" s="20">
        <f>Table1[[#This Row],[Check 4 Per Student Savings]]*CO36</f>
        <v>5418</v>
      </c>
      <c r="CQ36" s="15">
        <f>IF(Table1[[#This Row],[Check 4 Status]]="Continued", Table1[[#This Row],[Check 4 Students Fall]], 0)</f>
        <v>75</v>
      </c>
      <c r="CR36" s="20">
        <f>Table1[[#This Row],[Check 4 Per Student Savings]]*CQ36</f>
        <v>13545</v>
      </c>
      <c r="CS36" s="15">
        <f>IF(Table1[[#This Row],[Check 4 Status]]="Continued", Table1[[#This Row],[Check 4 Students Spring]], 0)</f>
        <v>90</v>
      </c>
      <c r="CT36" s="20">
        <f>Table1[[#This Row],[Check 4 Per Student Savings]]*CS36</f>
        <v>16254</v>
      </c>
      <c r="CU36" s="89">
        <f t="shared" si="27"/>
        <v>195</v>
      </c>
      <c r="CV36" s="20">
        <f t="shared" si="28"/>
        <v>35217</v>
      </c>
      <c r="CW36" s="20" t="s">
        <v>145</v>
      </c>
      <c r="CX36" s="15">
        <v>60</v>
      </c>
      <c r="CY36" s="15">
        <v>60</v>
      </c>
      <c r="CZ36" s="15">
        <v>60</v>
      </c>
      <c r="DA36" s="15">
        <f t="shared" si="29"/>
        <v>180</v>
      </c>
      <c r="DB36" s="20">
        <v>180.6</v>
      </c>
      <c r="DC36" s="20">
        <f t="shared" si="30"/>
        <v>32508</v>
      </c>
      <c r="DD36" s="23" t="s">
        <v>136</v>
      </c>
      <c r="DE36" s="15">
        <f>IF(Table1[[#This Row],[Check 5 Status]]="Continued", Table1[[#This Row],[Check 5 Students Summer]], 0)</f>
        <v>60</v>
      </c>
      <c r="DF36" s="20">
        <f>Table1[[#This Row],[Check 5 Per Student Savings]]*DE36</f>
        <v>10836</v>
      </c>
      <c r="DG36" s="15">
        <f>IF(Table1[[#This Row],[Check 5 Status]]="Continued", Table1[[#This Row],[Check 5 Students Fall]], 0)</f>
        <v>60</v>
      </c>
      <c r="DH36" s="20">
        <f>Table1[[#This Row],[Check 5 Per Student Savings]]*DG36</f>
        <v>10836</v>
      </c>
      <c r="DI36" s="15">
        <f>IF(Table1[[#This Row],[Check 5 Status]]="Continued", Table1[[#This Row],[Check 5 Students Spring]], 0)</f>
        <v>60</v>
      </c>
      <c r="DJ36" s="20">
        <f>Table1[[#This Row],[Check 5 Per Student Savings]]*DI36</f>
        <v>10836</v>
      </c>
      <c r="DK36" s="15">
        <f t="shared" si="31"/>
        <v>180</v>
      </c>
      <c r="DL36" s="20">
        <f t="shared" si="32"/>
        <v>32508</v>
      </c>
      <c r="DM36" s="20" t="s">
        <v>224</v>
      </c>
      <c r="DN36" s="15">
        <v>60</v>
      </c>
      <c r="DO36" s="15">
        <v>60</v>
      </c>
      <c r="DP36" s="15">
        <v>60</v>
      </c>
      <c r="DQ36" s="15">
        <f t="shared" si="33"/>
        <v>180</v>
      </c>
      <c r="DR36" s="20">
        <v>180.6</v>
      </c>
      <c r="DS36" s="20">
        <f t="shared" si="34"/>
        <v>32508</v>
      </c>
      <c r="DT36" s="23" t="s">
        <v>136</v>
      </c>
      <c r="DU36" s="15">
        <f>IF(Table1[[#This Row],[Check 6 Status]]="Continued", Table1[[#This Row],[Check 6 Students Summer]], 0)</f>
        <v>0</v>
      </c>
      <c r="DV36" s="20">
        <f>Table1[[#This Row],[Check 6 Per Student Savings]]*DU36</f>
        <v>0</v>
      </c>
      <c r="DW36" s="15">
        <f>IF(Table1[[#This Row],[Check 6 Status]]="Continued", Table1[[#This Row],[Check 6 Students Fall]], 0)</f>
        <v>0</v>
      </c>
      <c r="DX36" s="20">
        <f>Table1[[#This Row],[Check 6 Per Student Savings]]*DW36</f>
        <v>0</v>
      </c>
      <c r="DY36" s="15">
        <f>IF(Table1[[#This Row],[Check 6 Status]]="Continued", Table1[[#This Row],[Check 6 Students Spring]], 0)</f>
        <v>0</v>
      </c>
      <c r="DZ36" s="20">
        <f>Table1[[#This Row],[Check 6 Per Student Savings]]*DY36</f>
        <v>0</v>
      </c>
      <c r="EA36" s="15">
        <f t="shared" si="35"/>
        <v>0</v>
      </c>
      <c r="EB36" s="20">
        <f t="shared" si="36"/>
        <v>0</v>
      </c>
      <c r="EC36"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1230</v>
      </c>
      <c r="ED36"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225414</v>
      </c>
      <c r="EE36" s="20">
        <f>Table1[[#This Row],[Grand Total Savings]]/Table1[[#This Row],[Total Award]]</f>
        <v>8.7369767441860464</v>
      </c>
      <c r="EF36" s="13"/>
      <c r="EG36" s="13"/>
      <c r="EH36" s="13"/>
      <c r="EI36" s="13"/>
      <c r="EJ36" s="13"/>
      <c r="EK36" s="13"/>
      <c r="EL36" s="13"/>
      <c r="FB36" s="13"/>
      <c r="FC36" s="13"/>
      <c r="FD36" s="13"/>
      <c r="FE36" s="13"/>
    </row>
    <row r="37" spans="1:161" x14ac:dyDescent="0.25">
      <c r="A37" s="116">
        <v>108</v>
      </c>
      <c r="B37" s="39" t="s">
        <v>330</v>
      </c>
      <c r="C37" s="23" t="s">
        <v>7</v>
      </c>
      <c r="D37" s="71" t="s">
        <v>134</v>
      </c>
      <c r="E37" s="13" t="s">
        <v>243</v>
      </c>
      <c r="F37" s="52">
        <v>30000</v>
      </c>
      <c r="G37" s="23" t="s">
        <v>136</v>
      </c>
      <c r="H37" s="28" t="s">
        <v>394</v>
      </c>
      <c r="I37" s="13" t="s">
        <v>395</v>
      </c>
      <c r="J37" s="28" t="s">
        <v>396</v>
      </c>
      <c r="K37" s="28" t="s">
        <v>397</v>
      </c>
      <c r="L37" s="28" t="s">
        <v>169</v>
      </c>
      <c r="M37" s="13" t="s">
        <v>154</v>
      </c>
      <c r="N37" s="13" t="s">
        <v>154</v>
      </c>
      <c r="O37" s="13" t="s">
        <v>154</v>
      </c>
      <c r="P37" s="20">
        <v>311808</v>
      </c>
      <c r="Q37" s="16">
        <v>1392</v>
      </c>
      <c r="R37" s="20">
        <v>184</v>
      </c>
      <c r="S37" s="15">
        <v>160</v>
      </c>
      <c r="T37" s="15">
        <v>160</v>
      </c>
      <c r="U37" s="15">
        <v>160</v>
      </c>
      <c r="V37" s="13" t="s">
        <v>203</v>
      </c>
      <c r="W37" s="13" t="s">
        <v>144</v>
      </c>
      <c r="Z37" s="13" t="s">
        <v>145</v>
      </c>
      <c r="AA37" s="15">
        <v>0</v>
      </c>
      <c r="AB37" s="20">
        <v>0</v>
      </c>
      <c r="AC37" s="15">
        <v>0</v>
      </c>
      <c r="AD37" s="20">
        <f t="shared" si="62"/>
        <v>0</v>
      </c>
      <c r="AE37" s="15">
        <v>0</v>
      </c>
      <c r="AF37" s="20">
        <f t="shared" si="64"/>
        <v>0</v>
      </c>
      <c r="AG37" s="15">
        <v>0</v>
      </c>
      <c r="AH37" s="20">
        <f t="shared" si="65"/>
        <v>0</v>
      </c>
      <c r="AI37" s="15">
        <f>Table1[[#This Row],[Students Per Spring]]</f>
        <v>160</v>
      </c>
      <c r="AJ37" s="20">
        <f t="shared" si="66"/>
        <v>29440</v>
      </c>
      <c r="AK37" s="15">
        <f t="shared" si="49"/>
        <v>160</v>
      </c>
      <c r="AL37" s="20">
        <f t="shared" si="37"/>
        <v>29440</v>
      </c>
      <c r="AM37" s="15">
        <f>IF(Table1[[#This Row],[Sustainability Check 1 (2017-2018) Status]]="Continued", Table1[[#This Row],[Students Per Summer]], 0)</f>
        <v>160</v>
      </c>
      <c r="AN37" s="20">
        <f t="shared" si="50"/>
        <v>29440</v>
      </c>
      <c r="AO37" s="16">
        <f>IF(Table1[[#This Row],[Sustainability Check 1 (2017-2018) Status]]="Continued", Table1[[#This Row],[Students Per Fall]], 0)</f>
        <v>160</v>
      </c>
      <c r="AP37" s="20">
        <f t="shared" si="51"/>
        <v>29440</v>
      </c>
      <c r="AQ37" s="16">
        <f>IF(Table1[[#This Row],[Sustainability Check 1 (2017-2018) Status]]="Continued", Table1[[#This Row],[Students Per Spring]], 0)</f>
        <v>160</v>
      </c>
      <c r="AR37" s="20">
        <f t="shared" si="52"/>
        <v>29440</v>
      </c>
      <c r="AS37" s="16">
        <f t="shared" si="53"/>
        <v>480</v>
      </c>
      <c r="AT37" s="20">
        <f t="shared" si="54"/>
        <v>88320</v>
      </c>
      <c r="AU37" s="16">
        <f>IF(Table1[[#This Row],[Sustainability Check 1 (2017-2018) Status]]="Continued", Table1[[#This Row],[Students Per Summer]], 0)</f>
        <v>160</v>
      </c>
      <c r="AV37" s="20">
        <f t="shared" si="55"/>
        <v>29440</v>
      </c>
      <c r="AW37" s="16">
        <f>IF(Table1[[#This Row],[Sustainability Check 1 (2017-2018) Status]]="Continued", Table1[[#This Row],[Students Per Fall]], 0)</f>
        <v>160</v>
      </c>
      <c r="AX37" s="20">
        <f t="shared" si="56"/>
        <v>29440</v>
      </c>
      <c r="AY37" s="16">
        <f>IF(Table1[[#This Row],[Sustainability Check 1 (2017-2018) Status]]="Continued", Table1[[#This Row],[Students Per Spring]], 0)</f>
        <v>160</v>
      </c>
      <c r="AZ37" s="20">
        <f t="shared" si="57"/>
        <v>29440</v>
      </c>
      <c r="BA37" s="16">
        <f t="shared" si="58"/>
        <v>480</v>
      </c>
      <c r="BB37" s="20">
        <f t="shared" si="59"/>
        <v>88320</v>
      </c>
      <c r="BC37" s="20" t="s">
        <v>145</v>
      </c>
      <c r="BD37" s="16">
        <v>160</v>
      </c>
      <c r="BE37" s="16">
        <v>160</v>
      </c>
      <c r="BF37" s="16">
        <v>160</v>
      </c>
      <c r="BG37" s="16">
        <f t="shared" si="61"/>
        <v>480</v>
      </c>
      <c r="BH37" s="20">
        <v>230.22</v>
      </c>
      <c r="BI37" s="20">
        <f>Table1[[#This Row],[Check 2 Students Total]]*Table1[[#This Row],[Summer 2018 Price Check]]</f>
        <v>110505.60000000001</v>
      </c>
      <c r="BJ37" s="16">
        <f>IF(Table1[[#This Row],[Sustainability Check 2 (2018-2019) Status]]="Continued", Table1[[#This Row],[Check 2 Students Summer]], 0)</f>
        <v>160</v>
      </c>
      <c r="BK37" s="20">
        <f>Table1[[#This Row],[Summer 2018 Price Check]]*BJ37</f>
        <v>36835.199999999997</v>
      </c>
      <c r="BL37" s="16">
        <f>IF(Table1[[#This Row],[Sustainability Check 2 (2018-2019) Status]]="Continued", Table1[[#This Row],[Check 2 Students Fall]], 0)</f>
        <v>160</v>
      </c>
      <c r="BM37" s="20">
        <f>Table1[[#This Row],[Summer 2018 Price Check]]*BL37</f>
        <v>36835.199999999997</v>
      </c>
      <c r="BN37" s="15">
        <f>IF(Table1[[#This Row],[Sustainability Check 2 (2018-2019) Status]]="Continued", Table1[Check 2 Students Spring], 0)</f>
        <v>160</v>
      </c>
      <c r="BO37" s="20">
        <f>Table1[[#This Row],[Summer 2018 Price Check]]*Table1[[#This Row],[Spring 2019 Students]]</f>
        <v>36835.199999999997</v>
      </c>
      <c r="BP37" s="16">
        <f t="shared" si="19"/>
        <v>480</v>
      </c>
      <c r="BQ37" s="20">
        <f t="shared" si="20"/>
        <v>110505.59999999999</v>
      </c>
      <c r="BR37" s="20" t="s">
        <v>145</v>
      </c>
      <c r="BS37" s="15">
        <v>169</v>
      </c>
      <c r="BT37" s="15">
        <v>578</v>
      </c>
      <c r="BU37" s="15">
        <v>160</v>
      </c>
      <c r="BV37" s="15">
        <f t="shared" si="67"/>
        <v>907</v>
      </c>
      <c r="BW37" s="20">
        <v>100</v>
      </c>
      <c r="BX37" s="20">
        <f t="shared" si="22"/>
        <v>90700</v>
      </c>
      <c r="BY37" s="13" t="s">
        <v>203</v>
      </c>
      <c r="BZ37" s="15">
        <f>IF(Table1[[#This Row],[Check 3 Status]]="Continued", Table1[[#This Row],[Check 3 Students Summer]], 0)</f>
        <v>169</v>
      </c>
      <c r="CA37" s="20">
        <f>Table1[[#This Row],[Check 3 Per Student Savings]]*BZ37</f>
        <v>16900</v>
      </c>
      <c r="CB37" s="15">
        <f>IF(Table1[[#This Row],[Check 3 Status]]="Continued", Table1[[#This Row],[Check 3 Students Fall]], 0)</f>
        <v>578</v>
      </c>
      <c r="CC37" s="20">
        <f>Table1[[#This Row],[Check 3 Per Student Savings]]*CB37</f>
        <v>57800</v>
      </c>
      <c r="CD37" s="15">
        <f>IF(Table1[[#This Row],[Check 3 Status]]="Continued", Table1[[#This Row],[Check 3 Students Spring]], 0)</f>
        <v>160</v>
      </c>
      <c r="CE37" s="20">
        <f>Table1[[#This Row],[Check 3 Per Student Savings]]*CD37</f>
        <v>16000</v>
      </c>
      <c r="CF37" s="15">
        <f t="shared" si="23"/>
        <v>907</v>
      </c>
      <c r="CG37" s="20">
        <f t="shared" si="24"/>
        <v>90700</v>
      </c>
      <c r="CH37" s="20" t="s">
        <v>145</v>
      </c>
      <c r="CI37" s="15">
        <v>169</v>
      </c>
      <c r="CJ37" s="15">
        <v>578</v>
      </c>
      <c r="CK37" s="15">
        <v>160</v>
      </c>
      <c r="CL37" s="15">
        <f t="shared" si="63"/>
        <v>907</v>
      </c>
      <c r="CM37" s="20">
        <v>100</v>
      </c>
      <c r="CN37" s="20">
        <f t="shared" si="26"/>
        <v>90700</v>
      </c>
      <c r="CO37" s="15">
        <f>IF(Table1[[#This Row],[Check 4 Status]]="Continued", Table1[[#This Row],[Check 4 Students Summer]], 0)</f>
        <v>169</v>
      </c>
      <c r="CP37" s="20">
        <f>Table1[[#This Row],[Check 4 Per Student Savings]]*CO37</f>
        <v>16900</v>
      </c>
      <c r="CQ37" s="15">
        <f>IF(Table1[[#This Row],[Check 4 Status]]="Continued", Table1[[#This Row],[Check 4 Students Fall]], 0)</f>
        <v>578</v>
      </c>
      <c r="CR37" s="20">
        <f>Table1[[#This Row],[Check 4 Per Student Savings]]*CQ37</f>
        <v>57800</v>
      </c>
      <c r="CS37" s="15">
        <f>IF(Table1[[#This Row],[Check 4 Status]]="Continued", Table1[[#This Row],[Check 4 Students Spring]], 0)</f>
        <v>160</v>
      </c>
      <c r="CT37" s="20">
        <f>Table1[[#This Row],[Check 4 Per Student Savings]]*CS37</f>
        <v>16000</v>
      </c>
      <c r="CU37" s="89">
        <f t="shared" si="27"/>
        <v>907</v>
      </c>
      <c r="CV37" s="20">
        <f t="shared" si="28"/>
        <v>90700</v>
      </c>
      <c r="CW37" s="20" t="s">
        <v>145</v>
      </c>
      <c r="CX37" s="15">
        <v>160</v>
      </c>
      <c r="CY37" s="15">
        <v>160</v>
      </c>
      <c r="CZ37" s="15">
        <v>160</v>
      </c>
      <c r="DA37" s="15">
        <f t="shared" si="29"/>
        <v>480</v>
      </c>
      <c r="DB37" s="20">
        <v>100</v>
      </c>
      <c r="DC37" s="20">
        <f t="shared" si="30"/>
        <v>48000</v>
      </c>
      <c r="DD37" s="23" t="s">
        <v>136</v>
      </c>
      <c r="DE37" s="15">
        <f>IF(Table1[[#This Row],[Check 5 Status]]="Continued", Table1[[#This Row],[Check 5 Students Summer]], 0)</f>
        <v>160</v>
      </c>
      <c r="DF37" s="20">
        <f>Table1[[#This Row],[Check 5 Per Student Savings]]*DE37</f>
        <v>16000</v>
      </c>
      <c r="DG37" s="15">
        <f>IF(Table1[[#This Row],[Check 5 Status]]="Continued", Table1[[#This Row],[Check 5 Students Fall]], 0)</f>
        <v>160</v>
      </c>
      <c r="DH37" s="20">
        <f>Table1[[#This Row],[Check 5 Per Student Savings]]*DG37</f>
        <v>16000</v>
      </c>
      <c r="DI37" s="15">
        <f>IF(Table1[[#This Row],[Check 5 Status]]="Continued", Table1[[#This Row],[Check 5 Students Spring]], 0)</f>
        <v>160</v>
      </c>
      <c r="DJ37" s="20">
        <f>Table1[[#This Row],[Check 5 Per Student Savings]]*DI37</f>
        <v>16000</v>
      </c>
      <c r="DK37" s="15">
        <f t="shared" si="31"/>
        <v>480</v>
      </c>
      <c r="DL37" s="20">
        <f t="shared" si="32"/>
        <v>48000</v>
      </c>
      <c r="DM37" s="20" t="s">
        <v>224</v>
      </c>
      <c r="DN37" s="15">
        <v>160</v>
      </c>
      <c r="DO37" s="15">
        <v>160</v>
      </c>
      <c r="DP37" s="15">
        <v>160</v>
      </c>
      <c r="DQ37" s="15">
        <f t="shared" si="33"/>
        <v>480</v>
      </c>
      <c r="DR37" s="20">
        <v>100</v>
      </c>
      <c r="DS37" s="20">
        <f t="shared" si="34"/>
        <v>48000</v>
      </c>
      <c r="DT37" s="23" t="s">
        <v>136</v>
      </c>
      <c r="DU37" s="15">
        <f>IF(Table1[[#This Row],[Check 6 Status]]="Continued", Table1[[#This Row],[Check 6 Students Summer]], 0)</f>
        <v>0</v>
      </c>
      <c r="DV37" s="20">
        <f>Table1[[#This Row],[Check 6 Per Student Savings]]*DU37</f>
        <v>0</v>
      </c>
      <c r="DW37" s="15">
        <f>IF(Table1[[#This Row],[Check 6 Status]]="Continued", Table1[[#This Row],[Check 6 Students Fall]], 0)</f>
        <v>0</v>
      </c>
      <c r="DX37" s="20">
        <f>Table1[[#This Row],[Check 6 Per Student Savings]]*DW37</f>
        <v>0</v>
      </c>
      <c r="DY37" s="15">
        <f>IF(Table1[[#This Row],[Check 6 Status]]="Continued", Table1[[#This Row],[Check 6 Students Spring]], 0)</f>
        <v>0</v>
      </c>
      <c r="DZ37" s="20">
        <f>Table1[[#This Row],[Check 6 Per Student Savings]]*DY37</f>
        <v>0</v>
      </c>
      <c r="EA37" s="15">
        <f t="shared" si="35"/>
        <v>0</v>
      </c>
      <c r="EB37" s="20">
        <f t="shared" si="36"/>
        <v>0</v>
      </c>
      <c r="EC37"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3894</v>
      </c>
      <c r="ED37"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545985.6</v>
      </c>
      <c r="EE37" s="20">
        <f>Table1[[#This Row],[Grand Total Savings]]/Table1[[#This Row],[Total Award]]</f>
        <v>18.19952</v>
      </c>
      <c r="EF37" s="13"/>
      <c r="EG37" s="13"/>
      <c r="EH37" s="13"/>
      <c r="EI37" s="13"/>
      <c r="EJ37" s="13"/>
      <c r="EK37" s="13"/>
      <c r="EL37" s="13"/>
      <c r="FB37" s="13"/>
      <c r="FC37" s="13"/>
      <c r="FD37" s="13"/>
      <c r="FE37" s="13"/>
    </row>
    <row r="38" spans="1:161" x14ac:dyDescent="0.25">
      <c r="A38" s="116">
        <v>109</v>
      </c>
      <c r="B38" s="39" t="s">
        <v>330</v>
      </c>
      <c r="C38" s="23" t="s">
        <v>7</v>
      </c>
      <c r="D38" s="71" t="s">
        <v>134</v>
      </c>
      <c r="E38" s="13" t="s">
        <v>307</v>
      </c>
      <c r="F38" s="52">
        <v>30000</v>
      </c>
      <c r="G38" s="23" t="s">
        <v>136</v>
      </c>
      <c r="H38" s="28" t="s">
        <v>398</v>
      </c>
      <c r="I38" s="41" t="s">
        <v>399</v>
      </c>
      <c r="J38" s="28" t="s">
        <v>400</v>
      </c>
      <c r="K38" s="28" t="s">
        <v>401</v>
      </c>
      <c r="L38" s="28" t="s">
        <v>201</v>
      </c>
      <c r="M38" s="13" t="s">
        <v>163</v>
      </c>
      <c r="N38" s="13" t="s">
        <v>163</v>
      </c>
      <c r="O38" s="13" t="s">
        <v>153</v>
      </c>
      <c r="P38" s="20">
        <v>68704</v>
      </c>
      <c r="Q38" s="13">
        <v>452</v>
      </c>
      <c r="R38" s="20">
        <f t="shared" ref="R38:R69" si="68">P38/Q38</f>
        <v>152</v>
      </c>
      <c r="S38" s="15">
        <f>Q38/3</f>
        <v>150.66666666666666</v>
      </c>
      <c r="T38" s="15">
        <f>Q38/3</f>
        <v>150.66666666666666</v>
      </c>
      <c r="U38" s="15">
        <f>Q38/3</f>
        <v>150.66666666666666</v>
      </c>
      <c r="V38" s="13" t="s">
        <v>217</v>
      </c>
      <c r="W38" s="13" t="s">
        <v>144</v>
      </c>
      <c r="Z38" s="13" t="s">
        <v>145</v>
      </c>
      <c r="AA38" s="15">
        <v>0</v>
      </c>
      <c r="AB38" s="20">
        <v>0</v>
      </c>
      <c r="AC38" s="15">
        <v>0</v>
      </c>
      <c r="AD38" s="20">
        <f t="shared" si="62"/>
        <v>0</v>
      </c>
      <c r="AE38" s="15">
        <v>0</v>
      </c>
      <c r="AF38" s="20">
        <f t="shared" si="64"/>
        <v>0</v>
      </c>
      <c r="AG38" s="15">
        <f>Table1[[#This Row],[Students Per Fall]]</f>
        <v>150.66666666666666</v>
      </c>
      <c r="AH38" s="20">
        <f t="shared" si="65"/>
        <v>22901.333333333332</v>
      </c>
      <c r="AI38" s="15">
        <f>IF(Table1[[#This Row],[Sustainability Check 1 (2017-2018) Status]]="Continued", Table1[[#This Row],[Students Per Spring]], 0)</f>
        <v>150.66666666666666</v>
      </c>
      <c r="AJ38" s="20">
        <f t="shared" si="66"/>
        <v>22901.333333333332</v>
      </c>
      <c r="AK38" s="15">
        <f t="shared" si="49"/>
        <v>301.33333333333331</v>
      </c>
      <c r="AL38" s="20">
        <f t="shared" si="37"/>
        <v>45802.666666666664</v>
      </c>
      <c r="AM38" s="15">
        <f>IF(Table1[[#This Row],[Sustainability Check 1 (2017-2018) Status]]="Continued", Table1[[#This Row],[Students Per Summer]], 0)</f>
        <v>150.66666666666666</v>
      </c>
      <c r="AN38" s="20">
        <f t="shared" si="50"/>
        <v>22901.333333333332</v>
      </c>
      <c r="AO38" s="16">
        <f>IF(Table1[[#This Row],[Sustainability Check 1 (2017-2018) Status]]="Continued", Table1[[#This Row],[Students Per Fall]], 0)</f>
        <v>150.66666666666666</v>
      </c>
      <c r="AP38" s="20">
        <f t="shared" si="51"/>
        <v>22901.333333333332</v>
      </c>
      <c r="AQ38" s="16">
        <f>IF(Table1[[#This Row],[Sustainability Check 1 (2017-2018) Status]]="Continued", Table1[[#This Row],[Students Per Spring]], 0)</f>
        <v>150.66666666666666</v>
      </c>
      <c r="AR38" s="20">
        <f t="shared" si="52"/>
        <v>22901.333333333332</v>
      </c>
      <c r="AS38" s="16">
        <f t="shared" si="53"/>
        <v>452</v>
      </c>
      <c r="AT38" s="20">
        <f t="shared" si="54"/>
        <v>68704</v>
      </c>
      <c r="AU38" s="16">
        <f>IF(Table1[[#This Row],[Sustainability Check 1 (2017-2018) Status]]="Continued", Table1[[#This Row],[Students Per Summer]], 0)</f>
        <v>150.66666666666666</v>
      </c>
      <c r="AV38" s="20">
        <f t="shared" si="55"/>
        <v>22901.333333333332</v>
      </c>
      <c r="AW38" s="16">
        <f>IF(Table1[[#This Row],[Sustainability Check 1 (2017-2018) Status]]="Continued", Table1[[#This Row],[Students Per Fall]], 0)</f>
        <v>150.66666666666666</v>
      </c>
      <c r="AX38" s="20">
        <f t="shared" si="56"/>
        <v>22901.333333333332</v>
      </c>
      <c r="AY38" s="16">
        <f>IF(Table1[[#This Row],[Sustainability Check 1 (2017-2018) Status]]="Continued", Table1[[#This Row],[Students Per Spring]], 0)</f>
        <v>150.66666666666666</v>
      </c>
      <c r="AZ38" s="20">
        <f t="shared" si="57"/>
        <v>22901.333333333332</v>
      </c>
      <c r="BA38" s="16">
        <f t="shared" si="58"/>
        <v>452</v>
      </c>
      <c r="BB38" s="20">
        <f t="shared" si="59"/>
        <v>68704</v>
      </c>
      <c r="BC38" s="20" t="s">
        <v>145</v>
      </c>
      <c r="BD38" s="16">
        <v>151</v>
      </c>
      <c r="BE38" s="16">
        <v>151</v>
      </c>
      <c r="BF38" s="16">
        <v>151</v>
      </c>
      <c r="BG38" s="16">
        <f t="shared" si="61"/>
        <v>453</v>
      </c>
      <c r="BH38" s="24">
        <v>145.35</v>
      </c>
      <c r="BI38" s="20">
        <f>Table1[[#This Row],[Check 2 Students Total]]*Table1[[#This Row],[Summer 2018 Price Check]]</f>
        <v>65843.55</v>
      </c>
      <c r="BJ38" s="16">
        <f>IF(Table1[[#This Row],[Sustainability Check 2 (2018-2019) Status]]="Continued", Table1[[#This Row],[Check 2 Students Summer]], 0)</f>
        <v>151</v>
      </c>
      <c r="BK38" s="20">
        <f>Table1[[#This Row],[Summer 2018 Price Check]]*BJ38</f>
        <v>21947.85</v>
      </c>
      <c r="BL38" s="16">
        <f>IF(Table1[[#This Row],[Sustainability Check 2 (2018-2019) Status]]="Continued", Table1[[#This Row],[Check 2 Students Fall]], 0)</f>
        <v>151</v>
      </c>
      <c r="BM38" s="20">
        <f>Table1[[#This Row],[Summer 2018 Price Check]]*BL38</f>
        <v>21947.85</v>
      </c>
      <c r="BN38" s="15">
        <f>IF(Table1[[#This Row],[Sustainability Check 2 (2018-2019) Status]]="Continued", Table1[Check 2 Students Spring], 0)</f>
        <v>151</v>
      </c>
      <c r="BO38" s="20">
        <f>Table1[[#This Row],[Summer 2018 Price Check]]*Table1[[#This Row],[Spring 2019 Students]]</f>
        <v>21947.85</v>
      </c>
      <c r="BP38" s="16">
        <f t="shared" si="19"/>
        <v>453</v>
      </c>
      <c r="BQ38" s="20">
        <f t="shared" si="20"/>
        <v>65843.549999999988</v>
      </c>
      <c r="BR38" s="20" t="s">
        <v>145</v>
      </c>
      <c r="BS38" s="15">
        <v>24</v>
      </c>
      <c r="BT38" s="15">
        <v>200</v>
      </c>
      <c r="BU38" s="15">
        <v>200</v>
      </c>
      <c r="BV38" s="15">
        <f t="shared" si="67"/>
        <v>424</v>
      </c>
      <c r="BW38" s="20">
        <v>180</v>
      </c>
      <c r="BX38" s="20">
        <f t="shared" si="22"/>
        <v>76320</v>
      </c>
      <c r="BY38" s="13" t="s">
        <v>217</v>
      </c>
      <c r="BZ38" s="15">
        <f>IF(Table1[[#This Row],[Check 3 Status]]="Continued", Table1[[#This Row],[Check 3 Students Summer]], 0)</f>
        <v>24</v>
      </c>
      <c r="CA38" s="20">
        <f>Table1[[#This Row],[Check 3 Per Student Savings]]*BZ38</f>
        <v>4320</v>
      </c>
      <c r="CB38" s="15">
        <f>IF(Table1[[#This Row],[Check 3 Status]]="Continued", Table1[[#This Row],[Check 3 Students Fall]], 0)</f>
        <v>200</v>
      </c>
      <c r="CC38" s="20">
        <f>Table1[[#This Row],[Check 3 Per Student Savings]]*CB38</f>
        <v>36000</v>
      </c>
      <c r="CD38" s="15">
        <f>IF(Table1[[#This Row],[Check 3 Status]]="Continued", Table1[[#This Row],[Check 3 Students Spring]], 0)</f>
        <v>200</v>
      </c>
      <c r="CE38" s="20">
        <f>Table1[[#This Row],[Check 3 Per Student Savings]]*CD38</f>
        <v>36000</v>
      </c>
      <c r="CF38" s="15">
        <f t="shared" si="23"/>
        <v>424</v>
      </c>
      <c r="CG38" s="20">
        <f t="shared" si="24"/>
        <v>76320</v>
      </c>
      <c r="CH38" s="20" t="s">
        <v>145</v>
      </c>
      <c r="CI38" s="15">
        <v>24</v>
      </c>
      <c r="CJ38" s="15">
        <v>200</v>
      </c>
      <c r="CK38" s="15">
        <v>200</v>
      </c>
      <c r="CL38" s="15">
        <f t="shared" si="63"/>
        <v>424</v>
      </c>
      <c r="CM38" s="20">
        <v>180</v>
      </c>
      <c r="CN38" s="20">
        <f t="shared" si="26"/>
        <v>76320</v>
      </c>
      <c r="CO38" s="15">
        <f>IF(Table1[[#This Row],[Check 4 Status]]="Continued", Table1[[#This Row],[Check 4 Students Summer]], 0)</f>
        <v>24</v>
      </c>
      <c r="CP38" s="20">
        <f>Table1[[#This Row],[Check 4 Per Student Savings]]*CO38</f>
        <v>4320</v>
      </c>
      <c r="CQ38" s="15">
        <f>IF(Table1[[#This Row],[Check 4 Status]]="Continued", Table1[[#This Row],[Check 4 Students Fall]], 0)</f>
        <v>200</v>
      </c>
      <c r="CR38" s="20">
        <f>Table1[[#This Row],[Check 4 Per Student Savings]]*CQ38</f>
        <v>36000</v>
      </c>
      <c r="CS38" s="15">
        <f>IF(Table1[[#This Row],[Check 4 Status]]="Continued", Table1[[#This Row],[Check 4 Students Spring]], 0)</f>
        <v>200</v>
      </c>
      <c r="CT38" s="20">
        <f>Table1[[#This Row],[Check 4 Per Student Savings]]*CS38</f>
        <v>36000</v>
      </c>
      <c r="CU38" s="89">
        <f t="shared" si="27"/>
        <v>424</v>
      </c>
      <c r="CV38" s="20">
        <f t="shared" si="28"/>
        <v>76320</v>
      </c>
      <c r="CW38" s="20" t="s">
        <v>224</v>
      </c>
      <c r="CX38" s="15">
        <v>150.66666666666666</v>
      </c>
      <c r="CY38" s="15">
        <v>150.66666666666666</v>
      </c>
      <c r="CZ38" s="15">
        <v>150.66666666666666</v>
      </c>
      <c r="DA38" s="15">
        <f t="shared" si="29"/>
        <v>452</v>
      </c>
      <c r="DB38" s="20">
        <v>180</v>
      </c>
      <c r="DC38" s="20">
        <f t="shared" si="30"/>
        <v>81360</v>
      </c>
      <c r="DD38" s="23" t="s">
        <v>136</v>
      </c>
      <c r="DE38" s="15">
        <f>IF(Table1[[#This Row],[Check 5 Status]]="Continued", Table1[[#This Row],[Check 5 Students Summer]], 0)</f>
        <v>0</v>
      </c>
      <c r="DF38" s="20">
        <f>Table1[[#This Row],[Check 5 Per Student Savings]]*DE38</f>
        <v>0</v>
      </c>
      <c r="DG38" s="15">
        <f>IF(Table1[[#This Row],[Check 5 Status]]="Continued", Table1[[#This Row],[Check 5 Students Fall]], 0)</f>
        <v>0</v>
      </c>
      <c r="DH38" s="20">
        <f>Table1[[#This Row],[Check 5 Per Student Savings]]*DG38</f>
        <v>0</v>
      </c>
      <c r="DI38" s="15">
        <f>IF(Table1[[#This Row],[Check 5 Status]]="Continued", Table1[[#This Row],[Check 5 Students Spring]], 0)</f>
        <v>0</v>
      </c>
      <c r="DJ38" s="20">
        <f>Table1[[#This Row],[Check 5 Per Student Savings]]*DI38</f>
        <v>0</v>
      </c>
      <c r="DK38" s="15">
        <f t="shared" si="31"/>
        <v>0</v>
      </c>
      <c r="DL38" s="20">
        <f t="shared" si="32"/>
        <v>0</v>
      </c>
      <c r="DM38" s="20" t="s">
        <v>224</v>
      </c>
      <c r="DN38" s="15">
        <v>150.66666666666666</v>
      </c>
      <c r="DO38" s="15">
        <v>150.66666666666666</v>
      </c>
      <c r="DP38" s="15">
        <v>150.66666666666666</v>
      </c>
      <c r="DQ38" s="15">
        <f t="shared" si="33"/>
        <v>452</v>
      </c>
      <c r="DR38" s="20">
        <v>180</v>
      </c>
      <c r="DS38" s="20">
        <f t="shared" si="34"/>
        <v>81360</v>
      </c>
      <c r="DT38" s="23" t="s">
        <v>136</v>
      </c>
      <c r="DU38" s="15">
        <f>IF(Table1[[#This Row],[Check 6 Status]]="Continued", Table1[[#This Row],[Check 6 Students Summer]], 0)</f>
        <v>0</v>
      </c>
      <c r="DV38" s="20">
        <f>Table1[[#This Row],[Check 6 Per Student Savings]]*DU38</f>
        <v>0</v>
      </c>
      <c r="DW38" s="15">
        <f>IF(Table1[[#This Row],[Check 6 Status]]="Continued", Table1[[#This Row],[Check 6 Students Fall]], 0)</f>
        <v>0</v>
      </c>
      <c r="DX38" s="20">
        <f>Table1[[#This Row],[Check 6 Per Student Savings]]*DW38</f>
        <v>0</v>
      </c>
      <c r="DY38" s="15">
        <f>IF(Table1[[#This Row],[Check 6 Status]]="Continued", Table1[[#This Row],[Check 6 Students Spring]], 0)</f>
        <v>0</v>
      </c>
      <c r="DZ38" s="20">
        <f>Table1[[#This Row],[Check 6 Per Student Savings]]*DY38</f>
        <v>0</v>
      </c>
      <c r="EA38" s="15">
        <f t="shared" si="35"/>
        <v>0</v>
      </c>
      <c r="EB38" s="20">
        <f t="shared" si="36"/>
        <v>0</v>
      </c>
      <c r="EC38"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2506.333333333333</v>
      </c>
      <c r="ED38"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401694.21666666667</v>
      </c>
      <c r="EE38" s="20">
        <f>Table1[[#This Row],[Grand Total Savings]]/Table1[[#This Row],[Total Award]]</f>
        <v>13.389807222222222</v>
      </c>
      <c r="EF38" s="13"/>
      <c r="EG38" s="13"/>
      <c r="EH38" s="13"/>
      <c r="EI38" s="13"/>
      <c r="EJ38" s="13"/>
      <c r="EK38" s="13"/>
      <c r="EL38" s="13"/>
      <c r="FB38" s="13"/>
      <c r="FC38" s="13"/>
      <c r="FD38" s="13"/>
      <c r="FE38" s="13"/>
    </row>
    <row r="39" spans="1:161" x14ac:dyDescent="0.25">
      <c r="A39" s="116">
        <v>111</v>
      </c>
      <c r="B39" s="39" t="s">
        <v>330</v>
      </c>
      <c r="C39" s="23" t="s">
        <v>7</v>
      </c>
      <c r="D39" s="71" t="s">
        <v>134</v>
      </c>
      <c r="E39" s="13" t="s">
        <v>135</v>
      </c>
      <c r="F39" s="52">
        <v>16600</v>
      </c>
      <c r="G39" s="23" t="s">
        <v>136</v>
      </c>
      <c r="H39" s="28" t="s">
        <v>402</v>
      </c>
      <c r="I39" s="13" t="s">
        <v>403</v>
      </c>
      <c r="J39" s="28" t="s">
        <v>404</v>
      </c>
      <c r="K39" s="28" t="s">
        <v>405</v>
      </c>
      <c r="L39" s="28" t="s">
        <v>305</v>
      </c>
      <c r="M39" s="13" t="s">
        <v>142</v>
      </c>
      <c r="N39" s="13" t="s">
        <v>142</v>
      </c>
      <c r="O39" s="13" t="s">
        <v>142</v>
      </c>
      <c r="P39" s="20">
        <v>77400</v>
      </c>
      <c r="Q39" s="13">
        <v>360</v>
      </c>
      <c r="R39" s="20">
        <f t="shared" si="68"/>
        <v>215</v>
      </c>
      <c r="S39" s="15">
        <f>Q39/3</f>
        <v>120</v>
      </c>
      <c r="T39" s="15">
        <f>Q39/3</f>
        <v>120</v>
      </c>
      <c r="U39" s="15">
        <f>Q39/3</f>
        <v>120</v>
      </c>
      <c r="V39" s="13" t="s">
        <v>217</v>
      </c>
      <c r="W39" s="13" t="s">
        <v>144</v>
      </c>
      <c r="Z39" s="13" t="s">
        <v>145</v>
      </c>
      <c r="AA39" s="15">
        <v>0</v>
      </c>
      <c r="AB39" s="20">
        <v>0</v>
      </c>
      <c r="AC39" s="15">
        <v>0</v>
      </c>
      <c r="AD39" s="20">
        <f t="shared" si="62"/>
        <v>0</v>
      </c>
      <c r="AE39" s="15">
        <v>0</v>
      </c>
      <c r="AF39" s="20">
        <f t="shared" si="64"/>
        <v>0</v>
      </c>
      <c r="AG39" s="15">
        <f>Table1[[#This Row],[Students Per Fall]]</f>
        <v>120</v>
      </c>
      <c r="AH39" s="20">
        <f t="shared" si="65"/>
        <v>25800</v>
      </c>
      <c r="AI39" s="15">
        <f>IF(Table1[[#This Row],[Sustainability Check 1 (2017-2018) Status]]="Continued", Table1[[#This Row],[Students Per Spring]], 0)</f>
        <v>120</v>
      </c>
      <c r="AJ39" s="20">
        <f t="shared" si="66"/>
        <v>25800</v>
      </c>
      <c r="AK39" s="15">
        <f t="shared" si="49"/>
        <v>240</v>
      </c>
      <c r="AL39" s="20">
        <f t="shared" si="37"/>
        <v>51600</v>
      </c>
      <c r="AM39" s="15">
        <f>IF(Table1[[#This Row],[Sustainability Check 1 (2017-2018) Status]]="Continued", Table1[[#This Row],[Students Per Summer]], 0)</f>
        <v>120</v>
      </c>
      <c r="AN39" s="20">
        <f t="shared" si="50"/>
        <v>25800</v>
      </c>
      <c r="AO39" s="16">
        <f>IF(Table1[[#This Row],[Sustainability Check 1 (2017-2018) Status]]="Continued", Table1[[#This Row],[Students Per Fall]], 0)</f>
        <v>120</v>
      </c>
      <c r="AP39" s="20">
        <f t="shared" si="51"/>
        <v>25800</v>
      </c>
      <c r="AQ39" s="16">
        <f>IF(Table1[[#This Row],[Sustainability Check 1 (2017-2018) Status]]="Continued", Table1[[#This Row],[Students Per Spring]], 0)</f>
        <v>120</v>
      </c>
      <c r="AR39" s="20">
        <f t="shared" si="52"/>
        <v>25800</v>
      </c>
      <c r="AS39" s="16">
        <f t="shared" si="53"/>
        <v>360</v>
      </c>
      <c r="AT39" s="20">
        <f t="shared" si="54"/>
        <v>77400</v>
      </c>
      <c r="AU39" s="16">
        <f>IF(Table1[[#This Row],[Sustainability Check 1 (2017-2018) Status]]="Continued", Table1[[#This Row],[Students Per Summer]], 0)</f>
        <v>120</v>
      </c>
      <c r="AV39" s="20">
        <f t="shared" si="55"/>
        <v>25800</v>
      </c>
      <c r="AW39" s="16">
        <f>IF(Table1[[#This Row],[Sustainability Check 1 (2017-2018) Status]]="Continued", Table1[[#This Row],[Students Per Fall]], 0)</f>
        <v>120</v>
      </c>
      <c r="AX39" s="20">
        <f t="shared" si="56"/>
        <v>25800</v>
      </c>
      <c r="AY39" s="16">
        <f>IF(Table1[[#This Row],[Sustainability Check 1 (2017-2018) Status]]="Continued", Table1[[#This Row],[Students Per Spring]], 0)</f>
        <v>120</v>
      </c>
      <c r="AZ39" s="20">
        <f t="shared" si="57"/>
        <v>25800</v>
      </c>
      <c r="BA39" s="16">
        <f t="shared" si="58"/>
        <v>360</v>
      </c>
      <c r="BB39" s="20">
        <f t="shared" si="59"/>
        <v>77400</v>
      </c>
      <c r="BC39" s="20" t="s">
        <v>145</v>
      </c>
      <c r="BD39" s="16">
        <v>50</v>
      </c>
      <c r="BE39" s="16">
        <v>150</v>
      </c>
      <c r="BF39" s="16">
        <v>150</v>
      </c>
      <c r="BG39" s="16">
        <f t="shared" si="61"/>
        <v>350</v>
      </c>
      <c r="BH39" s="24">
        <v>40</v>
      </c>
      <c r="BI39" s="20">
        <f>Table1[[#This Row],[Check 2 Students Total]]*Table1[[#This Row],[Summer 2018 Price Check]]</f>
        <v>14000</v>
      </c>
      <c r="BJ39" s="16">
        <f>IF(Table1[[#This Row],[Sustainability Check 2 (2018-2019) Status]]="Continued", Table1[[#This Row],[Check 2 Students Summer]], 0)</f>
        <v>50</v>
      </c>
      <c r="BK39" s="20">
        <f>Table1[[#This Row],[Summer 2018 Price Check]]*BJ39</f>
        <v>2000</v>
      </c>
      <c r="BL39" s="16">
        <f>IF(Table1[[#This Row],[Sustainability Check 2 (2018-2019) Status]]="Continued", Table1[[#This Row],[Check 2 Students Fall]], 0)</f>
        <v>150</v>
      </c>
      <c r="BM39" s="20">
        <f>Table1[[#This Row],[Summer 2018 Price Check]]*BL39</f>
        <v>6000</v>
      </c>
      <c r="BN39" s="15">
        <f>IF(Table1[[#This Row],[Sustainability Check 2 (2018-2019) Status]]="Continued", Table1[Check 2 Students Spring], 0)</f>
        <v>150</v>
      </c>
      <c r="BO39" s="20">
        <f>Table1[[#This Row],[Summer 2018 Price Check]]*Table1[[#This Row],[Spring 2019 Students]]</f>
        <v>6000</v>
      </c>
      <c r="BP39" s="16">
        <f t="shared" si="19"/>
        <v>350</v>
      </c>
      <c r="BQ39" s="20">
        <f t="shared" si="20"/>
        <v>14000</v>
      </c>
      <c r="BR39" s="20" t="s">
        <v>145</v>
      </c>
      <c r="BS39" s="15">
        <v>50</v>
      </c>
      <c r="BT39" s="15">
        <v>150</v>
      </c>
      <c r="BU39" s="15">
        <v>150</v>
      </c>
      <c r="BV39" s="15">
        <f t="shared" si="67"/>
        <v>350</v>
      </c>
      <c r="BW39" s="20">
        <v>100</v>
      </c>
      <c r="BX39" s="20">
        <f t="shared" si="22"/>
        <v>35000</v>
      </c>
      <c r="BY39" s="13" t="s">
        <v>217</v>
      </c>
      <c r="BZ39" s="15">
        <f>IF(Table1[[#This Row],[Check 3 Status]]="Continued", Table1[[#This Row],[Check 3 Students Summer]], 0)</f>
        <v>50</v>
      </c>
      <c r="CA39" s="20">
        <f>Table1[[#This Row],[Check 3 Per Student Savings]]*BZ39</f>
        <v>5000</v>
      </c>
      <c r="CB39" s="15">
        <f>IF(Table1[[#This Row],[Check 3 Status]]="Continued", Table1[[#This Row],[Check 3 Students Fall]], 0)</f>
        <v>150</v>
      </c>
      <c r="CC39" s="20">
        <f>Table1[[#This Row],[Check 3 Per Student Savings]]*CB39</f>
        <v>15000</v>
      </c>
      <c r="CD39" s="15">
        <f>IF(Table1[[#This Row],[Check 3 Status]]="Continued", Table1[[#This Row],[Check 3 Students Spring]], 0)</f>
        <v>150</v>
      </c>
      <c r="CE39" s="20">
        <f>Table1[[#This Row],[Check 3 Per Student Savings]]*CD39</f>
        <v>15000</v>
      </c>
      <c r="CF39" s="15">
        <f t="shared" si="23"/>
        <v>350</v>
      </c>
      <c r="CG39" s="20">
        <f t="shared" si="24"/>
        <v>35000</v>
      </c>
      <c r="CH39" s="20" t="s">
        <v>145</v>
      </c>
      <c r="CI39" s="15">
        <v>50</v>
      </c>
      <c r="CJ39" s="15">
        <v>150</v>
      </c>
      <c r="CK39" s="15">
        <v>150</v>
      </c>
      <c r="CL39" s="15">
        <f t="shared" si="63"/>
        <v>350</v>
      </c>
      <c r="CM39" s="20">
        <v>100</v>
      </c>
      <c r="CN39" s="20">
        <f t="shared" si="26"/>
        <v>35000</v>
      </c>
      <c r="CO39" s="15">
        <f>IF(Table1[[#This Row],[Check 4 Status]]="Continued", Table1[[#This Row],[Check 4 Students Summer]], 0)</f>
        <v>50</v>
      </c>
      <c r="CP39" s="20">
        <f>Table1[[#This Row],[Check 4 Per Student Savings]]*CO39</f>
        <v>5000</v>
      </c>
      <c r="CQ39" s="15">
        <f>IF(Table1[[#This Row],[Check 4 Status]]="Continued", Table1[[#This Row],[Check 4 Students Fall]], 0)</f>
        <v>150</v>
      </c>
      <c r="CR39" s="20">
        <f>Table1[[#This Row],[Check 4 Per Student Savings]]*CQ39</f>
        <v>15000</v>
      </c>
      <c r="CS39" s="15">
        <f>IF(Table1[[#This Row],[Check 4 Status]]="Continued", Table1[[#This Row],[Check 4 Students Spring]], 0)</f>
        <v>150</v>
      </c>
      <c r="CT39" s="20">
        <f>Table1[[#This Row],[Check 4 Per Student Savings]]*CS39</f>
        <v>15000</v>
      </c>
      <c r="CU39" s="89">
        <f t="shared" si="27"/>
        <v>350</v>
      </c>
      <c r="CV39" s="20">
        <f t="shared" si="28"/>
        <v>35000</v>
      </c>
      <c r="CW39" s="20" t="s">
        <v>145</v>
      </c>
      <c r="CX39" s="15">
        <v>120</v>
      </c>
      <c r="CY39" s="15">
        <v>120</v>
      </c>
      <c r="CZ39" s="15">
        <v>120</v>
      </c>
      <c r="DA39" s="15">
        <f t="shared" si="29"/>
        <v>360</v>
      </c>
      <c r="DB39" s="20">
        <v>100</v>
      </c>
      <c r="DC39" s="20">
        <f t="shared" si="30"/>
        <v>36000</v>
      </c>
      <c r="DD39" s="23" t="s">
        <v>136</v>
      </c>
      <c r="DE39" s="15">
        <f>IF(Table1[[#This Row],[Check 5 Status]]="Continued", Table1[[#This Row],[Check 5 Students Summer]], 0)</f>
        <v>120</v>
      </c>
      <c r="DF39" s="20">
        <f>Table1[[#This Row],[Check 5 Per Student Savings]]*DE39</f>
        <v>12000</v>
      </c>
      <c r="DG39" s="15">
        <f>IF(Table1[[#This Row],[Check 5 Status]]="Continued", Table1[[#This Row],[Check 5 Students Fall]], 0)</f>
        <v>120</v>
      </c>
      <c r="DH39" s="20">
        <f>Table1[[#This Row],[Check 5 Per Student Savings]]*DG39</f>
        <v>12000</v>
      </c>
      <c r="DI39" s="15">
        <f>IF(Table1[[#This Row],[Check 5 Status]]="Continued", Table1[[#This Row],[Check 5 Students Spring]], 0)</f>
        <v>120</v>
      </c>
      <c r="DJ39" s="20">
        <f>Table1[[#This Row],[Check 5 Per Student Savings]]*DI39</f>
        <v>12000</v>
      </c>
      <c r="DK39" s="15">
        <f t="shared" si="31"/>
        <v>360</v>
      </c>
      <c r="DL39" s="20">
        <f t="shared" si="32"/>
        <v>36000</v>
      </c>
      <c r="DM39" s="20" t="s">
        <v>224</v>
      </c>
      <c r="DN39" s="15">
        <v>120</v>
      </c>
      <c r="DO39" s="15">
        <v>120</v>
      </c>
      <c r="DP39" s="15">
        <v>120</v>
      </c>
      <c r="DQ39" s="15">
        <f t="shared" si="33"/>
        <v>360</v>
      </c>
      <c r="DR39" s="20">
        <v>100</v>
      </c>
      <c r="DS39" s="20">
        <f t="shared" si="34"/>
        <v>36000</v>
      </c>
      <c r="DT39" s="23" t="s">
        <v>136</v>
      </c>
      <c r="DU39" s="15">
        <f>IF(Table1[[#This Row],[Check 6 Status]]="Continued", Table1[[#This Row],[Check 6 Students Summer]], 0)</f>
        <v>0</v>
      </c>
      <c r="DV39" s="20">
        <f>Table1[[#This Row],[Check 6 Per Student Savings]]*DU39</f>
        <v>0</v>
      </c>
      <c r="DW39" s="15">
        <f>IF(Table1[[#This Row],[Check 6 Status]]="Continued", Table1[[#This Row],[Check 6 Students Fall]], 0)</f>
        <v>0</v>
      </c>
      <c r="DX39" s="20">
        <f>Table1[[#This Row],[Check 6 Per Student Savings]]*DW39</f>
        <v>0</v>
      </c>
      <c r="DY39" s="15">
        <f>IF(Table1[[#This Row],[Check 6 Status]]="Continued", Table1[[#This Row],[Check 6 Students Spring]], 0)</f>
        <v>0</v>
      </c>
      <c r="DZ39" s="20">
        <f>Table1[[#This Row],[Check 6 Per Student Savings]]*DY39</f>
        <v>0</v>
      </c>
      <c r="EA39" s="15">
        <f t="shared" si="35"/>
        <v>0</v>
      </c>
      <c r="EB39" s="20">
        <f t="shared" si="36"/>
        <v>0</v>
      </c>
      <c r="EC39"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2370</v>
      </c>
      <c r="ED39"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326400</v>
      </c>
      <c r="EE39" s="20">
        <f>Table1[[#This Row],[Grand Total Savings]]/Table1[[#This Row],[Total Award]]</f>
        <v>19.662650602409638</v>
      </c>
      <c r="EF39" s="13"/>
      <c r="EG39" s="13"/>
      <c r="EH39" s="13"/>
      <c r="EI39" s="13"/>
      <c r="EJ39" s="13"/>
      <c r="EK39" s="13"/>
      <c r="EL39" s="13"/>
      <c r="FB39" s="13"/>
      <c r="FC39" s="13"/>
      <c r="FD39" s="13"/>
      <c r="FE39" s="13"/>
    </row>
    <row r="40" spans="1:161" x14ac:dyDescent="0.25">
      <c r="A40" s="116">
        <v>113</v>
      </c>
      <c r="B40" s="39" t="s">
        <v>330</v>
      </c>
      <c r="C40" s="23" t="s">
        <v>7</v>
      </c>
      <c r="D40" s="71" t="s">
        <v>134</v>
      </c>
      <c r="E40" s="13" t="s">
        <v>406</v>
      </c>
      <c r="F40" s="52">
        <v>29000</v>
      </c>
      <c r="G40" s="23" t="s">
        <v>136</v>
      </c>
      <c r="H40" s="28" t="s">
        <v>407</v>
      </c>
      <c r="I40" s="13" t="s">
        <v>408</v>
      </c>
      <c r="J40" s="28" t="s">
        <v>409</v>
      </c>
      <c r="K40" s="28" t="s">
        <v>410</v>
      </c>
      <c r="L40" s="28" t="s">
        <v>162</v>
      </c>
      <c r="M40" s="13" t="s">
        <v>163</v>
      </c>
      <c r="N40" s="13" t="s">
        <v>153</v>
      </c>
      <c r="O40" s="13" t="s">
        <v>153</v>
      </c>
      <c r="P40" s="20">
        <v>131250</v>
      </c>
      <c r="Q40" s="13">
        <v>750</v>
      </c>
      <c r="R40" s="20">
        <f t="shared" si="68"/>
        <v>175</v>
      </c>
      <c r="S40" s="15">
        <f>Q40/3</f>
        <v>250</v>
      </c>
      <c r="T40" s="15">
        <f>Q40/3</f>
        <v>250</v>
      </c>
      <c r="U40" s="15">
        <f>Q40/3</f>
        <v>250</v>
      </c>
      <c r="V40" s="13" t="s">
        <v>203</v>
      </c>
      <c r="W40" s="13" t="s">
        <v>144</v>
      </c>
      <c r="Z40" s="13" t="s">
        <v>145</v>
      </c>
      <c r="AA40" s="15">
        <v>0</v>
      </c>
      <c r="AB40" s="20">
        <v>0</v>
      </c>
      <c r="AC40" s="15">
        <v>0</v>
      </c>
      <c r="AD40" s="20">
        <f t="shared" si="62"/>
        <v>0</v>
      </c>
      <c r="AE40" s="15">
        <v>0</v>
      </c>
      <c r="AF40" s="20">
        <f t="shared" si="64"/>
        <v>0</v>
      </c>
      <c r="AG40" s="15">
        <v>0</v>
      </c>
      <c r="AH40" s="20">
        <f t="shared" si="65"/>
        <v>0</v>
      </c>
      <c r="AI40" s="15">
        <f>Table1[[#This Row],[Students Per Spring]]</f>
        <v>250</v>
      </c>
      <c r="AJ40" s="20">
        <f t="shared" si="66"/>
        <v>43750</v>
      </c>
      <c r="AK40" s="15">
        <f t="shared" si="49"/>
        <v>250</v>
      </c>
      <c r="AL40" s="20">
        <f t="shared" si="37"/>
        <v>43750</v>
      </c>
      <c r="AM40" s="15">
        <f>IF(Table1[[#This Row],[Sustainability Check 1 (2017-2018) Status]]="Continued", Table1[[#This Row],[Students Per Summer]], 0)</f>
        <v>250</v>
      </c>
      <c r="AN40" s="20">
        <f t="shared" si="50"/>
        <v>43750</v>
      </c>
      <c r="AO40" s="16">
        <f>IF(Table1[[#This Row],[Sustainability Check 1 (2017-2018) Status]]="Continued", Table1[[#This Row],[Students Per Fall]], 0)</f>
        <v>250</v>
      </c>
      <c r="AP40" s="20">
        <f t="shared" si="51"/>
        <v>43750</v>
      </c>
      <c r="AQ40" s="16">
        <f>IF(Table1[[#This Row],[Sustainability Check 1 (2017-2018) Status]]="Continued", Table1[[#This Row],[Students Per Spring]], 0)</f>
        <v>250</v>
      </c>
      <c r="AR40" s="20">
        <f t="shared" si="52"/>
        <v>43750</v>
      </c>
      <c r="AS40" s="16">
        <f t="shared" si="53"/>
        <v>750</v>
      </c>
      <c r="AT40" s="20">
        <f t="shared" si="54"/>
        <v>131250</v>
      </c>
      <c r="AU40" s="16">
        <f>IF(Table1[[#This Row],[Sustainability Check 1 (2017-2018) Status]]="Continued", Table1[[#This Row],[Students Per Summer]], 0)</f>
        <v>250</v>
      </c>
      <c r="AV40" s="20">
        <f t="shared" si="55"/>
        <v>43750</v>
      </c>
      <c r="AW40" s="16">
        <f>IF(Table1[[#This Row],[Sustainability Check 1 (2017-2018) Status]]="Continued", Table1[[#This Row],[Students Per Fall]], 0)</f>
        <v>250</v>
      </c>
      <c r="AX40" s="20">
        <f t="shared" si="56"/>
        <v>43750</v>
      </c>
      <c r="AY40" s="16">
        <f>IF(Table1[[#This Row],[Sustainability Check 1 (2017-2018) Status]]="Continued", Table1[[#This Row],[Students Per Spring]], 0)</f>
        <v>250</v>
      </c>
      <c r="AZ40" s="20">
        <f t="shared" si="57"/>
        <v>43750</v>
      </c>
      <c r="BA40" s="16">
        <f t="shared" si="58"/>
        <v>750</v>
      </c>
      <c r="BB40" s="20">
        <f t="shared" si="59"/>
        <v>131250</v>
      </c>
      <c r="BC40" s="20" t="s">
        <v>145</v>
      </c>
      <c r="BD40" s="16">
        <v>250</v>
      </c>
      <c r="BE40" s="16">
        <v>250</v>
      </c>
      <c r="BF40" s="16">
        <v>250</v>
      </c>
      <c r="BG40" s="16">
        <f t="shared" si="61"/>
        <v>750</v>
      </c>
      <c r="BH40" s="24">
        <v>244.91</v>
      </c>
      <c r="BI40" s="20">
        <f>Table1[[#This Row],[Check 2 Students Total]]*Table1[[#This Row],[Summer 2018 Price Check]]</f>
        <v>183682.5</v>
      </c>
      <c r="BJ40" s="16">
        <f>IF(Table1[[#This Row],[Sustainability Check 2 (2018-2019) Status]]="Continued", Table1[[#This Row],[Check 2 Students Summer]], 0)</f>
        <v>250</v>
      </c>
      <c r="BK40" s="20">
        <f>Table1[[#This Row],[Summer 2018 Price Check]]*BJ40</f>
        <v>61227.5</v>
      </c>
      <c r="BL40" s="16">
        <f>IF(Table1[[#This Row],[Sustainability Check 2 (2018-2019) Status]]="Continued", Table1[[#This Row],[Check 2 Students Fall]], 0)</f>
        <v>250</v>
      </c>
      <c r="BM40" s="20">
        <f>Table1[[#This Row],[Summer 2018 Price Check]]*BL40</f>
        <v>61227.5</v>
      </c>
      <c r="BN40" s="15">
        <f>IF(Table1[[#This Row],[Sustainability Check 2 (2018-2019) Status]]="Continued", Table1[Check 2 Students Spring], 0)</f>
        <v>250</v>
      </c>
      <c r="BO40" s="20">
        <f>Table1[[#This Row],[Summer 2018 Price Check]]*Table1[[#This Row],[Spring 2019 Students]]</f>
        <v>61227.5</v>
      </c>
      <c r="BP40" s="16">
        <f t="shared" si="19"/>
        <v>750</v>
      </c>
      <c r="BQ40" s="20">
        <f t="shared" si="20"/>
        <v>183682.5</v>
      </c>
      <c r="BR40" s="20" t="s">
        <v>145</v>
      </c>
      <c r="BS40" s="15">
        <v>250</v>
      </c>
      <c r="BT40" s="15">
        <v>250</v>
      </c>
      <c r="BU40" s="15">
        <v>250</v>
      </c>
      <c r="BV40" s="15">
        <f t="shared" si="67"/>
        <v>750</v>
      </c>
      <c r="BW40" s="20">
        <v>135</v>
      </c>
      <c r="BX40" s="20">
        <f t="shared" si="22"/>
        <v>101250</v>
      </c>
      <c r="BY40" s="13" t="s">
        <v>203</v>
      </c>
      <c r="BZ40" s="15">
        <f>IF(Table1[[#This Row],[Check 3 Status]]="Continued", Table1[[#This Row],[Check 3 Students Summer]], 0)</f>
        <v>250</v>
      </c>
      <c r="CA40" s="20">
        <f>Table1[[#This Row],[Check 3 Per Student Savings]]*BZ40</f>
        <v>33750</v>
      </c>
      <c r="CB40" s="15">
        <f>IF(Table1[[#This Row],[Check 3 Status]]="Continued", Table1[[#This Row],[Check 3 Students Fall]], 0)</f>
        <v>250</v>
      </c>
      <c r="CC40" s="20">
        <f>Table1[[#This Row],[Check 3 Per Student Savings]]*CB40</f>
        <v>33750</v>
      </c>
      <c r="CD40" s="15">
        <f>IF(Table1[[#This Row],[Check 3 Status]]="Continued", Table1[[#This Row],[Check 3 Students Spring]], 0)</f>
        <v>250</v>
      </c>
      <c r="CE40" s="20">
        <f>Table1[[#This Row],[Check 3 Per Student Savings]]*CD40</f>
        <v>33750</v>
      </c>
      <c r="CF40" s="15">
        <f t="shared" si="23"/>
        <v>750</v>
      </c>
      <c r="CG40" s="20">
        <f t="shared" si="24"/>
        <v>101250</v>
      </c>
      <c r="CH40" s="20" t="s">
        <v>145</v>
      </c>
      <c r="CI40" s="15">
        <v>250</v>
      </c>
      <c r="CJ40" s="15">
        <v>250</v>
      </c>
      <c r="CK40" s="15">
        <v>250</v>
      </c>
      <c r="CL40" s="15">
        <f t="shared" si="63"/>
        <v>750</v>
      </c>
      <c r="CM40" s="20">
        <v>135</v>
      </c>
      <c r="CN40" s="20">
        <f t="shared" si="26"/>
        <v>101250</v>
      </c>
      <c r="CO40" s="15">
        <f>IF(Table1[[#This Row],[Check 4 Status]]="Continued", Table1[[#This Row],[Check 4 Students Summer]], 0)</f>
        <v>250</v>
      </c>
      <c r="CP40" s="20">
        <f>Table1[[#This Row],[Check 4 Per Student Savings]]*CO40</f>
        <v>33750</v>
      </c>
      <c r="CQ40" s="15">
        <f>IF(Table1[[#This Row],[Check 4 Status]]="Continued", Table1[[#This Row],[Check 4 Students Fall]], 0)</f>
        <v>250</v>
      </c>
      <c r="CR40" s="20">
        <f>Table1[[#This Row],[Check 4 Per Student Savings]]*CQ40</f>
        <v>33750</v>
      </c>
      <c r="CS40" s="15">
        <f>IF(Table1[[#This Row],[Check 4 Status]]="Continued", Table1[[#This Row],[Check 4 Students Spring]], 0)</f>
        <v>250</v>
      </c>
      <c r="CT40" s="20">
        <f>Table1[[#This Row],[Check 4 Per Student Savings]]*CS40</f>
        <v>33750</v>
      </c>
      <c r="CU40" s="89">
        <f t="shared" si="27"/>
        <v>750</v>
      </c>
      <c r="CV40" s="20">
        <f t="shared" si="28"/>
        <v>101250</v>
      </c>
      <c r="CW40" s="20" t="s">
        <v>145</v>
      </c>
      <c r="CX40" s="15">
        <v>250</v>
      </c>
      <c r="CY40" s="15">
        <v>250</v>
      </c>
      <c r="CZ40" s="15">
        <v>250</v>
      </c>
      <c r="DA40" s="15">
        <f t="shared" si="29"/>
        <v>750</v>
      </c>
      <c r="DB40" s="20">
        <v>135</v>
      </c>
      <c r="DC40" s="20">
        <f t="shared" si="30"/>
        <v>101250</v>
      </c>
      <c r="DD40" s="23" t="s">
        <v>136</v>
      </c>
      <c r="DE40" s="15">
        <f>IF(Table1[[#This Row],[Check 5 Status]]="Continued", Table1[[#This Row],[Check 5 Students Summer]], 0)</f>
        <v>250</v>
      </c>
      <c r="DF40" s="20">
        <f>Table1[[#This Row],[Check 5 Per Student Savings]]*DE40</f>
        <v>33750</v>
      </c>
      <c r="DG40" s="15">
        <f>IF(Table1[[#This Row],[Check 5 Status]]="Continued", Table1[[#This Row],[Check 5 Students Fall]], 0)</f>
        <v>250</v>
      </c>
      <c r="DH40" s="20">
        <f>Table1[[#This Row],[Check 5 Per Student Savings]]*DG40</f>
        <v>33750</v>
      </c>
      <c r="DI40" s="15">
        <f>IF(Table1[[#This Row],[Check 5 Status]]="Continued", Table1[[#This Row],[Check 5 Students Spring]], 0)</f>
        <v>250</v>
      </c>
      <c r="DJ40" s="20">
        <f>Table1[[#This Row],[Check 5 Per Student Savings]]*DI40</f>
        <v>33750</v>
      </c>
      <c r="DK40" s="15">
        <f t="shared" si="31"/>
        <v>750</v>
      </c>
      <c r="DL40" s="20">
        <f t="shared" si="32"/>
        <v>101250</v>
      </c>
      <c r="DM40" s="20" t="s">
        <v>145</v>
      </c>
      <c r="DN40" s="15">
        <v>250</v>
      </c>
      <c r="DO40" s="15">
        <v>250</v>
      </c>
      <c r="DP40" s="15">
        <v>250</v>
      </c>
      <c r="DQ40" s="15">
        <f t="shared" si="33"/>
        <v>750</v>
      </c>
      <c r="DR40" s="20">
        <v>135</v>
      </c>
      <c r="DS40" s="20">
        <f t="shared" si="34"/>
        <v>101250</v>
      </c>
      <c r="DT40" s="23" t="s">
        <v>136</v>
      </c>
      <c r="DU40" s="15">
        <f>IF(Table1[[#This Row],[Check 6 Status]]="Continued", Table1[[#This Row],[Check 6 Students Summer]], 0)</f>
        <v>250</v>
      </c>
      <c r="DV40" s="20">
        <f>Table1[[#This Row],[Check 6 Per Student Savings]]*DU40</f>
        <v>33750</v>
      </c>
      <c r="DW40" s="15">
        <f>IF(Table1[[#This Row],[Check 6 Status]]="Continued", Table1[[#This Row],[Check 6 Students Fall]], 0)</f>
        <v>250</v>
      </c>
      <c r="DX40" s="20">
        <f>Table1[[#This Row],[Check 6 Per Student Savings]]*DW40</f>
        <v>33750</v>
      </c>
      <c r="DY40" s="15">
        <f>IF(Table1[[#This Row],[Check 6 Status]]="Continued", Table1[[#This Row],[Check 6 Students Spring]], 0)</f>
        <v>250</v>
      </c>
      <c r="DZ40" s="20">
        <f>Table1[[#This Row],[Check 6 Per Student Savings]]*DY40</f>
        <v>33750</v>
      </c>
      <c r="EA40" s="15">
        <f t="shared" si="35"/>
        <v>750</v>
      </c>
      <c r="EB40" s="20">
        <f t="shared" si="36"/>
        <v>101250</v>
      </c>
      <c r="EC40"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5500</v>
      </c>
      <c r="ED40"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894932.5</v>
      </c>
      <c r="EE40" s="20">
        <f>Table1[[#This Row],[Grand Total Savings]]/Table1[[#This Row],[Total Award]]</f>
        <v>30.859741379310346</v>
      </c>
      <c r="EF40" s="13"/>
      <c r="EG40" s="13"/>
      <c r="EH40" s="13"/>
      <c r="EI40" s="13"/>
      <c r="EJ40" s="13"/>
      <c r="EK40" s="13"/>
      <c r="EL40" s="13"/>
      <c r="FB40" s="13"/>
      <c r="FC40" s="13"/>
      <c r="FD40" s="13"/>
      <c r="FE40" s="13"/>
    </row>
    <row r="41" spans="1:161" x14ac:dyDescent="0.25">
      <c r="A41" s="116">
        <v>114</v>
      </c>
      <c r="B41" s="40" t="s">
        <v>330</v>
      </c>
      <c r="C41" s="23" t="s">
        <v>7</v>
      </c>
      <c r="D41" s="71" t="s">
        <v>134</v>
      </c>
      <c r="E41" s="13" t="s">
        <v>171</v>
      </c>
      <c r="F41" s="52">
        <v>30000</v>
      </c>
      <c r="G41" s="23" t="s">
        <v>136</v>
      </c>
      <c r="H41" s="28" t="s">
        <v>172</v>
      </c>
      <c r="I41" s="13" t="s">
        <v>173</v>
      </c>
      <c r="J41" s="28" t="s">
        <v>411</v>
      </c>
      <c r="K41" s="28" t="s">
        <v>412</v>
      </c>
      <c r="L41" s="28" t="s">
        <v>169</v>
      </c>
      <c r="M41" s="13" t="s">
        <v>163</v>
      </c>
      <c r="N41" s="13" t="s">
        <v>142</v>
      </c>
      <c r="O41" s="13" t="s">
        <v>153</v>
      </c>
      <c r="P41" s="20">
        <v>271441.45</v>
      </c>
      <c r="Q41" s="16">
        <v>1015</v>
      </c>
      <c r="R41" s="20">
        <f t="shared" si="68"/>
        <v>267.43</v>
      </c>
      <c r="S41" s="15">
        <f>Q41/3</f>
        <v>338.33333333333331</v>
      </c>
      <c r="T41" s="15">
        <f>Q41/3</f>
        <v>338.33333333333331</v>
      </c>
      <c r="U41" s="15">
        <f>Q41/3</f>
        <v>338.33333333333331</v>
      </c>
      <c r="V41" s="13" t="s">
        <v>203</v>
      </c>
      <c r="W41" s="13" t="s">
        <v>144</v>
      </c>
      <c r="Z41" s="13" t="s">
        <v>145</v>
      </c>
      <c r="AA41" s="15">
        <v>0</v>
      </c>
      <c r="AB41" s="20">
        <v>0</v>
      </c>
      <c r="AC41" s="15">
        <v>0</v>
      </c>
      <c r="AD41" s="20">
        <f t="shared" si="62"/>
        <v>0</v>
      </c>
      <c r="AE41" s="15">
        <v>0</v>
      </c>
      <c r="AF41" s="20">
        <f t="shared" si="64"/>
        <v>0</v>
      </c>
      <c r="AG41" s="15">
        <v>0</v>
      </c>
      <c r="AH41" s="20">
        <f t="shared" si="65"/>
        <v>0</v>
      </c>
      <c r="AI41" s="15">
        <v>0</v>
      </c>
      <c r="AJ41" s="20">
        <f t="shared" si="66"/>
        <v>0</v>
      </c>
      <c r="AK41" s="15">
        <v>0</v>
      </c>
      <c r="AL41" s="20">
        <f t="shared" si="37"/>
        <v>0</v>
      </c>
      <c r="AM41" s="15">
        <f>IF(Table1[[#This Row],[Sustainability Check 1 (2017-2018) Status]]="Continued", Table1[[#This Row],[Students Per Summer]], 0)</f>
        <v>338.33333333333331</v>
      </c>
      <c r="AN41" s="20">
        <f t="shared" si="50"/>
        <v>90480.483333333337</v>
      </c>
      <c r="AO41" s="16">
        <f>IF(Table1[[#This Row],[Sustainability Check 1 (2017-2018) Status]]="Continued", Table1[[#This Row],[Students Per Fall]], 0)</f>
        <v>338.33333333333331</v>
      </c>
      <c r="AP41" s="20">
        <f t="shared" si="51"/>
        <v>90480.483333333337</v>
      </c>
      <c r="AQ41" s="16">
        <f>IF(Table1[[#This Row],[Sustainability Check 1 (2017-2018) Status]]="Continued", Table1[[#This Row],[Students Per Spring]], 0)</f>
        <v>338.33333333333331</v>
      </c>
      <c r="AR41" s="20">
        <f t="shared" si="52"/>
        <v>90480.483333333337</v>
      </c>
      <c r="AS41" s="16">
        <f t="shared" si="53"/>
        <v>1015</v>
      </c>
      <c r="AT41" s="20">
        <f t="shared" si="54"/>
        <v>271441.45</v>
      </c>
      <c r="AU41" s="16">
        <f>IF(Table1[[#This Row],[Sustainability Check 1 (2017-2018) Status]]="Continued", Table1[[#This Row],[Students Per Summer]], 0)</f>
        <v>338.33333333333331</v>
      </c>
      <c r="AV41" s="20">
        <f t="shared" si="55"/>
        <v>90480.483333333337</v>
      </c>
      <c r="AW41" s="16">
        <f>IF(Table1[[#This Row],[Sustainability Check 1 (2017-2018) Status]]="Continued", Table1[[#This Row],[Students Per Fall]], 0)</f>
        <v>338.33333333333331</v>
      </c>
      <c r="AX41" s="20">
        <f t="shared" si="56"/>
        <v>90480.483333333337</v>
      </c>
      <c r="AY41" s="16">
        <f>IF(Table1[[#This Row],[Sustainability Check 1 (2017-2018) Status]]="Continued", Table1[[#This Row],[Students Per Spring]], 0)</f>
        <v>338.33333333333331</v>
      </c>
      <c r="AZ41" s="20">
        <f t="shared" si="57"/>
        <v>90480.483333333337</v>
      </c>
      <c r="BA41" s="16">
        <f t="shared" si="58"/>
        <v>1015</v>
      </c>
      <c r="BB41" s="20">
        <f t="shared" si="59"/>
        <v>271441.45</v>
      </c>
      <c r="BC41" s="20" t="s">
        <v>156</v>
      </c>
      <c r="BD41" s="16">
        <v>0</v>
      </c>
      <c r="BE41" s="16">
        <v>0</v>
      </c>
      <c r="BF41" s="16">
        <v>0</v>
      </c>
      <c r="BG41" s="16">
        <f t="shared" si="61"/>
        <v>0</v>
      </c>
      <c r="BH41" s="20">
        <v>267.43</v>
      </c>
      <c r="BI41" s="20">
        <f>Table1[[#This Row],[Check 2 Students Total]]*Table1[[#This Row],[Summer 2018 Price Check]]</f>
        <v>0</v>
      </c>
      <c r="BJ41" s="16">
        <f>IF(Table1[[#This Row],[Sustainability Check 2 (2018-2019) Status]]="Continued", Table1[[#This Row],[Check 2 Students Summer]], 0)</f>
        <v>0</v>
      </c>
      <c r="BK41" s="20">
        <f>Table1[[#This Row],[Summer 2018 Price Check]]*BJ41</f>
        <v>0</v>
      </c>
      <c r="BL41" s="16">
        <f>IF(Table1[[#This Row],[Sustainability Check 2 (2018-2019) Status]]="Continued", Table1[[#This Row],[Check 2 Students Fall]], 0)</f>
        <v>0</v>
      </c>
      <c r="BM41" s="20">
        <f>Table1[[#This Row],[Summer 2018 Price Check]]*BL41</f>
        <v>0</v>
      </c>
      <c r="BN41" s="15">
        <f>IF(Table1[[#This Row],[Sustainability Check 2 (2018-2019) Status]]="Continued", Table1[Check 2 Students Spring], 0)</f>
        <v>0</v>
      </c>
      <c r="BO41" s="20">
        <f>Table1[[#This Row],[Summer 2018 Price Check]]*Table1[[#This Row],[Spring 2019 Students]]</f>
        <v>0</v>
      </c>
      <c r="BP41" s="16">
        <f t="shared" si="19"/>
        <v>0</v>
      </c>
      <c r="BQ41" s="20">
        <f t="shared" si="20"/>
        <v>0</v>
      </c>
      <c r="BR41" s="20" t="s">
        <v>156</v>
      </c>
      <c r="BS41" s="15">
        <v>0</v>
      </c>
      <c r="BT41" s="15">
        <v>0</v>
      </c>
      <c r="BU41" s="15">
        <v>0</v>
      </c>
      <c r="BV41" s="15">
        <f t="shared" si="67"/>
        <v>0</v>
      </c>
      <c r="BW41" s="20">
        <v>0</v>
      </c>
      <c r="BX41" s="20">
        <f t="shared" si="22"/>
        <v>0</v>
      </c>
      <c r="BY41" s="13" t="s">
        <v>203</v>
      </c>
      <c r="BZ41" s="15">
        <f>IF(Table1[[#This Row],[Check 3 Status]]="Continued", Table1[[#This Row],[Check 3 Students Summer]], 0)</f>
        <v>0</v>
      </c>
      <c r="CA41" s="20">
        <f>Table1[[#This Row],[Check 3 Per Student Savings]]*BZ41</f>
        <v>0</v>
      </c>
      <c r="CB41" s="15">
        <f>IF(Table1[[#This Row],[Check 3 Status]]="Continued", Table1[[#This Row],[Check 3 Students Fall]], 0)</f>
        <v>0</v>
      </c>
      <c r="CC41" s="20">
        <f>Table1[[#This Row],[Check 3 Per Student Savings]]*CB41</f>
        <v>0</v>
      </c>
      <c r="CD41" s="15">
        <f>IF(Table1[[#This Row],[Check 3 Status]]="Continued", Table1[[#This Row],[Check 3 Students Spring]], 0)</f>
        <v>0</v>
      </c>
      <c r="CE41" s="20">
        <f>Table1[[#This Row],[Check 3 Per Student Savings]]*CD41</f>
        <v>0</v>
      </c>
      <c r="CF41" s="15">
        <f t="shared" si="23"/>
        <v>0</v>
      </c>
      <c r="CG41" s="20">
        <f t="shared" si="24"/>
        <v>0</v>
      </c>
      <c r="CH41" s="20" t="s">
        <v>156</v>
      </c>
      <c r="CI41" s="15">
        <v>0</v>
      </c>
      <c r="CJ41" s="15">
        <v>0</v>
      </c>
      <c r="CK41" s="15">
        <v>0</v>
      </c>
      <c r="CL41" s="15">
        <f t="shared" si="63"/>
        <v>0</v>
      </c>
      <c r="CM41" s="20">
        <v>0</v>
      </c>
      <c r="CN41" s="20">
        <f t="shared" si="26"/>
        <v>0</v>
      </c>
      <c r="CO41" s="15">
        <f>IF(Table1[[#This Row],[Check 4 Status]]="Continued", Table1[[#This Row],[Check 4 Students Summer]], 0)</f>
        <v>0</v>
      </c>
      <c r="CP41" s="20">
        <f>Table1[[#This Row],[Check 4 Per Student Savings]]*CO41</f>
        <v>0</v>
      </c>
      <c r="CQ41" s="15">
        <f>IF(Table1[[#This Row],[Check 4 Status]]="Continued", Table1[[#This Row],[Check 4 Students Fall]], 0)</f>
        <v>0</v>
      </c>
      <c r="CR41" s="20">
        <f>Table1[[#This Row],[Check 4 Per Student Savings]]*CQ41</f>
        <v>0</v>
      </c>
      <c r="CS41" s="15">
        <f>IF(Table1[[#This Row],[Check 4 Status]]="Continued", Table1[[#This Row],[Check 4 Students Spring]], 0)</f>
        <v>0</v>
      </c>
      <c r="CT41" s="20">
        <f>Table1[[#This Row],[Check 4 Per Student Savings]]*CS41</f>
        <v>0</v>
      </c>
      <c r="CU41" s="89">
        <f t="shared" si="27"/>
        <v>0</v>
      </c>
      <c r="CV41" s="20">
        <f t="shared" si="28"/>
        <v>0</v>
      </c>
      <c r="CW41" s="20" t="s">
        <v>156</v>
      </c>
      <c r="CX41" s="15">
        <v>338.33333333333331</v>
      </c>
      <c r="CY41" s="15">
        <v>338.33333333333331</v>
      </c>
      <c r="CZ41" s="15">
        <v>338.33333333333331</v>
      </c>
      <c r="DA41" s="15">
        <f t="shared" si="29"/>
        <v>1015</v>
      </c>
      <c r="DB41" s="20">
        <v>0</v>
      </c>
      <c r="DC41" s="20">
        <f t="shared" si="30"/>
        <v>0</v>
      </c>
      <c r="DD41" s="23" t="s">
        <v>136</v>
      </c>
      <c r="DE41" s="15">
        <f>IF(Table1[[#This Row],[Check 5 Status]]="Continued", Table1[[#This Row],[Check 5 Students Summer]], 0)</f>
        <v>0</v>
      </c>
      <c r="DF41" s="20">
        <f>Table1[[#This Row],[Check 5 Per Student Savings]]*DE41</f>
        <v>0</v>
      </c>
      <c r="DG41" s="15">
        <f>IF(Table1[[#This Row],[Check 5 Status]]="Continued", Table1[[#This Row],[Check 5 Students Fall]], 0)</f>
        <v>0</v>
      </c>
      <c r="DH41" s="20">
        <f>Table1[[#This Row],[Check 5 Per Student Savings]]*DG41</f>
        <v>0</v>
      </c>
      <c r="DI41" s="15">
        <f>IF(Table1[[#This Row],[Check 5 Status]]="Continued", Table1[[#This Row],[Check 5 Students Spring]], 0)</f>
        <v>0</v>
      </c>
      <c r="DJ41" s="20">
        <f>Table1[[#This Row],[Check 5 Per Student Savings]]*DI41</f>
        <v>0</v>
      </c>
      <c r="DK41" s="15">
        <f t="shared" si="31"/>
        <v>0</v>
      </c>
      <c r="DL41" s="20">
        <f t="shared" si="32"/>
        <v>0</v>
      </c>
      <c r="DM41" s="20" t="s">
        <v>156</v>
      </c>
      <c r="DN41" s="15">
        <v>338.33333333333331</v>
      </c>
      <c r="DO41" s="15">
        <v>338.33333333333331</v>
      </c>
      <c r="DP41" s="15">
        <v>338.33333333333331</v>
      </c>
      <c r="DQ41" s="15">
        <f t="shared" si="33"/>
        <v>1015</v>
      </c>
      <c r="DR41" s="20">
        <v>0</v>
      </c>
      <c r="DS41" s="20">
        <f t="shared" si="34"/>
        <v>0</v>
      </c>
      <c r="DT41" s="23" t="s">
        <v>136</v>
      </c>
      <c r="DU41" s="15">
        <f>IF(Table1[[#This Row],[Check 6 Status]]="Continued", Table1[[#This Row],[Check 6 Students Summer]], 0)</f>
        <v>0</v>
      </c>
      <c r="DV41" s="20">
        <f>Table1[[#This Row],[Check 6 Per Student Savings]]*DU41</f>
        <v>0</v>
      </c>
      <c r="DW41" s="15">
        <f>IF(Table1[[#This Row],[Check 6 Status]]="Continued", Table1[[#This Row],[Check 6 Students Fall]], 0)</f>
        <v>0</v>
      </c>
      <c r="DX41" s="20">
        <f>Table1[[#This Row],[Check 6 Per Student Savings]]*DW41</f>
        <v>0</v>
      </c>
      <c r="DY41" s="15">
        <f>IF(Table1[[#This Row],[Check 6 Status]]="Continued", Table1[[#This Row],[Check 6 Students Spring]], 0)</f>
        <v>0</v>
      </c>
      <c r="DZ41" s="20">
        <f>Table1[[#This Row],[Check 6 Per Student Savings]]*DY41</f>
        <v>0</v>
      </c>
      <c r="EA41" s="15">
        <f t="shared" si="35"/>
        <v>0</v>
      </c>
      <c r="EB41" s="20">
        <f t="shared" si="36"/>
        <v>0</v>
      </c>
      <c r="EC41"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2030</v>
      </c>
      <c r="ED41"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542882.9</v>
      </c>
      <c r="EE41" s="20">
        <f>Table1[[#This Row],[Grand Total Savings]]/Table1[[#This Row],[Total Award]]</f>
        <v>18.096096666666668</v>
      </c>
      <c r="EF41" s="13"/>
      <c r="EG41" s="13"/>
      <c r="EH41" s="13"/>
      <c r="EI41" s="13"/>
      <c r="EJ41" s="13"/>
      <c r="EK41" s="13"/>
      <c r="EL41" s="13"/>
      <c r="FB41" s="13"/>
      <c r="FC41" s="13"/>
      <c r="FD41" s="13"/>
      <c r="FE41" s="13"/>
    </row>
    <row r="42" spans="1:161" x14ac:dyDescent="0.25">
      <c r="A42" s="116">
        <v>116</v>
      </c>
      <c r="B42" s="40" t="s">
        <v>330</v>
      </c>
      <c r="C42" s="23" t="s">
        <v>7</v>
      </c>
      <c r="D42" s="71" t="s">
        <v>134</v>
      </c>
      <c r="E42" s="13" t="s">
        <v>413</v>
      </c>
      <c r="F42" s="52">
        <v>30000</v>
      </c>
      <c r="G42" s="23" t="s">
        <v>136</v>
      </c>
      <c r="H42" s="28" t="s">
        <v>414</v>
      </c>
      <c r="I42" s="28" t="s">
        <v>415</v>
      </c>
      <c r="J42" s="28" t="s">
        <v>416</v>
      </c>
      <c r="K42" s="28" t="s">
        <v>417</v>
      </c>
      <c r="L42" s="28" t="s">
        <v>162</v>
      </c>
      <c r="M42" s="13" t="s">
        <v>163</v>
      </c>
      <c r="N42" s="13" t="s">
        <v>142</v>
      </c>
      <c r="O42" s="13" t="s">
        <v>142</v>
      </c>
      <c r="P42" s="20">
        <v>404184</v>
      </c>
      <c r="Q42" s="16">
        <v>1876</v>
      </c>
      <c r="R42" s="20">
        <f t="shared" si="68"/>
        <v>215.4498933901919</v>
      </c>
      <c r="S42" s="15">
        <f>Q42/3</f>
        <v>625.33333333333337</v>
      </c>
      <c r="T42" s="15">
        <f>Q42/3</f>
        <v>625.33333333333337</v>
      </c>
      <c r="U42" s="15">
        <f>Q42/3</f>
        <v>625.33333333333337</v>
      </c>
      <c r="V42" s="13" t="s">
        <v>203</v>
      </c>
      <c r="W42" s="13" t="s">
        <v>144</v>
      </c>
      <c r="Z42" s="13" t="s">
        <v>145</v>
      </c>
      <c r="AA42" s="15">
        <v>0</v>
      </c>
      <c r="AB42" s="20">
        <v>0</v>
      </c>
      <c r="AC42" s="15">
        <v>0</v>
      </c>
      <c r="AD42" s="20">
        <f t="shared" si="62"/>
        <v>0</v>
      </c>
      <c r="AE42" s="15">
        <v>0</v>
      </c>
      <c r="AF42" s="20">
        <f t="shared" si="64"/>
        <v>0</v>
      </c>
      <c r="AG42" s="15">
        <v>0</v>
      </c>
      <c r="AH42" s="20">
        <f t="shared" si="65"/>
        <v>0</v>
      </c>
      <c r="AI42" s="15">
        <f>Table1[[#This Row],[Students Per Spring]]</f>
        <v>625.33333333333337</v>
      </c>
      <c r="AJ42" s="20">
        <f t="shared" si="66"/>
        <v>134728</v>
      </c>
      <c r="AK42" s="15">
        <f t="shared" ref="AK42:AK60" si="69">AE42+AG42+AI42</f>
        <v>625.33333333333337</v>
      </c>
      <c r="AL42" s="20">
        <f t="shared" ref="AL42:AL73" si="70">AF42+AH42+AJ42</f>
        <v>134728</v>
      </c>
      <c r="AM42" s="15">
        <f>IF(Table1[[#This Row],[Sustainability Check 1 (2017-2018) Status]]="Continued", Table1[[#This Row],[Students Per Summer]], 0)</f>
        <v>625.33333333333337</v>
      </c>
      <c r="AN42" s="20">
        <f t="shared" si="50"/>
        <v>134728</v>
      </c>
      <c r="AO42" s="16">
        <f>IF(Table1[[#This Row],[Sustainability Check 1 (2017-2018) Status]]="Continued", Table1[[#This Row],[Students Per Fall]], 0)</f>
        <v>625.33333333333337</v>
      </c>
      <c r="AP42" s="20">
        <f t="shared" si="51"/>
        <v>134728</v>
      </c>
      <c r="AQ42" s="16">
        <f>IF(Table1[[#This Row],[Sustainability Check 1 (2017-2018) Status]]="Continued", Table1[[#This Row],[Students Per Spring]], 0)</f>
        <v>625.33333333333337</v>
      </c>
      <c r="AR42" s="20">
        <f t="shared" si="52"/>
        <v>134728</v>
      </c>
      <c r="AS42" s="16">
        <f t="shared" si="53"/>
        <v>1876</v>
      </c>
      <c r="AT42" s="20">
        <f t="shared" si="54"/>
        <v>404184</v>
      </c>
      <c r="AU42" s="16">
        <f>IF(Table1[[#This Row],[Sustainability Check 1 (2017-2018) Status]]="Continued", Table1[[#This Row],[Students Per Summer]], 0)</f>
        <v>625.33333333333337</v>
      </c>
      <c r="AV42" s="20">
        <f t="shared" si="55"/>
        <v>134728</v>
      </c>
      <c r="AW42" s="16">
        <f>IF(Table1[[#This Row],[Sustainability Check 1 (2017-2018) Status]]="Continued", Table1[[#This Row],[Students Per Fall]], 0)</f>
        <v>625.33333333333337</v>
      </c>
      <c r="AX42" s="20">
        <f t="shared" si="56"/>
        <v>134728</v>
      </c>
      <c r="AY42" s="16">
        <f>IF(Table1[[#This Row],[Sustainability Check 1 (2017-2018) Status]]="Continued", Table1[[#This Row],[Students Per Spring]], 0)</f>
        <v>625.33333333333337</v>
      </c>
      <c r="AZ42" s="20">
        <f t="shared" si="57"/>
        <v>134728</v>
      </c>
      <c r="BA42" s="16">
        <f t="shared" si="58"/>
        <v>1876</v>
      </c>
      <c r="BB42" s="20">
        <f t="shared" si="59"/>
        <v>404184</v>
      </c>
      <c r="BC42" s="20" t="s">
        <v>145</v>
      </c>
      <c r="BD42" s="16">
        <v>111</v>
      </c>
      <c r="BE42" s="16">
        <v>445</v>
      </c>
      <c r="BF42" s="16">
        <v>1026</v>
      </c>
      <c r="BG42" s="16">
        <f t="shared" si="61"/>
        <v>1582</v>
      </c>
      <c r="BH42" s="20">
        <v>247.53</v>
      </c>
      <c r="BI42" s="20">
        <f>Table1[[#This Row],[Check 2 Students Total]]*Table1[[#This Row],[Summer 2018 Price Check]]</f>
        <v>391592.46</v>
      </c>
      <c r="BJ42" s="16">
        <f>IF(Table1[[#This Row],[Sustainability Check 2 (2018-2019) Status]]="Continued", Table1[[#This Row],[Check 2 Students Summer]], 0)</f>
        <v>111</v>
      </c>
      <c r="BK42" s="20">
        <f>Table1[[#This Row],[Summer 2018 Price Check]]*BJ42</f>
        <v>27475.83</v>
      </c>
      <c r="BL42" s="16">
        <f>IF(Table1[[#This Row],[Sustainability Check 2 (2018-2019) Status]]="Continued", Table1[[#This Row],[Check 2 Students Fall]], 0)</f>
        <v>445</v>
      </c>
      <c r="BM42" s="20">
        <f>Table1[[#This Row],[Summer 2018 Price Check]]*BL42</f>
        <v>110150.85</v>
      </c>
      <c r="BN42" s="15">
        <f>IF(Table1[[#This Row],[Sustainability Check 2 (2018-2019) Status]]="Continued", Table1[Check 2 Students Spring], 0)</f>
        <v>1026</v>
      </c>
      <c r="BO42" s="20">
        <f>Table1[[#This Row],[Summer 2018 Price Check]]*Table1[[#This Row],[Spring 2019 Students]]</f>
        <v>253965.78</v>
      </c>
      <c r="BP42" s="16">
        <f t="shared" si="19"/>
        <v>1582</v>
      </c>
      <c r="BQ42" s="20">
        <f t="shared" si="20"/>
        <v>391592.45999999996</v>
      </c>
      <c r="BR42" s="20" t="s">
        <v>145</v>
      </c>
      <c r="BS42" s="15">
        <v>85</v>
      </c>
      <c r="BT42" s="15">
        <v>381</v>
      </c>
      <c r="BU42" s="15">
        <v>480</v>
      </c>
      <c r="BV42" s="15">
        <f t="shared" si="67"/>
        <v>946</v>
      </c>
      <c r="BW42" s="20">
        <v>242.18</v>
      </c>
      <c r="BX42" s="20">
        <f t="shared" si="22"/>
        <v>229102.28</v>
      </c>
      <c r="BY42" s="13" t="s">
        <v>203</v>
      </c>
      <c r="BZ42" s="15">
        <f>IF(Table1[[#This Row],[Check 3 Status]]="Continued", Table1[[#This Row],[Check 3 Students Summer]], 0)</f>
        <v>85</v>
      </c>
      <c r="CA42" s="20">
        <f>Table1[[#This Row],[Check 3 Per Student Savings]]*BZ42</f>
        <v>20585.3</v>
      </c>
      <c r="CB42" s="15">
        <f>IF(Table1[[#This Row],[Check 3 Status]]="Continued", Table1[[#This Row],[Check 3 Students Fall]], 0)</f>
        <v>381</v>
      </c>
      <c r="CC42" s="20">
        <f>Table1[[#This Row],[Check 3 Per Student Savings]]*CB42</f>
        <v>92270.58</v>
      </c>
      <c r="CD42" s="15">
        <f>IF(Table1[[#This Row],[Check 3 Status]]="Continued", Table1[[#This Row],[Check 3 Students Spring]], 0)</f>
        <v>480</v>
      </c>
      <c r="CE42" s="20">
        <f>Table1[[#This Row],[Check 3 Per Student Savings]]*CD42</f>
        <v>116246.40000000001</v>
      </c>
      <c r="CF42" s="15">
        <f t="shared" si="23"/>
        <v>946</v>
      </c>
      <c r="CG42" s="20">
        <f t="shared" si="24"/>
        <v>229102.28000000003</v>
      </c>
      <c r="CH42" s="20" t="s">
        <v>156</v>
      </c>
      <c r="CI42" s="15">
        <v>85</v>
      </c>
      <c r="CJ42" s="15">
        <v>381</v>
      </c>
      <c r="CK42" s="15">
        <v>480</v>
      </c>
      <c r="CL42" s="15">
        <v>0</v>
      </c>
      <c r="CM42" s="20">
        <v>0</v>
      </c>
      <c r="CN42" s="20">
        <f t="shared" si="26"/>
        <v>0</v>
      </c>
      <c r="CO42" s="15">
        <f>IF(Table1[[#This Row],[Check 4 Status]]="Continued", Table1[[#This Row],[Check 4 Students Summer]], 0)</f>
        <v>0</v>
      </c>
      <c r="CP42" s="20">
        <f>Table1[[#This Row],[Check 4 Per Student Savings]]*CO42</f>
        <v>0</v>
      </c>
      <c r="CQ42" s="15">
        <f>IF(Table1[[#This Row],[Check 4 Status]]="Continued", Table1[[#This Row],[Check 4 Students Fall]], 0)</f>
        <v>0</v>
      </c>
      <c r="CR42" s="20">
        <f>Table1[[#This Row],[Check 4 Per Student Savings]]*CQ42</f>
        <v>0</v>
      </c>
      <c r="CS42" s="15">
        <f>IF(Table1[[#This Row],[Check 4 Status]]="Continued", Table1[[#This Row],[Check 4 Students Spring]], 0)</f>
        <v>0</v>
      </c>
      <c r="CT42" s="20">
        <f>Table1[[#This Row],[Check 4 Per Student Savings]]*CS42</f>
        <v>0</v>
      </c>
      <c r="CU42" s="89">
        <f t="shared" si="27"/>
        <v>0</v>
      </c>
      <c r="CV42" s="20">
        <f t="shared" si="28"/>
        <v>0</v>
      </c>
      <c r="CW42" s="20" t="s">
        <v>156</v>
      </c>
      <c r="CX42" s="15">
        <v>625.33333333333337</v>
      </c>
      <c r="CY42" s="15">
        <v>625.33333333333337</v>
      </c>
      <c r="CZ42" s="15">
        <v>625.33333333333337</v>
      </c>
      <c r="DA42" s="15">
        <f t="shared" si="29"/>
        <v>1876</v>
      </c>
      <c r="DB42" s="20">
        <v>0</v>
      </c>
      <c r="DC42" s="20">
        <f t="shared" si="30"/>
        <v>0</v>
      </c>
      <c r="DD42" s="23" t="s">
        <v>136</v>
      </c>
      <c r="DE42" s="15">
        <f>IF(Table1[[#This Row],[Check 5 Status]]="Continued", Table1[[#This Row],[Check 5 Students Summer]], 0)</f>
        <v>0</v>
      </c>
      <c r="DF42" s="20">
        <f>Table1[[#This Row],[Check 5 Per Student Savings]]*DE42</f>
        <v>0</v>
      </c>
      <c r="DG42" s="15">
        <f>IF(Table1[[#This Row],[Check 5 Status]]="Continued", Table1[[#This Row],[Check 5 Students Fall]], 0)</f>
        <v>0</v>
      </c>
      <c r="DH42" s="20">
        <f>Table1[[#This Row],[Check 5 Per Student Savings]]*DG42</f>
        <v>0</v>
      </c>
      <c r="DI42" s="15">
        <f>IF(Table1[[#This Row],[Check 5 Status]]="Continued", Table1[[#This Row],[Check 5 Students Spring]], 0)</f>
        <v>0</v>
      </c>
      <c r="DJ42" s="20">
        <f>Table1[[#This Row],[Check 5 Per Student Savings]]*DI42</f>
        <v>0</v>
      </c>
      <c r="DK42" s="15">
        <f t="shared" si="31"/>
        <v>0</v>
      </c>
      <c r="DL42" s="20">
        <f t="shared" si="32"/>
        <v>0</v>
      </c>
      <c r="DM42" s="20" t="s">
        <v>156</v>
      </c>
      <c r="DN42" s="15">
        <v>625.33333333333337</v>
      </c>
      <c r="DO42" s="15">
        <v>625.33333333333337</v>
      </c>
      <c r="DP42" s="15">
        <v>625.33333333333337</v>
      </c>
      <c r="DQ42" s="15">
        <f t="shared" si="33"/>
        <v>1876</v>
      </c>
      <c r="DR42" s="20">
        <v>0</v>
      </c>
      <c r="DS42" s="20">
        <f t="shared" si="34"/>
        <v>0</v>
      </c>
      <c r="DT42" s="23" t="s">
        <v>136</v>
      </c>
      <c r="DU42" s="15">
        <f>IF(Table1[[#This Row],[Check 6 Status]]="Continued", Table1[[#This Row],[Check 6 Students Summer]], 0)</f>
        <v>0</v>
      </c>
      <c r="DV42" s="20">
        <f>Table1[[#This Row],[Check 6 Per Student Savings]]*DU42</f>
        <v>0</v>
      </c>
      <c r="DW42" s="15">
        <f>IF(Table1[[#This Row],[Check 6 Status]]="Continued", Table1[[#This Row],[Check 6 Students Fall]], 0)</f>
        <v>0</v>
      </c>
      <c r="DX42" s="20">
        <f>Table1[[#This Row],[Check 6 Per Student Savings]]*DW42</f>
        <v>0</v>
      </c>
      <c r="DY42" s="15">
        <f>IF(Table1[[#This Row],[Check 6 Status]]="Continued", Table1[[#This Row],[Check 6 Students Spring]], 0)</f>
        <v>0</v>
      </c>
      <c r="DZ42" s="20">
        <f>Table1[[#This Row],[Check 6 Per Student Savings]]*DY42</f>
        <v>0</v>
      </c>
      <c r="EA42" s="15">
        <f t="shared" si="35"/>
        <v>0</v>
      </c>
      <c r="EB42" s="20">
        <f t="shared" si="36"/>
        <v>0</v>
      </c>
      <c r="EC42"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6905.3333333333339</v>
      </c>
      <c r="ED42"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1563790.74</v>
      </c>
      <c r="EE42" s="20">
        <f>Table1[[#This Row],[Grand Total Savings]]/Table1[[#This Row],[Total Award]]</f>
        <v>52.126357999999996</v>
      </c>
      <c r="EF42" s="13"/>
      <c r="EG42" s="13"/>
      <c r="EH42" s="13"/>
      <c r="EI42" s="13"/>
      <c r="EJ42" s="13"/>
      <c r="EK42" s="13"/>
      <c r="EL42" s="13"/>
      <c r="FB42" s="13"/>
      <c r="FC42" s="13"/>
      <c r="FD42" s="13"/>
      <c r="FE42" s="13"/>
    </row>
    <row r="43" spans="1:161" x14ac:dyDescent="0.25">
      <c r="A43" s="116">
        <v>118</v>
      </c>
      <c r="B43" s="40" t="s">
        <v>330</v>
      </c>
      <c r="C43" s="23" t="s">
        <v>7</v>
      </c>
      <c r="D43" s="71" t="s">
        <v>134</v>
      </c>
      <c r="E43" s="124" t="s">
        <v>171</v>
      </c>
      <c r="F43" s="52">
        <v>28300</v>
      </c>
      <c r="G43" s="23" t="s">
        <v>136</v>
      </c>
      <c r="H43" s="28" t="s">
        <v>418</v>
      </c>
      <c r="I43" s="41" t="s">
        <v>419</v>
      </c>
      <c r="J43" s="28" t="s">
        <v>214</v>
      </c>
      <c r="K43" s="28" t="s">
        <v>215</v>
      </c>
      <c r="L43" s="28" t="s">
        <v>216</v>
      </c>
      <c r="M43" s="13" t="s">
        <v>142</v>
      </c>
      <c r="N43" s="13" t="s">
        <v>153</v>
      </c>
      <c r="O43" s="13" t="s">
        <v>153</v>
      </c>
      <c r="P43" s="131">
        <v>290796</v>
      </c>
      <c r="Q43" s="16">
        <v>600</v>
      </c>
      <c r="R43" s="131">
        <f t="shared" si="68"/>
        <v>484.66</v>
      </c>
      <c r="S43" s="15">
        <v>0</v>
      </c>
      <c r="T43" s="15">
        <v>0</v>
      </c>
      <c r="U43" s="15">
        <v>600</v>
      </c>
      <c r="V43" s="13" t="s">
        <v>217</v>
      </c>
      <c r="W43" s="13" t="s">
        <v>144</v>
      </c>
      <c r="Z43" s="13" t="s">
        <v>145</v>
      </c>
      <c r="AA43" s="15">
        <v>0</v>
      </c>
      <c r="AB43" s="20">
        <v>0</v>
      </c>
      <c r="AC43" s="15">
        <v>0</v>
      </c>
      <c r="AD43" s="20">
        <f t="shared" si="62"/>
        <v>0</v>
      </c>
      <c r="AE43" s="15">
        <v>0</v>
      </c>
      <c r="AF43" s="20">
        <f t="shared" si="64"/>
        <v>0</v>
      </c>
      <c r="AG43" s="15">
        <f>Table1[[#This Row],[Students Per Fall]]</f>
        <v>0</v>
      </c>
      <c r="AH43" s="20">
        <f t="shared" si="65"/>
        <v>0</v>
      </c>
      <c r="AI43" s="15">
        <f>IF(Table1[[#This Row],[Sustainability Check 1 (2017-2018) Status]]="Continued", Table1[[#This Row],[Students Per Spring]], 0)</f>
        <v>600</v>
      </c>
      <c r="AJ43" s="20">
        <f t="shared" si="66"/>
        <v>290796</v>
      </c>
      <c r="AK43" s="15">
        <f t="shared" si="69"/>
        <v>600</v>
      </c>
      <c r="AL43" s="20">
        <f t="shared" si="70"/>
        <v>290796</v>
      </c>
      <c r="AM43" s="15">
        <f>IF(Table1[[#This Row],[Sustainability Check 1 (2017-2018) Status]]="Continued", Table1[[#This Row],[Students Per Summer]], 0)</f>
        <v>0</v>
      </c>
      <c r="AN43" s="20">
        <f t="shared" si="50"/>
        <v>0</v>
      </c>
      <c r="AO43" s="16">
        <f>IF(Table1[[#This Row],[Sustainability Check 1 (2017-2018) Status]]="Continued", Table1[[#This Row],[Students Per Fall]], 0)</f>
        <v>0</v>
      </c>
      <c r="AP43" s="20">
        <f t="shared" si="51"/>
        <v>0</v>
      </c>
      <c r="AQ43" s="16">
        <f>IF(Table1[[#This Row],[Sustainability Check 1 (2017-2018) Status]]="Continued", Table1[[#This Row],[Students Per Spring]], 0)</f>
        <v>600</v>
      </c>
      <c r="AR43" s="20">
        <f t="shared" si="52"/>
        <v>290796</v>
      </c>
      <c r="AS43" s="16">
        <f t="shared" si="53"/>
        <v>600</v>
      </c>
      <c r="AT43" s="20">
        <f t="shared" si="54"/>
        <v>290796</v>
      </c>
      <c r="AU43" s="16">
        <f>IF(Table1[[#This Row],[Sustainability Check 1 (2017-2018) Status]]="Continued", Table1[[#This Row],[Students Per Summer]], 0)</f>
        <v>0</v>
      </c>
      <c r="AV43" s="20">
        <f t="shared" si="55"/>
        <v>0</v>
      </c>
      <c r="AW43" s="16">
        <f>IF(Table1[[#This Row],[Sustainability Check 1 (2017-2018) Status]]="Continued", Table1[[#This Row],[Students Per Fall]], 0)</f>
        <v>0</v>
      </c>
      <c r="AX43" s="20">
        <f t="shared" si="56"/>
        <v>0</v>
      </c>
      <c r="AY43" s="16">
        <f>IF(Table1[[#This Row],[Sustainability Check 1 (2017-2018) Status]]="Continued", Table1[[#This Row],[Students Per Spring]], 0)</f>
        <v>600</v>
      </c>
      <c r="AZ43" s="20">
        <f t="shared" si="57"/>
        <v>290796</v>
      </c>
      <c r="BA43" s="16">
        <f t="shared" si="58"/>
        <v>600</v>
      </c>
      <c r="BB43" s="20">
        <f t="shared" si="59"/>
        <v>290796</v>
      </c>
      <c r="BC43" s="20" t="s">
        <v>145</v>
      </c>
      <c r="BD43" s="16">
        <v>0</v>
      </c>
      <c r="BE43" s="16">
        <v>600</v>
      </c>
      <c r="BF43" s="16">
        <v>0</v>
      </c>
      <c r="BG43" s="16">
        <f t="shared" si="61"/>
        <v>600</v>
      </c>
      <c r="BH43" s="24">
        <v>154.4</v>
      </c>
      <c r="BI43" s="20">
        <f>Table1[[#This Row],[Check 2 Students Total]]*Table1[[#This Row],[Summer 2018 Price Check]]</f>
        <v>92640</v>
      </c>
      <c r="BJ43" s="16">
        <f>IF(Table1[[#This Row],[Sustainability Check 2 (2018-2019) Status]]="Continued", Table1[[#This Row],[Check 2 Students Summer]], 0)</f>
        <v>0</v>
      </c>
      <c r="BK43" s="20">
        <f>Table1[[#This Row],[Summer 2018 Price Check]]*BJ43</f>
        <v>0</v>
      </c>
      <c r="BL43" s="16">
        <f>IF(Table1[[#This Row],[Sustainability Check 2 (2018-2019) Status]]="Continued", Table1[[#This Row],[Check 2 Students Fall]], 0)</f>
        <v>600</v>
      </c>
      <c r="BM43" s="20">
        <f>Table1[[#This Row],[Summer 2018 Price Check]]*BL43</f>
        <v>92640</v>
      </c>
      <c r="BN43" s="15">
        <f>IF(Table1[[#This Row],[Sustainability Check 2 (2018-2019) Status]]="Continued", Table1[Check 2 Students Spring], 0)</f>
        <v>0</v>
      </c>
      <c r="BO43" s="20">
        <f>Table1[[#This Row],[Summer 2018 Price Check]]*Table1[[#This Row],[Spring 2019 Students]]</f>
        <v>0</v>
      </c>
      <c r="BP43" s="16">
        <f t="shared" si="19"/>
        <v>600</v>
      </c>
      <c r="BQ43" s="20">
        <f t="shared" si="20"/>
        <v>92640</v>
      </c>
      <c r="BR43" s="20" t="s">
        <v>145</v>
      </c>
      <c r="BS43" s="15">
        <v>0</v>
      </c>
      <c r="BT43" s="15">
        <v>600</v>
      </c>
      <c r="BU43" s="15">
        <v>0</v>
      </c>
      <c r="BV43" s="15">
        <f t="shared" si="67"/>
        <v>600</v>
      </c>
      <c r="BW43" s="131">
        <v>154.4</v>
      </c>
      <c r="BX43" s="20">
        <f t="shared" si="22"/>
        <v>92640</v>
      </c>
      <c r="BY43" s="13" t="s">
        <v>217</v>
      </c>
      <c r="BZ43" s="15">
        <f>IF(Table1[[#This Row],[Check 3 Status]]="Continued", Table1[[#This Row],[Check 3 Students Summer]], 0)</f>
        <v>0</v>
      </c>
      <c r="CA43" s="20">
        <f>Table1[[#This Row],[Check 3 Per Student Savings]]*BZ43</f>
        <v>0</v>
      </c>
      <c r="CB43" s="15">
        <f>IF(Table1[[#This Row],[Check 3 Status]]="Continued", Table1[[#This Row],[Check 3 Students Fall]], 0)</f>
        <v>600</v>
      </c>
      <c r="CC43" s="20">
        <f>Table1[[#This Row],[Check 3 Per Student Savings]]*CB43</f>
        <v>92640</v>
      </c>
      <c r="CD43" s="15">
        <f>IF(Table1[[#This Row],[Check 3 Status]]="Continued", Table1[[#This Row],[Check 3 Students Spring]], 0)</f>
        <v>0</v>
      </c>
      <c r="CE43" s="20">
        <f>Table1[[#This Row],[Check 3 Per Student Savings]]*CD43</f>
        <v>0</v>
      </c>
      <c r="CF43" s="15">
        <f t="shared" si="23"/>
        <v>600</v>
      </c>
      <c r="CG43" s="20">
        <f t="shared" si="24"/>
        <v>92640</v>
      </c>
      <c r="CH43" s="20" t="s">
        <v>145</v>
      </c>
      <c r="CI43" s="15">
        <v>0</v>
      </c>
      <c r="CJ43" s="15">
        <v>600</v>
      </c>
      <c r="CK43" s="15">
        <v>0</v>
      </c>
      <c r="CL43" s="15">
        <f t="shared" ref="CL43:CL59" si="71">CI43+CJ43+CK43</f>
        <v>600</v>
      </c>
      <c r="CM43" s="20">
        <v>154.4</v>
      </c>
      <c r="CN43" s="20">
        <f t="shared" si="26"/>
        <v>92640</v>
      </c>
      <c r="CO43" s="15">
        <f>IF(Table1[[#This Row],[Check 4 Status]]="Continued", Table1[[#This Row],[Check 4 Students Summer]], 0)</f>
        <v>0</v>
      </c>
      <c r="CP43" s="20">
        <f>Table1[[#This Row],[Check 4 Per Student Savings]]*CO43</f>
        <v>0</v>
      </c>
      <c r="CQ43" s="15">
        <f>IF(Table1[[#This Row],[Check 4 Status]]="Continued", Table1[[#This Row],[Check 4 Students Fall]], 0)</f>
        <v>600</v>
      </c>
      <c r="CR43" s="20">
        <f>Table1[[#This Row],[Check 4 Per Student Savings]]*CQ43</f>
        <v>92640</v>
      </c>
      <c r="CS43" s="15">
        <f>IF(Table1[[#This Row],[Check 4 Status]]="Continued", Table1[[#This Row],[Check 4 Students Spring]], 0)</f>
        <v>0</v>
      </c>
      <c r="CT43" s="20">
        <f>Table1[[#This Row],[Check 4 Per Student Savings]]*CS43</f>
        <v>0</v>
      </c>
      <c r="CU43" s="89">
        <f t="shared" si="27"/>
        <v>600</v>
      </c>
      <c r="CV43" s="20">
        <f t="shared" si="28"/>
        <v>92640</v>
      </c>
      <c r="CW43" s="20" t="s">
        <v>145</v>
      </c>
      <c r="CX43" s="83">
        <v>0</v>
      </c>
      <c r="CY43" s="83">
        <v>0</v>
      </c>
      <c r="CZ43" s="83">
        <v>539</v>
      </c>
      <c r="DA43" s="15">
        <f t="shared" si="29"/>
        <v>539</v>
      </c>
      <c r="DB43" s="20">
        <v>155</v>
      </c>
      <c r="DC43" s="20">
        <f t="shared" si="30"/>
        <v>83545</v>
      </c>
      <c r="DD43" s="23" t="s">
        <v>136</v>
      </c>
      <c r="DE43" s="15">
        <f>IF(Table1[[#This Row],[Check 5 Status]]="Continued", Table1[[#This Row],[Check 5 Students Summer]], 0)</f>
        <v>0</v>
      </c>
      <c r="DF43" s="20">
        <f>Table1[[#This Row],[Check 5 Per Student Savings]]*DE43</f>
        <v>0</v>
      </c>
      <c r="DG43" s="15">
        <f>IF(Table1[[#This Row],[Check 5 Status]]="Continued", Table1[[#This Row],[Check 5 Students Fall]], 0)</f>
        <v>0</v>
      </c>
      <c r="DH43" s="20">
        <f>Table1[[#This Row],[Check 5 Per Student Savings]]*DG43</f>
        <v>0</v>
      </c>
      <c r="DI43" s="15">
        <f>IF(Table1[[#This Row],[Check 5 Status]]="Continued", Table1[[#This Row],[Check 5 Students Spring]], 0)</f>
        <v>539</v>
      </c>
      <c r="DJ43" s="20">
        <f>Table1[[#This Row],[Check 5 Per Student Savings]]*DI43</f>
        <v>83545</v>
      </c>
      <c r="DK43" s="15">
        <f t="shared" si="31"/>
        <v>539</v>
      </c>
      <c r="DL43" s="20">
        <f t="shared" si="32"/>
        <v>83545</v>
      </c>
      <c r="DM43" s="20" t="s">
        <v>224</v>
      </c>
      <c r="DN43" s="83">
        <v>0</v>
      </c>
      <c r="DO43" s="83">
        <v>0</v>
      </c>
      <c r="DP43" s="83">
        <v>539</v>
      </c>
      <c r="DQ43" s="15">
        <f t="shared" si="33"/>
        <v>539</v>
      </c>
      <c r="DR43" s="20">
        <v>155</v>
      </c>
      <c r="DS43" s="20">
        <f t="shared" si="34"/>
        <v>83545</v>
      </c>
      <c r="DT43" s="23" t="s">
        <v>136</v>
      </c>
      <c r="DU43" s="15">
        <f>IF(Table1[[#This Row],[Check 6 Status]]="Continued", Table1[[#This Row],[Check 6 Students Summer]], 0)</f>
        <v>0</v>
      </c>
      <c r="DV43" s="20">
        <f>Table1[[#This Row],[Check 6 Per Student Savings]]*DU43</f>
        <v>0</v>
      </c>
      <c r="DW43" s="15">
        <f>IF(Table1[[#This Row],[Check 6 Status]]="Continued", Table1[[#This Row],[Check 6 Students Fall]], 0)</f>
        <v>0</v>
      </c>
      <c r="DX43" s="20">
        <f>Table1[[#This Row],[Check 6 Per Student Savings]]*DW43</f>
        <v>0</v>
      </c>
      <c r="DY43" s="15">
        <f>IF(Table1[[#This Row],[Check 6 Status]]="Continued", Table1[[#This Row],[Check 6 Students Spring]], 0)</f>
        <v>0</v>
      </c>
      <c r="DZ43" s="20">
        <f>Table1[[#This Row],[Check 6 Per Student Savings]]*DY43</f>
        <v>0</v>
      </c>
      <c r="EA43" s="15">
        <f t="shared" si="35"/>
        <v>0</v>
      </c>
      <c r="EB43" s="20">
        <f t="shared" si="36"/>
        <v>0</v>
      </c>
      <c r="EC43"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4139</v>
      </c>
      <c r="ED43"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1233853</v>
      </c>
      <c r="EE43" s="20">
        <f>Table1[[#This Row],[Grand Total Savings]]/Table1[[#This Row],[Total Award]]</f>
        <v>43.599045936395761</v>
      </c>
      <c r="EF43" s="13"/>
      <c r="EG43" s="13"/>
      <c r="EH43" s="13"/>
      <c r="EI43" s="13"/>
      <c r="EJ43" s="13"/>
      <c r="EK43" s="13"/>
      <c r="EL43" s="13"/>
      <c r="FB43" s="13"/>
      <c r="FC43" s="13"/>
      <c r="FD43" s="13"/>
      <c r="FE43" s="13"/>
    </row>
    <row r="44" spans="1:161" x14ac:dyDescent="0.25">
      <c r="A44" s="116">
        <v>119</v>
      </c>
      <c r="B44" s="40" t="s">
        <v>330</v>
      </c>
      <c r="C44" s="23" t="s">
        <v>7</v>
      </c>
      <c r="D44" s="71" t="s">
        <v>134</v>
      </c>
      <c r="E44" s="13" t="s">
        <v>147</v>
      </c>
      <c r="F44" s="52">
        <v>30000</v>
      </c>
      <c r="G44" s="23" t="s">
        <v>136</v>
      </c>
      <c r="H44" s="28" t="s">
        <v>420</v>
      </c>
      <c r="I44" s="28" t="s">
        <v>421</v>
      </c>
      <c r="J44" s="28" t="s">
        <v>422</v>
      </c>
      <c r="K44" s="28" t="s">
        <v>423</v>
      </c>
      <c r="L44" s="28" t="s">
        <v>188</v>
      </c>
      <c r="M44" s="13" t="s">
        <v>163</v>
      </c>
      <c r="N44" s="13" t="s">
        <v>163</v>
      </c>
      <c r="O44" s="13" t="s">
        <v>163</v>
      </c>
      <c r="P44" s="20">
        <v>110419</v>
      </c>
      <c r="Q44" s="13">
        <v>330</v>
      </c>
      <c r="R44" s="20">
        <f t="shared" si="68"/>
        <v>334.60303030303032</v>
      </c>
      <c r="S44" s="15">
        <f>Q44/3</f>
        <v>110</v>
      </c>
      <c r="T44" s="15">
        <f>Q44/3</f>
        <v>110</v>
      </c>
      <c r="U44" s="15">
        <f>Q44/3</f>
        <v>110</v>
      </c>
      <c r="V44" s="13" t="s">
        <v>203</v>
      </c>
      <c r="W44" s="13" t="s">
        <v>144</v>
      </c>
      <c r="Z44" s="13" t="s">
        <v>145</v>
      </c>
      <c r="AA44" s="15">
        <v>0</v>
      </c>
      <c r="AB44" s="20">
        <v>0</v>
      </c>
      <c r="AC44" s="15">
        <v>0</v>
      </c>
      <c r="AD44" s="20">
        <f t="shared" si="62"/>
        <v>0</v>
      </c>
      <c r="AE44" s="15">
        <v>0</v>
      </c>
      <c r="AF44" s="20">
        <f t="shared" si="64"/>
        <v>0</v>
      </c>
      <c r="AG44" s="15">
        <v>0</v>
      </c>
      <c r="AH44" s="20">
        <f t="shared" si="65"/>
        <v>0</v>
      </c>
      <c r="AI44" s="15">
        <f>IF(Table1[[#This Row],[Sustainability Check 1 (2017-2018) Status]]="Continued", Table1[[#This Row],[Students Per Spring]], 0)</f>
        <v>110</v>
      </c>
      <c r="AJ44" s="20">
        <f t="shared" si="66"/>
        <v>36806.333333333336</v>
      </c>
      <c r="AK44" s="15">
        <f t="shared" si="69"/>
        <v>110</v>
      </c>
      <c r="AL44" s="20">
        <f t="shared" si="70"/>
        <v>36806.333333333336</v>
      </c>
      <c r="AM44" s="15">
        <f>IF(Table1[[#This Row],[Sustainability Check 1 (2017-2018) Status]]="Continued", Table1[[#This Row],[Students Per Summer]], 0)</f>
        <v>110</v>
      </c>
      <c r="AN44" s="20">
        <f t="shared" si="50"/>
        <v>36806.333333333336</v>
      </c>
      <c r="AO44" s="16">
        <f>IF(Table1[[#This Row],[Sustainability Check 1 (2017-2018) Status]]="Continued", Table1[[#This Row],[Students Per Fall]], 0)</f>
        <v>110</v>
      </c>
      <c r="AP44" s="20">
        <f t="shared" si="51"/>
        <v>36806.333333333336</v>
      </c>
      <c r="AQ44" s="16">
        <f>IF(Table1[[#This Row],[Sustainability Check 1 (2017-2018) Status]]="Continued", Table1[[#This Row],[Students Per Spring]], 0)</f>
        <v>110</v>
      </c>
      <c r="AR44" s="20">
        <f t="shared" si="52"/>
        <v>36806.333333333336</v>
      </c>
      <c r="AS44" s="16">
        <f t="shared" si="53"/>
        <v>330</v>
      </c>
      <c r="AT44" s="20">
        <f t="shared" si="54"/>
        <v>110419</v>
      </c>
      <c r="AU44" s="16">
        <f>IF(Table1[[#This Row],[Sustainability Check 1 (2017-2018) Status]]="Continued", Table1[[#This Row],[Students Per Summer]], 0)</f>
        <v>110</v>
      </c>
      <c r="AV44" s="20">
        <f t="shared" si="55"/>
        <v>36806.333333333336</v>
      </c>
      <c r="AW44" s="16">
        <f>IF(Table1[[#This Row],[Sustainability Check 1 (2017-2018) Status]]="Continued", Table1[[#This Row],[Students Per Fall]], 0)</f>
        <v>110</v>
      </c>
      <c r="AX44" s="20">
        <f t="shared" si="56"/>
        <v>36806.333333333336</v>
      </c>
      <c r="AY44" s="16">
        <f>IF(Table1[[#This Row],[Sustainability Check 1 (2017-2018) Status]]="Continued", Table1[[#This Row],[Students Per Spring]], 0)</f>
        <v>110</v>
      </c>
      <c r="AZ44" s="20">
        <f t="shared" si="57"/>
        <v>36806.333333333336</v>
      </c>
      <c r="BA44" s="16">
        <f t="shared" si="58"/>
        <v>330</v>
      </c>
      <c r="BB44" s="20">
        <f t="shared" si="59"/>
        <v>110419</v>
      </c>
      <c r="BC44" s="20" t="s">
        <v>145</v>
      </c>
      <c r="BD44" s="16">
        <v>110</v>
      </c>
      <c r="BE44" s="16">
        <v>110</v>
      </c>
      <c r="BF44" s="16">
        <v>110</v>
      </c>
      <c r="BG44" s="16">
        <f t="shared" si="61"/>
        <v>330</v>
      </c>
      <c r="BH44" s="20">
        <v>334.6</v>
      </c>
      <c r="BI44" s="20">
        <f>Table1[[#This Row],[Check 2 Students Total]]*Table1[[#This Row],[Summer 2018 Price Check]]</f>
        <v>110418.00000000001</v>
      </c>
      <c r="BJ44" s="16">
        <f>IF(Table1[[#This Row],[Sustainability Check 2 (2018-2019) Status]]="Continued", Table1[[#This Row],[Check 2 Students Summer]], 0)</f>
        <v>110</v>
      </c>
      <c r="BK44" s="20">
        <f>Table1[[#This Row],[Summer 2018 Price Check]]*BJ44</f>
        <v>36806</v>
      </c>
      <c r="BL44" s="16">
        <f>IF(Table1[[#This Row],[Sustainability Check 2 (2018-2019) Status]]="Continued", Table1[[#This Row],[Check 2 Students Fall]], 0)</f>
        <v>110</v>
      </c>
      <c r="BM44" s="20">
        <f>Table1[[#This Row],[Summer 2018 Price Check]]*BL44</f>
        <v>36806</v>
      </c>
      <c r="BN44" s="15">
        <f>IF(Table1[[#This Row],[Sustainability Check 2 (2018-2019) Status]]="Continued", Table1[Check 2 Students Spring], 0)</f>
        <v>110</v>
      </c>
      <c r="BO44" s="20">
        <f>Table1[[#This Row],[Summer 2018 Price Check]]*Table1[[#This Row],[Spring 2019 Students]]</f>
        <v>36806</v>
      </c>
      <c r="BP44" s="16">
        <f t="shared" si="19"/>
        <v>330</v>
      </c>
      <c r="BQ44" s="20">
        <f t="shared" si="20"/>
        <v>110418</v>
      </c>
      <c r="BR44" s="20" t="s">
        <v>145</v>
      </c>
      <c r="BS44" s="15">
        <v>36</v>
      </c>
      <c r="BT44" s="15">
        <v>229</v>
      </c>
      <c r="BU44" s="15">
        <v>32</v>
      </c>
      <c r="BV44" s="15">
        <f t="shared" si="67"/>
        <v>297</v>
      </c>
      <c r="BW44" s="20">
        <v>334.6</v>
      </c>
      <c r="BX44" s="20">
        <f t="shared" si="22"/>
        <v>99376.200000000012</v>
      </c>
      <c r="BY44" s="13" t="s">
        <v>203</v>
      </c>
      <c r="BZ44" s="15">
        <f>IF(Table1[[#This Row],[Check 3 Status]]="Continued", Table1[[#This Row],[Check 3 Students Summer]], 0)</f>
        <v>36</v>
      </c>
      <c r="CA44" s="20">
        <f>Table1[[#This Row],[Check 3 Per Student Savings]]*BZ44</f>
        <v>12045.6</v>
      </c>
      <c r="CB44" s="15">
        <f>IF(Table1[[#This Row],[Check 3 Status]]="Continued", Table1[[#This Row],[Check 3 Students Fall]], 0)</f>
        <v>229</v>
      </c>
      <c r="CC44" s="20">
        <f>Table1[[#This Row],[Check 3 Per Student Savings]]*CB44</f>
        <v>76623.400000000009</v>
      </c>
      <c r="CD44" s="15">
        <f>IF(Table1[[#This Row],[Check 3 Status]]="Continued", Table1[[#This Row],[Check 3 Students Spring]], 0)</f>
        <v>32</v>
      </c>
      <c r="CE44" s="20">
        <f>Table1[[#This Row],[Check 3 Per Student Savings]]*CD44</f>
        <v>10707.2</v>
      </c>
      <c r="CF44" s="15">
        <f t="shared" si="23"/>
        <v>297</v>
      </c>
      <c r="CG44" s="20">
        <f t="shared" si="24"/>
        <v>99376.200000000012</v>
      </c>
      <c r="CH44" s="20" t="s">
        <v>145</v>
      </c>
      <c r="CI44" s="15">
        <v>36</v>
      </c>
      <c r="CJ44" s="15">
        <v>229</v>
      </c>
      <c r="CK44" s="15">
        <v>32</v>
      </c>
      <c r="CL44" s="15">
        <f t="shared" si="71"/>
        <v>297</v>
      </c>
      <c r="CM44" s="20">
        <v>334.6</v>
      </c>
      <c r="CN44" s="20">
        <f t="shared" si="26"/>
        <v>99376.200000000012</v>
      </c>
      <c r="CO44" s="15">
        <f>IF(Table1[[#This Row],[Check 4 Status]]="Continued", Table1[[#This Row],[Check 4 Students Summer]], 0)</f>
        <v>36</v>
      </c>
      <c r="CP44" s="20">
        <f>Table1[[#This Row],[Check 4 Per Student Savings]]*CO44</f>
        <v>12045.6</v>
      </c>
      <c r="CQ44" s="15">
        <f>IF(Table1[[#This Row],[Check 4 Status]]="Continued", Table1[[#This Row],[Check 4 Students Fall]], 0)</f>
        <v>229</v>
      </c>
      <c r="CR44" s="20">
        <f>Table1[[#This Row],[Check 4 Per Student Savings]]*CQ44</f>
        <v>76623.400000000009</v>
      </c>
      <c r="CS44" s="15">
        <f>IF(Table1[[#This Row],[Check 4 Status]]="Continued", Table1[[#This Row],[Check 4 Students Spring]], 0)</f>
        <v>32</v>
      </c>
      <c r="CT44" s="20">
        <f>Table1[[#This Row],[Check 4 Per Student Savings]]*CS44</f>
        <v>10707.2</v>
      </c>
      <c r="CU44" s="89">
        <f t="shared" si="27"/>
        <v>297</v>
      </c>
      <c r="CV44" s="20">
        <f t="shared" si="28"/>
        <v>99376.200000000012</v>
      </c>
      <c r="CW44" s="20" t="s">
        <v>145</v>
      </c>
      <c r="CX44" s="15">
        <v>110</v>
      </c>
      <c r="CY44" s="15">
        <v>110</v>
      </c>
      <c r="CZ44" s="15">
        <v>110</v>
      </c>
      <c r="DA44" s="15">
        <f t="shared" si="29"/>
        <v>330</v>
      </c>
      <c r="DB44" s="20">
        <v>334.6</v>
      </c>
      <c r="DC44" s="20">
        <f t="shared" si="30"/>
        <v>110418.00000000001</v>
      </c>
      <c r="DD44" s="23" t="s">
        <v>136</v>
      </c>
      <c r="DE44" s="15">
        <f>IF(Table1[[#This Row],[Check 5 Status]]="Continued", Table1[[#This Row],[Check 5 Students Summer]], 0)</f>
        <v>110</v>
      </c>
      <c r="DF44" s="20">
        <f>Table1[[#This Row],[Check 5 Per Student Savings]]*DE44</f>
        <v>36806</v>
      </c>
      <c r="DG44" s="15">
        <f>IF(Table1[[#This Row],[Check 5 Status]]="Continued", Table1[[#This Row],[Check 5 Students Fall]], 0)</f>
        <v>110</v>
      </c>
      <c r="DH44" s="20">
        <f>Table1[[#This Row],[Check 5 Per Student Savings]]*DG44</f>
        <v>36806</v>
      </c>
      <c r="DI44" s="15">
        <f>IF(Table1[[#This Row],[Check 5 Status]]="Continued", Table1[[#This Row],[Check 5 Students Spring]], 0)</f>
        <v>110</v>
      </c>
      <c r="DJ44" s="20">
        <f>Table1[[#This Row],[Check 5 Per Student Savings]]*DI44</f>
        <v>36806</v>
      </c>
      <c r="DK44" s="15">
        <f t="shared" si="31"/>
        <v>330</v>
      </c>
      <c r="DL44" s="20">
        <f t="shared" si="32"/>
        <v>110418</v>
      </c>
      <c r="DM44" s="20" t="s">
        <v>145</v>
      </c>
      <c r="DN44" s="15">
        <v>110</v>
      </c>
      <c r="DO44" s="15">
        <v>110</v>
      </c>
      <c r="DP44" s="15">
        <v>110</v>
      </c>
      <c r="DQ44" s="15">
        <f t="shared" si="33"/>
        <v>330</v>
      </c>
      <c r="DR44" s="20">
        <v>334.6</v>
      </c>
      <c r="DS44" s="20">
        <f t="shared" si="34"/>
        <v>110418.00000000001</v>
      </c>
      <c r="DT44" s="23" t="s">
        <v>136</v>
      </c>
      <c r="DU44" s="15">
        <f>IF(Table1[[#This Row],[Check 6 Status]]="Continued", Table1[[#This Row],[Check 6 Students Summer]], 0)</f>
        <v>110</v>
      </c>
      <c r="DV44" s="20">
        <f>Table1[[#This Row],[Check 6 Per Student Savings]]*DU44</f>
        <v>36806</v>
      </c>
      <c r="DW44" s="15">
        <f>IF(Table1[[#This Row],[Check 6 Status]]="Continued", Table1[[#This Row],[Check 6 Students Fall]], 0)</f>
        <v>110</v>
      </c>
      <c r="DX44" s="20">
        <f>Table1[[#This Row],[Check 6 Per Student Savings]]*DW44</f>
        <v>36806</v>
      </c>
      <c r="DY44" s="15">
        <f>IF(Table1[[#This Row],[Check 6 Status]]="Continued", Table1[[#This Row],[Check 6 Students Spring]], 0)</f>
        <v>110</v>
      </c>
      <c r="DZ44" s="20">
        <f>Table1[[#This Row],[Check 6 Per Student Savings]]*DY44</f>
        <v>36806</v>
      </c>
      <c r="EA44" s="15">
        <f t="shared" si="35"/>
        <v>330</v>
      </c>
      <c r="EB44" s="20">
        <f t="shared" si="36"/>
        <v>110418</v>
      </c>
      <c r="EC44"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2354</v>
      </c>
      <c r="ED44"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787650.7333333334</v>
      </c>
      <c r="EE44" s="20">
        <f>Table1[[#This Row],[Grand Total Savings]]/Table1[[#This Row],[Total Award]]</f>
        <v>26.255024444444448</v>
      </c>
      <c r="EF44" s="13"/>
      <c r="EG44" s="13"/>
      <c r="EH44" s="13"/>
      <c r="EI44" s="13"/>
      <c r="EJ44" s="13"/>
      <c r="EK44" s="13"/>
      <c r="EL44" s="13"/>
      <c r="FB44" s="13"/>
      <c r="FC44" s="13"/>
      <c r="FD44" s="13"/>
      <c r="FE44" s="13"/>
    </row>
    <row r="45" spans="1:161" ht="15.75" thickBot="1" x14ac:dyDescent="0.3">
      <c r="A45" s="116">
        <v>120</v>
      </c>
      <c r="B45" s="40" t="s">
        <v>330</v>
      </c>
      <c r="C45" s="23" t="s">
        <v>7</v>
      </c>
      <c r="D45" s="71" t="s">
        <v>134</v>
      </c>
      <c r="E45" s="13" t="s">
        <v>256</v>
      </c>
      <c r="F45" s="52">
        <v>18800</v>
      </c>
      <c r="G45" s="23" t="s">
        <v>136</v>
      </c>
      <c r="H45" s="28" t="s">
        <v>257</v>
      </c>
      <c r="I45" s="28" t="s">
        <v>258</v>
      </c>
      <c r="J45" s="28" t="s">
        <v>424</v>
      </c>
      <c r="K45" s="28" t="s">
        <v>260</v>
      </c>
      <c r="L45" s="28" t="s">
        <v>201</v>
      </c>
      <c r="M45" s="13" t="s">
        <v>163</v>
      </c>
      <c r="N45" s="13" t="s">
        <v>163</v>
      </c>
      <c r="O45" s="13" t="s">
        <v>163</v>
      </c>
      <c r="P45" s="20">
        <v>71880</v>
      </c>
      <c r="Q45" s="13">
        <v>240</v>
      </c>
      <c r="R45" s="20">
        <f t="shared" si="68"/>
        <v>299.5</v>
      </c>
      <c r="S45" s="15">
        <v>80</v>
      </c>
      <c r="T45" s="15">
        <v>110</v>
      </c>
      <c r="U45" s="15">
        <v>110</v>
      </c>
      <c r="V45" s="13" t="s">
        <v>217</v>
      </c>
      <c r="W45" s="13" t="s">
        <v>144</v>
      </c>
      <c r="Z45" s="13" t="s">
        <v>145</v>
      </c>
      <c r="AA45" s="15">
        <v>0</v>
      </c>
      <c r="AB45" s="20">
        <v>0</v>
      </c>
      <c r="AC45" s="15">
        <v>0</v>
      </c>
      <c r="AD45" s="20">
        <f t="shared" si="62"/>
        <v>0</v>
      </c>
      <c r="AE45" s="15">
        <v>0</v>
      </c>
      <c r="AF45" s="20">
        <f t="shared" si="64"/>
        <v>0</v>
      </c>
      <c r="AG45" s="15">
        <f>Table1[[#This Row],[Students Per Fall]]</f>
        <v>110</v>
      </c>
      <c r="AH45" s="20">
        <f t="shared" si="65"/>
        <v>32945</v>
      </c>
      <c r="AI45" s="15">
        <f>IF(Table1[[#This Row],[Sustainability Check 1 (2017-2018) Status]]="Continued", Table1[[#This Row],[Students Per Spring]], 0)</f>
        <v>110</v>
      </c>
      <c r="AJ45" s="20">
        <f t="shared" si="66"/>
        <v>32945</v>
      </c>
      <c r="AK45" s="15">
        <f t="shared" si="69"/>
        <v>220</v>
      </c>
      <c r="AL45" s="20">
        <f t="shared" si="70"/>
        <v>65890</v>
      </c>
      <c r="AM45" s="15">
        <f>IF(Table1[[#This Row],[Sustainability Check 1 (2017-2018) Status]]="Continued", Table1[[#This Row],[Students Per Summer]], 0)</f>
        <v>80</v>
      </c>
      <c r="AN45" s="20">
        <f t="shared" si="50"/>
        <v>23960</v>
      </c>
      <c r="AO45" s="16">
        <f>IF(Table1[[#This Row],[Sustainability Check 1 (2017-2018) Status]]="Continued", Table1[[#This Row],[Students Per Fall]], 0)</f>
        <v>110</v>
      </c>
      <c r="AP45" s="20">
        <f t="shared" si="51"/>
        <v>32945</v>
      </c>
      <c r="AQ45" s="16">
        <f>IF(Table1[[#This Row],[Sustainability Check 1 (2017-2018) Status]]="Continued", Table1[[#This Row],[Students Per Spring]], 0)</f>
        <v>110</v>
      </c>
      <c r="AR45" s="20">
        <f t="shared" si="52"/>
        <v>32945</v>
      </c>
      <c r="AS45" s="16">
        <f t="shared" si="53"/>
        <v>300</v>
      </c>
      <c r="AT45" s="20">
        <f t="shared" si="54"/>
        <v>89850</v>
      </c>
      <c r="AU45" s="16">
        <f>IF(Table1[[#This Row],[Sustainability Check 1 (2017-2018) Status]]="Continued", Table1[[#This Row],[Students Per Summer]], 0)</f>
        <v>80</v>
      </c>
      <c r="AV45" s="20">
        <f t="shared" si="55"/>
        <v>23960</v>
      </c>
      <c r="AW45" s="16">
        <f>IF(Table1[[#This Row],[Sustainability Check 1 (2017-2018) Status]]="Continued", Table1[[#This Row],[Students Per Fall]], 0)</f>
        <v>110</v>
      </c>
      <c r="AX45" s="20">
        <f t="shared" si="56"/>
        <v>32945</v>
      </c>
      <c r="AY45" s="16">
        <f>IF(Table1[[#This Row],[Sustainability Check 1 (2017-2018) Status]]="Continued", Table1[[#This Row],[Students Per Spring]], 0)</f>
        <v>110</v>
      </c>
      <c r="AZ45" s="20">
        <f t="shared" si="57"/>
        <v>32945</v>
      </c>
      <c r="BA45" s="16">
        <f t="shared" si="58"/>
        <v>300</v>
      </c>
      <c r="BB45" s="20">
        <f t="shared" si="59"/>
        <v>89850</v>
      </c>
      <c r="BC45" s="20" t="s">
        <v>145</v>
      </c>
      <c r="BD45" s="16">
        <v>0</v>
      </c>
      <c r="BE45" s="16">
        <v>171</v>
      </c>
      <c r="BF45" s="16">
        <v>80</v>
      </c>
      <c r="BG45" s="16">
        <f t="shared" si="61"/>
        <v>251</v>
      </c>
      <c r="BH45" s="20">
        <v>261.97000000000003</v>
      </c>
      <c r="BI45" s="20">
        <f>Table1[[#This Row],[Check 2 Students Total]]*Table1[[#This Row],[Summer 2018 Price Check]]</f>
        <v>65754.47</v>
      </c>
      <c r="BJ45" s="16">
        <f>IF(Table1[[#This Row],[Sustainability Check 2 (2018-2019) Status]]="Continued", Table1[[#This Row],[Check 2 Students Summer]], 0)</f>
        <v>0</v>
      </c>
      <c r="BK45" s="20">
        <f>Table1[[#This Row],[Summer 2018 Price Check]]*BJ45</f>
        <v>0</v>
      </c>
      <c r="BL45" s="16">
        <f>IF(Table1[[#This Row],[Sustainability Check 2 (2018-2019) Status]]="Continued", Table1[[#This Row],[Check 2 Students Fall]], 0)</f>
        <v>171</v>
      </c>
      <c r="BM45" s="20">
        <f>Table1[[#This Row],[Summer 2018 Price Check]]*BL45</f>
        <v>44796.87</v>
      </c>
      <c r="BN45" s="15">
        <f>IF(Table1[[#This Row],[Sustainability Check 2 (2018-2019) Status]]="Continued", Table1[Check 2 Students Spring], 0)</f>
        <v>80</v>
      </c>
      <c r="BO45" s="20">
        <f>Table1[[#This Row],[Summer 2018 Price Check]]*Table1[[#This Row],[Spring 2019 Students]]</f>
        <v>20957.600000000002</v>
      </c>
      <c r="BP45" s="16">
        <f t="shared" si="19"/>
        <v>251</v>
      </c>
      <c r="BQ45" s="20">
        <f t="shared" si="20"/>
        <v>65754.47</v>
      </c>
      <c r="BR45" s="20" t="s">
        <v>156</v>
      </c>
      <c r="BS45" s="15">
        <v>0</v>
      </c>
      <c r="BT45" s="15">
        <v>0</v>
      </c>
      <c r="BU45" s="15">
        <v>0</v>
      </c>
      <c r="BV45" s="15">
        <f t="shared" si="67"/>
        <v>0</v>
      </c>
      <c r="BW45" s="20">
        <v>0</v>
      </c>
      <c r="BX45" s="20">
        <f t="shared" si="22"/>
        <v>0</v>
      </c>
      <c r="BY45" s="13" t="s">
        <v>217</v>
      </c>
      <c r="BZ45" s="15">
        <f>IF(Table1[[#This Row],[Check 3 Status]]="Continued", Table1[[#This Row],[Check 3 Students Summer]], 0)</f>
        <v>0</v>
      </c>
      <c r="CA45" s="20">
        <f>Table1[[#This Row],[Check 3 Per Student Savings]]*BZ45</f>
        <v>0</v>
      </c>
      <c r="CB45" s="15">
        <f>IF(Table1[[#This Row],[Check 3 Status]]="Continued", Table1[[#This Row],[Check 3 Students Fall]], 0)</f>
        <v>0</v>
      </c>
      <c r="CC45" s="20">
        <f>Table1[[#This Row],[Check 3 Per Student Savings]]*CB45</f>
        <v>0</v>
      </c>
      <c r="CD45" s="15">
        <f>IF(Table1[[#This Row],[Check 3 Status]]="Continued", Table1[[#This Row],[Check 3 Students Spring]], 0)</f>
        <v>0</v>
      </c>
      <c r="CE45" s="20">
        <f>Table1[[#This Row],[Check 3 Per Student Savings]]*CD45</f>
        <v>0</v>
      </c>
      <c r="CF45" s="15">
        <f t="shared" si="23"/>
        <v>0</v>
      </c>
      <c r="CG45" s="20">
        <f t="shared" si="24"/>
        <v>0</v>
      </c>
      <c r="CH45" s="20" t="s">
        <v>156</v>
      </c>
      <c r="CI45" s="15">
        <v>0</v>
      </c>
      <c r="CJ45" s="15">
        <v>0</v>
      </c>
      <c r="CK45" s="15">
        <v>0</v>
      </c>
      <c r="CL45" s="15">
        <f t="shared" si="71"/>
        <v>0</v>
      </c>
      <c r="CM45" s="20">
        <v>0</v>
      </c>
      <c r="CN45" s="20">
        <f t="shared" si="26"/>
        <v>0</v>
      </c>
      <c r="CO45" s="15">
        <f>IF(Table1[[#This Row],[Check 4 Status]]="Continued", Table1[[#This Row],[Check 4 Students Summer]], 0)</f>
        <v>0</v>
      </c>
      <c r="CP45" s="20">
        <f>Table1[[#This Row],[Check 4 Per Student Savings]]*CO45</f>
        <v>0</v>
      </c>
      <c r="CQ45" s="15">
        <f>IF(Table1[[#This Row],[Check 4 Status]]="Continued", Table1[[#This Row],[Check 4 Students Fall]], 0)</f>
        <v>0</v>
      </c>
      <c r="CR45" s="20">
        <f>Table1[[#This Row],[Check 4 Per Student Savings]]*CQ45</f>
        <v>0</v>
      </c>
      <c r="CS45" s="15">
        <f>IF(Table1[[#This Row],[Check 4 Status]]="Continued", Table1[[#This Row],[Check 4 Students Spring]], 0)</f>
        <v>0</v>
      </c>
      <c r="CT45" s="20">
        <f>Table1[[#This Row],[Check 4 Per Student Savings]]*CS45</f>
        <v>0</v>
      </c>
      <c r="CU45" s="89">
        <f t="shared" si="27"/>
        <v>0</v>
      </c>
      <c r="CV45" s="20">
        <f t="shared" si="28"/>
        <v>0</v>
      </c>
      <c r="CW45" s="20" t="s">
        <v>156</v>
      </c>
      <c r="CX45" s="15">
        <v>80</v>
      </c>
      <c r="CY45" s="15">
        <v>110</v>
      </c>
      <c r="CZ45" s="15">
        <v>110</v>
      </c>
      <c r="DA45" s="15">
        <f t="shared" si="29"/>
        <v>300</v>
      </c>
      <c r="DB45" s="20">
        <v>0</v>
      </c>
      <c r="DC45" s="20">
        <f t="shared" si="30"/>
        <v>0</v>
      </c>
      <c r="DD45" s="23" t="s">
        <v>136</v>
      </c>
      <c r="DE45" s="15">
        <f>IF(Table1[[#This Row],[Check 5 Status]]="Continued", Table1[[#This Row],[Check 5 Students Summer]], 0)</f>
        <v>0</v>
      </c>
      <c r="DF45" s="20">
        <f>Table1[[#This Row],[Check 5 Per Student Savings]]*DE45</f>
        <v>0</v>
      </c>
      <c r="DG45" s="15">
        <f>IF(Table1[[#This Row],[Check 5 Status]]="Continued", Table1[[#This Row],[Check 5 Students Fall]], 0)</f>
        <v>0</v>
      </c>
      <c r="DH45" s="20">
        <f>Table1[[#This Row],[Check 5 Per Student Savings]]*DG45</f>
        <v>0</v>
      </c>
      <c r="DI45" s="15">
        <f>IF(Table1[[#This Row],[Check 5 Status]]="Continued", Table1[[#This Row],[Check 5 Students Spring]], 0)</f>
        <v>0</v>
      </c>
      <c r="DJ45" s="20">
        <f>Table1[[#This Row],[Check 5 Per Student Savings]]*DI45</f>
        <v>0</v>
      </c>
      <c r="DK45" s="15">
        <f t="shared" si="31"/>
        <v>0</v>
      </c>
      <c r="DL45" s="20">
        <f t="shared" si="32"/>
        <v>0</v>
      </c>
      <c r="DM45" s="20" t="s">
        <v>156</v>
      </c>
      <c r="DN45" s="15">
        <v>80</v>
      </c>
      <c r="DO45" s="15">
        <v>110</v>
      </c>
      <c r="DP45" s="15">
        <v>110</v>
      </c>
      <c r="DQ45" s="15">
        <f t="shared" si="33"/>
        <v>300</v>
      </c>
      <c r="DR45" s="20">
        <v>0</v>
      </c>
      <c r="DS45" s="20">
        <f t="shared" si="34"/>
        <v>0</v>
      </c>
      <c r="DT45" s="23" t="s">
        <v>136</v>
      </c>
      <c r="DU45" s="15">
        <f>IF(Table1[[#This Row],[Check 6 Status]]="Continued", Table1[[#This Row],[Check 6 Students Summer]], 0)</f>
        <v>0</v>
      </c>
      <c r="DV45" s="20">
        <f>Table1[[#This Row],[Check 6 Per Student Savings]]*DU45</f>
        <v>0</v>
      </c>
      <c r="DW45" s="15">
        <f>IF(Table1[[#This Row],[Check 6 Status]]="Continued", Table1[[#This Row],[Check 6 Students Fall]], 0)</f>
        <v>0</v>
      </c>
      <c r="DX45" s="20">
        <f>Table1[[#This Row],[Check 6 Per Student Savings]]*DW45</f>
        <v>0</v>
      </c>
      <c r="DY45" s="15">
        <f>IF(Table1[[#This Row],[Check 6 Status]]="Continued", Table1[[#This Row],[Check 6 Students Spring]], 0)</f>
        <v>0</v>
      </c>
      <c r="DZ45" s="20">
        <f>Table1[[#This Row],[Check 6 Per Student Savings]]*DY45</f>
        <v>0</v>
      </c>
      <c r="EA45" s="15">
        <f t="shared" si="35"/>
        <v>0</v>
      </c>
      <c r="EB45" s="20">
        <f t="shared" si="36"/>
        <v>0</v>
      </c>
      <c r="EC45"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1071</v>
      </c>
      <c r="ED45"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311344.46999999997</v>
      </c>
      <c r="EE45" s="20">
        <f>Table1[[#This Row],[Grand Total Savings]]/Table1[[#This Row],[Total Award]]</f>
        <v>16.560876063829784</v>
      </c>
      <c r="EF45" s="13"/>
      <c r="EG45" s="13"/>
      <c r="EH45" s="13"/>
      <c r="EI45" s="13"/>
      <c r="EJ45" s="13"/>
      <c r="EK45" s="13"/>
      <c r="EL45" s="13"/>
      <c r="FB45" s="13"/>
      <c r="FC45" s="13"/>
      <c r="FD45" s="13"/>
      <c r="FE45" s="13"/>
    </row>
    <row r="46" spans="1:161" ht="16.5" thickTop="1" thickBot="1" x14ac:dyDescent="0.3">
      <c r="A46" s="116">
        <v>122</v>
      </c>
      <c r="B46" s="43" t="s">
        <v>330</v>
      </c>
      <c r="C46" s="23" t="s">
        <v>7</v>
      </c>
      <c r="D46" s="71" t="s">
        <v>134</v>
      </c>
      <c r="E46" s="13" t="s">
        <v>190</v>
      </c>
      <c r="F46" s="52">
        <v>30000</v>
      </c>
      <c r="G46" s="23" t="s">
        <v>136</v>
      </c>
      <c r="H46" s="28" t="s">
        <v>425</v>
      </c>
      <c r="I46" s="28" t="s">
        <v>426</v>
      </c>
      <c r="J46" s="28" t="s">
        <v>427</v>
      </c>
      <c r="K46" s="28" t="s">
        <v>428</v>
      </c>
      <c r="L46" s="28" t="s">
        <v>201</v>
      </c>
      <c r="M46" s="13" t="s">
        <v>163</v>
      </c>
      <c r="N46" s="13" t="s">
        <v>163</v>
      </c>
      <c r="O46" s="13" t="s">
        <v>163</v>
      </c>
      <c r="P46" s="20">
        <v>103950</v>
      </c>
      <c r="Q46" s="13">
        <v>525</v>
      </c>
      <c r="R46" s="20">
        <f t="shared" si="68"/>
        <v>198</v>
      </c>
      <c r="S46" s="15">
        <f t="shared" ref="S46:S77" si="72">Q46/3</f>
        <v>175</v>
      </c>
      <c r="T46" s="15">
        <f t="shared" ref="T46:T77" si="73">Q46/3</f>
        <v>175</v>
      </c>
      <c r="U46" s="15">
        <f t="shared" ref="U46:U77" si="74">Q46/3</f>
        <v>175</v>
      </c>
      <c r="V46" s="13" t="s">
        <v>217</v>
      </c>
      <c r="W46" s="13" t="s">
        <v>144</v>
      </c>
      <c r="Z46" s="13" t="s">
        <v>145</v>
      </c>
      <c r="AA46" s="15">
        <v>0</v>
      </c>
      <c r="AB46" s="20">
        <v>0</v>
      </c>
      <c r="AC46" s="15">
        <v>0</v>
      </c>
      <c r="AD46" s="20">
        <f t="shared" si="62"/>
        <v>0</v>
      </c>
      <c r="AE46" s="15">
        <v>0</v>
      </c>
      <c r="AF46" s="20">
        <f t="shared" si="64"/>
        <v>0</v>
      </c>
      <c r="AG46" s="15">
        <f>Table1[[#This Row],[Students Per Fall]]</f>
        <v>175</v>
      </c>
      <c r="AH46" s="20">
        <f t="shared" si="65"/>
        <v>34650</v>
      </c>
      <c r="AI46" s="15">
        <f>IF(Table1[[#This Row],[Sustainability Check 1 (2017-2018) Status]]="Continued", Table1[[#This Row],[Students Per Spring]], 0)</f>
        <v>175</v>
      </c>
      <c r="AJ46" s="20">
        <f t="shared" si="66"/>
        <v>34650</v>
      </c>
      <c r="AK46" s="15">
        <f t="shared" si="69"/>
        <v>350</v>
      </c>
      <c r="AL46" s="20">
        <f t="shared" si="70"/>
        <v>69300</v>
      </c>
      <c r="AM46" s="15">
        <f>IF(Table1[[#This Row],[Sustainability Check 1 (2017-2018) Status]]="Continued", Table1[[#This Row],[Students Per Summer]], 0)</f>
        <v>175</v>
      </c>
      <c r="AN46" s="20">
        <f t="shared" si="50"/>
        <v>34650</v>
      </c>
      <c r="AO46" s="16">
        <f>IF(Table1[[#This Row],[Sustainability Check 1 (2017-2018) Status]]="Continued", Table1[[#This Row],[Students Per Fall]], 0)</f>
        <v>175</v>
      </c>
      <c r="AP46" s="20">
        <f t="shared" si="51"/>
        <v>34650</v>
      </c>
      <c r="AQ46" s="16">
        <f>IF(Table1[[#This Row],[Sustainability Check 1 (2017-2018) Status]]="Continued", Table1[[#This Row],[Students Per Spring]], 0)</f>
        <v>175</v>
      </c>
      <c r="AR46" s="20">
        <f t="shared" si="52"/>
        <v>34650</v>
      </c>
      <c r="AS46" s="16">
        <f t="shared" si="53"/>
        <v>525</v>
      </c>
      <c r="AT46" s="20">
        <f t="shared" si="54"/>
        <v>103950</v>
      </c>
      <c r="AU46" s="16">
        <f>IF(Table1[[#This Row],[Sustainability Check 1 (2017-2018) Status]]="Continued", Table1[[#This Row],[Students Per Summer]], 0)</f>
        <v>175</v>
      </c>
      <c r="AV46" s="20">
        <f t="shared" si="55"/>
        <v>34650</v>
      </c>
      <c r="AW46" s="16">
        <f>IF(Table1[[#This Row],[Sustainability Check 1 (2017-2018) Status]]="Continued", Table1[[#This Row],[Students Per Fall]], 0)</f>
        <v>175</v>
      </c>
      <c r="AX46" s="20">
        <f t="shared" si="56"/>
        <v>34650</v>
      </c>
      <c r="AY46" s="16">
        <f>IF(Table1[[#This Row],[Sustainability Check 1 (2017-2018) Status]]="Continued", Table1[[#This Row],[Students Per Spring]], 0)</f>
        <v>175</v>
      </c>
      <c r="AZ46" s="20">
        <f t="shared" si="57"/>
        <v>34650</v>
      </c>
      <c r="BA46" s="16">
        <f t="shared" si="58"/>
        <v>525</v>
      </c>
      <c r="BB46" s="20">
        <f t="shared" si="59"/>
        <v>103950</v>
      </c>
      <c r="BC46" s="20" t="s">
        <v>156</v>
      </c>
      <c r="BD46" s="16">
        <v>0</v>
      </c>
      <c r="BE46" s="16">
        <v>0</v>
      </c>
      <c r="BF46" s="16">
        <v>0</v>
      </c>
      <c r="BG46" s="16">
        <f t="shared" si="61"/>
        <v>0</v>
      </c>
      <c r="BH46" s="24">
        <v>248.99</v>
      </c>
      <c r="BI46" s="20">
        <f>Table1[[#This Row],[Check 2 Students Total]]*Table1[[#This Row],[Summer 2018 Price Check]]</f>
        <v>0</v>
      </c>
      <c r="BJ46" s="16">
        <f>IF(Table1[[#This Row],[Sustainability Check 2 (2018-2019) Status]]="Continued", Table1[[#This Row],[Check 2 Students Summer]], 0)</f>
        <v>0</v>
      </c>
      <c r="BK46" s="20">
        <f>Table1[[#This Row],[Summer 2018 Price Check]]*BJ46</f>
        <v>0</v>
      </c>
      <c r="BL46" s="16">
        <f>IF(Table1[[#This Row],[Sustainability Check 2 (2018-2019) Status]]="Continued", Table1[[#This Row],[Check 2 Students Fall]], 0)</f>
        <v>0</v>
      </c>
      <c r="BM46" s="20">
        <f>Table1[[#This Row],[Summer 2018 Price Check]]*BL46</f>
        <v>0</v>
      </c>
      <c r="BN46" s="15">
        <f>IF(Table1[[#This Row],[Sustainability Check 2 (2018-2019) Status]]="Continued", Table1[Check 2 Students Spring], 0)</f>
        <v>0</v>
      </c>
      <c r="BO46" s="20">
        <f>Table1[[#This Row],[Summer 2018 Price Check]]*Table1[[#This Row],[Spring 2019 Students]]</f>
        <v>0</v>
      </c>
      <c r="BP46" s="16">
        <f t="shared" si="19"/>
        <v>0</v>
      </c>
      <c r="BQ46" s="20">
        <f t="shared" si="20"/>
        <v>0</v>
      </c>
      <c r="BR46" s="20" t="s">
        <v>156</v>
      </c>
      <c r="BS46" s="15">
        <v>0</v>
      </c>
      <c r="BT46" s="15">
        <v>0</v>
      </c>
      <c r="BU46" s="15">
        <v>0</v>
      </c>
      <c r="BV46" s="15">
        <f t="shared" si="67"/>
        <v>0</v>
      </c>
      <c r="BW46" s="20">
        <v>0</v>
      </c>
      <c r="BX46" s="20">
        <f t="shared" si="22"/>
        <v>0</v>
      </c>
      <c r="BY46" s="13" t="s">
        <v>217</v>
      </c>
      <c r="BZ46" s="15">
        <f>IF(Table1[[#This Row],[Check 3 Status]]="Continued", Table1[[#This Row],[Check 3 Students Summer]], 0)</f>
        <v>0</v>
      </c>
      <c r="CA46" s="20">
        <f>Table1[[#This Row],[Check 3 Per Student Savings]]*BZ46</f>
        <v>0</v>
      </c>
      <c r="CB46" s="15">
        <f>IF(Table1[[#This Row],[Check 3 Status]]="Continued", Table1[[#This Row],[Check 3 Students Fall]], 0)</f>
        <v>0</v>
      </c>
      <c r="CC46" s="20">
        <f>Table1[[#This Row],[Check 3 Per Student Savings]]*CB46</f>
        <v>0</v>
      </c>
      <c r="CD46" s="15">
        <f>IF(Table1[[#This Row],[Check 3 Status]]="Continued", Table1[[#This Row],[Check 3 Students Spring]], 0)</f>
        <v>0</v>
      </c>
      <c r="CE46" s="20">
        <f>Table1[[#This Row],[Check 3 Per Student Savings]]*CD46</f>
        <v>0</v>
      </c>
      <c r="CF46" s="15">
        <f t="shared" si="23"/>
        <v>0</v>
      </c>
      <c r="CG46" s="20">
        <f t="shared" si="24"/>
        <v>0</v>
      </c>
      <c r="CH46" s="20" t="s">
        <v>156</v>
      </c>
      <c r="CI46" s="15">
        <v>0</v>
      </c>
      <c r="CJ46" s="15">
        <v>0</v>
      </c>
      <c r="CK46" s="15">
        <v>0</v>
      </c>
      <c r="CL46" s="15">
        <f t="shared" si="71"/>
        <v>0</v>
      </c>
      <c r="CM46" s="20">
        <v>0</v>
      </c>
      <c r="CN46" s="20">
        <f t="shared" si="26"/>
        <v>0</v>
      </c>
      <c r="CO46" s="15">
        <f>IF(Table1[[#This Row],[Check 4 Status]]="Continued", Table1[[#This Row],[Check 4 Students Summer]], 0)</f>
        <v>0</v>
      </c>
      <c r="CP46" s="20">
        <f>Table1[[#This Row],[Check 4 Per Student Savings]]*CO46</f>
        <v>0</v>
      </c>
      <c r="CQ46" s="15">
        <f>IF(Table1[[#This Row],[Check 4 Status]]="Continued", Table1[[#This Row],[Check 4 Students Fall]], 0)</f>
        <v>0</v>
      </c>
      <c r="CR46" s="20">
        <f>Table1[[#This Row],[Check 4 Per Student Savings]]*CQ46</f>
        <v>0</v>
      </c>
      <c r="CS46" s="15">
        <f>IF(Table1[[#This Row],[Check 4 Status]]="Continued", Table1[[#This Row],[Check 4 Students Spring]], 0)</f>
        <v>0</v>
      </c>
      <c r="CT46" s="20">
        <f>Table1[[#This Row],[Check 4 Per Student Savings]]*CS46</f>
        <v>0</v>
      </c>
      <c r="CU46" s="89">
        <f t="shared" si="27"/>
        <v>0</v>
      </c>
      <c r="CV46" s="20">
        <f t="shared" si="28"/>
        <v>0</v>
      </c>
      <c r="CW46" s="20" t="s">
        <v>156</v>
      </c>
      <c r="CX46" s="15">
        <v>175</v>
      </c>
      <c r="CY46" s="15">
        <v>175</v>
      </c>
      <c r="CZ46" s="15">
        <v>175</v>
      </c>
      <c r="DA46" s="15">
        <f t="shared" si="29"/>
        <v>525</v>
      </c>
      <c r="DB46" s="20">
        <v>0</v>
      </c>
      <c r="DC46" s="20">
        <f t="shared" si="30"/>
        <v>0</v>
      </c>
      <c r="DD46" s="23" t="s">
        <v>136</v>
      </c>
      <c r="DE46" s="15">
        <f>IF(Table1[[#This Row],[Check 5 Status]]="Continued", Table1[[#This Row],[Check 5 Students Summer]], 0)</f>
        <v>0</v>
      </c>
      <c r="DF46" s="20">
        <f>Table1[[#This Row],[Check 5 Per Student Savings]]*DE46</f>
        <v>0</v>
      </c>
      <c r="DG46" s="15">
        <f>IF(Table1[[#This Row],[Check 5 Status]]="Continued", Table1[[#This Row],[Check 5 Students Fall]], 0)</f>
        <v>0</v>
      </c>
      <c r="DH46" s="20">
        <f>Table1[[#This Row],[Check 5 Per Student Savings]]*DG46</f>
        <v>0</v>
      </c>
      <c r="DI46" s="15">
        <f>IF(Table1[[#This Row],[Check 5 Status]]="Continued", Table1[[#This Row],[Check 5 Students Spring]], 0)</f>
        <v>0</v>
      </c>
      <c r="DJ46" s="20">
        <f>Table1[[#This Row],[Check 5 Per Student Savings]]*DI46</f>
        <v>0</v>
      </c>
      <c r="DK46" s="15">
        <f t="shared" si="31"/>
        <v>0</v>
      </c>
      <c r="DL46" s="20">
        <f t="shared" si="32"/>
        <v>0</v>
      </c>
      <c r="DM46" s="20" t="s">
        <v>156</v>
      </c>
      <c r="DN46" s="15">
        <v>175</v>
      </c>
      <c r="DO46" s="15">
        <v>175</v>
      </c>
      <c r="DP46" s="15">
        <v>175</v>
      </c>
      <c r="DQ46" s="15">
        <f t="shared" si="33"/>
        <v>525</v>
      </c>
      <c r="DR46" s="20">
        <v>0</v>
      </c>
      <c r="DS46" s="20">
        <f t="shared" si="34"/>
        <v>0</v>
      </c>
      <c r="DT46" s="23" t="s">
        <v>136</v>
      </c>
      <c r="DU46" s="15">
        <f>IF(Table1[[#This Row],[Check 6 Status]]="Continued", Table1[[#This Row],[Check 6 Students Summer]], 0)</f>
        <v>0</v>
      </c>
      <c r="DV46" s="20">
        <f>Table1[[#This Row],[Check 6 Per Student Savings]]*DU46</f>
        <v>0</v>
      </c>
      <c r="DW46" s="15">
        <f>IF(Table1[[#This Row],[Check 6 Status]]="Continued", Table1[[#This Row],[Check 6 Students Fall]], 0)</f>
        <v>0</v>
      </c>
      <c r="DX46" s="20">
        <f>Table1[[#This Row],[Check 6 Per Student Savings]]*DW46</f>
        <v>0</v>
      </c>
      <c r="DY46" s="15">
        <f>IF(Table1[[#This Row],[Check 6 Status]]="Continued", Table1[[#This Row],[Check 6 Students Spring]], 0)</f>
        <v>0</v>
      </c>
      <c r="DZ46" s="20">
        <f>Table1[[#This Row],[Check 6 Per Student Savings]]*DY46</f>
        <v>0</v>
      </c>
      <c r="EA46" s="15">
        <f t="shared" si="35"/>
        <v>0</v>
      </c>
      <c r="EB46" s="20">
        <f t="shared" si="36"/>
        <v>0</v>
      </c>
      <c r="EC46"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1400</v>
      </c>
      <c r="ED46"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277200</v>
      </c>
      <c r="EE46" s="20">
        <f>Table1[[#This Row],[Grand Total Savings]]/Table1[[#This Row],[Total Award]]</f>
        <v>9.24</v>
      </c>
      <c r="EF46" s="13"/>
      <c r="EG46" s="13"/>
      <c r="EH46" s="13"/>
      <c r="EI46" s="13"/>
      <c r="EJ46" s="13"/>
      <c r="EK46" s="13"/>
      <c r="EL46" s="13"/>
      <c r="FB46" s="13"/>
      <c r="FC46" s="13"/>
      <c r="FD46" s="13"/>
      <c r="FE46" s="13"/>
    </row>
    <row r="47" spans="1:161" ht="15.75" thickTop="1" x14ac:dyDescent="0.25">
      <c r="A47" s="116">
        <v>125</v>
      </c>
      <c r="B47" s="43" t="s">
        <v>330</v>
      </c>
      <c r="C47" s="23" t="s">
        <v>7</v>
      </c>
      <c r="D47" s="71" t="s">
        <v>134</v>
      </c>
      <c r="E47" s="13" t="s">
        <v>243</v>
      </c>
      <c r="F47" s="52">
        <v>21100</v>
      </c>
      <c r="G47" s="23" t="s">
        <v>136</v>
      </c>
      <c r="H47" s="28" t="s">
        <v>244</v>
      </c>
      <c r="I47" s="28" t="s">
        <v>245</v>
      </c>
      <c r="J47" s="28" t="s">
        <v>429</v>
      </c>
      <c r="K47" s="28" t="s">
        <v>430</v>
      </c>
      <c r="L47" s="28" t="s">
        <v>162</v>
      </c>
      <c r="M47" s="13" t="s">
        <v>163</v>
      </c>
      <c r="N47" s="13" t="s">
        <v>142</v>
      </c>
      <c r="O47" s="13" t="s">
        <v>142</v>
      </c>
      <c r="P47" s="20">
        <v>169570.8</v>
      </c>
      <c r="Q47" s="13">
        <v>840</v>
      </c>
      <c r="R47" s="20">
        <f t="shared" si="68"/>
        <v>201.86999999999998</v>
      </c>
      <c r="S47" s="15">
        <f t="shared" si="72"/>
        <v>280</v>
      </c>
      <c r="T47" s="15">
        <f t="shared" si="73"/>
        <v>280</v>
      </c>
      <c r="U47" s="15">
        <f t="shared" si="74"/>
        <v>280</v>
      </c>
      <c r="V47" s="13" t="s">
        <v>217</v>
      </c>
      <c r="W47" s="13" t="s">
        <v>144</v>
      </c>
      <c r="Z47" s="13" t="s">
        <v>145</v>
      </c>
      <c r="AA47" s="15">
        <v>0</v>
      </c>
      <c r="AB47" s="20">
        <v>0</v>
      </c>
      <c r="AC47" s="15">
        <v>0</v>
      </c>
      <c r="AD47" s="20">
        <f t="shared" si="62"/>
        <v>0</v>
      </c>
      <c r="AE47" s="15">
        <v>0</v>
      </c>
      <c r="AF47" s="20">
        <f t="shared" si="64"/>
        <v>0</v>
      </c>
      <c r="AG47" s="15">
        <f>Table1[[#This Row],[Students Per Fall]]</f>
        <v>280</v>
      </c>
      <c r="AH47" s="20">
        <f t="shared" si="65"/>
        <v>56523.599999999991</v>
      </c>
      <c r="AI47" s="15">
        <f>IF(Table1[[#This Row],[Sustainability Check 1 (2017-2018) Status]]="Continued", Table1[[#This Row],[Students Per Spring]], 0)</f>
        <v>280</v>
      </c>
      <c r="AJ47" s="20">
        <f t="shared" si="66"/>
        <v>56523.599999999991</v>
      </c>
      <c r="AK47" s="15">
        <f t="shared" si="69"/>
        <v>560</v>
      </c>
      <c r="AL47" s="20">
        <f t="shared" si="70"/>
        <v>113047.19999999998</v>
      </c>
      <c r="AM47" s="15">
        <f>IF(Table1[[#This Row],[Sustainability Check 1 (2017-2018) Status]]="Continued", Table1[[#This Row],[Students Per Summer]], 0)</f>
        <v>280</v>
      </c>
      <c r="AN47" s="20">
        <f t="shared" si="50"/>
        <v>56523.599999999991</v>
      </c>
      <c r="AO47" s="16">
        <f>IF(Table1[[#This Row],[Sustainability Check 1 (2017-2018) Status]]="Continued", Table1[[#This Row],[Students Per Fall]], 0)</f>
        <v>280</v>
      </c>
      <c r="AP47" s="20">
        <f t="shared" si="51"/>
        <v>56523.599999999991</v>
      </c>
      <c r="AQ47" s="16">
        <f>IF(Table1[[#This Row],[Sustainability Check 1 (2017-2018) Status]]="Continued", Table1[[#This Row],[Students Per Spring]], 0)</f>
        <v>280</v>
      </c>
      <c r="AR47" s="20">
        <f t="shared" si="52"/>
        <v>56523.599999999991</v>
      </c>
      <c r="AS47" s="16">
        <f t="shared" si="53"/>
        <v>840</v>
      </c>
      <c r="AT47" s="20">
        <f t="shared" si="54"/>
        <v>169570.8</v>
      </c>
      <c r="AU47" s="16">
        <f>IF(Table1[[#This Row],[Sustainability Check 1 (2017-2018) Status]]="Continued", Table1[[#This Row],[Students Per Summer]], 0)</f>
        <v>280</v>
      </c>
      <c r="AV47" s="20">
        <f t="shared" si="55"/>
        <v>56523.599999999991</v>
      </c>
      <c r="AW47" s="16">
        <f>IF(Table1[[#This Row],[Sustainability Check 1 (2017-2018) Status]]="Continued", Table1[[#This Row],[Students Per Fall]], 0)</f>
        <v>280</v>
      </c>
      <c r="AX47" s="20">
        <f t="shared" si="56"/>
        <v>56523.599999999991</v>
      </c>
      <c r="AY47" s="16">
        <f>IF(Table1[[#This Row],[Sustainability Check 1 (2017-2018) Status]]="Continued", Table1[[#This Row],[Students Per Spring]], 0)</f>
        <v>280</v>
      </c>
      <c r="AZ47" s="20">
        <f t="shared" si="57"/>
        <v>56523.599999999991</v>
      </c>
      <c r="BA47" s="16">
        <f t="shared" si="58"/>
        <v>840</v>
      </c>
      <c r="BB47" s="20">
        <f t="shared" si="59"/>
        <v>169570.8</v>
      </c>
      <c r="BC47" s="20" t="s">
        <v>145</v>
      </c>
      <c r="BD47" s="16">
        <v>30</v>
      </c>
      <c r="BE47" s="16">
        <v>60</v>
      </c>
      <c r="BF47" s="16">
        <v>60</v>
      </c>
      <c r="BG47" s="16">
        <f t="shared" si="61"/>
        <v>150</v>
      </c>
      <c r="BH47" s="20">
        <v>261.89999999999998</v>
      </c>
      <c r="BI47" s="20">
        <f>Table1[[#This Row],[Check 2 Students Total]]*Table1[[#This Row],[Summer 2018 Price Check]]</f>
        <v>39285</v>
      </c>
      <c r="BJ47" s="16">
        <f>IF(Table1[[#This Row],[Sustainability Check 2 (2018-2019) Status]]="Continued", Table1[[#This Row],[Check 2 Students Summer]], 0)</f>
        <v>30</v>
      </c>
      <c r="BK47" s="20">
        <f>Table1[[#This Row],[Summer 2018 Price Check]]*BJ47</f>
        <v>7856.9999999999991</v>
      </c>
      <c r="BL47" s="16">
        <f>IF(Table1[[#This Row],[Sustainability Check 2 (2018-2019) Status]]="Continued", Table1[[#This Row],[Check 2 Students Fall]], 0)</f>
        <v>60</v>
      </c>
      <c r="BM47" s="20">
        <f>Table1[[#This Row],[Summer 2018 Price Check]]*BL47</f>
        <v>15713.999999999998</v>
      </c>
      <c r="BN47" s="15">
        <f>IF(Table1[[#This Row],[Sustainability Check 2 (2018-2019) Status]]="Continued", Table1[Check 2 Students Spring], 0)</f>
        <v>60</v>
      </c>
      <c r="BO47" s="20">
        <f>Table1[[#This Row],[Summer 2018 Price Check]]*Table1[[#This Row],[Spring 2019 Students]]</f>
        <v>15713.999999999998</v>
      </c>
      <c r="BP47" s="16">
        <f t="shared" si="19"/>
        <v>150</v>
      </c>
      <c r="BQ47" s="20">
        <f t="shared" si="20"/>
        <v>39284.999999999993</v>
      </c>
      <c r="BR47" s="20" t="s">
        <v>156</v>
      </c>
      <c r="BS47" s="15">
        <v>0</v>
      </c>
      <c r="BT47" s="15">
        <v>0</v>
      </c>
      <c r="BU47" s="15">
        <v>0</v>
      </c>
      <c r="BV47" s="15">
        <f t="shared" si="67"/>
        <v>0</v>
      </c>
      <c r="BW47" s="20">
        <v>0</v>
      </c>
      <c r="BX47" s="20">
        <f t="shared" si="22"/>
        <v>0</v>
      </c>
      <c r="BY47" s="13" t="s">
        <v>217</v>
      </c>
      <c r="BZ47" s="15">
        <f>IF(Table1[[#This Row],[Check 3 Status]]="Continued", Table1[[#This Row],[Check 3 Students Summer]], 0)</f>
        <v>0</v>
      </c>
      <c r="CA47" s="20">
        <f>Table1[[#This Row],[Check 3 Per Student Savings]]*BZ47</f>
        <v>0</v>
      </c>
      <c r="CB47" s="15">
        <f>IF(Table1[[#This Row],[Check 3 Status]]="Continued", Table1[[#This Row],[Check 3 Students Fall]], 0)</f>
        <v>0</v>
      </c>
      <c r="CC47" s="20">
        <f>Table1[[#This Row],[Check 3 Per Student Savings]]*CB47</f>
        <v>0</v>
      </c>
      <c r="CD47" s="15">
        <f>IF(Table1[[#This Row],[Check 3 Status]]="Continued", Table1[[#This Row],[Check 3 Students Spring]], 0)</f>
        <v>0</v>
      </c>
      <c r="CE47" s="20">
        <f>Table1[[#This Row],[Check 3 Per Student Savings]]*CD47</f>
        <v>0</v>
      </c>
      <c r="CF47" s="15">
        <f t="shared" si="23"/>
        <v>0</v>
      </c>
      <c r="CG47" s="20">
        <f t="shared" si="24"/>
        <v>0</v>
      </c>
      <c r="CH47" s="20" t="s">
        <v>156</v>
      </c>
      <c r="CI47" s="15">
        <v>0</v>
      </c>
      <c r="CJ47" s="15">
        <v>0</v>
      </c>
      <c r="CK47" s="15">
        <v>0</v>
      </c>
      <c r="CL47" s="15">
        <f t="shared" si="71"/>
        <v>0</v>
      </c>
      <c r="CM47" s="20">
        <v>0</v>
      </c>
      <c r="CN47" s="20">
        <f t="shared" si="26"/>
        <v>0</v>
      </c>
      <c r="CO47" s="15">
        <f>IF(Table1[[#This Row],[Check 4 Status]]="Continued", Table1[[#This Row],[Check 4 Students Summer]], 0)</f>
        <v>0</v>
      </c>
      <c r="CP47" s="20">
        <f>Table1[[#This Row],[Check 4 Per Student Savings]]*CO47</f>
        <v>0</v>
      </c>
      <c r="CQ47" s="15">
        <f>IF(Table1[[#This Row],[Check 4 Status]]="Continued", Table1[[#This Row],[Check 4 Students Fall]], 0)</f>
        <v>0</v>
      </c>
      <c r="CR47" s="20">
        <f>Table1[[#This Row],[Check 4 Per Student Savings]]*CQ47</f>
        <v>0</v>
      </c>
      <c r="CS47" s="15">
        <f>IF(Table1[[#This Row],[Check 4 Status]]="Continued", Table1[[#This Row],[Check 4 Students Spring]], 0)</f>
        <v>0</v>
      </c>
      <c r="CT47" s="20">
        <f>Table1[[#This Row],[Check 4 Per Student Savings]]*CS47</f>
        <v>0</v>
      </c>
      <c r="CU47" s="89">
        <f t="shared" si="27"/>
        <v>0</v>
      </c>
      <c r="CV47" s="20">
        <f t="shared" si="28"/>
        <v>0</v>
      </c>
      <c r="CW47" s="20" t="s">
        <v>156</v>
      </c>
      <c r="CX47" s="15">
        <v>280</v>
      </c>
      <c r="CY47" s="15">
        <v>280</v>
      </c>
      <c r="CZ47" s="15">
        <v>280</v>
      </c>
      <c r="DA47" s="15">
        <f t="shared" si="29"/>
        <v>840</v>
      </c>
      <c r="DB47" s="20">
        <v>0</v>
      </c>
      <c r="DC47" s="20">
        <f t="shared" si="30"/>
        <v>0</v>
      </c>
      <c r="DD47" s="23" t="s">
        <v>136</v>
      </c>
      <c r="DE47" s="15">
        <f>IF(Table1[[#This Row],[Check 5 Status]]="Continued", Table1[[#This Row],[Check 5 Students Summer]], 0)</f>
        <v>0</v>
      </c>
      <c r="DF47" s="20">
        <f>Table1[[#This Row],[Check 5 Per Student Savings]]*DE47</f>
        <v>0</v>
      </c>
      <c r="DG47" s="15">
        <f>IF(Table1[[#This Row],[Check 5 Status]]="Continued", Table1[[#This Row],[Check 5 Students Fall]], 0)</f>
        <v>0</v>
      </c>
      <c r="DH47" s="20">
        <f>Table1[[#This Row],[Check 5 Per Student Savings]]*DG47</f>
        <v>0</v>
      </c>
      <c r="DI47" s="15">
        <f>IF(Table1[[#This Row],[Check 5 Status]]="Continued", Table1[[#This Row],[Check 5 Students Spring]], 0)</f>
        <v>0</v>
      </c>
      <c r="DJ47" s="20">
        <f>Table1[[#This Row],[Check 5 Per Student Savings]]*DI47</f>
        <v>0</v>
      </c>
      <c r="DK47" s="15">
        <f t="shared" si="31"/>
        <v>0</v>
      </c>
      <c r="DL47" s="20">
        <f t="shared" si="32"/>
        <v>0</v>
      </c>
      <c r="DM47" s="20" t="s">
        <v>156</v>
      </c>
      <c r="DN47" s="15">
        <v>280</v>
      </c>
      <c r="DO47" s="15">
        <v>280</v>
      </c>
      <c r="DP47" s="15">
        <v>280</v>
      </c>
      <c r="DQ47" s="15">
        <f t="shared" si="33"/>
        <v>840</v>
      </c>
      <c r="DR47" s="20">
        <v>0</v>
      </c>
      <c r="DS47" s="20">
        <f t="shared" si="34"/>
        <v>0</v>
      </c>
      <c r="DT47" s="23" t="s">
        <v>136</v>
      </c>
      <c r="DU47" s="15">
        <f>IF(Table1[[#This Row],[Check 6 Status]]="Continued", Table1[[#This Row],[Check 6 Students Summer]], 0)</f>
        <v>0</v>
      </c>
      <c r="DV47" s="20">
        <f>Table1[[#This Row],[Check 6 Per Student Savings]]*DU47</f>
        <v>0</v>
      </c>
      <c r="DW47" s="15">
        <f>IF(Table1[[#This Row],[Check 6 Status]]="Continued", Table1[[#This Row],[Check 6 Students Fall]], 0)</f>
        <v>0</v>
      </c>
      <c r="DX47" s="20">
        <f>Table1[[#This Row],[Check 6 Per Student Savings]]*DW47</f>
        <v>0</v>
      </c>
      <c r="DY47" s="15">
        <f>IF(Table1[[#This Row],[Check 6 Status]]="Continued", Table1[[#This Row],[Check 6 Students Spring]], 0)</f>
        <v>0</v>
      </c>
      <c r="DZ47" s="20">
        <f>Table1[[#This Row],[Check 6 Per Student Savings]]*DY47</f>
        <v>0</v>
      </c>
      <c r="EA47" s="15">
        <f t="shared" si="35"/>
        <v>0</v>
      </c>
      <c r="EB47" s="20">
        <f t="shared" si="36"/>
        <v>0</v>
      </c>
      <c r="EC47"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2390</v>
      </c>
      <c r="ED47"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491473.8</v>
      </c>
      <c r="EE47" s="20">
        <f>Table1[[#This Row],[Grand Total Savings]]/Table1[[#This Row],[Total Award]]</f>
        <v>23.292597156398102</v>
      </c>
      <c r="EF47" s="13"/>
      <c r="EG47" s="13"/>
      <c r="EH47" s="13"/>
      <c r="EI47" s="13"/>
      <c r="EJ47" s="13"/>
      <c r="EK47" s="13"/>
      <c r="EL47" s="13"/>
      <c r="FB47" s="13"/>
      <c r="FC47" s="13"/>
      <c r="FD47" s="13"/>
      <c r="FE47" s="13"/>
    </row>
    <row r="48" spans="1:161" x14ac:dyDescent="0.25">
      <c r="A48" s="116">
        <v>126</v>
      </c>
      <c r="B48" s="40" t="s">
        <v>330</v>
      </c>
      <c r="C48" s="23" t="s">
        <v>7</v>
      </c>
      <c r="D48" s="71" t="s">
        <v>134</v>
      </c>
      <c r="E48" s="13" t="s">
        <v>135</v>
      </c>
      <c r="F48" s="52">
        <v>28700</v>
      </c>
      <c r="G48" s="23" t="s">
        <v>136</v>
      </c>
      <c r="H48" s="28" t="s">
        <v>431</v>
      </c>
      <c r="I48" s="28" t="s">
        <v>432</v>
      </c>
      <c r="J48" s="28" t="s">
        <v>433</v>
      </c>
      <c r="K48" s="28" t="s">
        <v>434</v>
      </c>
      <c r="L48" s="28" t="s">
        <v>188</v>
      </c>
      <c r="M48" s="13" t="s">
        <v>163</v>
      </c>
      <c r="N48" s="13" t="s">
        <v>142</v>
      </c>
      <c r="O48" s="13" t="s">
        <v>142</v>
      </c>
      <c r="P48" s="20">
        <v>39960</v>
      </c>
      <c r="Q48" s="13">
        <v>360</v>
      </c>
      <c r="R48" s="20">
        <f t="shared" si="68"/>
        <v>111</v>
      </c>
      <c r="S48" s="15">
        <f t="shared" si="72"/>
        <v>120</v>
      </c>
      <c r="T48" s="15">
        <f t="shared" si="73"/>
        <v>120</v>
      </c>
      <c r="U48" s="15">
        <f t="shared" si="74"/>
        <v>120</v>
      </c>
      <c r="V48" s="13" t="s">
        <v>364</v>
      </c>
      <c r="W48" s="13" t="s">
        <v>144</v>
      </c>
      <c r="Z48" s="13" t="s">
        <v>145</v>
      </c>
      <c r="AA48" s="15">
        <v>0</v>
      </c>
      <c r="AB48" s="20">
        <v>0</v>
      </c>
      <c r="AC48" s="15">
        <v>0</v>
      </c>
      <c r="AD48" s="20">
        <f t="shared" si="62"/>
        <v>0</v>
      </c>
      <c r="AE48" s="15">
        <f>Table1[[#This Row],[Students Per Fall]]</f>
        <v>120</v>
      </c>
      <c r="AF48" s="20">
        <f t="shared" si="64"/>
        <v>13320</v>
      </c>
      <c r="AG48" s="15">
        <f>IF(Table1[[#This Row],[Sustainability Check 1 (2017-2018) Status]]="Continued", Table1[[#This Row],[Students Per Fall]], 0)</f>
        <v>120</v>
      </c>
      <c r="AH48" s="20">
        <f t="shared" si="65"/>
        <v>13320</v>
      </c>
      <c r="AI48" s="15">
        <f>IF(Table1[[#This Row],[Sustainability Check 1 (2017-2018) Status]]="Continued", Table1[[#This Row],[Students Per Spring]], 0)</f>
        <v>120</v>
      </c>
      <c r="AJ48" s="20">
        <f t="shared" si="66"/>
        <v>13320</v>
      </c>
      <c r="AK48" s="15">
        <f t="shared" si="69"/>
        <v>360</v>
      </c>
      <c r="AL48" s="20">
        <f t="shared" si="70"/>
        <v>39960</v>
      </c>
      <c r="AM48" s="15">
        <f>IF(Table1[[#This Row],[Sustainability Check 1 (2017-2018) Status]]="Continued", Table1[[#This Row],[Students Per Summer]], 0)</f>
        <v>120</v>
      </c>
      <c r="AN48" s="20">
        <f t="shared" si="50"/>
        <v>13320</v>
      </c>
      <c r="AO48" s="16">
        <f>IF(Table1[[#This Row],[Sustainability Check 1 (2017-2018) Status]]="Continued", Table1[[#This Row],[Students Per Fall]], 0)</f>
        <v>120</v>
      </c>
      <c r="AP48" s="20">
        <f t="shared" si="51"/>
        <v>13320</v>
      </c>
      <c r="AQ48" s="16">
        <f>IF(Table1[[#This Row],[Sustainability Check 1 (2017-2018) Status]]="Continued", Table1[[#This Row],[Students Per Spring]], 0)</f>
        <v>120</v>
      </c>
      <c r="AR48" s="20">
        <f t="shared" si="52"/>
        <v>13320</v>
      </c>
      <c r="AS48" s="16">
        <f t="shared" si="53"/>
        <v>360</v>
      </c>
      <c r="AT48" s="20">
        <f t="shared" si="54"/>
        <v>39960</v>
      </c>
      <c r="AU48" s="16">
        <f>IF(Table1[[#This Row],[Sustainability Check 1 (2017-2018) Status]]="Continued", Table1[[#This Row],[Students Per Summer]], 0)</f>
        <v>120</v>
      </c>
      <c r="AV48" s="20">
        <f t="shared" si="55"/>
        <v>13320</v>
      </c>
      <c r="AW48" s="16">
        <f>IF(Table1[[#This Row],[Sustainability Check 1 (2017-2018) Status]]="Continued", Table1[[#This Row],[Students Per Fall]], 0)</f>
        <v>120</v>
      </c>
      <c r="AX48" s="20">
        <f t="shared" si="56"/>
        <v>13320</v>
      </c>
      <c r="AY48" s="16">
        <f>IF(Table1[[#This Row],[Sustainability Check 1 (2017-2018) Status]]="Continued", Table1[[#This Row],[Students Per Spring]], 0)</f>
        <v>120</v>
      </c>
      <c r="AZ48" s="20">
        <f t="shared" si="57"/>
        <v>13320</v>
      </c>
      <c r="BA48" s="16">
        <f t="shared" si="58"/>
        <v>360</v>
      </c>
      <c r="BB48" s="20">
        <f t="shared" si="59"/>
        <v>39960</v>
      </c>
      <c r="BC48" s="20" t="s">
        <v>145</v>
      </c>
      <c r="BD48" s="16">
        <v>80</v>
      </c>
      <c r="BE48" s="16">
        <v>140</v>
      </c>
      <c r="BF48" s="16">
        <v>140</v>
      </c>
      <c r="BG48" s="16">
        <f t="shared" si="61"/>
        <v>360</v>
      </c>
      <c r="BH48" s="20">
        <v>76</v>
      </c>
      <c r="BI48" s="20">
        <f>Table1[[#This Row],[Check 2 Students Total]]*Table1[[#This Row],[Summer 2018 Price Check]]</f>
        <v>27360</v>
      </c>
      <c r="BJ48" s="16">
        <f>IF(Table1[[#This Row],[Sustainability Check 2 (2018-2019) Status]]="Continued", Table1[[#This Row],[Check 2 Students Summer]], 0)</f>
        <v>80</v>
      </c>
      <c r="BK48" s="20">
        <f>Table1[[#This Row],[Summer 2018 Price Check]]*BJ48</f>
        <v>6080</v>
      </c>
      <c r="BL48" s="16">
        <f>IF(Table1[[#This Row],[Sustainability Check 2 (2018-2019) Status]]="Continued", Table1[[#This Row],[Check 2 Students Fall]], 0)</f>
        <v>140</v>
      </c>
      <c r="BM48" s="20">
        <f>Table1[[#This Row],[Summer 2018 Price Check]]*BL48</f>
        <v>10640</v>
      </c>
      <c r="BN48" s="15">
        <f>IF(Table1[[#This Row],[Sustainability Check 2 (2018-2019) Status]]="Continued", Table1[Check 2 Students Spring], 0)</f>
        <v>140</v>
      </c>
      <c r="BO48" s="20">
        <f>Table1[[#This Row],[Summer 2018 Price Check]]*Table1[[#This Row],[Spring 2019 Students]]</f>
        <v>10640</v>
      </c>
      <c r="BP48" s="16">
        <f t="shared" si="19"/>
        <v>360</v>
      </c>
      <c r="BQ48" s="20">
        <f t="shared" si="20"/>
        <v>27360</v>
      </c>
      <c r="BR48" s="20" t="s">
        <v>145</v>
      </c>
      <c r="BS48" s="15">
        <v>80</v>
      </c>
      <c r="BT48" s="15">
        <v>140</v>
      </c>
      <c r="BU48" s="15">
        <v>140</v>
      </c>
      <c r="BV48" s="15">
        <f t="shared" si="67"/>
        <v>360</v>
      </c>
      <c r="BW48" s="20">
        <v>111</v>
      </c>
      <c r="BX48" s="20">
        <f t="shared" si="22"/>
        <v>39960</v>
      </c>
      <c r="BY48" s="13" t="s">
        <v>364</v>
      </c>
      <c r="BZ48" s="15">
        <f>IF(Table1[[#This Row],[Check 3 Status]]="Continued", Table1[[#This Row],[Check 3 Students Summer]], 0)</f>
        <v>80</v>
      </c>
      <c r="CA48" s="20">
        <f>Table1[[#This Row],[Check 3 Per Student Savings]]*BZ48</f>
        <v>8880</v>
      </c>
      <c r="CB48" s="15">
        <f>IF(Table1[[#This Row],[Check 3 Status]]="Continued", Table1[[#This Row],[Check 3 Students Fall]], 0)</f>
        <v>140</v>
      </c>
      <c r="CC48" s="20">
        <f>Table1[[#This Row],[Check 3 Per Student Savings]]*CB48</f>
        <v>15540</v>
      </c>
      <c r="CD48" s="15">
        <f>IF(Table1[[#This Row],[Check 3 Status]]="Continued", Table1[[#This Row],[Check 3 Students Spring]], 0)</f>
        <v>140</v>
      </c>
      <c r="CE48" s="20">
        <f>Table1[[#This Row],[Check 3 Per Student Savings]]*CD48</f>
        <v>15540</v>
      </c>
      <c r="CF48" s="15">
        <f t="shared" si="23"/>
        <v>360</v>
      </c>
      <c r="CG48" s="20">
        <f t="shared" si="24"/>
        <v>39960</v>
      </c>
      <c r="CH48" s="20" t="s">
        <v>145</v>
      </c>
      <c r="CI48" s="15">
        <v>80</v>
      </c>
      <c r="CJ48" s="15">
        <v>140</v>
      </c>
      <c r="CK48" s="15">
        <v>140</v>
      </c>
      <c r="CL48" s="15">
        <f t="shared" si="71"/>
        <v>360</v>
      </c>
      <c r="CM48" s="20">
        <v>111</v>
      </c>
      <c r="CN48" s="20">
        <f t="shared" si="26"/>
        <v>39960</v>
      </c>
      <c r="CO48" s="15">
        <f>IF(Table1[[#This Row],[Check 4 Status]]="Continued", Table1[[#This Row],[Check 4 Students Summer]], 0)</f>
        <v>80</v>
      </c>
      <c r="CP48" s="20">
        <f>Table1[[#This Row],[Check 4 Per Student Savings]]*CO48</f>
        <v>8880</v>
      </c>
      <c r="CQ48" s="15">
        <f>IF(Table1[[#This Row],[Check 4 Status]]="Continued", Table1[[#This Row],[Check 4 Students Fall]], 0)</f>
        <v>140</v>
      </c>
      <c r="CR48" s="20">
        <f>Table1[[#This Row],[Check 4 Per Student Savings]]*CQ48</f>
        <v>15540</v>
      </c>
      <c r="CS48" s="15">
        <f>IF(Table1[[#This Row],[Check 4 Status]]="Continued", Table1[[#This Row],[Check 4 Students Spring]], 0)</f>
        <v>140</v>
      </c>
      <c r="CT48" s="20">
        <f>Table1[[#This Row],[Check 4 Per Student Savings]]*CS48</f>
        <v>15540</v>
      </c>
      <c r="CU48" s="89">
        <f t="shared" si="27"/>
        <v>360</v>
      </c>
      <c r="CV48" s="20">
        <f t="shared" si="28"/>
        <v>39960</v>
      </c>
      <c r="CW48" s="20" t="s">
        <v>145</v>
      </c>
      <c r="CX48" s="15">
        <v>120</v>
      </c>
      <c r="CY48" s="15">
        <v>120</v>
      </c>
      <c r="CZ48" s="15">
        <v>120</v>
      </c>
      <c r="DA48" s="15">
        <f t="shared" si="29"/>
        <v>360</v>
      </c>
      <c r="DB48" s="20">
        <v>111</v>
      </c>
      <c r="DC48" s="20">
        <f t="shared" si="30"/>
        <v>39960</v>
      </c>
      <c r="DD48" s="23" t="s">
        <v>136</v>
      </c>
      <c r="DE48" s="15">
        <f>IF(Table1[[#This Row],[Check 5 Status]]="Continued", Table1[[#This Row],[Check 5 Students Summer]], 0)</f>
        <v>120</v>
      </c>
      <c r="DF48" s="20">
        <f>Table1[[#This Row],[Check 5 Per Student Savings]]*DE48</f>
        <v>13320</v>
      </c>
      <c r="DG48" s="15">
        <f>IF(Table1[[#This Row],[Check 5 Status]]="Continued", Table1[[#This Row],[Check 5 Students Fall]], 0)</f>
        <v>120</v>
      </c>
      <c r="DH48" s="20">
        <f>Table1[[#This Row],[Check 5 Per Student Savings]]*DG48</f>
        <v>13320</v>
      </c>
      <c r="DI48" s="15">
        <f>IF(Table1[[#This Row],[Check 5 Status]]="Continued", Table1[[#This Row],[Check 5 Students Spring]], 0)</f>
        <v>120</v>
      </c>
      <c r="DJ48" s="20">
        <f>Table1[[#This Row],[Check 5 Per Student Savings]]*DI48</f>
        <v>13320</v>
      </c>
      <c r="DK48" s="15">
        <f t="shared" si="31"/>
        <v>360</v>
      </c>
      <c r="DL48" s="20">
        <f t="shared" si="32"/>
        <v>39960</v>
      </c>
      <c r="DM48" s="20" t="s">
        <v>145</v>
      </c>
      <c r="DN48" s="15">
        <v>120</v>
      </c>
      <c r="DO48" s="15">
        <v>120</v>
      </c>
      <c r="DP48" s="15">
        <v>120</v>
      </c>
      <c r="DQ48" s="15">
        <f t="shared" si="33"/>
        <v>360</v>
      </c>
      <c r="DR48" s="20">
        <v>111</v>
      </c>
      <c r="DS48" s="20">
        <f t="shared" si="34"/>
        <v>39960</v>
      </c>
      <c r="DT48" s="23" t="s">
        <v>136</v>
      </c>
      <c r="DU48" s="15">
        <f>IF(Table1[[#This Row],[Check 6 Status]]="Continued", Table1[[#This Row],[Check 6 Students Summer]], 0)</f>
        <v>120</v>
      </c>
      <c r="DV48" s="20">
        <f>Table1[[#This Row],[Check 6 Per Student Savings]]*DU48</f>
        <v>13320</v>
      </c>
      <c r="DW48" s="15">
        <f>IF(Table1[[#This Row],[Check 6 Status]]="Continued", Table1[[#This Row],[Check 6 Students Fall]], 0)</f>
        <v>120</v>
      </c>
      <c r="DX48" s="20">
        <f>Table1[[#This Row],[Check 6 Per Student Savings]]*DW48</f>
        <v>13320</v>
      </c>
      <c r="DY48" s="15">
        <f>IF(Table1[[#This Row],[Check 6 Status]]="Continued", Table1[[#This Row],[Check 6 Students Spring]], 0)</f>
        <v>120</v>
      </c>
      <c r="DZ48" s="20">
        <f>Table1[[#This Row],[Check 6 Per Student Savings]]*DY48</f>
        <v>13320</v>
      </c>
      <c r="EA48" s="15">
        <f t="shared" si="35"/>
        <v>360</v>
      </c>
      <c r="EB48" s="20">
        <f t="shared" si="36"/>
        <v>39960</v>
      </c>
      <c r="EC48"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2880</v>
      </c>
      <c r="ED48"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307080</v>
      </c>
      <c r="EE48" s="20">
        <f>Table1[[#This Row],[Grand Total Savings]]/Table1[[#This Row],[Total Award]]</f>
        <v>10.699651567944251</v>
      </c>
      <c r="EF48" s="13"/>
      <c r="EG48" s="13"/>
      <c r="EH48" s="13"/>
      <c r="EI48" s="13"/>
      <c r="EJ48" s="13"/>
      <c r="EK48" s="13"/>
      <c r="EL48" s="13"/>
      <c r="FB48" s="13"/>
      <c r="FC48" s="13"/>
      <c r="FD48" s="13"/>
      <c r="FE48" s="13"/>
    </row>
    <row r="49" spans="1:161" x14ac:dyDescent="0.25">
      <c r="A49" s="116" t="s">
        <v>329</v>
      </c>
      <c r="B49" s="39" t="s">
        <v>330</v>
      </c>
      <c r="C49" s="23" t="s">
        <v>7</v>
      </c>
      <c r="D49" s="71" t="s">
        <v>134</v>
      </c>
      <c r="E49" s="13" t="s">
        <v>183</v>
      </c>
      <c r="F49" s="52">
        <v>10800</v>
      </c>
      <c r="G49" s="23" t="s">
        <v>136</v>
      </c>
      <c r="H49" s="28" t="s">
        <v>331</v>
      </c>
      <c r="I49" s="28" t="s">
        <v>332</v>
      </c>
      <c r="J49" s="28" t="s">
        <v>315</v>
      </c>
      <c r="K49" s="28" t="s">
        <v>333</v>
      </c>
      <c r="L49" s="28" t="s">
        <v>317</v>
      </c>
      <c r="M49" s="13" t="s">
        <v>163</v>
      </c>
      <c r="N49" s="13" t="s">
        <v>163</v>
      </c>
      <c r="O49" s="13" t="s">
        <v>163</v>
      </c>
      <c r="P49" s="20">
        <v>600000</v>
      </c>
      <c r="Q49" s="16">
        <v>2600</v>
      </c>
      <c r="R49" s="20">
        <f t="shared" si="68"/>
        <v>230.76923076923077</v>
      </c>
      <c r="S49" s="15">
        <f t="shared" si="72"/>
        <v>866.66666666666663</v>
      </c>
      <c r="T49" s="15">
        <f t="shared" si="73"/>
        <v>866.66666666666663</v>
      </c>
      <c r="U49" s="15">
        <f t="shared" si="74"/>
        <v>866.66666666666663</v>
      </c>
      <c r="V49" s="13" t="s">
        <v>217</v>
      </c>
      <c r="W49" s="13" t="s">
        <v>144</v>
      </c>
      <c r="Z49" s="13" t="s">
        <v>145</v>
      </c>
      <c r="AA49" s="15">
        <v>0</v>
      </c>
      <c r="AB49" s="20">
        <v>0</v>
      </c>
      <c r="AC49" s="15">
        <v>0</v>
      </c>
      <c r="AD49" s="20">
        <f t="shared" si="62"/>
        <v>0</v>
      </c>
      <c r="AE49" s="15">
        <v>0</v>
      </c>
      <c r="AF49" s="20">
        <f t="shared" si="64"/>
        <v>0</v>
      </c>
      <c r="AG49" s="15">
        <f>Table1[[#This Row],[Students Per Fall]]</f>
        <v>866.66666666666663</v>
      </c>
      <c r="AH49" s="20">
        <f t="shared" si="65"/>
        <v>200000</v>
      </c>
      <c r="AI49" s="15">
        <f>IF(Table1[[#This Row],[Sustainability Check 1 (2017-2018) Status]]="Continued", Table1[[#This Row],[Students Per Spring]], 0)</f>
        <v>866.66666666666663</v>
      </c>
      <c r="AJ49" s="20">
        <f t="shared" si="66"/>
        <v>200000</v>
      </c>
      <c r="AK49" s="15">
        <f t="shared" si="69"/>
        <v>1733.3333333333333</v>
      </c>
      <c r="AL49" s="20">
        <f t="shared" si="70"/>
        <v>400000</v>
      </c>
      <c r="AM49" s="15">
        <f>IF(Table1[[#This Row],[Sustainability Check 1 (2017-2018) Status]]="Continued", Table1[[#This Row],[Students Per Summer]], 0)</f>
        <v>866.66666666666663</v>
      </c>
      <c r="AN49" s="20">
        <f t="shared" si="50"/>
        <v>200000</v>
      </c>
      <c r="AO49" s="16">
        <f>IF(Table1[[#This Row],[Sustainability Check 1 (2017-2018) Status]]="Continued", Table1[[#This Row],[Students Per Fall]], 0)</f>
        <v>866.66666666666663</v>
      </c>
      <c r="AP49" s="20">
        <f t="shared" si="51"/>
        <v>200000</v>
      </c>
      <c r="AQ49" s="16">
        <f>IF(Table1[[#This Row],[Sustainability Check 1 (2017-2018) Status]]="Continued", Table1[[#This Row],[Students Per Spring]], 0)</f>
        <v>866.66666666666663</v>
      </c>
      <c r="AR49" s="20">
        <f t="shared" si="52"/>
        <v>200000</v>
      </c>
      <c r="AS49" s="16">
        <f t="shared" si="53"/>
        <v>2600</v>
      </c>
      <c r="AT49" s="20">
        <f t="shared" si="54"/>
        <v>600000</v>
      </c>
      <c r="AU49" s="16">
        <f>IF(Table1[[#This Row],[Sustainability Check 1 (2017-2018) Status]]="Continued", Table1[[#This Row],[Students Per Summer]], 0)</f>
        <v>866.66666666666663</v>
      </c>
      <c r="AV49" s="20">
        <f t="shared" si="55"/>
        <v>200000</v>
      </c>
      <c r="AW49" s="16">
        <f>IF(Table1[[#This Row],[Sustainability Check 1 (2017-2018) Status]]="Continued", Table1[[#This Row],[Students Per Fall]], 0)</f>
        <v>866.66666666666663</v>
      </c>
      <c r="AX49" s="20">
        <f t="shared" si="56"/>
        <v>200000</v>
      </c>
      <c r="AY49" s="16">
        <f>IF(Table1[[#This Row],[Sustainability Check 1 (2017-2018) Status]]="Continued", Table1[[#This Row],[Students Per Spring]], 0)</f>
        <v>866.66666666666663</v>
      </c>
      <c r="AZ49" s="20">
        <f t="shared" si="57"/>
        <v>200000</v>
      </c>
      <c r="BA49" s="16">
        <f t="shared" si="58"/>
        <v>2600</v>
      </c>
      <c r="BB49" s="20">
        <f t="shared" si="59"/>
        <v>600000</v>
      </c>
      <c r="BC49" s="20" t="s">
        <v>145</v>
      </c>
      <c r="BD49" s="16">
        <v>0</v>
      </c>
      <c r="BE49" s="16">
        <v>150</v>
      </c>
      <c r="BF49" s="16">
        <v>50</v>
      </c>
      <c r="BG49" s="16">
        <f t="shared" si="61"/>
        <v>200</v>
      </c>
      <c r="BH49" s="24">
        <v>299.95</v>
      </c>
      <c r="BI49" s="20">
        <f>Table1[[#This Row],[Check 2 Students Total]]*Table1[[#This Row],[Summer 2018 Price Check]]</f>
        <v>59990</v>
      </c>
      <c r="BJ49" s="16">
        <f>IF(Table1[[#This Row],[Sustainability Check 2 (2018-2019) Status]]="Continued", Table1[[#This Row],[Check 2 Students Summer]], 0)</f>
        <v>0</v>
      </c>
      <c r="BK49" s="20">
        <f>Table1[[#This Row],[Summer 2018 Price Check]]*BJ49</f>
        <v>0</v>
      </c>
      <c r="BL49" s="16">
        <f>IF(Table1[[#This Row],[Sustainability Check 2 (2018-2019) Status]]="Continued", Table1[[#This Row],[Check 2 Students Fall]], 0)</f>
        <v>150</v>
      </c>
      <c r="BM49" s="20">
        <f>Table1[[#This Row],[Summer 2018 Price Check]]*BL49</f>
        <v>44992.5</v>
      </c>
      <c r="BN49" s="15">
        <f>IF(Table1[[#This Row],[Sustainability Check 2 (2018-2019) Status]]="Continued", Table1[Check 2 Students Spring], 0)</f>
        <v>50</v>
      </c>
      <c r="BO49" s="20">
        <f>Table1[[#This Row],[Summer 2018 Price Check]]*Table1[[#This Row],[Spring 2019 Students]]</f>
        <v>14997.5</v>
      </c>
      <c r="BP49" s="16">
        <f t="shared" si="19"/>
        <v>200</v>
      </c>
      <c r="BQ49" s="20">
        <f t="shared" si="20"/>
        <v>59990</v>
      </c>
      <c r="BR49" s="20" t="s">
        <v>145</v>
      </c>
      <c r="BS49" s="15">
        <v>0</v>
      </c>
      <c r="BT49" s="15">
        <v>180</v>
      </c>
      <c r="BU49" s="15">
        <v>100</v>
      </c>
      <c r="BV49" s="15">
        <f t="shared" si="67"/>
        <v>280</v>
      </c>
      <c r="BW49" s="20">
        <v>100</v>
      </c>
      <c r="BX49" s="20">
        <f t="shared" si="22"/>
        <v>28000</v>
      </c>
      <c r="BY49" s="13" t="s">
        <v>217</v>
      </c>
      <c r="BZ49" s="15">
        <f>IF(Table1[[#This Row],[Check 3 Status]]="Continued", Table1[[#This Row],[Check 3 Students Summer]], 0)</f>
        <v>0</v>
      </c>
      <c r="CA49" s="20">
        <f>Table1[[#This Row],[Check 3 Per Student Savings]]*BZ49</f>
        <v>0</v>
      </c>
      <c r="CB49" s="15">
        <f>IF(Table1[[#This Row],[Check 3 Status]]="Continued", Table1[[#This Row],[Check 3 Students Fall]], 0)</f>
        <v>180</v>
      </c>
      <c r="CC49" s="20">
        <f>Table1[[#This Row],[Check 3 Per Student Savings]]*CB49</f>
        <v>18000</v>
      </c>
      <c r="CD49" s="15">
        <f>IF(Table1[[#This Row],[Check 3 Status]]="Continued", Table1[[#This Row],[Check 3 Students Spring]], 0)</f>
        <v>100</v>
      </c>
      <c r="CE49" s="20">
        <f>Table1[[#This Row],[Check 3 Per Student Savings]]*CD49</f>
        <v>10000</v>
      </c>
      <c r="CF49" s="15">
        <f t="shared" si="23"/>
        <v>280</v>
      </c>
      <c r="CG49" s="20">
        <f t="shared" si="24"/>
        <v>28000</v>
      </c>
      <c r="CH49" s="20" t="s">
        <v>145</v>
      </c>
      <c r="CI49" s="15">
        <v>0</v>
      </c>
      <c r="CJ49" s="15">
        <v>180</v>
      </c>
      <c r="CK49" s="15">
        <v>100</v>
      </c>
      <c r="CL49" s="15">
        <f t="shared" si="71"/>
        <v>280</v>
      </c>
      <c r="CM49" s="20">
        <v>100</v>
      </c>
      <c r="CN49" s="20">
        <f t="shared" si="26"/>
        <v>28000</v>
      </c>
      <c r="CO49" s="15">
        <f>IF(Table1[[#This Row],[Check 4 Status]]="Continued", Table1[[#This Row],[Check 4 Students Summer]], 0)</f>
        <v>0</v>
      </c>
      <c r="CP49" s="20">
        <f>Table1[[#This Row],[Check 4 Per Student Savings]]*CO49</f>
        <v>0</v>
      </c>
      <c r="CQ49" s="15">
        <f>IF(Table1[[#This Row],[Check 4 Status]]="Continued", Table1[[#This Row],[Check 4 Students Fall]], 0)</f>
        <v>180</v>
      </c>
      <c r="CR49" s="20">
        <f>Table1[[#This Row],[Check 4 Per Student Savings]]*CQ49</f>
        <v>18000</v>
      </c>
      <c r="CS49" s="15">
        <f>IF(Table1[[#This Row],[Check 4 Status]]="Continued", Table1[[#This Row],[Check 4 Students Spring]], 0)</f>
        <v>100</v>
      </c>
      <c r="CT49" s="20">
        <f>Table1[[#This Row],[Check 4 Per Student Savings]]*CS49</f>
        <v>10000</v>
      </c>
      <c r="CU49" s="89">
        <f t="shared" si="27"/>
        <v>280</v>
      </c>
      <c r="CV49" s="20">
        <f t="shared" si="28"/>
        <v>28000</v>
      </c>
      <c r="CW49" s="20" t="s">
        <v>224</v>
      </c>
      <c r="CX49" s="15">
        <v>866.66666666666663</v>
      </c>
      <c r="CY49" s="15">
        <v>866.66666666666663</v>
      </c>
      <c r="CZ49" s="15">
        <v>866.66666666666663</v>
      </c>
      <c r="DA49" s="15">
        <f t="shared" si="29"/>
        <v>2600</v>
      </c>
      <c r="DB49" s="20">
        <v>100</v>
      </c>
      <c r="DC49" s="20">
        <f t="shared" si="30"/>
        <v>260000</v>
      </c>
      <c r="DD49" s="23" t="s">
        <v>136</v>
      </c>
      <c r="DE49" s="15">
        <f>IF(Table1[[#This Row],[Check 5 Status]]="Continued", Table1[[#This Row],[Check 5 Students Summer]], 0)</f>
        <v>0</v>
      </c>
      <c r="DF49" s="20">
        <f>Table1[[#This Row],[Check 5 Per Student Savings]]*DE49</f>
        <v>0</v>
      </c>
      <c r="DG49" s="15">
        <f>IF(Table1[[#This Row],[Check 5 Status]]="Continued", Table1[[#This Row],[Check 5 Students Fall]], 0)</f>
        <v>0</v>
      </c>
      <c r="DH49" s="20">
        <f>Table1[[#This Row],[Check 5 Per Student Savings]]*DG49</f>
        <v>0</v>
      </c>
      <c r="DI49" s="15">
        <f>IF(Table1[[#This Row],[Check 5 Status]]="Continued", Table1[[#This Row],[Check 5 Students Spring]], 0)</f>
        <v>0</v>
      </c>
      <c r="DJ49" s="20">
        <f>Table1[[#This Row],[Check 5 Per Student Savings]]*DI49</f>
        <v>0</v>
      </c>
      <c r="DK49" s="15">
        <f t="shared" si="31"/>
        <v>0</v>
      </c>
      <c r="DL49" s="20">
        <f t="shared" si="32"/>
        <v>0</v>
      </c>
      <c r="DM49" s="20" t="s">
        <v>224</v>
      </c>
      <c r="DN49" s="15">
        <v>866.66666666666663</v>
      </c>
      <c r="DO49" s="15">
        <v>866.66666666666663</v>
      </c>
      <c r="DP49" s="15">
        <v>866.66666666666663</v>
      </c>
      <c r="DQ49" s="15">
        <f t="shared" si="33"/>
        <v>2600</v>
      </c>
      <c r="DR49" s="20">
        <v>100</v>
      </c>
      <c r="DS49" s="20">
        <f t="shared" si="34"/>
        <v>260000</v>
      </c>
      <c r="DT49" s="23" t="s">
        <v>136</v>
      </c>
      <c r="DU49" s="15">
        <f>IF(Table1[[#This Row],[Check 6 Status]]="Continued", Table1[[#This Row],[Check 6 Students Summer]], 0)</f>
        <v>0</v>
      </c>
      <c r="DV49" s="20">
        <f>Table1[[#This Row],[Check 6 Per Student Savings]]*DU49</f>
        <v>0</v>
      </c>
      <c r="DW49" s="15">
        <f>IF(Table1[[#This Row],[Check 6 Status]]="Continued", Table1[[#This Row],[Check 6 Students Fall]], 0)</f>
        <v>0</v>
      </c>
      <c r="DX49" s="20">
        <f>Table1[[#This Row],[Check 6 Per Student Savings]]*DW49</f>
        <v>0</v>
      </c>
      <c r="DY49" s="15">
        <f>IF(Table1[[#This Row],[Check 6 Status]]="Continued", Table1[[#This Row],[Check 6 Students Spring]], 0)</f>
        <v>0</v>
      </c>
      <c r="DZ49" s="20">
        <f>Table1[[#This Row],[Check 6 Per Student Savings]]*DY49</f>
        <v>0</v>
      </c>
      <c r="EA49" s="15">
        <f t="shared" si="35"/>
        <v>0</v>
      </c>
      <c r="EB49" s="20">
        <f t="shared" si="36"/>
        <v>0</v>
      </c>
      <c r="EC49"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7693.333333333333</v>
      </c>
      <c r="ED49"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1715990</v>
      </c>
      <c r="EE49" s="20">
        <f>Table1[[#This Row],[Grand Total Savings]]/Table1[[#This Row],[Total Award]]</f>
        <v>158.88796296296297</v>
      </c>
      <c r="EF49" s="13"/>
      <c r="EG49" s="13"/>
      <c r="EH49" s="13"/>
      <c r="EI49" s="13"/>
      <c r="EJ49" s="13"/>
      <c r="EK49" s="13"/>
      <c r="EL49" s="13"/>
      <c r="FB49" s="13"/>
      <c r="FC49" s="13"/>
      <c r="FD49" s="13"/>
      <c r="FE49" s="13"/>
    </row>
    <row r="50" spans="1:161" x14ac:dyDescent="0.25">
      <c r="A50" s="116" t="s">
        <v>334</v>
      </c>
      <c r="B50" s="39" t="s">
        <v>330</v>
      </c>
      <c r="C50" s="23" t="s">
        <v>7</v>
      </c>
      <c r="D50" s="71" t="s">
        <v>134</v>
      </c>
      <c r="E50" s="13" t="s">
        <v>190</v>
      </c>
      <c r="F50" s="52">
        <v>10800</v>
      </c>
      <c r="G50" s="23" t="s">
        <v>136</v>
      </c>
      <c r="H50" s="28" t="s">
        <v>335</v>
      </c>
      <c r="I50" s="28" t="s">
        <v>336</v>
      </c>
      <c r="J50" s="28" t="s">
        <v>337</v>
      </c>
      <c r="K50" s="28" t="s">
        <v>338</v>
      </c>
      <c r="L50" s="28" t="s">
        <v>162</v>
      </c>
      <c r="M50" s="13" t="s">
        <v>163</v>
      </c>
      <c r="N50" s="13" t="s">
        <v>142</v>
      </c>
      <c r="O50" s="13" t="s">
        <v>142</v>
      </c>
      <c r="P50" s="20">
        <v>79600.5</v>
      </c>
      <c r="Q50" s="13">
        <v>525</v>
      </c>
      <c r="R50" s="20">
        <f t="shared" si="68"/>
        <v>151.62</v>
      </c>
      <c r="S50" s="15">
        <f t="shared" si="72"/>
        <v>175</v>
      </c>
      <c r="T50" s="15">
        <f t="shared" si="73"/>
        <v>175</v>
      </c>
      <c r="U50" s="15">
        <f t="shared" si="74"/>
        <v>175</v>
      </c>
      <c r="V50" s="13" t="s">
        <v>217</v>
      </c>
      <c r="W50" s="13" t="s">
        <v>144</v>
      </c>
      <c r="Z50" s="13" t="s">
        <v>156</v>
      </c>
      <c r="AA50" s="15">
        <v>0</v>
      </c>
      <c r="AB50" s="20">
        <v>0</v>
      </c>
      <c r="AC50" s="15">
        <v>0</v>
      </c>
      <c r="AD50" s="20">
        <f t="shared" si="62"/>
        <v>0</v>
      </c>
      <c r="AE50" s="15">
        <v>0</v>
      </c>
      <c r="AF50" s="20">
        <f t="shared" si="64"/>
        <v>0</v>
      </c>
      <c r="AG50" s="15">
        <f>Table1[[#This Row],[Students Per Fall]]</f>
        <v>175</v>
      </c>
      <c r="AH50" s="20">
        <f t="shared" si="65"/>
        <v>26533.5</v>
      </c>
      <c r="AI50" s="15">
        <f>IF(Table1[[#This Row],[Sustainability Check 1 (2017-2018) Status]]="Continued", Table1[[#This Row],[Students Per Spring]], 0)</f>
        <v>0</v>
      </c>
      <c r="AJ50" s="20">
        <f t="shared" si="66"/>
        <v>0</v>
      </c>
      <c r="AK50" s="15">
        <f t="shared" si="69"/>
        <v>175</v>
      </c>
      <c r="AL50" s="20">
        <f t="shared" si="70"/>
        <v>26533.5</v>
      </c>
      <c r="AM50" s="15">
        <f>IF(Table1[[#This Row],[Sustainability Check 1 (2017-2018) Status]]="Continued", Table1[[#This Row],[Students Per Summer]], 0)</f>
        <v>0</v>
      </c>
      <c r="AN50" s="20">
        <f t="shared" si="50"/>
        <v>0</v>
      </c>
      <c r="AO50" s="16">
        <f>IF(Table1[[#This Row],[Sustainability Check 1 (2017-2018) Status]]="Continued", Table1[[#This Row],[Students Per Fall]], 0)</f>
        <v>0</v>
      </c>
      <c r="AP50" s="20">
        <f t="shared" si="51"/>
        <v>0</v>
      </c>
      <c r="AQ50" s="16">
        <f>IF(Table1[[#This Row],[Sustainability Check 1 (2017-2018) Status]]="Continued", Table1[[#This Row],[Students Per Spring]], 0)</f>
        <v>0</v>
      </c>
      <c r="AR50" s="20">
        <f t="shared" si="52"/>
        <v>0</v>
      </c>
      <c r="AS50" s="16">
        <f t="shared" si="53"/>
        <v>0</v>
      </c>
      <c r="AT50" s="20">
        <f t="shared" si="54"/>
        <v>0</v>
      </c>
      <c r="AU50" s="16">
        <f>IF(Table1[[#This Row],[Sustainability Check 1 (2017-2018) Status]]="Continued", Table1[[#This Row],[Students Per Summer]], 0)</f>
        <v>0</v>
      </c>
      <c r="AV50" s="20">
        <f t="shared" si="55"/>
        <v>0</v>
      </c>
      <c r="AW50" s="16">
        <f>IF(Table1[[#This Row],[Sustainability Check 1 (2017-2018) Status]]="Continued", Table1[[#This Row],[Students Per Fall]], 0)</f>
        <v>0</v>
      </c>
      <c r="AX50" s="20">
        <f t="shared" si="56"/>
        <v>0</v>
      </c>
      <c r="AY50" s="16">
        <f>IF(Table1[[#This Row],[Sustainability Check 1 (2017-2018) Status]]="Continued", Table1[[#This Row],[Students Per Spring]], 0)</f>
        <v>0</v>
      </c>
      <c r="AZ50" s="20">
        <f t="shared" si="57"/>
        <v>0</v>
      </c>
      <c r="BA50" s="16">
        <f t="shared" si="58"/>
        <v>0</v>
      </c>
      <c r="BB50" s="20">
        <f t="shared" si="59"/>
        <v>0</v>
      </c>
      <c r="BC50" s="20" t="s">
        <v>156</v>
      </c>
      <c r="BD50" s="16">
        <v>0</v>
      </c>
      <c r="BE50" s="16">
        <v>0</v>
      </c>
      <c r="BF50" s="16">
        <v>0</v>
      </c>
      <c r="BG50" s="16">
        <f t="shared" si="61"/>
        <v>0</v>
      </c>
      <c r="BH50" s="24">
        <v>277.2</v>
      </c>
      <c r="BI50" s="20">
        <f>Table1[[#This Row],[Check 2 Students Total]]*Table1[[#This Row],[Summer 2018 Price Check]]</f>
        <v>0</v>
      </c>
      <c r="BJ50" s="16">
        <f>IF(Table1[[#This Row],[Sustainability Check 2 (2018-2019) Status]]="Continued", Table1[[#This Row],[Check 2 Students Summer]], 0)</f>
        <v>0</v>
      </c>
      <c r="BK50" s="20">
        <f>Table1[[#This Row],[Summer 2018 Price Check]]*BJ50</f>
        <v>0</v>
      </c>
      <c r="BL50" s="16">
        <f>IF(Table1[[#This Row],[Sustainability Check 2 (2018-2019) Status]]="Continued", Table1[[#This Row],[Check 2 Students Fall]], 0)</f>
        <v>0</v>
      </c>
      <c r="BM50" s="20">
        <f>Table1[[#This Row],[Summer 2018 Price Check]]*BL50</f>
        <v>0</v>
      </c>
      <c r="BN50" s="15">
        <f>IF(Table1[[#This Row],[Sustainability Check 2 (2018-2019) Status]]="Continued", Table1[Check 2 Students Spring], 0)</f>
        <v>0</v>
      </c>
      <c r="BO50" s="20">
        <f>Table1[[#This Row],[Summer 2018 Price Check]]*Table1[[#This Row],[Spring 2019 Students]]</f>
        <v>0</v>
      </c>
      <c r="BP50" s="16">
        <f t="shared" si="19"/>
        <v>0</v>
      </c>
      <c r="BQ50" s="20">
        <f t="shared" si="20"/>
        <v>0</v>
      </c>
      <c r="BR50" s="20" t="s">
        <v>156</v>
      </c>
      <c r="BS50" s="15">
        <v>0</v>
      </c>
      <c r="BT50" s="15">
        <v>0</v>
      </c>
      <c r="BU50" s="15">
        <v>0</v>
      </c>
      <c r="BV50" s="15">
        <f t="shared" si="67"/>
        <v>0</v>
      </c>
      <c r="BW50" s="20">
        <v>0</v>
      </c>
      <c r="BX50" s="20">
        <f t="shared" si="22"/>
        <v>0</v>
      </c>
      <c r="BY50" s="13" t="s">
        <v>217</v>
      </c>
      <c r="BZ50" s="15">
        <f>IF(Table1[[#This Row],[Check 3 Status]]="Continued", Table1[[#This Row],[Check 3 Students Summer]], 0)</f>
        <v>0</v>
      </c>
      <c r="CA50" s="20">
        <f>Table1[[#This Row],[Check 3 Per Student Savings]]*BZ50</f>
        <v>0</v>
      </c>
      <c r="CB50" s="15">
        <f>IF(Table1[[#This Row],[Check 3 Status]]="Continued", Table1[[#This Row],[Check 3 Students Fall]], 0)</f>
        <v>0</v>
      </c>
      <c r="CC50" s="20">
        <f>Table1[[#This Row],[Check 3 Per Student Savings]]*CB50</f>
        <v>0</v>
      </c>
      <c r="CD50" s="15">
        <f>IF(Table1[[#This Row],[Check 3 Status]]="Continued", Table1[[#This Row],[Check 3 Students Spring]], 0)</f>
        <v>0</v>
      </c>
      <c r="CE50" s="20">
        <f>Table1[[#This Row],[Check 3 Per Student Savings]]*CD50</f>
        <v>0</v>
      </c>
      <c r="CF50" s="15">
        <f t="shared" si="23"/>
        <v>0</v>
      </c>
      <c r="CG50" s="20">
        <f t="shared" si="24"/>
        <v>0</v>
      </c>
      <c r="CH50" s="20" t="s">
        <v>156</v>
      </c>
      <c r="CI50" s="15">
        <v>0</v>
      </c>
      <c r="CJ50" s="15">
        <v>0</v>
      </c>
      <c r="CK50" s="15">
        <v>0</v>
      </c>
      <c r="CL50" s="15">
        <f t="shared" si="71"/>
        <v>0</v>
      </c>
      <c r="CM50" s="20">
        <v>0</v>
      </c>
      <c r="CN50" s="20">
        <f t="shared" si="26"/>
        <v>0</v>
      </c>
      <c r="CO50" s="15">
        <f>IF(Table1[[#This Row],[Check 4 Status]]="Continued", Table1[[#This Row],[Check 4 Students Summer]], 0)</f>
        <v>0</v>
      </c>
      <c r="CP50" s="20">
        <f>Table1[[#This Row],[Check 4 Per Student Savings]]*CO50</f>
        <v>0</v>
      </c>
      <c r="CQ50" s="15">
        <f>IF(Table1[[#This Row],[Check 4 Status]]="Continued", Table1[[#This Row],[Check 4 Students Fall]], 0)</f>
        <v>0</v>
      </c>
      <c r="CR50" s="20">
        <f>Table1[[#This Row],[Check 4 Per Student Savings]]*CQ50</f>
        <v>0</v>
      </c>
      <c r="CS50" s="15">
        <f>IF(Table1[[#This Row],[Check 4 Status]]="Continued", Table1[[#This Row],[Check 4 Students Spring]], 0)</f>
        <v>0</v>
      </c>
      <c r="CT50" s="20">
        <f>Table1[[#This Row],[Check 4 Per Student Savings]]*CS50</f>
        <v>0</v>
      </c>
      <c r="CU50" s="89">
        <f t="shared" si="27"/>
        <v>0</v>
      </c>
      <c r="CV50" s="20">
        <f t="shared" si="28"/>
        <v>0</v>
      </c>
      <c r="CW50" s="20" t="s">
        <v>156</v>
      </c>
      <c r="CX50" s="15">
        <v>175</v>
      </c>
      <c r="CY50" s="15">
        <v>175</v>
      </c>
      <c r="CZ50" s="15">
        <v>175</v>
      </c>
      <c r="DA50" s="15">
        <f t="shared" si="29"/>
        <v>525</v>
      </c>
      <c r="DB50" s="20">
        <v>0</v>
      </c>
      <c r="DC50" s="20">
        <f t="shared" si="30"/>
        <v>0</v>
      </c>
      <c r="DD50" s="23" t="s">
        <v>136</v>
      </c>
      <c r="DE50" s="15">
        <f>IF(Table1[[#This Row],[Check 5 Status]]="Continued", Table1[[#This Row],[Check 5 Students Summer]], 0)</f>
        <v>0</v>
      </c>
      <c r="DF50" s="20">
        <f>Table1[[#This Row],[Check 5 Per Student Savings]]*DE50</f>
        <v>0</v>
      </c>
      <c r="DG50" s="15">
        <f>IF(Table1[[#This Row],[Check 5 Status]]="Continued", Table1[[#This Row],[Check 5 Students Fall]], 0)</f>
        <v>0</v>
      </c>
      <c r="DH50" s="20">
        <f>Table1[[#This Row],[Check 5 Per Student Savings]]*DG50</f>
        <v>0</v>
      </c>
      <c r="DI50" s="15">
        <f>IF(Table1[[#This Row],[Check 5 Status]]="Continued", Table1[[#This Row],[Check 5 Students Spring]], 0)</f>
        <v>0</v>
      </c>
      <c r="DJ50" s="20">
        <f>Table1[[#This Row],[Check 5 Per Student Savings]]*DI50</f>
        <v>0</v>
      </c>
      <c r="DK50" s="15">
        <f t="shared" si="31"/>
        <v>0</v>
      </c>
      <c r="DL50" s="20">
        <f t="shared" si="32"/>
        <v>0</v>
      </c>
      <c r="DM50" s="20" t="s">
        <v>156</v>
      </c>
      <c r="DN50" s="15">
        <v>175</v>
      </c>
      <c r="DO50" s="15">
        <v>175</v>
      </c>
      <c r="DP50" s="15">
        <v>175</v>
      </c>
      <c r="DQ50" s="15">
        <f t="shared" si="33"/>
        <v>525</v>
      </c>
      <c r="DR50" s="20">
        <v>0</v>
      </c>
      <c r="DS50" s="20">
        <f t="shared" si="34"/>
        <v>0</v>
      </c>
      <c r="DT50" s="23" t="s">
        <v>136</v>
      </c>
      <c r="DU50" s="15">
        <f>IF(Table1[[#This Row],[Check 6 Status]]="Continued", Table1[[#This Row],[Check 6 Students Summer]], 0)</f>
        <v>0</v>
      </c>
      <c r="DV50" s="20">
        <f>Table1[[#This Row],[Check 6 Per Student Savings]]*DU50</f>
        <v>0</v>
      </c>
      <c r="DW50" s="15">
        <f>IF(Table1[[#This Row],[Check 6 Status]]="Continued", Table1[[#This Row],[Check 6 Students Fall]], 0)</f>
        <v>0</v>
      </c>
      <c r="DX50" s="20">
        <f>Table1[[#This Row],[Check 6 Per Student Savings]]*DW50</f>
        <v>0</v>
      </c>
      <c r="DY50" s="15">
        <f>IF(Table1[[#This Row],[Check 6 Status]]="Continued", Table1[[#This Row],[Check 6 Students Spring]], 0)</f>
        <v>0</v>
      </c>
      <c r="DZ50" s="20">
        <f>Table1[[#This Row],[Check 6 Per Student Savings]]*DY50</f>
        <v>0</v>
      </c>
      <c r="EA50" s="15">
        <f t="shared" si="35"/>
        <v>0</v>
      </c>
      <c r="EB50" s="20">
        <f t="shared" si="36"/>
        <v>0</v>
      </c>
      <c r="EC50"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175</v>
      </c>
      <c r="ED50"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26533.5</v>
      </c>
      <c r="EE50" s="20">
        <f>Table1[[#This Row],[Grand Total Savings]]/Table1[[#This Row],[Total Award]]</f>
        <v>2.4568055555555555</v>
      </c>
      <c r="EF50" s="13"/>
      <c r="EG50" s="13"/>
      <c r="EH50" s="13"/>
      <c r="EI50" s="13"/>
      <c r="EJ50" s="13"/>
      <c r="EK50" s="13"/>
      <c r="EL50" s="13"/>
      <c r="FB50" s="13"/>
      <c r="FC50" s="13"/>
      <c r="FD50" s="13"/>
      <c r="FE50" s="13"/>
    </row>
    <row r="51" spans="1:161" x14ac:dyDescent="0.25">
      <c r="A51" s="116" t="s">
        <v>339</v>
      </c>
      <c r="B51" s="39" t="s">
        <v>330</v>
      </c>
      <c r="C51" s="23" t="s">
        <v>7</v>
      </c>
      <c r="D51" s="71" t="s">
        <v>134</v>
      </c>
      <c r="E51" s="13" t="s">
        <v>249</v>
      </c>
      <c r="F51" s="52">
        <v>10800</v>
      </c>
      <c r="G51" s="23" t="s">
        <v>136</v>
      </c>
      <c r="H51" s="28" t="s">
        <v>340</v>
      </c>
      <c r="I51" s="28" t="s">
        <v>341</v>
      </c>
      <c r="J51" s="28" t="s">
        <v>342</v>
      </c>
      <c r="K51" s="28" t="s">
        <v>343</v>
      </c>
      <c r="L51" s="28" t="s">
        <v>216</v>
      </c>
      <c r="M51" s="13" t="s">
        <v>163</v>
      </c>
      <c r="N51" s="13" t="s">
        <v>142</v>
      </c>
      <c r="O51" s="13" t="s">
        <v>142</v>
      </c>
      <c r="P51" s="20">
        <v>14100</v>
      </c>
      <c r="Q51" s="13">
        <v>30</v>
      </c>
      <c r="R51" s="20">
        <f t="shared" si="68"/>
        <v>470</v>
      </c>
      <c r="S51" s="15">
        <f t="shared" si="72"/>
        <v>10</v>
      </c>
      <c r="T51" s="15">
        <f t="shared" si="73"/>
        <v>10</v>
      </c>
      <c r="U51" s="15">
        <f t="shared" si="74"/>
        <v>10</v>
      </c>
      <c r="V51" s="13" t="s">
        <v>217</v>
      </c>
      <c r="W51" s="13" t="s">
        <v>144</v>
      </c>
      <c r="Z51" s="13" t="s">
        <v>145</v>
      </c>
      <c r="AA51" s="15">
        <v>0</v>
      </c>
      <c r="AB51" s="20">
        <v>0</v>
      </c>
      <c r="AC51" s="15">
        <v>0</v>
      </c>
      <c r="AD51" s="20">
        <f t="shared" si="62"/>
        <v>0</v>
      </c>
      <c r="AE51" s="15">
        <v>0</v>
      </c>
      <c r="AF51" s="20">
        <f t="shared" si="64"/>
        <v>0</v>
      </c>
      <c r="AG51" s="15">
        <f>Table1[[#This Row],[Students Per Fall]]</f>
        <v>10</v>
      </c>
      <c r="AH51" s="20">
        <f t="shared" si="65"/>
        <v>4700</v>
      </c>
      <c r="AI51" s="15">
        <f>IF(Table1[[#This Row],[Sustainability Check 1 (2017-2018) Status]]="Continued", Table1[[#This Row],[Students Per Spring]], 0)</f>
        <v>10</v>
      </c>
      <c r="AJ51" s="20">
        <f t="shared" si="66"/>
        <v>4700</v>
      </c>
      <c r="AK51" s="15">
        <f t="shared" si="69"/>
        <v>20</v>
      </c>
      <c r="AL51" s="20">
        <f t="shared" si="70"/>
        <v>9400</v>
      </c>
      <c r="AM51" s="15">
        <f>IF(Table1[[#This Row],[Sustainability Check 1 (2017-2018) Status]]="Continued", Table1[[#This Row],[Students Per Summer]], 0)</f>
        <v>10</v>
      </c>
      <c r="AN51" s="20">
        <f t="shared" si="50"/>
        <v>4700</v>
      </c>
      <c r="AO51" s="16">
        <f>IF(Table1[[#This Row],[Sustainability Check 1 (2017-2018) Status]]="Continued", Table1[[#This Row],[Students Per Fall]], 0)</f>
        <v>10</v>
      </c>
      <c r="AP51" s="20">
        <f t="shared" si="51"/>
        <v>4700</v>
      </c>
      <c r="AQ51" s="16">
        <f>IF(Table1[[#This Row],[Sustainability Check 1 (2017-2018) Status]]="Continued", Table1[[#This Row],[Students Per Spring]], 0)</f>
        <v>10</v>
      </c>
      <c r="AR51" s="20">
        <f t="shared" si="52"/>
        <v>4700</v>
      </c>
      <c r="AS51" s="16">
        <f t="shared" si="53"/>
        <v>30</v>
      </c>
      <c r="AT51" s="20">
        <f t="shared" si="54"/>
        <v>14100</v>
      </c>
      <c r="AU51" s="16">
        <f>IF(Table1[[#This Row],[Sustainability Check 1 (2017-2018) Status]]="Continued", Table1[[#This Row],[Students Per Summer]], 0)</f>
        <v>10</v>
      </c>
      <c r="AV51" s="20">
        <f t="shared" si="55"/>
        <v>4700</v>
      </c>
      <c r="AW51" s="16">
        <f>IF(Table1[[#This Row],[Sustainability Check 1 (2017-2018) Status]]="Continued", Table1[[#This Row],[Students Per Fall]], 0)</f>
        <v>10</v>
      </c>
      <c r="AX51" s="20">
        <f t="shared" si="56"/>
        <v>4700</v>
      </c>
      <c r="AY51" s="16">
        <f>IF(Table1[[#This Row],[Sustainability Check 1 (2017-2018) Status]]="Continued", Table1[[#This Row],[Students Per Spring]], 0)</f>
        <v>10</v>
      </c>
      <c r="AZ51" s="20">
        <f t="shared" si="57"/>
        <v>4700</v>
      </c>
      <c r="BA51" s="16">
        <f t="shared" si="58"/>
        <v>30</v>
      </c>
      <c r="BB51" s="20">
        <f t="shared" si="59"/>
        <v>14100</v>
      </c>
      <c r="BC51" s="20" t="s">
        <v>145</v>
      </c>
      <c r="BD51" s="16">
        <v>0</v>
      </c>
      <c r="BE51" s="16">
        <v>38</v>
      </c>
      <c r="BF51" s="16">
        <v>38</v>
      </c>
      <c r="BG51" s="16">
        <f t="shared" si="61"/>
        <v>76</v>
      </c>
      <c r="BH51" s="20">
        <v>299.05</v>
      </c>
      <c r="BI51" s="20">
        <f>Table1[[#This Row],[Check 2 Students Total]]*Table1[[#This Row],[Summer 2018 Price Check]]</f>
        <v>22727.8</v>
      </c>
      <c r="BJ51" s="16">
        <f>IF(Table1[[#This Row],[Sustainability Check 2 (2018-2019) Status]]="Continued", Table1[[#This Row],[Check 2 Students Summer]], 0)</f>
        <v>0</v>
      </c>
      <c r="BK51" s="20">
        <f>Table1[[#This Row],[Summer 2018 Price Check]]*BJ51</f>
        <v>0</v>
      </c>
      <c r="BL51" s="16">
        <f>IF(Table1[[#This Row],[Sustainability Check 2 (2018-2019) Status]]="Continued", Table1[[#This Row],[Check 2 Students Fall]], 0)</f>
        <v>38</v>
      </c>
      <c r="BM51" s="20">
        <f>Table1[[#This Row],[Summer 2018 Price Check]]*BL51</f>
        <v>11363.9</v>
      </c>
      <c r="BN51" s="15">
        <f>IF(Table1[[#This Row],[Sustainability Check 2 (2018-2019) Status]]="Continued", Table1[Check 2 Students Spring], 0)</f>
        <v>38</v>
      </c>
      <c r="BO51" s="20">
        <f>Table1[[#This Row],[Summer 2018 Price Check]]*Table1[[#This Row],[Spring 2019 Students]]</f>
        <v>11363.9</v>
      </c>
      <c r="BP51" s="16">
        <f t="shared" si="19"/>
        <v>76</v>
      </c>
      <c r="BQ51" s="20">
        <f t="shared" si="20"/>
        <v>22727.8</v>
      </c>
      <c r="BR51" s="20" t="s">
        <v>145</v>
      </c>
      <c r="BS51" s="15">
        <v>0</v>
      </c>
      <c r="BT51" s="15">
        <v>38</v>
      </c>
      <c r="BU51" s="15">
        <v>38</v>
      </c>
      <c r="BV51" s="15">
        <f t="shared" si="67"/>
        <v>76</v>
      </c>
      <c r="BW51" s="20">
        <v>470</v>
      </c>
      <c r="BX51" s="20">
        <f t="shared" si="22"/>
        <v>35720</v>
      </c>
      <c r="BY51" s="13" t="s">
        <v>217</v>
      </c>
      <c r="BZ51" s="15">
        <f>IF(Table1[[#This Row],[Check 3 Status]]="Continued", Table1[[#This Row],[Check 3 Students Summer]], 0)</f>
        <v>0</v>
      </c>
      <c r="CA51" s="20">
        <f>Table1[[#This Row],[Check 3 Per Student Savings]]*BZ51</f>
        <v>0</v>
      </c>
      <c r="CB51" s="15">
        <f>IF(Table1[[#This Row],[Check 3 Status]]="Continued", Table1[[#This Row],[Check 3 Students Fall]], 0)</f>
        <v>38</v>
      </c>
      <c r="CC51" s="20">
        <f>Table1[[#This Row],[Check 3 Per Student Savings]]*CB51</f>
        <v>17860</v>
      </c>
      <c r="CD51" s="15">
        <f>IF(Table1[[#This Row],[Check 3 Status]]="Continued", Table1[[#This Row],[Check 3 Students Spring]], 0)</f>
        <v>38</v>
      </c>
      <c r="CE51" s="20">
        <f>Table1[[#This Row],[Check 3 Per Student Savings]]*CD51</f>
        <v>17860</v>
      </c>
      <c r="CF51" s="15">
        <f t="shared" si="23"/>
        <v>76</v>
      </c>
      <c r="CG51" s="20">
        <f t="shared" si="24"/>
        <v>35720</v>
      </c>
      <c r="CH51" s="20" t="s">
        <v>145</v>
      </c>
      <c r="CI51" s="15">
        <v>0</v>
      </c>
      <c r="CJ51" s="15">
        <v>38</v>
      </c>
      <c r="CK51" s="15">
        <v>38</v>
      </c>
      <c r="CL51" s="15">
        <f t="shared" si="71"/>
        <v>76</v>
      </c>
      <c r="CM51" s="20">
        <v>470</v>
      </c>
      <c r="CN51" s="20">
        <f t="shared" si="26"/>
        <v>35720</v>
      </c>
      <c r="CO51" s="15">
        <f>IF(Table1[[#This Row],[Check 4 Status]]="Continued", Table1[[#This Row],[Check 4 Students Summer]], 0)</f>
        <v>0</v>
      </c>
      <c r="CP51" s="20">
        <f>Table1[[#This Row],[Check 4 Per Student Savings]]*CO51</f>
        <v>0</v>
      </c>
      <c r="CQ51" s="15">
        <f>IF(Table1[[#This Row],[Check 4 Status]]="Continued", Table1[[#This Row],[Check 4 Students Fall]], 0)</f>
        <v>38</v>
      </c>
      <c r="CR51" s="20">
        <f>Table1[[#This Row],[Check 4 Per Student Savings]]*CQ51</f>
        <v>17860</v>
      </c>
      <c r="CS51" s="15">
        <f>IF(Table1[[#This Row],[Check 4 Status]]="Continued", Table1[[#This Row],[Check 4 Students Spring]], 0)</f>
        <v>38</v>
      </c>
      <c r="CT51" s="20">
        <f>Table1[[#This Row],[Check 4 Per Student Savings]]*CS51</f>
        <v>17860</v>
      </c>
      <c r="CU51" s="89">
        <f t="shared" si="27"/>
        <v>76</v>
      </c>
      <c r="CV51" s="20">
        <f t="shared" si="28"/>
        <v>35720</v>
      </c>
      <c r="CW51" s="20" t="s">
        <v>145</v>
      </c>
      <c r="CX51" s="15">
        <v>10</v>
      </c>
      <c r="CY51" s="15">
        <v>10</v>
      </c>
      <c r="CZ51" s="15">
        <v>10</v>
      </c>
      <c r="DA51" s="15">
        <f t="shared" si="29"/>
        <v>30</v>
      </c>
      <c r="DB51" s="20">
        <v>470</v>
      </c>
      <c r="DC51" s="20">
        <f t="shared" si="30"/>
        <v>14100</v>
      </c>
      <c r="DD51" s="23" t="s">
        <v>136</v>
      </c>
      <c r="DE51" s="15">
        <f>IF(Table1[[#This Row],[Check 5 Status]]="Continued", Table1[[#This Row],[Check 5 Students Summer]], 0)</f>
        <v>10</v>
      </c>
      <c r="DF51" s="20">
        <f>Table1[[#This Row],[Check 5 Per Student Savings]]*DE51</f>
        <v>4700</v>
      </c>
      <c r="DG51" s="15">
        <f>IF(Table1[[#This Row],[Check 5 Status]]="Continued", Table1[[#This Row],[Check 5 Students Fall]], 0)</f>
        <v>10</v>
      </c>
      <c r="DH51" s="20">
        <f>Table1[[#This Row],[Check 5 Per Student Savings]]*DG51</f>
        <v>4700</v>
      </c>
      <c r="DI51" s="15">
        <f>IF(Table1[[#This Row],[Check 5 Status]]="Continued", Table1[[#This Row],[Check 5 Students Spring]], 0)</f>
        <v>10</v>
      </c>
      <c r="DJ51" s="20">
        <f>Table1[[#This Row],[Check 5 Per Student Savings]]*DI51</f>
        <v>4700</v>
      </c>
      <c r="DK51" s="15">
        <f t="shared" si="31"/>
        <v>30</v>
      </c>
      <c r="DL51" s="20">
        <f t="shared" si="32"/>
        <v>14100</v>
      </c>
      <c r="DM51" s="20" t="s">
        <v>224</v>
      </c>
      <c r="DN51" s="15">
        <v>10</v>
      </c>
      <c r="DO51" s="15">
        <v>10</v>
      </c>
      <c r="DP51" s="15">
        <v>10</v>
      </c>
      <c r="DQ51" s="15">
        <f t="shared" si="33"/>
        <v>30</v>
      </c>
      <c r="DR51" s="20">
        <v>470</v>
      </c>
      <c r="DS51" s="20">
        <f t="shared" si="34"/>
        <v>14100</v>
      </c>
      <c r="DT51" s="23" t="s">
        <v>136</v>
      </c>
      <c r="DU51" s="15">
        <f>IF(Table1[[#This Row],[Check 6 Status]]="Continued", Table1[[#This Row],[Check 6 Students Summer]], 0)</f>
        <v>0</v>
      </c>
      <c r="DV51" s="20">
        <f>Table1[[#This Row],[Check 6 Per Student Savings]]*DU51</f>
        <v>0</v>
      </c>
      <c r="DW51" s="15">
        <f>IF(Table1[[#This Row],[Check 6 Status]]="Continued", Table1[[#This Row],[Check 6 Students Fall]], 0)</f>
        <v>0</v>
      </c>
      <c r="DX51" s="20">
        <f>Table1[[#This Row],[Check 6 Per Student Savings]]*DW51</f>
        <v>0</v>
      </c>
      <c r="DY51" s="15">
        <f>IF(Table1[[#This Row],[Check 6 Status]]="Continued", Table1[[#This Row],[Check 6 Students Spring]], 0)</f>
        <v>0</v>
      </c>
      <c r="DZ51" s="20">
        <f>Table1[[#This Row],[Check 6 Per Student Savings]]*DY51</f>
        <v>0</v>
      </c>
      <c r="EA51" s="15">
        <f t="shared" si="35"/>
        <v>0</v>
      </c>
      <c r="EB51" s="20">
        <f t="shared" si="36"/>
        <v>0</v>
      </c>
      <c r="EC51"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338</v>
      </c>
      <c r="ED51"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145867.79999999999</v>
      </c>
      <c r="EE51" s="20">
        <f>Table1[[#This Row],[Grand Total Savings]]/Table1[[#This Row],[Total Award]]</f>
        <v>13.506277777777777</v>
      </c>
      <c r="EF51" s="13"/>
      <c r="EG51" s="13"/>
      <c r="EH51" s="13"/>
      <c r="EI51" s="13"/>
      <c r="EJ51" s="13"/>
      <c r="EK51" s="13"/>
      <c r="EL51" s="13"/>
      <c r="FB51" s="13"/>
      <c r="FC51" s="13"/>
      <c r="FD51" s="13"/>
      <c r="FE51" s="13"/>
    </row>
    <row r="52" spans="1:161" x14ac:dyDescent="0.25">
      <c r="A52" s="116" t="s">
        <v>344</v>
      </c>
      <c r="B52" s="39" t="s">
        <v>330</v>
      </c>
      <c r="C52" s="23" t="s">
        <v>7</v>
      </c>
      <c r="D52" s="71" t="s">
        <v>134</v>
      </c>
      <c r="E52" s="13" t="s">
        <v>177</v>
      </c>
      <c r="F52" s="52">
        <v>10800</v>
      </c>
      <c r="G52" s="23" t="s">
        <v>136</v>
      </c>
      <c r="H52" s="28" t="s">
        <v>345</v>
      </c>
      <c r="I52" s="28" t="s">
        <v>346</v>
      </c>
      <c r="J52" s="28" t="s">
        <v>298</v>
      </c>
      <c r="K52" s="28" t="s">
        <v>347</v>
      </c>
      <c r="L52" s="28" t="s">
        <v>201</v>
      </c>
      <c r="M52" s="13" t="s">
        <v>163</v>
      </c>
      <c r="N52" s="13" t="s">
        <v>163</v>
      </c>
      <c r="O52" s="13" t="s">
        <v>163</v>
      </c>
      <c r="P52" s="20">
        <v>109525</v>
      </c>
      <c r="Q52" s="16">
        <v>1300</v>
      </c>
      <c r="R52" s="20">
        <f t="shared" si="68"/>
        <v>84.25</v>
      </c>
      <c r="S52" s="15">
        <f t="shared" si="72"/>
        <v>433.33333333333331</v>
      </c>
      <c r="T52" s="15">
        <f t="shared" si="73"/>
        <v>433.33333333333331</v>
      </c>
      <c r="U52" s="15">
        <f t="shared" si="74"/>
        <v>433.33333333333331</v>
      </c>
      <c r="V52" s="13" t="s">
        <v>217</v>
      </c>
      <c r="W52" s="13" t="s">
        <v>144</v>
      </c>
      <c r="Z52" s="13" t="s">
        <v>145</v>
      </c>
      <c r="AA52" s="15">
        <v>0</v>
      </c>
      <c r="AB52" s="20">
        <v>0</v>
      </c>
      <c r="AC52" s="15">
        <v>0</v>
      </c>
      <c r="AD52" s="20">
        <f t="shared" si="62"/>
        <v>0</v>
      </c>
      <c r="AE52" s="15">
        <v>0</v>
      </c>
      <c r="AF52" s="20">
        <f t="shared" si="64"/>
        <v>0</v>
      </c>
      <c r="AG52" s="15">
        <f>Table1[[#This Row],[Students Per Fall]]</f>
        <v>433.33333333333331</v>
      </c>
      <c r="AH52" s="20">
        <f t="shared" si="65"/>
        <v>36508.333333333328</v>
      </c>
      <c r="AI52" s="15">
        <f>IF(Table1[[#This Row],[Sustainability Check 1 (2017-2018) Status]]="Continued", Table1[[#This Row],[Students Per Spring]], 0)</f>
        <v>433.33333333333331</v>
      </c>
      <c r="AJ52" s="20">
        <f t="shared" si="66"/>
        <v>36508.333333333328</v>
      </c>
      <c r="AK52" s="15">
        <f t="shared" si="69"/>
        <v>866.66666666666663</v>
      </c>
      <c r="AL52" s="20">
        <f t="shared" si="70"/>
        <v>73016.666666666657</v>
      </c>
      <c r="AM52" s="15">
        <f>IF(Table1[[#This Row],[Sustainability Check 1 (2017-2018) Status]]="Continued", Table1[[#This Row],[Students Per Summer]], 0)</f>
        <v>433.33333333333331</v>
      </c>
      <c r="AN52" s="20">
        <f t="shared" ref="AN52:AN76" si="75">$R52*AM52</f>
        <v>36508.333333333328</v>
      </c>
      <c r="AO52" s="16">
        <f>IF(Table1[[#This Row],[Sustainability Check 1 (2017-2018) Status]]="Continued", Table1[[#This Row],[Students Per Fall]], 0)</f>
        <v>433.33333333333331</v>
      </c>
      <c r="AP52" s="20">
        <f t="shared" ref="AP52:AP83" si="76">$R52*AO52</f>
        <v>36508.333333333328</v>
      </c>
      <c r="AQ52" s="16">
        <f>IF(Table1[[#This Row],[Sustainability Check 1 (2017-2018) Status]]="Continued", Table1[[#This Row],[Students Per Spring]], 0)</f>
        <v>433.33333333333331</v>
      </c>
      <c r="AR52" s="20">
        <f t="shared" ref="AR52:AR83" si="77">$R52*AQ52</f>
        <v>36508.333333333328</v>
      </c>
      <c r="AS52" s="16">
        <f t="shared" ref="AS52:AS83" si="78">AM52+AO52+AQ52</f>
        <v>1300</v>
      </c>
      <c r="AT52" s="20">
        <f t="shared" ref="AT52:AT83" si="79">AN52+AP52+AR52</f>
        <v>109524.99999999999</v>
      </c>
      <c r="AU52" s="16">
        <f>IF(Table1[[#This Row],[Sustainability Check 1 (2017-2018) Status]]="Continued", Table1[[#This Row],[Students Per Summer]], 0)</f>
        <v>433.33333333333331</v>
      </c>
      <c r="AV52" s="20">
        <f t="shared" ref="AV52:AV83" si="80">$R52*AU52</f>
        <v>36508.333333333328</v>
      </c>
      <c r="AW52" s="16">
        <f>IF(Table1[[#This Row],[Sustainability Check 1 (2017-2018) Status]]="Continued", Table1[[#This Row],[Students Per Fall]], 0)</f>
        <v>433.33333333333331</v>
      </c>
      <c r="AX52" s="20">
        <f t="shared" ref="AX52:AX83" si="81">$R52*AW52</f>
        <v>36508.333333333328</v>
      </c>
      <c r="AY52" s="16">
        <f>IF(Table1[[#This Row],[Sustainability Check 1 (2017-2018) Status]]="Continued", Table1[[#This Row],[Students Per Spring]], 0)</f>
        <v>433.33333333333331</v>
      </c>
      <c r="AZ52" s="20">
        <f t="shared" ref="AZ52:AZ83" si="82">$R52*AY52</f>
        <v>36508.333333333328</v>
      </c>
      <c r="BA52" s="16">
        <f t="shared" ref="BA52:BA83" si="83">AU52+AW52+AY52</f>
        <v>1300</v>
      </c>
      <c r="BB52" s="20">
        <f t="shared" ref="BB52:BB83" si="84">AV52+AX52+AZ52</f>
        <v>109524.99999999999</v>
      </c>
      <c r="BC52" s="20" t="s">
        <v>145</v>
      </c>
      <c r="BD52" s="16">
        <v>96</v>
      </c>
      <c r="BE52" s="16">
        <v>540</v>
      </c>
      <c r="BF52" s="16">
        <v>540</v>
      </c>
      <c r="BG52" s="16">
        <f t="shared" si="61"/>
        <v>1176</v>
      </c>
      <c r="BH52" s="20">
        <v>84.25</v>
      </c>
      <c r="BI52" s="20">
        <f>Table1[[#This Row],[Check 2 Students Total]]*Table1[[#This Row],[Summer 2018 Price Check]]</f>
        <v>99078</v>
      </c>
      <c r="BJ52" s="16">
        <f>IF(Table1[[#This Row],[Sustainability Check 2 (2018-2019) Status]]="Continued", Table1[[#This Row],[Check 2 Students Summer]], 0)</f>
        <v>96</v>
      </c>
      <c r="BK52" s="20">
        <f>Table1[[#This Row],[Summer 2018 Price Check]]*BJ52</f>
        <v>8088</v>
      </c>
      <c r="BL52" s="16">
        <f>IF(Table1[[#This Row],[Sustainability Check 2 (2018-2019) Status]]="Continued", Table1[[#This Row],[Check 2 Students Fall]], 0)</f>
        <v>540</v>
      </c>
      <c r="BM52" s="20">
        <f>Table1[[#This Row],[Summer 2018 Price Check]]*BL52</f>
        <v>45495</v>
      </c>
      <c r="BN52" s="15">
        <f>IF(Table1[[#This Row],[Sustainability Check 2 (2018-2019) Status]]="Continued", Table1[Check 2 Students Spring], 0)</f>
        <v>540</v>
      </c>
      <c r="BO52" s="20">
        <f>Table1[[#This Row],[Summer 2018 Price Check]]*Table1[[#This Row],[Spring 2019 Students]]</f>
        <v>45495</v>
      </c>
      <c r="BP52" s="16">
        <f t="shared" si="19"/>
        <v>1176</v>
      </c>
      <c r="BQ52" s="20">
        <f t="shared" si="20"/>
        <v>99078</v>
      </c>
      <c r="BR52" s="20" t="s">
        <v>145</v>
      </c>
      <c r="BS52" s="15">
        <v>59</v>
      </c>
      <c r="BT52" s="15">
        <v>488</v>
      </c>
      <c r="BU52" s="15">
        <v>446</v>
      </c>
      <c r="BV52" s="15">
        <f t="shared" si="67"/>
        <v>993</v>
      </c>
      <c r="BW52" s="20">
        <v>54.25</v>
      </c>
      <c r="BX52" s="20">
        <f t="shared" si="22"/>
        <v>53870.25</v>
      </c>
      <c r="BY52" s="13" t="s">
        <v>217</v>
      </c>
      <c r="BZ52" s="15">
        <f>IF(Table1[[#This Row],[Check 3 Status]]="Continued", Table1[[#This Row],[Check 3 Students Summer]], 0)</f>
        <v>59</v>
      </c>
      <c r="CA52" s="20">
        <f>Table1[[#This Row],[Check 3 Per Student Savings]]*BZ52</f>
        <v>3200.75</v>
      </c>
      <c r="CB52" s="15">
        <f>IF(Table1[[#This Row],[Check 3 Status]]="Continued", Table1[[#This Row],[Check 3 Students Fall]], 0)</f>
        <v>488</v>
      </c>
      <c r="CC52" s="20">
        <f>Table1[[#This Row],[Check 3 Per Student Savings]]*CB52</f>
        <v>26474</v>
      </c>
      <c r="CD52" s="15">
        <f>IF(Table1[[#This Row],[Check 3 Status]]="Continued", Table1[[#This Row],[Check 3 Students Spring]], 0)</f>
        <v>446</v>
      </c>
      <c r="CE52" s="20">
        <f>Table1[[#This Row],[Check 3 Per Student Savings]]*CD52</f>
        <v>24195.5</v>
      </c>
      <c r="CF52" s="15">
        <f t="shared" si="23"/>
        <v>993</v>
      </c>
      <c r="CG52" s="20">
        <f t="shared" si="24"/>
        <v>53870.25</v>
      </c>
      <c r="CH52" s="20" t="s">
        <v>145</v>
      </c>
      <c r="CI52" s="15">
        <v>59</v>
      </c>
      <c r="CJ52" s="15">
        <v>488</v>
      </c>
      <c r="CK52" s="15">
        <v>446</v>
      </c>
      <c r="CL52" s="15">
        <f t="shared" si="71"/>
        <v>993</v>
      </c>
      <c r="CM52" s="20">
        <v>54.25</v>
      </c>
      <c r="CN52" s="20">
        <f t="shared" si="26"/>
        <v>53870.25</v>
      </c>
      <c r="CO52" s="15">
        <f>IF(Table1[[#This Row],[Check 4 Status]]="Continued", Table1[[#This Row],[Check 4 Students Summer]], 0)</f>
        <v>59</v>
      </c>
      <c r="CP52" s="20">
        <f>Table1[[#This Row],[Check 4 Per Student Savings]]*CO52</f>
        <v>3200.75</v>
      </c>
      <c r="CQ52" s="15">
        <f>IF(Table1[[#This Row],[Check 4 Status]]="Continued", Table1[[#This Row],[Check 4 Students Fall]], 0)</f>
        <v>488</v>
      </c>
      <c r="CR52" s="20">
        <f>Table1[[#This Row],[Check 4 Per Student Savings]]*CQ52</f>
        <v>26474</v>
      </c>
      <c r="CS52" s="15">
        <f>IF(Table1[[#This Row],[Check 4 Status]]="Continued", Table1[[#This Row],[Check 4 Students Spring]], 0)</f>
        <v>446</v>
      </c>
      <c r="CT52" s="20">
        <f>Table1[[#This Row],[Check 4 Per Student Savings]]*CS52</f>
        <v>24195.5</v>
      </c>
      <c r="CU52" s="89">
        <f t="shared" si="27"/>
        <v>993</v>
      </c>
      <c r="CV52" s="20">
        <f t="shared" si="28"/>
        <v>53870.25</v>
      </c>
      <c r="CW52" s="20" t="s">
        <v>145</v>
      </c>
      <c r="CX52" s="15">
        <v>433.33333333333331</v>
      </c>
      <c r="CY52" s="15">
        <v>433.33333333333331</v>
      </c>
      <c r="CZ52" s="15">
        <v>433.33333333333331</v>
      </c>
      <c r="DA52" s="15">
        <f t="shared" si="29"/>
        <v>1300</v>
      </c>
      <c r="DB52" s="20">
        <v>54.25</v>
      </c>
      <c r="DC52" s="20">
        <f t="shared" si="30"/>
        <v>70525</v>
      </c>
      <c r="DD52" s="23" t="s">
        <v>136</v>
      </c>
      <c r="DE52" s="15">
        <f>IF(Table1[[#This Row],[Check 5 Status]]="Continued", Table1[[#This Row],[Check 5 Students Summer]], 0)</f>
        <v>433.33333333333331</v>
      </c>
      <c r="DF52" s="20">
        <f>Table1[[#This Row],[Check 5 Per Student Savings]]*DE52</f>
        <v>23508.333333333332</v>
      </c>
      <c r="DG52" s="15">
        <f>IF(Table1[[#This Row],[Check 5 Status]]="Continued", Table1[[#This Row],[Check 5 Students Fall]], 0)</f>
        <v>433.33333333333331</v>
      </c>
      <c r="DH52" s="20">
        <f>Table1[[#This Row],[Check 5 Per Student Savings]]*DG52</f>
        <v>23508.333333333332</v>
      </c>
      <c r="DI52" s="15">
        <f>IF(Table1[[#This Row],[Check 5 Status]]="Continued", Table1[[#This Row],[Check 5 Students Spring]], 0)</f>
        <v>433.33333333333331</v>
      </c>
      <c r="DJ52" s="20">
        <f>Table1[[#This Row],[Check 5 Per Student Savings]]*DI52</f>
        <v>23508.333333333332</v>
      </c>
      <c r="DK52" s="15">
        <f t="shared" si="31"/>
        <v>1300</v>
      </c>
      <c r="DL52" s="20">
        <f t="shared" si="32"/>
        <v>70525</v>
      </c>
      <c r="DM52" s="20" t="s">
        <v>145</v>
      </c>
      <c r="DN52" s="15">
        <v>433.33333333333331</v>
      </c>
      <c r="DO52" s="15">
        <v>433.33333333333331</v>
      </c>
      <c r="DP52" s="15">
        <v>433.33333333333331</v>
      </c>
      <c r="DQ52" s="15">
        <f t="shared" si="33"/>
        <v>1300</v>
      </c>
      <c r="DR52" s="20">
        <v>54.25</v>
      </c>
      <c r="DS52" s="20">
        <f t="shared" si="34"/>
        <v>70525</v>
      </c>
      <c r="DT52" s="23" t="s">
        <v>136</v>
      </c>
      <c r="DU52" s="15">
        <f>IF(Table1[[#This Row],[Check 6 Status]]="Continued", Table1[[#This Row],[Check 6 Students Summer]], 0)</f>
        <v>433.33333333333331</v>
      </c>
      <c r="DV52" s="20">
        <f>Table1[[#This Row],[Check 6 Per Student Savings]]*DU52</f>
        <v>23508.333333333332</v>
      </c>
      <c r="DW52" s="15">
        <f>IF(Table1[[#This Row],[Check 6 Status]]="Continued", Table1[[#This Row],[Check 6 Students Fall]], 0)</f>
        <v>433.33333333333331</v>
      </c>
      <c r="DX52" s="20">
        <f>Table1[[#This Row],[Check 6 Per Student Savings]]*DW52</f>
        <v>23508.333333333332</v>
      </c>
      <c r="DY52" s="15">
        <f>IF(Table1[[#This Row],[Check 6 Status]]="Continued", Table1[[#This Row],[Check 6 Students Spring]], 0)</f>
        <v>433.33333333333331</v>
      </c>
      <c r="DZ52" s="20">
        <f>Table1[[#This Row],[Check 6 Per Student Savings]]*DY52</f>
        <v>23508.333333333332</v>
      </c>
      <c r="EA52" s="15">
        <f t="shared" si="35"/>
        <v>1300</v>
      </c>
      <c r="EB52" s="20">
        <f t="shared" si="36"/>
        <v>70525</v>
      </c>
      <c r="EC52"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9228.6666666666661</v>
      </c>
      <c r="ED52"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639935.16666666663</v>
      </c>
      <c r="EE52" s="20">
        <f>Table1[[#This Row],[Grand Total Savings]]/Table1[[#This Row],[Total Award]]</f>
        <v>59.2532561728395</v>
      </c>
      <c r="EF52" s="13"/>
      <c r="EG52" s="13"/>
      <c r="EH52" s="13"/>
      <c r="EI52" s="13"/>
      <c r="EJ52" s="13"/>
      <c r="EK52" s="13"/>
      <c r="EL52" s="13"/>
      <c r="FB52" s="13"/>
      <c r="FC52" s="13"/>
      <c r="FD52" s="13"/>
      <c r="FE52" s="13"/>
    </row>
    <row r="53" spans="1:161" x14ac:dyDescent="0.25">
      <c r="A53" s="116" t="s">
        <v>348</v>
      </c>
      <c r="B53" s="40" t="s">
        <v>330</v>
      </c>
      <c r="C53" s="23" t="s">
        <v>7</v>
      </c>
      <c r="D53" s="71" t="s">
        <v>134</v>
      </c>
      <c r="E53" s="13" t="s">
        <v>243</v>
      </c>
      <c r="F53" s="52">
        <v>10800</v>
      </c>
      <c r="G53" s="23" t="s">
        <v>136</v>
      </c>
      <c r="H53" s="28" t="s">
        <v>349</v>
      </c>
      <c r="I53" s="28" t="s">
        <v>350</v>
      </c>
      <c r="J53" s="28" t="s">
        <v>351</v>
      </c>
      <c r="K53" s="28" t="s">
        <v>352</v>
      </c>
      <c r="L53" s="28" t="s">
        <v>305</v>
      </c>
      <c r="M53" s="13" t="s">
        <v>163</v>
      </c>
      <c r="N53" s="13" t="s">
        <v>142</v>
      </c>
      <c r="O53" s="13" t="s">
        <v>163</v>
      </c>
      <c r="P53" s="20">
        <v>167760</v>
      </c>
      <c r="Q53" s="13">
        <v>600</v>
      </c>
      <c r="R53" s="20">
        <f t="shared" si="68"/>
        <v>279.60000000000002</v>
      </c>
      <c r="S53" s="15">
        <f t="shared" si="72"/>
        <v>200</v>
      </c>
      <c r="T53" s="15">
        <f t="shared" si="73"/>
        <v>200</v>
      </c>
      <c r="U53" s="15">
        <f t="shared" si="74"/>
        <v>200</v>
      </c>
      <c r="V53" s="13" t="s">
        <v>217</v>
      </c>
      <c r="W53" s="13" t="s">
        <v>144</v>
      </c>
      <c r="Z53" s="13" t="s">
        <v>145</v>
      </c>
      <c r="AA53" s="15">
        <v>0</v>
      </c>
      <c r="AB53" s="20">
        <v>0</v>
      </c>
      <c r="AC53" s="15">
        <v>0</v>
      </c>
      <c r="AD53" s="20">
        <f t="shared" si="62"/>
        <v>0</v>
      </c>
      <c r="AE53" s="15">
        <v>0</v>
      </c>
      <c r="AF53" s="20">
        <f t="shared" si="64"/>
        <v>0</v>
      </c>
      <c r="AG53" s="15">
        <f>Table1[[#This Row],[Students Per Fall]]</f>
        <v>200</v>
      </c>
      <c r="AH53" s="20">
        <f t="shared" si="65"/>
        <v>55920.000000000007</v>
      </c>
      <c r="AI53" s="15">
        <f>IF(Table1[[#This Row],[Sustainability Check 1 (2017-2018) Status]]="Continued", Table1[[#This Row],[Students Per Spring]], 0)</f>
        <v>200</v>
      </c>
      <c r="AJ53" s="20">
        <f t="shared" si="66"/>
        <v>55920.000000000007</v>
      </c>
      <c r="AK53" s="15">
        <f t="shared" si="69"/>
        <v>400</v>
      </c>
      <c r="AL53" s="20">
        <f t="shared" si="70"/>
        <v>111840.00000000001</v>
      </c>
      <c r="AM53" s="15">
        <f>IF(Table1[[#This Row],[Sustainability Check 1 (2017-2018) Status]]="Continued", Table1[[#This Row],[Students Per Summer]], 0)</f>
        <v>200</v>
      </c>
      <c r="AN53" s="20">
        <f t="shared" si="75"/>
        <v>55920.000000000007</v>
      </c>
      <c r="AO53" s="16">
        <f>IF(Table1[[#This Row],[Sustainability Check 1 (2017-2018) Status]]="Continued", Table1[[#This Row],[Students Per Fall]], 0)</f>
        <v>200</v>
      </c>
      <c r="AP53" s="20">
        <f t="shared" si="76"/>
        <v>55920.000000000007</v>
      </c>
      <c r="AQ53" s="16">
        <f>IF(Table1[[#This Row],[Sustainability Check 1 (2017-2018) Status]]="Continued", Table1[[#This Row],[Students Per Spring]], 0)</f>
        <v>200</v>
      </c>
      <c r="AR53" s="20">
        <f t="shared" si="77"/>
        <v>55920.000000000007</v>
      </c>
      <c r="AS53" s="16">
        <f t="shared" si="78"/>
        <v>600</v>
      </c>
      <c r="AT53" s="20">
        <f t="shared" si="79"/>
        <v>167760.00000000003</v>
      </c>
      <c r="AU53" s="16">
        <f>IF(Table1[[#This Row],[Sustainability Check 1 (2017-2018) Status]]="Continued", Table1[[#This Row],[Students Per Summer]], 0)</f>
        <v>200</v>
      </c>
      <c r="AV53" s="20">
        <f t="shared" si="80"/>
        <v>55920.000000000007</v>
      </c>
      <c r="AW53" s="16">
        <f>IF(Table1[[#This Row],[Sustainability Check 1 (2017-2018) Status]]="Continued", Table1[[#This Row],[Students Per Fall]], 0)</f>
        <v>200</v>
      </c>
      <c r="AX53" s="20">
        <f t="shared" si="81"/>
        <v>55920.000000000007</v>
      </c>
      <c r="AY53" s="16">
        <f>IF(Table1[[#This Row],[Sustainability Check 1 (2017-2018) Status]]="Continued", Table1[[#This Row],[Students Per Spring]], 0)</f>
        <v>200</v>
      </c>
      <c r="AZ53" s="20">
        <f t="shared" si="82"/>
        <v>55920.000000000007</v>
      </c>
      <c r="BA53" s="16">
        <f t="shared" si="83"/>
        <v>600</v>
      </c>
      <c r="BB53" s="20">
        <f t="shared" si="84"/>
        <v>167760.00000000003</v>
      </c>
      <c r="BC53" s="20" t="s">
        <v>145</v>
      </c>
      <c r="BD53" s="16">
        <v>100</v>
      </c>
      <c r="BE53" s="16">
        <v>660</v>
      </c>
      <c r="BF53" s="16">
        <v>600</v>
      </c>
      <c r="BG53" s="16">
        <f t="shared" si="61"/>
        <v>1360</v>
      </c>
      <c r="BH53" s="24">
        <v>266.20999999999998</v>
      </c>
      <c r="BI53" s="20">
        <f>Table1[[#This Row],[Check 2 Students Total]]*Table1[[#This Row],[Summer 2018 Price Check]]</f>
        <v>362045.6</v>
      </c>
      <c r="BJ53" s="16">
        <f>IF(Table1[[#This Row],[Sustainability Check 2 (2018-2019) Status]]="Continued", Table1[[#This Row],[Check 2 Students Summer]], 0)</f>
        <v>100</v>
      </c>
      <c r="BK53" s="20">
        <f>Table1[[#This Row],[Summer 2018 Price Check]]*BJ53</f>
        <v>26620.999999999996</v>
      </c>
      <c r="BL53" s="16">
        <f>IF(Table1[[#This Row],[Sustainability Check 2 (2018-2019) Status]]="Continued", Table1[[#This Row],[Check 2 Students Fall]], 0)</f>
        <v>660</v>
      </c>
      <c r="BM53" s="20">
        <f>Table1[[#This Row],[Summer 2018 Price Check]]*BL53</f>
        <v>175698.59999999998</v>
      </c>
      <c r="BN53" s="15">
        <f>IF(Table1[[#This Row],[Sustainability Check 2 (2018-2019) Status]]="Continued", Table1[Check 2 Students Spring], 0)</f>
        <v>600</v>
      </c>
      <c r="BO53" s="20">
        <f>Table1[[#This Row],[Summer 2018 Price Check]]*Table1[[#This Row],[Spring 2019 Students]]</f>
        <v>159726</v>
      </c>
      <c r="BP53" s="16">
        <f t="shared" si="19"/>
        <v>1360</v>
      </c>
      <c r="BQ53" s="20">
        <f t="shared" si="20"/>
        <v>362045.6</v>
      </c>
      <c r="BR53" s="20" t="s">
        <v>156</v>
      </c>
      <c r="BS53" s="15">
        <v>0</v>
      </c>
      <c r="BT53" s="15">
        <v>0</v>
      </c>
      <c r="BU53" s="15">
        <v>0</v>
      </c>
      <c r="BV53" s="15">
        <f t="shared" si="67"/>
        <v>0</v>
      </c>
      <c r="BW53" s="20">
        <v>0</v>
      </c>
      <c r="BX53" s="20">
        <f t="shared" si="22"/>
        <v>0</v>
      </c>
      <c r="BY53" s="13" t="s">
        <v>217</v>
      </c>
      <c r="BZ53" s="15">
        <f>IF(Table1[[#This Row],[Check 3 Status]]="Continued", Table1[[#This Row],[Check 3 Students Summer]], 0)</f>
        <v>0</v>
      </c>
      <c r="CA53" s="20">
        <f>Table1[[#This Row],[Check 3 Per Student Savings]]*BZ53</f>
        <v>0</v>
      </c>
      <c r="CB53" s="15">
        <f>IF(Table1[[#This Row],[Check 3 Status]]="Continued", Table1[[#This Row],[Check 3 Students Fall]], 0)</f>
        <v>0</v>
      </c>
      <c r="CC53" s="20">
        <f>Table1[[#This Row],[Check 3 Per Student Savings]]*CB53</f>
        <v>0</v>
      </c>
      <c r="CD53" s="15">
        <f>IF(Table1[[#This Row],[Check 3 Status]]="Continued", Table1[[#This Row],[Check 3 Students Spring]], 0)</f>
        <v>0</v>
      </c>
      <c r="CE53" s="20">
        <f>Table1[[#This Row],[Check 3 Per Student Savings]]*CD53</f>
        <v>0</v>
      </c>
      <c r="CF53" s="15">
        <f t="shared" si="23"/>
        <v>0</v>
      </c>
      <c r="CG53" s="20">
        <f t="shared" si="24"/>
        <v>0</v>
      </c>
      <c r="CH53" s="20" t="s">
        <v>156</v>
      </c>
      <c r="CI53" s="15">
        <v>0</v>
      </c>
      <c r="CJ53" s="15">
        <v>0</v>
      </c>
      <c r="CK53" s="15">
        <v>0</v>
      </c>
      <c r="CL53" s="15">
        <f t="shared" si="71"/>
        <v>0</v>
      </c>
      <c r="CM53" s="20">
        <v>0</v>
      </c>
      <c r="CN53" s="20">
        <f t="shared" si="26"/>
        <v>0</v>
      </c>
      <c r="CO53" s="15">
        <f>IF(Table1[[#This Row],[Check 4 Status]]="Continued", Table1[[#This Row],[Check 4 Students Summer]], 0)</f>
        <v>0</v>
      </c>
      <c r="CP53" s="20">
        <f>Table1[[#This Row],[Check 4 Per Student Savings]]*CO53</f>
        <v>0</v>
      </c>
      <c r="CQ53" s="15">
        <f>IF(Table1[[#This Row],[Check 4 Status]]="Continued", Table1[[#This Row],[Check 4 Students Fall]], 0)</f>
        <v>0</v>
      </c>
      <c r="CR53" s="20">
        <f>Table1[[#This Row],[Check 4 Per Student Savings]]*CQ53</f>
        <v>0</v>
      </c>
      <c r="CS53" s="15">
        <f>IF(Table1[[#This Row],[Check 4 Status]]="Continued", Table1[[#This Row],[Check 4 Students Spring]], 0)</f>
        <v>0</v>
      </c>
      <c r="CT53" s="20">
        <f>Table1[[#This Row],[Check 4 Per Student Savings]]*CS53</f>
        <v>0</v>
      </c>
      <c r="CU53" s="89">
        <f t="shared" si="27"/>
        <v>0</v>
      </c>
      <c r="CV53" s="20">
        <f t="shared" si="28"/>
        <v>0</v>
      </c>
      <c r="CW53" s="20" t="s">
        <v>156</v>
      </c>
      <c r="CX53" s="15">
        <v>200</v>
      </c>
      <c r="CY53" s="15">
        <v>200</v>
      </c>
      <c r="CZ53" s="15">
        <v>200</v>
      </c>
      <c r="DA53" s="15">
        <f t="shared" si="29"/>
        <v>600</v>
      </c>
      <c r="DB53" s="20">
        <v>0</v>
      </c>
      <c r="DC53" s="20">
        <f t="shared" si="30"/>
        <v>0</v>
      </c>
      <c r="DD53" s="23" t="s">
        <v>136</v>
      </c>
      <c r="DE53" s="15">
        <f>IF(Table1[[#This Row],[Check 5 Status]]="Continued", Table1[[#This Row],[Check 5 Students Summer]], 0)</f>
        <v>0</v>
      </c>
      <c r="DF53" s="20">
        <f>Table1[[#This Row],[Check 5 Per Student Savings]]*DE53</f>
        <v>0</v>
      </c>
      <c r="DG53" s="15">
        <f>IF(Table1[[#This Row],[Check 5 Status]]="Continued", Table1[[#This Row],[Check 5 Students Fall]], 0)</f>
        <v>0</v>
      </c>
      <c r="DH53" s="20">
        <f>Table1[[#This Row],[Check 5 Per Student Savings]]*DG53</f>
        <v>0</v>
      </c>
      <c r="DI53" s="15">
        <f>IF(Table1[[#This Row],[Check 5 Status]]="Continued", Table1[[#This Row],[Check 5 Students Spring]], 0)</f>
        <v>0</v>
      </c>
      <c r="DJ53" s="20">
        <f>Table1[[#This Row],[Check 5 Per Student Savings]]*DI53</f>
        <v>0</v>
      </c>
      <c r="DK53" s="15">
        <f t="shared" si="31"/>
        <v>0</v>
      </c>
      <c r="DL53" s="20">
        <f t="shared" si="32"/>
        <v>0</v>
      </c>
      <c r="DM53" s="20" t="s">
        <v>156</v>
      </c>
      <c r="DN53" s="15">
        <v>200</v>
      </c>
      <c r="DO53" s="15">
        <v>200</v>
      </c>
      <c r="DP53" s="15">
        <v>200</v>
      </c>
      <c r="DQ53" s="15">
        <f t="shared" si="33"/>
        <v>600</v>
      </c>
      <c r="DR53" s="20">
        <v>0</v>
      </c>
      <c r="DS53" s="20">
        <f t="shared" si="34"/>
        <v>0</v>
      </c>
      <c r="DT53" s="23" t="s">
        <v>136</v>
      </c>
      <c r="DU53" s="15">
        <f>IF(Table1[[#This Row],[Check 6 Status]]="Continued", Table1[[#This Row],[Check 6 Students Summer]], 0)</f>
        <v>0</v>
      </c>
      <c r="DV53" s="20">
        <f>Table1[[#This Row],[Check 6 Per Student Savings]]*DU53</f>
        <v>0</v>
      </c>
      <c r="DW53" s="15">
        <f>IF(Table1[[#This Row],[Check 6 Status]]="Continued", Table1[[#This Row],[Check 6 Students Fall]], 0)</f>
        <v>0</v>
      </c>
      <c r="DX53" s="20">
        <f>Table1[[#This Row],[Check 6 Per Student Savings]]*DW53</f>
        <v>0</v>
      </c>
      <c r="DY53" s="15">
        <f>IF(Table1[[#This Row],[Check 6 Status]]="Continued", Table1[[#This Row],[Check 6 Students Spring]], 0)</f>
        <v>0</v>
      </c>
      <c r="DZ53" s="20">
        <f>Table1[[#This Row],[Check 6 Per Student Savings]]*DY53</f>
        <v>0</v>
      </c>
      <c r="EA53" s="15">
        <f t="shared" si="35"/>
        <v>0</v>
      </c>
      <c r="EB53" s="20">
        <f t="shared" si="36"/>
        <v>0</v>
      </c>
      <c r="EC53"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2960</v>
      </c>
      <c r="ED53"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809405.60000000009</v>
      </c>
      <c r="EE53" s="20">
        <f>Table1[[#This Row],[Grand Total Savings]]/Table1[[#This Row],[Total Award]]</f>
        <v>74.944962962962975</v>
      </c>
      <c r="EF53" s="13"/>
      <c r="EG53" s="13"/>
      <c r="EH53" s="13"/>
      <c r="EI53" s="13"/>
      <c r="EJ53" s="13"/>
      <c r="EK53" s="13"/>
      <c r="EL53" s="13"/>
      <c r="FB53" s="13"/>
      <c r="FC53" s="13"/>
      <c r="FD53" s="13"/>
      <c r="FE53" s="13"/>
    </row>
    <row r="54" spans="1:161" x14ac:dyDescent="0.25">
      <c r="A54" s="116" t="s">
        <v>353</v>
      </c>
      <c r="B54" s="39" t="s">
        <v>330</v>
      </c>
      <c r="C54" s="23" t="s">
        <v>7</v>
      </c>
      <c r="D54" s="71" t="s">
        <v>134</v>
      </c>
      <c r="E54" s="13" t="s">
        <v>177</v>
      </c>
      <c r="F54" s="52">
        <v>10800</v>
      </c>
      <c r="G54" s="23" t="s">
        <v>136</v>
      </c>
      <c r="H54" s="28" t="s">
        <v>178</v>
      </c>
      <c r="I54" s="28" t="s">
        <v>179</v>
      </c>
      <c r="J54" s="28" t="s">
        <v>354</v>
      </c>
      <c r="K54" s="28" t="s">
        <v>355</v>
      </c>
      <c r="L54" s="28" t="s">
        <v>169</v>
      </c>
      <c r="M54" s="13" t="s">
        <v>154</v>
      </c>
      <c r="N54" s="13" t="s">
        <v>163</v>
      </c>
      <c r="O54" s="13" t="s">
        <v>163</v>
      </c>
      <c r="P54" s="131">
        <v>15000</v>
      </c>
      <c r="Q54" s="13">
        <v>105</v>
      </c>
      <c r="R54" s="20">
        <f t="shared" si="68"/>
        <v>142.85714285714286</v>
      </c>
      <c r="S54" s="15">
        <f t="shared" si="72"/>
        <v>35</v>
      </c>
      <c r="T54" s="15">
        <f t="shared" si="73"/>
        <v>35</v>
      </c>
      <c r="U54" s="15">
        <f t="shared" si="74"/>
        <v>35</v>
      </c>
      <c r="V54" s="13" t="s">
        <v>217</v>
      </c>
      <c r="W54" s="13" t="s">
        <v>144</v>
      </c>
      <c r="Z54" s="13" t="s">
        <v>145</v>
      </c>
      <c r="AA54" s="15">
        <v>0</v>
      </c>
      <c r="AB54" s="20">
        <v>0</v>
      </c>
      <c r="AC54" s="15">
        <v>0</v>
      </c>
      <c r="AD54" s="20">
        <f t="shared" si="62"/>
        <v>0</v>
      </c>
      <c r="AE54" s="15">
        <v>0</v>
      </c>
      <c r="AF54" s="20">
        <f t="shared" si="64"/>
        <v>0</v>
      </c>
      <c r="AG54" s="15">
        <f>Table1[[#This Row],[Students Per Fall]]</f>
        <v>35</v>
      </c>
      <c r="AH54" s="20">
        <f t="shared" si="65"/>
        <v>5000</v>
      </c>
      <c r="AI54" s="15">
        <f>IF(Table1[[#This Row],[Sustainability Check 1 (2017-2018) Status]]="Continued", Table1[[#This Row],[Students Per Spring]], 0)</f>
        <v>35</v>
      </c>
      <c r="AJ54" s="20">
        <f t="shared" si="66"/>
        <v>5000</v>
      </c>
      <c r="AK54" s="15">
        <f t="shared" si="69"/>
        <v>70</v>
      </c>
      <c r="AL54" s="20">
        <f t="shared" si="70"/>
        <v>10000</v>
      </c>
      <c r="AM54" s="15">
        <f>IF(Table1[[#This Row],[Sustainability Check 1 (2017-2018) Status]]="Continued", Table1[[#This Row],[Students Per Summer]], 0)</f>
        <v>35</v>
      </c>
      <c r="AN54" s="20">
        <f t="shared" si="75"/>
        <v>5000</v>
      </c>
      <c r="AO54" s="16">
        <f>IF(Table1[[#This Row],[Sustainability Check 1 (2017-2018) Status]]="Continued", Table1[[#This Row],[Students Per Fall]], 0)</f>
        <v>35</v>
      </c>
      <c r="AP54" s="20">
        <f t="shared" si="76"/>
        <v>5000</v>
      </c>
      <c r="AQ54" s="16">
        <f>IF(Table1[[#This Row],[Sustainability Check 1 (2017-2018) Status]]="Continued", Table1[[#This Row],[Students Per Spring]], 0)</f>
        <v>35</v>
      </c>
      <c r="AR54" s="20">
        <f t="shared" si="77"/>
        <v>5000</v>
      </c>
      <c r="AS54" s="16">
        <f t="shared" si="78"/>
        <v>105</v>
      </c>
      <c r="AT54" s="20">
        <f t="shared" si="79"/>
        <v>15000</v>
      </c>
      <c r="AU54" s="16">
        <f>IF(Table1[[#This Row],[Sustainability Check 1 (2017-2018) Status]]="Continued", Table1[[#This Row],[Students Per Summer]], 0)</f>
        <v>35</v>
      </c>
      <c r="AV54" s="20">
        <f t="shared" si="80"/>
        <v>5000</v>
      </c>
      <c r="AW54" s="16">
        <f>IF(Table1[[#This Row],[Sustainability Check 1 (2017-2018) Status]]="Continued", Table1[[#This Row],[Students Per Fall]], 0)</f>
        <v>35</v>
      </c>
      <c r="AX54" s="20">
        <f t="shared" si="81"/>
        <v>5000</v>
      </c>
      <c r="AY54" s="16">
        <f>IF(Table1[[#This Row],[Sustainability Check 1 (2017-2018) Status]]="Continued", Table1[[#This Row],[Students Per Spring]], 0)</f>
        <v>35</v>
      </c>
      <c r="AZ54" s="20">
        <f t="shared" si="82"/>
        <v>5000</v>
      </c>
      <c r="BA54" s="16">
        <f t="shared" si="83"/>
        <v>105</v>
      </c>
      <c r="BB54" s="20">
        <f t="shared" si="84"/>
        <v>15000</v>
      </c>
      <c r="BC54" s="20" t="s">
        <v>145</v>
      </c>
      <c r="BD54" s="16">
        <v>30</v>
      </c>
      <c r="BE54" s="16">
        <v>30</v>
      </c>
      <c r="BF54" s="16">
        <v>40</v>
      </c>
      <c r="BG54" s="16">
        <f t="shared" si="61"/>
        <v>100</v>
      </c>
      <c r="BH54" s="24">
        <v>108.2</v>
      </c>
      <c r="BI54" s="20">
        <f>Table1[[#This Row],[Check 2 Students Total]]*Table1[[#This Row],[Summer 2018 Price Check]]</f>
        <v>10820</v>
      </c>
      <c r="BJ54" s="16">
        <f>IF(Table1[[#This Row],[Sustainability Check 2 (2018-2019) Status]]="Continued", Table1[[#This Row],[Check 2 Students Summer]], 0)</f>
        <v>30</v>
      </c>
      <c r="BK54" s="20">
        <f>Table1[[#This Row],[Summer 2018 Price Check]]*BJ54</f>
        <v>3246</v>
      </c>
      <c r="BL54" s="16">
        <f>IF(Table1[[#This Row],[Sustainability Check 2 (2018-2019) Status]]="Continued", Table1[[#This Row],[Check 2 Students Fall]], 0)</f>
        <v>30</v>
      </c>
      <c r="BM54" s="20">
        <f>Table1[[#This Row],[Summer 2018 Price Check]]*BL54</f>
        <v>3246</v>
      </c>
      <c r="BN54" s="15">
        <f>IF(Table1[[#This Row],[Sustainability Check 2 (2018-2019) Status]]="Continued", Table1[Check 2 Students Spring], 0)</f>
        <v>40</v>
      </c>
      <c r="BO54" s="20">
        <f>Table1[[#This Row],[Summer 2018 Price Check]]*Table1[[#This Row],[Spring 2019 Students]]</f>
        <v>4328</v>
      </c>
      <c r="BP54" s="16">
        <f t="shared" si="19"/>
        <v>100</v>
      </c>
      <c r="BQ54" s="20">
        <f t="shared" si="20"/>
        <v>10820</v>
      </c>
      <c r="BR54" s="20" t="s">
        <v>145</v>
      </c>
      <c r="BS54" s="15">
        <v>40</v>
      </c>
      <c r="BT54" s="15">
        <v>60</v>
      </c>
      <c r="BU54" s="15">
        <v>60</v>
      </c>
      <c r="BV54" s="15">
        <f t="shared" si="67"/>
        <v>160</v>
      </c>
      <c r="BW54" s="20">
        <v>120</v>
      </c>
      <c r="BX54" s="20">
        <f t="shared" si="22"/>
        <v>19200</v>
      </c>
      <c r="BY54" s="13" t="s">
        <v>217</v>
      </c>
      <c r="BZ54" s="15">
        <f>IF(Table1[[#This Row],[Check 3 Status]]="Continued", Table1[[#This Row],[Check 3 Students Summer]], 0)</f>
        <v>40</v>
      </c>
      <c r="CA54" s="20">
        <f>Table1[[#This Row],[Check 3 Per Student Savings]]*BZ54</f>
        <v>4800</v>
      </c>
      <c r="CB54" s="15">
        <f>IF(Table1[[#This Row],[Check 3 Status]]="Continued", Table1[[#This Row],[Check 3 Students Fall]], 0)</f>
        <v>60</v>
      </c>
      <c r="CC54" s="20">
        <f>Table1[[#This Row],[Check 3 Per Student Savings]]*CB54</f>
        <v>7200</v>
      </c>
      <c r="CD54" s="15">
        <f>IF(Table1[[#This Row],[Check 3 Status]]="Continued", Table1[[#This Row],[Check 3 Students Spring]], 0)</f>
        <v>60</v>
      </c>
      <c r="CE54" s="20">
        <f>Table1[[#This Row],[Check 3 Per Student Savings]]*CD54</f>
        <v>7200</v>
      </c>
      <c r="CF54" s="15">
        <f t="shared" si="23"/>
        <v>160</v>
      </c>
      <c r="CG54" s="20">
        <f t="shared" si="24"/>
        <v>19200</v>
      </c>
      <c r="CH54" s="20" t="s">
        <v>145</v>
      </c>
      <c r="CI54" s="15">
        <v>40</v>
      </c>
      <c r="CJ54" s="15">
        <v>60</v>
      </c>
      <c r="CK54" s="15">
        <v>60</v>
      </c>
      <c r="CL54" s="15">
        <f t="shared" si="71"/>
        <v>160</v>
      </c>
      <c r="CM54" s="20">
        <v>120</v>
      </c>
      <c r="CN54" s="20">
        <f t="shared" si="26"/>
        <v>19200</v>
      </c>
      <c r="CO54" s="15">
        <f>IF(Table1[[#This Row],[Check 4 Status]]="Continued", Table1[[#This Row],[Check 4 Students Summer]], 0)</f>
        <v>40</v>
      </c>
      <c r="CP54" s="20">
        <f>Table1[[#This Row],[Check 4 Per Student Savings]]*CO54</f>
        <v>4800</v>
      </c>
      <c r="CQ54" s="15">
        <f>IF(Table1[[#This Row],[Check 4 Status]]="Continued", Table1[[#This Row],[Check 4 Students Fall]], 0)</f>
        <v>60</v>
      </c>
      <c r="CR54" s="20">
        <f>Table1[[#This Row],[Check 4 Per Student Savings]]*CQ54</f>
        <v>7200</v>
      </c>
      <c r="CS54" s="15">
        <f>IF(Table1[[#This Row],[Check 4 Status]]="Continued", Table1[[#This Row],[Check 4 Students Spring]], 0)</f>
        <v>60</v>
      </c>
      <c r="CT54" s="20">
        <f>Table1[[#This Row],[Check 4 Per Student Savings]]*CS54</f>
        <v>7200</v>
      </c>
      <c r="CU54" s="89">
        <f t="shared" si="27"/>
        <v>160</v>
      </c>
      <c r="CV54" s="20">
        <f t="shared" si="28"/>
        <v>19200</v>
      </c>
      <c r="CW54" s="20" t="s">
        <v>145</v>
      </c>
      <c r="CX54" s="15">
        <v>35</v>
      </c>
      <c r="CY54" s="15">
        <v>35</v>
      </c>
      <c r="CZ54" s="15">
        <v>35</v>
      </c>
      <c r="DA54" s="15">
        <f t="shared" si="29"/>
        <v>105</v>
      </c>
      <c r="DB54" s="20">
        <v>120</v>
      </c>
      <c r="DC54" s="20">
        <f t="shared" si="30"/>
        <v>12600</v>
      </c>
      <c r="DD54" s="23" t="s">
        <v>136</v>
      </c>
      <c r="DE54" s="15">
        <f>IF(Table1[[#This Row],[Check 5 Status]]="Continued", Table1[[#This Row],[Check 5 Students Summer]], 0)</f>
        <v>35</v>
      </c>
      <c r="DF54" s="20">
        <f>Table1[[#This Row],[Check 5 Per Student Savings]]*DE54</f>
        <v>4200</v>
      </c>
      <c r="DG54" s="15">
        <f>IF(Table1[[#This Row],[Check 5 Status]]="Continued", Table1[[#This Row],[Check 5 Students Fall]], 0)</f>
        <v>35</v>
      </c>
      <c r="DH54" s="20">
        <f>Table1[[#This Row],[Check 5 Per Student Savings]]*DG54</f>
        <v>4200</v>
      </c>
      <c r="DI54" s="15">
        <f>IF(Table1[[#This Row],[Check 5 Status]]="Continued", Table1[[#This Row],[Check 5 Students Spring]], 0)</f>
        <v>35</v>
      </c>
      <c r="DJ54" s="20">
        <f>Table1[[#This Row],[Check 5 Per Student Savings]]*DI54</f>
        <v>4200</v>
      </c>
      <c r="DK54" s="15">
        <f t="shared" si="31"/>
        <v>105</v>
      </c>
      <c r="DL54" s="20">
        <f t="shared" si="32"/>
        <v>12600</v>
      </c>
      <c r="DM54" s="20" t="s">
        <v>145</v>
      </c>
      <c r="DN54" s="15">
        <v>35</v>
      </c>
      <c r="DO54" s="15">
        <v>35</v>
      </c>
      <c r="DP54" s="15">
        <v>35</v>
      </c>
      <c r="DQ54" s="15">
        <f t="shared" si="33"/>
        <v>105</v>
      </c>
      <c r="DR54" s="20">
        <v>120</v>
      </c>
      <c r="DS54" s="20">
        <f t="shared" si="34"/>
        <v>12600</v>
      </c>
      <c r="DT54" s="23" t="s">
        <v>136</v>
      </c>
      <c r="DU54" s="15">
        <f>IF(Table1[[#This Row],[Check 6 Status]]="Continued", Table1[[#This Row],[Check 6 Students Summer]], 0)</f>
        <v>35</v>
      </c>
      <c r="DV54" s="20">
        <f>Table1[[#This Row],[Check 6 Per Student Savings]]*DU54</f>
        <v>4200</v>
      </c>
      <c r="DW54" s="15">
        <f>IF(Table1[[#This Row],[Check 6 Status]]="Continued", Table1[[#This Row],[Check 6 Students Fall]], 0)</f>
        <v>35</v>
      </c>
      <c r="DX54" s="20">
        <f>Table1[[#This Row],[Check 6 Per Student Savings]]*DW54</f>
        <v>4200</v>
      </c>
      <c r="DY54" s="15">
        <f>IF(Table1[[#This Row],[Check 6 Status]]="Continued", Table1[[#This Row],[Check 6 Students Spring]], 0)</f>
        <v>35</v>
      </c>
      <c r="DZ54" s="20">
        <f>Table1[[#This Row],[Check 6 Per Student Savings]]*DY54</f>
        <v>4200</v>
      </c>
      <c r="EA54" s="15">
        <f t="shared" si="35"/>
        <v>105</v>
      </c>
      <c r="EB54" s="20">
        <f t="shared" si="36"/>
        <v>12600</v>
      </c>
      <c r="EC54"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910</v>
      </c>
      <c r="ED54"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114420</v>
      </c>
      <c r="EE54" s="20">
        <f>Table1[[#This Row],[Grand Total Savings]]/Table1[[#This Row],[Total Award]]</f>
        <v>10.594444444444445</v>
      </c>
      <c r="EF54" s="13"/>
      <c r="EG54" s="13"/>
      <c r="EH54" s="13"/>
      <c r="EI54" s="13"/>
      <c r="EJ54" s="13"/>
      <c r="EK54" s="13"/>
      <c r="EL54" s="13"/>
      <c r="FB54" s="13"/>
      <c r="FC54" s="13"/>
      <c r="FD54" s="13"/>
      <c r="FE54" s="13"/>
    </row>
    <row r="55" spans="1:161" x14ac:dyDescent="0.25">
      <c r="A55" s="116" t="s">
        <v>356</v>
      </c>
      <c r="B55" s="39" t="s">
        <v>330</v>
      </c>
      <c r="C55" s="23" t="s">
        <v>7</v>
      </c>
      <c r="D55" s="71" t="s">
        <v>134</v>
      </c>
      <c r="E55" s="13" t="s">
        <v>249</v>
      </c>
      <c r="F55" s="52">
        <v>10800</v>
      </c>
      <c r="G55" s="23" t="s">
        <v>136</v>
      </c>
      <c r="H55" s="28" t="s">
        <v>357</v>
      </c>
      <c r="I55" s="28" t="s">
        <v>358</v>
      </c>
      <c r="J55" s="28" t="s">
        <v>359</v>
      </c>
      <c r="K55" s="28" t="s">
        <v>360</v>
      </c>
      <c r="L55" s="28" t="s">
        <v>162</v>
      </c>
      <c r="M55" s="13" t="s">
        <v>163</v>
      </c>
      <c r="N55" s="13" t="s">
        <v>163</v>
      </c>
      <c r="O55" s="13" t="s">
        <v>163</v>
      </c>
      <c r="P55" s="20">
        <v>114751</v>
      </c>
      <c r="Q55" s="13">
        <v>676</v>
      </c>
      <c r="R55" s="20">
        <f t="shared" si="68"/>
        <v>169.75</v>
      </c>
      <c r="S55" s="15">
        <f t="shared" si="72"/>
        <v>225.33333333333334</v>
      </c>
      <c r="T55" s="15">
        <f t="shared" si="73"/>
        <v>225.33333333333334</v>
      </c>
      <c r="U55" s="15">
        <f t="shared" si="74"/>
        <v>225.33333333333334</v>
      </c>
      <c r="V55" s="13" t="s">
        <v>143</v>
      </c>
      <c r="W55" s="13" t="s">
        <v>144</v>
      </c>
      <c r="Z55" s="13" t="s">
        <v>145</v>
      </c>
      <c r="AA55" s="15">
        <f>Table1[[#This Row],[Students Per Spring]]</f>
        <v>225.33333333333334</v>
      </c>
      <c r="AB55" s="20">
        <f>$R55*AA55</f>
        <v>38250.333333333336</v>
      </c>
      <c r="AC55" s="15">
        <f>AA55</f>
        <v>225.33333333333334</v>
      </c>
      <c r="AD55" s="20">
        <f t="shared" si="62"/>
        <v>38250.333333333336</v>
      </c>
      <c r="AE55" s="15">
        <f>IF(Table1[[#This Row],[Sustainability Check 1 (2017-2018) Status]]="Continued", Table1[[#This Row],[Students Per Summer]], 0)</f>
        <v>225.33333333333334</v>
      </c>
      <c r="AF55" s="20">
        <f t="shared" si="64"/>
        <v>38250.333333333336</v>
      </c>
      <c r="AG55" s="15">
        <f>Table1[[#This Row],[Students Per Fall]]</f>
        <v>225.33333333333334</v>
      </c>
      <c r="AH55" s="20">
        <f t="shared" si="65"/>
        <v>38250.333333333336</v>
      </c>
      <c r="AI55" s="15">
        <f>IF(Table1[[#This Row],[Sustainability Check 1 (2017-2018) Status]]="Continued", Table1[[#This Row],[Students Per Spring]], 0)</f>
        <v>225.33333333333334</v>
      </c>
      <c r="AJ55" s="20">
        <f t="shared" si="66"/>
        <v>38250.333333333336</v>
      </c>
      <c r="AK55" s="15">
        <f t="shared" si="69"/>
        <v>676</v>
      </c>
      <c r="AL55" s="20">
        <f t="shared" si="70"/>
        <v>114751</v>
      </c>
      <c r="AM55" s="15">
        <f>IF(Table1[[#This Row],[Sustainability Check 1 (2017-2018) Status]]="Continued", Table1[[#This Row],[Students Per Summer]], 0)</f>
        <v>225.33333333333334</v>
      </c>
      <c r="AN55" s="20">
        <f t="shared" si="75"/>
        <v>38250.333333333336</v>
      </c>
      <c r="AO55" s="16">
        <f>IF(Table1[[#This Row],[Sustainability Check 1 (2017-2018) Status]]="Continued", Table1[[#This Row],[Students Per Fall]], 0)</f>
        <v>225.33333333333334</v>
      </c>
      <c r="AP55" s="20">
        <f t="shared" si="76"/>
        <v>38250.333333333336</v>
      </c>
      <c r="AQ55" s="16">
        <f>IF(Table1[[#This Row],[Sustainability Check 1 (2017-2018) Status]]="Continued", Table1[[#This Row],[Students Per Spring]], 0)</f>
        <v>225.33333333333334</v>
      </c>
      <c r="AR55" s="20">
        <f t="shared" si="77"/>
        <v>38250.333333333336</v>
      </c>
      <c r="AS55" s="16">
        <f t="shared" si="78"/>
        <v>676</v>
      </c>
      <c r="AT55" s="20">
        <f t="shared" si="79"/>
        <v>114751</v>
      </c>
      <c r="AU55" s="16">
        <f>IF(Table1[[#This Row],[Sustainability Check 1 (2017-2018) Status]]="Continued", Table1[[#This Row],[Students Per Summer]], 0)</f>
        <v>225.33333333333334</v>
      </c>
      <c r="AV55" s="20">
        <f t="shared" si="80"/>
        <v>38250.333333333336</v>
      </c>
      <c r="AW55" s="16">
        <f>IF(Table1[[#This Row],[Sustainability Check 1 (2017-2018) Status]]="Continued", Table1[[#This Row],[Students Per Fall]], 0)</f>
        <v>225.33333333333334</v>
      </c>
      <c r="AX55" s="20">
        <f t="shared" si="81"/>
        <v>38250.333333333336</v>
      </c>
      <c r="AY55" s="16">
        <f>IF(Table1[[#This Row],[Sustainability Check 1 (2017-2018) Status]]="Continued", Table1[[#This Row],[Students Per Spring]], 0)</f>
        <v>225.33333333333334</v>
      </c>
      <c r="AZ55" s="20">
        <f t="shared" si="82"/>
        <v>38250.333333333336</v>
      </c>
      <c r="BA55" s="16">
        <f t="shared" si="83"/>
        <v>676</v>
      </c>
      <c r="BB55" s="20">
        <f t="shared" si="84"/>
        <v>114751</v>
      </c>
      <c r="BC55" s="20" t="s">
        <v>145</v>
      </c>
      <c r="BD55" s="16">
        <v>48</v>
      </c>
      <c r="BE55" s="16">
        <v>48</v>
      </c>
      <c r="BF55" s="16">
        <v>48</v>
      </c>
      <c r="BG55" s="16">
        <f t="shared" si="61"/>
        <v>144</v>
      </c>
      <c r="BH55" s="24">
        <v>177.8</v>
      </c>
      <c r="BI55" s="20">
        <f>Table1[[#This Row],[Check 2 Students Total]]*Table1[[#This Row],[Summer 2018 Price Check]]</f>
        <v>25603.200000000001</v>
      </c>
      <c r="BJ55" s="16">
        <f>IF(Table1[[#This Row],[Sustainability Check 2 (2018-2019) Status]]="Continued", Table1[[#This Row],[Check 2 Students Summer]], 0)</f>
        <v>48</v>
      </c>
      <c r="BK55" s="20">
        <f>Table1[[#This Row],[Summer 2018 Price Check]]*BJ55</f>
        <v>8534.4000000000015</v>
      </c>
      <c r="BL55" s="16">
        <f>IF(Table1[[#This Row],[Sustainability Check 2 (2018-2019) Status]]="Continued", Table1[[#This Row],[Check 2 Students Fall]], 0)</f>
        <v>48</v>
      </c>
      <c r="BM55" s="20">
        <f>Table1[[#This Row],[Summer 2018 Price Check]]*BL55</f>
        <v>8534.4000000000015</v>
      </c>
      <c r="BN55" s="15">
        <f>IF(Table1[[#This Row],[Sustainability Check 2 (2018-2019) Status]]="Continued", Table1[Check 2 Students Spring], 0)</f>
        <v>48</v>
      </c>
      <c r="BO55" s="20">
        <f>Table1[[#This Row],[Summer 2018 Price Check]]*Table1[[#This Row],[Spring 2019 Students]]</f>
        <v>8534.4000000000015</v>
      </c>
      <c r="BP55" s="16">
        <f t="shared" si="19"/>
        <v>144</v>
      </c>
      <c r="BQ55" s="20">
        <f t="shared" si="20"/>
        <v>25603.200000000004</v>
      </c>
      <c r="BR55" s="20" t="s">
        <v>224</v>
      </c>
      <c r="BU55" s="15"/>
      <c r="BV55" s="15">
        <f t="shared" si="67"/>
        <v>0</v>
      </c>
      <c r="BW55" s="20"/>
      <c r="BX55" s="20">
        <f t="shared" si="22"/>
        <v>0</v>
      </c>
      <c r="BY55" s="13" t="s">
        <v>143</v>
      </c>
      <c r="BZ55" s="15">
        <f>IF(Table1[[#This Row],[Check 3 Status]]="Continued", Table1[[#This Row],[Check 3 Students Summer]], 0)</f>
        <v>0</v>
      </c>
      <c r="CA55" s="20">
        <f>Table1[[#This Row],[Check 3 Per Student Savings]]*BZ55</f>
        <v>0</v>
      </c>
      <c r="CB55" s="15">
        <f>IF(Table1[[#This Row],[Check 3 Status]]="Continued", Table1[[#This Row],[Check 3 Students Fall]], 0)</f>
        <v>0</v>
      </c>
      <c r="CC55" s="20">
        <f>Table1[[#This Row],[Check 3 Per Student Savings]]*CB55</f>
        <v>0</v>
      </c>
      <c r="CD55" s="15">
        <f>IF(Table1[[#This Row],[Check 3 Status]]="Continued", Table1[[#This Row],[Check 3 Students Spring]], 0)</f>
        <v>0</v>
      </c>
      <c r="CE55" s="20">
        <f>Table1[[#This Row],[Check 3 Per Student Savings]]*CD55</f>
        <v>0</v>
      </c>
      <c r="CF55" s="15">
        <f t="shared" si="23"/>
        <v>0</v>
      </c>
      <c r="CG55" s="20">
        <f t="shared" si="24"/>
        <v>0</v>
      </c>
      <c r="CH55" s="20" t="s">
        <v>156</v>
      </c>
      <c r="CI55" s="15"/>
      <c r="CJ55" s="15"/>
      <c r="CK55" s="15"/>
      <c r="CL55" s="15">
        <f t="shared" si="71"/>
        <v>0</v>
      </c>
      <c r="CM55" s="20">
        <v>0</v>
      </c>
      <c r="CN55" s="20">
        <f t="shared" si="26"/>
        <v>0</v>
      </c>
      <c r="CO55" s="15">
        <f>IF(Table1[[#This Row],[Check 4 Status]]="Continued", Table1[[#This Row],[Check 4 Students Summer]], 0)</f>
        <v>0</v>
      </c>
      <c r="CP55" s="20">
        <f>Table1[[#This Row],[Check 4 Per Student Savings]]*CO55</f>
        <v>0</v>
      </c>
      <c r="CQ55" s="15">
        <f>IF(Table1[[#This Row],[Check 4 Status]]="Continued", Table1[[#This Row],[Check 4 Students Fall]], 0)</f>
        <v>0</v>
      </c>
      <c r="CR55" s="20">
        <f>Table1[[#This Row],[Check 4 Per Student Savings]]*CQ55</f>
        <v>0</v>
      </c>
      <c r="CS55" s="15">
        <f>IF(Table1[[#This Row],[Check 4 Status]]="Continued", Table1[[#This Row],[Check 4 Students Spring]], 0)</f>
        <v>0</v>
      </c>
      <c r="CT55" s="20">
        <f>Table1[[#This Row],[Check 4 Per Student Savings]]*CS55</f>
        <v>0</v>
      </c>
      <c r="CU55" s="89">
        <f t="shared" si="27"/>
        <v>0</v>
      </c>
      <c r="CV55" s="20">
        <f t="shared" si="28"/>
        <v>0</v>
      </c>
      <c r="CW55" s="20" t="s">
        <v>156</v>
      </c>
      <c r="CX55" s="15">
        <v>225.33333333333334</v>
      </c>
      <c r="CY55" s="15">
        <v>225.33333333333334</v>
      </c>
      <c r="CZ55" s="15">
        <v>225.33333333333334</v>
      </c>
      <c r="DA55" s="15">
        <f t="shared" si="29"/>
        <v>676</v>
      </c>
      <c r="DB55" s="20">
        <v>0</v>
      </c>
      <c r="DC55" s="20">
        <f t="shared" si="30"/>
        <v>0</v>
      </c>
      <c r="DD55" s="23" t="s">
        <v>136</v>
      </c>
      <c r="DE55" s="15">
        <f>IF(Table1[[#This Row],[Check 5 Status]]="Continued", Table1[[#This Row],[Check 5 Students Summer]], 0)</f>
        <v>0</v>
      </c>
      <c r="DF55" s="20">
        <f>Table1[[#This Row],[Check 5 Per Student Savings]]*DE55</f>
        <v>0</v>
      </c>
      <c r="DG55" s="15">
        <f>IF(Table1[[#This Row],[Check 5 Status]]="Continued", Table1[[#This Row],[Check 5 Students Fall]], 0)</f>
        <v>0</v>
      </c>
      <c r="DH55" s="20">
        <f>Table1[[#This Row],[Check 5 Per Student Savings]]*DG55</f>
        <v>0</v>
      </c>
      <c r="DI55" s="15">
        <f>IF(Table1[[#This Row],[Check 5 Status]]="Continued", Table1[[#This Row],[Check 5 Students Spring]], 0)</f>
        <v>0</v>
      </c>
      <c r="DJ55" s="20">
        <f>Table1[[#This Row],[Check 5 Per Student Savings]]*DI55</f>
        <v>0</v>
      </c>
      <c r="DK55" s="15">
        <f t="shared" si="31"/>
        <v>0</v>
      </c>
      <c r="DL55" s="20">
        <f t="shared" si="32"/>
        <v>0</v>
      </c>
      <c r="DM55" s="20" t="s">
        <v>156</v>
      </c>
      <c r="DN55" s="15">
        <v>225.33333333333334</v>
      </c>
      <c r="DO55" s="15">
        <v>225.33333333333334</v>
      </c>
      <c r="DP55" s="15">
        <v>225.33333333333334</v>
      </c>
      <c r="DQ55" s="15">
        <f t="shared" si="33"/>
        <v>676</v>
      </c>
      <c r="DR55" s="20">
        <v>0</v>
      </c>
      <c r="DS55" s="20">
        <f t="shared" si="34"/>
        <v>0</v>
      </c>
      <c r="DT55" s="23" t="s">
        <v>136</v>
      </c>
      <c r="DU55" s="15">
        <f>IF(Table1[[#This Row],[Check 6 Status]]="Continued", Table1[[#This Row],[Check 6 Students Summer]], 0)</f>
        <v>0</v>
      </c>
      <c r="DV55" s="20">
        <f>Table1[[#This Row],[Check 6 Per Student Savings]]*DU55</f>
        <v>0</v>
      </c>
      <c r="DW55" s="15">
        <f>IF(Table1[[#This Row],[Check 6 Status]]="Continued", Table1[[#This Row],[Check 6 Students Fall]], 0)</f>
        <v>0</v>
      </c>
      <c r="DX55" s="20">
        <f>Table1[[#This Row],[Check 6 Per Student Savings]]*DW55</f>
        <v>0</v>
      </c>
      <c r="DY55" s="15">
        <f>IF(Table1[[#This Row],[Check 6 Status]]="Continued", Table1[[#This Row],[Check 6 Students Spring]], 0)</f>
        <v>0</v>
      </c>
      <c r="DZ55" s="20">
        <f>Table1[[#This Row],[Check 6 Per Student Savings]]*DY55</f>
        <v>0</v>
      </c>
      <c r="EA55" s="15">
        <f t="shared" si="35"/>
        <v>0</v>
      </c>
      <c r="EB55" s="20">
        <f t="shared" si="36"/>
        <v>0</v>
      </c>
      <c r="EC55"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2397.3333333333335</v>
      </c>
      <c r="ED55"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408106.53333333338</v>
      </c>
      <c r="EE55" s="20">
        <f>Table1[[#This Row],[Grand Total Savings]]/Table1[[#This Row],[Total Award]]</f>
        <v>37.787641975308645</v>
      </c>
      <c r="EF55" s="13"/>
      <c r="EG55" s="13"/>
      <c r="EH55" s="13"/>
      <c r="EI55" s="13"/>
      <c r="EJ55" s="13"/>
      <c r="EK55" s="13"/>
      <c r="EL55" s="13"/>
      <c r="FB55" s="13"/>
      <c r="FC55" s="13"/>
      <c r="FD55" s="13"/>
      <c r="FE55" s="13"/>
    </row>
    <row r="56" spans="1:161" x14ac:dyDescent="0.25">
      <c r="A56" s="116" t="s">
        <v>361</v>
      </c>
      <c r="B56" s="40" t="s">
        <v>330</v>
      </c>
      <c r="C56" s="23" t="s">
        <v>7</v>
      </c>
      <c r="D56" s="71" t="s">
        <v>134</v>
      </c>
      <c r="E56" s="13" t="s">
        <v>256</v>
      </c>
      <c r="F56" s="52">
        <v>10800</v>
      </c>
      <c r="G56" s="23" t="s">
        <v>136</v>
      </c>
      <c r="H56" s="28" t="s">
        <v>362</v>
      </c>
      <c r="I56" s="28" t="s">
        <v>363</v>
      </c>
      <c r="J56" s="28" t="s">
        <v>214</v>
      </c>
      <c r="K56" s="28" t="s">
        <v>215</v>
      </c>
      <c r="L56" s="28" t="s">
        <v>216</v>
      </c>
      <c r="M56" s="13" t="s">
        <v>163</v>
      </c>
      <c r="N56" s="13" t="s">
        <v>163</v>
      </c>
      <c r="O56" s="13" t="s">
        <v>142</v>
      </c>
      <c r="P56" s="20">
        <v>16054</v>
      </c>
      <c r="Q56" s="13">
        <v>66</v>
      </c>
      <c r="R56" s="20">
        <f t="shared" si="68"/>
        <v>243.24242424242425</v>
      </c>
      <c r="S56" s="15">
        <f t="shared" si="72"/>
        <v>22</v>
      </c>
      <c r="T56" s="15">
        <f t="shared" si="73"/>
        <v>22</v>
      </c>
      <c r="U56" s="15">
        <f t="shared" si="74"/>
        <v>22</v>
      </c>
      <c r="V56" s="13" t="s">
        <v>364</v>
      </c>
      <c r="W56" s="13" t="s">
        <v>144</v>
      </c>
      <c r="Z56" s="13" t="s">
        <v>145</v>
      </c>
      <c r="AA56" s="15">
        <v>0</v>
      </c>
      <c r="AB56" s="20">
        <v>0</v>
      </c>
      <c r="AC56" s="15">
        <v>0</v>
      </c>
      <c r="AD56" s="20">
        <f t="shared" si="62"/>
        <v>0</v>
      </c>
      <c r="AE56" s="15">
        <f>IF(Table1[[#This Row],[Sustainability Check 1 (2017-2018) Status]]="Continued", Table1[[#This Row],[Students Per Summer]], 0)</f>
        <v>22</v>
      </c>
      <c r="AF56" s="20">
        <f t="shared" si="64"/>
        <v>5351.3333333333339</v>
      </c>
      <c r="AG56" s="15">
        <f>Table1[[#This Row],[Students Per Fall]]</f>
        <v>22</v>
      </c>
      <c r="AH56" s="20">
        <f t="shared" si="65"/>
        <v>5351.3333333333339</v>
      </c>
      <c r="AI56" s="15">
        <f>IF(Table1[[#This Row],[Sustainability Check 1 (2017-2018) Status]]="Continued", Table1[[#This Row],[Students Per Spring]], 0)</f>
        <v>22</v>
      </c>
      <c r="AJ56" s="20">
        <f t="shared" si="66"/>
        <v>5351.3333333333339</v>
      </c>
      <c r="AK56" s="15">
        <f t="shared" si="69"/>
        <v>66</v>
      </c>
      <c r="AL56" s="20">
        <f t="shared" si="70"/>
        <v>16054.000000000002</v>
      </c>
      <c r="AM56" s="15">
        <f>IF(Table1[[#This Row],[Sustainability Check 1 (2017-2018) Status]]="Continued", Table1[[#This Row],[Students Per Summer]], 0)</f>
        <v>22</v>
      </c>
      <c r="AN56" s="20">
        <f t="shared" si="75"/>
        <v>5351.3333333333339</v>
      </c>
      <c r="AO56" s="16">
        <f>IF(Table1[[#This Row],[Sustainability Check 1 (2017-2018) Status]]="Continued", Table1[[#This Row],[Students Per Fall]], 0)</f>
        <v>22</v>
      </c>
      <c r="AP56" s="20">
        <f t="shared" si="76"/>
        <v>5351.3333333333339</v>
      </c>
      <c r="AQ56" s="16">
        <f>IF(Table1[[#This Row],[Sustainability Check 1 (2017-2018) Status]]="Continued", Table1[[#This Row],[Students Per Spring]], 0)</f>
        <v>22</v>
      </c>
      <c r="AR56" s="20">
        <f t="shared" si="77"/>
        <v>5351.3333333333339</v>
      </c>
      <c r="AS56" s="16">
        <f t="shared" si="78"/>
        <v>66</v>
      </c>
      <c r="AT56" s="20">
        <f t="shared" si="79"/>
        <v>16054.000000000002</v>
      </c>
      <c r="AU56" s="16">
        <f>IF(Table1[[#This Row],[Sustainability Check 1 (2017-2018) Status]]="Continued", Table1[[#This Row],[Students Per Summer]], 0)</f>
        <v>22</v>
      </c>
      <c r="AV56" s="20">
        <f t="shared" si="80"/>
        <v>5351.3333333333339</v>
      </c>
      <c r="AW56" s="16">
        <f>IF(Table1[[#This Row],[Sustainability Check 1 (2017-2018) Status]]="Continued", Table1[[#This Row],[Students Per Fall]], 0)</f>
        <v>22</v>
      </c>
      <c r="AX56" s="20">
        <f t="shared" si="81"/>
        <v>5351.3333333333339</v>
      </c>
      <c r="AY56" s="16">
        <f>IF(Table1[[#This Row],[Sustainability Check 1 (2017-2018) Status]]="Continued", Table1[[#This Row],[Students Per Spring]], 0)</f>
        <v>22</v>
      </c>
      <c r="AZ56" s="20">
        <f t="shared" si="82"/>
        <v>5351.3333333333339</v>
      </c>
      <c r="BA56" s="16">
        <f t="shared" si="83"/>
        <v>66</v>
      </c>
      <c r="BB56" s="20">
        <f t="shared" si="84"/>
        <v>16054.000000000002</v>
      </c>
      <c r="BC56" s="20" t="s">
        <v>145</v>
      </c>
      <c r="BD56" s="16">
        <v>210</v>
      </c>
      <c r="BE56" s="16">
        <v>975</v>
      </c>
      <c r="BF56" s="16">
        <v>975</v>
      </c>
      <c r="BG56" s="16">
        <f t="shared" si="61"/>
        <v>2160</v>
      </c>
      <c r="BH56" s="24">
        <v>209.95</v>
      </c>
      <c r="BI56" s="20">
        <f>Table1[[#This Row],[Check 2 Students Total]]*Table1[[#This Row],[Summer 2018 Price Check]]</f>
        <v>453492</v>
      </c>
      <c r="BJ56" s="16">
        <f>IF(Table1[[#This Row],[Sustainability Check 2 (2018-2019) Status]]="Continued", Table1[[#This Row],[Check 2 Students Summer]], 0)</f>
        <v>210</v>
      </c>
      <c r="BK56" s="20">
        <f>Table1[[#This Row],[Summer 2018 Price Check]]*BJ56</f>
        <v>44089.5</v>
      </c>
      <c r="BL56" s="16">
        <f>IF(Table1[[#This Row],[Sustainability Check 2 (2018-2019) Status]]="Continued", Table1[[#This Row],[Check 2 Students Fall]], 0)</f>
        <v>975</v>
      </c>
      <c r="BM56" s="20">
        <f>Table1[[#This Row],[Summer 2018 Price Check]]*BL56</f>
        <v>204701.25</v>
      </c>
      <c r="BN56" s="15">
        <f>IF(Table1[[#This Row],[Sustainability Check 2 (2018-2019) Status]]="Continued", Table1[Check 2 Students Spring], 0)</f>
        <v>975</v>
      </c>
      <c r="BO56" s="20">
        <f>Table1[[#This Row],[Summer 2018 Price Check]]*Table1[[#This Row],[Spring 2019 Students]]</f>
        <v>204701.25</v>
      </c>
      <c r="BP56" s="16">
        <f t="shared" si="19"/>
        <v>2160</v>
      </c>
      <c r="BQ56" s="20">
        <f t="shared" si="20"/>
        <v>453492</v>
      </c>
      <c r="BR56" s="20" t="s">
        <v>145</v>
      </c>
      <c r="BS56" s="15">
        <v>210</v>
      </c>
      <c r="BT56" s="15">
        <v>975</v>
      </c>
      <c r="BU56" s="15">
        <v>975</v>
      </c>
      <c r="BV56" s="15">
        <f t="shared" si="67"/>
        <v>2160</v>
      </c>
      <c r="BW56" s="20">
        <v>209.95</v>
      </c>
      <c r="BX56" s="20">
        <f t="shared" si="22"/>
        <v>453492</v>
      </c>
      <c r="BY56" s="13" t="s">
        <v>364</v>
      </c>
      <c r="BZ56" s="15">
        <f>IF(Table1[[#This Row],[Check 3 Status]]="Continued", Table1[[#This Row],[Check 3 Students Summer]], 0)</f>
        <v>210</v>
      </c>
      <c r="CA56" s="20">
        <f>Table1[[#This Row],[Check 3 Per Student Savings]]*BZ56</f>
        <v>44089.5</v>
      </c>
      <c r="CB56" s="15">
        <f>IF(Table1[[#This Row],[Check 3 Status]]="Continued", Table1[[#This Row],[Check 3 Students Fall]], 0)</f>
        <v>975</v>
      </c>
      <c r="CC56" s="20">
        <f>Table1[[#This Row],[Check 3 Per Student Savings]]*CB56</f>
        <v>204701.25</v>
      </c>
      <c r="CD56" s="15">
        <f>IF(Table1[[#This Row],[Check 3 Status]]="Continued", Table1[[#This Row],[Check 3 Students Spring]], 0)</f>
        <v>975</v>
      </c>
      <c r="CE56" s="20">
        <f>Table1[[#This Row],[Check 3 Per Student Savings]]*CD56</f>
        <v>204701.25</v>
      </c>
      <c r="CF56" s="15">
        <f t="shared" si="23"/>
        <v>2160</v>
      </c>
      <c r="CG56" s="20">
        <f t="shared" si="24"/>
        <v>453492</v>
      </c>
      <c r="CH56" s="20" t="s">
        <v>145</v>
      </c>
      <c r="CI56" s="15">
        <v>210</v>
      </c>
      <c r="CJ56" s="15">
        <v>975</v>
      </c>
      <c r="CK56" s="15">
        <v>975</v>
      </c>
      <c r="CL56" s="15">
        <f t="shared" si="71"/>
        <v>2160</v>
      </c>
      <c r="CM56" s="20">
        <v>209.95</v>
      </c>
      <c r="CN56" s="20">
        <f t="shared" si="26"/>
        <v>453492</v>
      </c>
      <c r="CO56" s="15">
        <f>IF(Table1[[#This Row],[Check 4 Status]]="Continued", Table1[[#This Row],[Check 4 Students Summer]], 0)</f>
        <v>210</v>
      </c>
      <c r="CP56" s="20">
        <f>Table1[[#This Row],[Check 4 Per Student Savings]]*CO56</f>
        <v>44089.5</v>
      </c>
      <c r="CQ56" s="15">
        <f>IF(Table1[[#This Row],[Check 4 Status]]="Continued", Table1[[#This Row],[Check 4 Students Fall]], 0)</f>
        <v>975</v>
      </c>
      <c r="CR56" s="20">
        <f>Table1[[#This Row],[Check 4 Per Student Savings]]*CQ56</f>
        <v>204701.25</v>
      </c>
      <c r="CS56" s="15">
        <f>IF(Table1[[#This Row],[Check 4 Status]]="Continued", Table1[[#This Row],[Check 4 Students Spring]], 0)</f>
        <v>975</v>
      </c>
      <c r="CT56" s="20">
        <f>Table1[[#This Row],[Check 4 Per Student Savings]]*CS56</f>
        <v>204701.25</v>
      </c>
      <c r="CU56" s="89">
        <f t="shared" si="27"/>
        <v>2160</v>
      </c>
      <c r="CV56" s="20">
        <f t="shared" si="28"/>
        <v>453492</v>
      </c>
      <c r="CW56" s="20" t="s">
        <v>224</v>
      </c>
      <c r="CX56" s="15">
        <v>22</v>
      </c>
      <c r="CY56" s="15">
        <v>22</v>
      </c>
      <c r="CZ56" s="15">
        <v>22</v>
      </c>
      <c r="DA56" s="15">
        <f t="shared" si="29"/>
        <v>66</v>
      </c>
      <c r="DB56" s="20">
        <v>209.95</v>
      </c>
      <c r="DC56" s="20">
        <f t="shared" si="30"/>
        <v>13856.699999999999</v>
      </c>
      <c r="DD56" s="23" t="s">
        <v>136</v>
      </c>
      <c r="DE56" s="15">
        <f>IF(Table1[[#This Row],[Check 5 Status]]="Continued", Table1[[#This Row],[Check 5 Students Summer]], 0)</f>
        <v>0</v>
      </c>
      <c r="DF56" s="20">
        <f>Table1[[#This Row],[Check 5 Per Student Savings]]*DE56</f>
        <v>0</v>
      </c>
      <c r="DG56" s="15">
        <f>IF(Table1[[#This Row],[Check 5 Status]]="Continued", Table1[[#This Row],[Check 5 Students Fall]], 0)</f>
        <v>0</v>
      </c>
      <c r="DH56" s="20">
        <f>Table1[[#This Row],[Check 5 Per Student Savings]]*DG56</f>
        <v>0</v>
      </c>
      <c r="DI56" s="15">
        <f>IF(Table1[[#This Row],[Check 5 Status]]="Continued", Table1[[#This Row],[Check 5 Students Spring]], 0)</f>
        <v>0</v>
      </c>
      <c r="DJ56" s="20">
        <f>Table1[[#This Row],[Check 5 Per Student Savings]]*DI56</f>
        <v>0</v>
      </c>
      <c r="DK56" s="15">
        <f t="shared" si="31"/>
        <v>0</v>
      </c>
      <c r="DL56" s="20">
        <f t="shared" si="32"/>
        <v>0</v>
      </c>
      <c r="DM56" s="20" t="s">
        <v>224</v>
      </c>
      <c r="DN56" s="15">
        <v>22</v>
      </c>
      <c r="DO56" s="15">
        <v>22</v>
      </c>
      <c r="DP56" s="15">
        <v>22</v>
      </c>
      <c r="DQ56" s="15">
        <f t="shared" si="33"/>
        <v>66</v>
      </c>
      <c r="DR56" s="20">
        <v>209.95</v>
      </c>
      <c r="DS56" s="20">
        <f t="shared" si="34"/>
        <v>13856.699999999999</v>
      </c>
      <c r="DT56" s="23" t="s">
        <v>136</v>
      </c>
      <c r="DU56" s="15">
        <f>IF(Table1[[#This Row],[Check 6 Status]]="Continued", Table1[[#This Row],[Check 6 Students Summer]], 0)</f>
        <v>0</v>
      </c>
      <c r="DV56" s="20">
        <f>Table1[[#This Row],[Check 6 Per Student Savings]]*DU56</f>
        <v>0</v>
      </c>
      <c r="DW56" s="15">
        <f>IF(Table1[[#This Row],[Check 6 Status]]="Continued", Table1[[#This Row],[Check 6 Students Fall]], 0)</f>
        <v>0</v>
      </c>
      <c r="DX56" s="20">
        <f>Table1[[#This Row],[Check 6 Per Student Savings]]*DW56</f>
        <v>0</v>
      </c>
      <c r="DY56" s="15">
        <f>IF(Table1[[#This Row],[Check 6 Status]]="Continued", Table1[[#This Row],[Check 6 Students Spring]], 0)</f>
        <v>0</v>
      </c>
      <c r="DZ56" s="20">
        <f>Table1[[#This Row],[Check 6 Per Student Savings]]*DY56</f>
        <v>0</v>
      </c>
      <c r="EA56" s="15">
        <f t="shared" si="35"/>
        <v>0</v>
      </c>
      <c r="EB56" s="20">
        <f t="shared" si="36"/>
        <v>0</v>
      </c>
      <c r="EC56"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6678</v>
      </c>
      <c r="ED56"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1408638</v>
      </c>
      <c r="EE56" s="20">
        <f>Table1[[#This Row],[Grand Total Savings]]/Table1[[#This Row],[Total Award]]</f>
        <v>130.42944444444444</v>
      </c>
      <c r="EF56" s="13"/>
      <c r="EG56" s="13"/>
      <c r="EH56" s="13"/>
      <c r="EI56" s="13"/>
      <c r="EJ56" s="13"/>
      <c r="EK56" s="13"/>
      <c r="EL56" s="13"/>
      <c r="FB56" s="13"/>
      <c r="FC56" s="13"/>
      <c r="FD56" s="13"/>
      <c r="FE56" s="13"/>
    </row>
    <row r="57" spans="1:161" x14ac:dyDescent="0.25">
      <c r="A57" s="116" t="s">
        <v>365</v>
      </c>
      <c r="B57" s="39" t="s">
        <v>330</v>
      </c>
      <c r="C57" s="23" t="s">
        <v>7</v>
      </c>
      <c r="D57" s="71" t="s">
        <v>134</v>
      </c>
      <c r="E57" s="13" t="s">
        <v>256</v>
      </c>
      <c r="F57" s="52">
        <v>10800</v>
      </c>
      <c r="G57" s="23" t="s">
        <v>136</v>
      </c>
      <c r="H57" s="28" t="s">
        <v>366</v>
      </c>
      <c r="I57" s="28" t="s">
        <v>367</v>
      </c>
      <c r="J57" s="28" t="s">
        <v>368</v>
      </c>
      <c r="K57" s="28" t="s">
        <v>369</v>
      </c>
      <c r="L57" s="28" t="s">
        <v>162</v>
      </c>
      <c r="M57" s="13" t="s">
        <v>163</v>
      </c>
      <c r="N57" s="13" t="s">
        <v>142</v>
      </c>
      <c r="O57" s="13" t="s">
        <v>142</v>
      </c>
      <c r="P57" s="20">
        <v>79800</v>
      </c>
      <c r="Q57" s="13">
        <v>350</v>
      </c>
      <c r="R57" s="20">
        <f t="shared" si="68"/>
        <v>228</v>
      </c>
      <c r="S57" s="15">
        <f t="shared" si="72"/>
        <v>116.66666666666667</v>
      </c>
      <c r="T57" s="15">
        <f t="shared" si="73"/>
        <v>116.66666666666667</v>
      </c>
      <c r="U57" s="15">
        <f t="shared" si="74"/>
        <v>116.66666666666667</v>
      </c>
      <c r="V57" s="13" t="s">
        <v>217</v>
      </c>
      <c r="W57" s="13" t="s">
        <v>144</v>
      </c>
      <c r="Z57" s="13" t="s">
        <v>145</v>
      </c>
      <c r="AA57" s="15">
        <v>0</v>
      </c>
      <c r="AB57" s="20">
        <v>0</v>
      </c>
      <c r="AC57" s="15">
        <v>0</v>
      </c>
      <c r="AD57" s="20">
        <f t="shared" si="62"/>
        <v>0</v>
      </c>
      <c r="AE57" s="15">
        <v>0</v>
      </c>
      <c r="AF57" s="20">
        <f t="shared" si="64"/>
        <v>0</v>
      </c>
      <c r="AG57" s="15">
        <f>Table1[[#This Row],[Students Per Fall]]</f>
        <v>116.66666666666667</v>
      </c>
      <c r="AH57" s="20">
        <f t="shared" si="65"/>
        <v>26600</v>
      </c>
      <c r="AI57" s="15">
        <f>IF(Table1[[#This Row],[Sustainability Check 1 (2017-2018) Status]]="Continued", Table1[[#This Row],[Students Per Spring]], 0)</f>
        <v>116.66666666666667</v>
      </c>
      <c r="AJ57" s="20">
        <f t="shared" si="66"/>
        <v>26600</v>
      </c>
      <c r="AK57" s="15">
        <f t="shared" si="69"/>
        <v>233.33333333333334</v>
      </c>
      <c r="AL57" s="20">
        <f t="shared" si="70"/>
        <v>53200</v>
      </c>
      <c r="AM57" s="15">
        <f>IF(Table1[[#This Row],[Sustainability Check 1 (2017-2018) Status]]="Continued", Table1[[#This Row],[Students Per Summer]], 0)</f>
        <v>116.66666666666667</v>
      </c>
      <c r="AN57" s="20">
        <f t="shared" si="75"/>
        <v>26600</v>
      </c>
      <c r="AO57" s="16">
        <f>IF(Table1[[#This Row],[Sustainability Check 1 (2017-2018) Status]]="Continued", Table1[[#This Row],[Students Per Fall]], 0)</f>
        <v>116.66666666666667</v>
      </c>
      <c r="AP57" s="20">
        <f t="shared" si="76"/>
        <v>26600</v>
      </c>
      <c r="AQ57" s="16">
        <f>IF(Table1[[#This Row],[Sustainability Check 1 (2017-2018) Status]]="Continued", Table1[[#This Row],[Students Per Spring]], 0)</f>
        <v>116.66666666666667</v>
      </c>
      <c r="AR57" s="20">
        <f t="shared" si="77"/>
        <v>26600</v>
      </c>
      <c r="AS57" s="16">
        <f t="shared" si="78"/>
        <v>350</v>
      </c>
      <c r="AT57" s="20">
        <f t="shared" si="79"/>
        <v>79800</v>
      </c>
      <c r="AU57" s="16">
        <f>IF(Table1[[#This Row],[Sustainability Check 1 (2017-2018) Status]]="Continued", Table1[[#This Row],[Students Per Summer]], 0)</f>
        <v>116.66666666666667</v>
      </c>
      <c r="AV57" s="20">
        <f t="shared" si="80"/>
        <v>26600</v>
      </c>
      <c r="AW57" s="16">
        <f>IF(Table1[[#This Row],[Sustainability Check 1 (2017-2018) Status]]="Continued", Table1[[#This Row],[Students Per Fall]], 0)</f>
        <v>116.66666666666667</v>
      </c>
      <c r="AX57" s="20">
        <f t="shared" si="81"/>
        <v>26600</v>
      </c>
      <c r="AY57" s="16">
        <f>IF(Table1[[#This Row],[Sustainability Check 1 (2017-2018) Status]]="Continued", Table1[[#This Row],[Students Per Spring]], 0)</f>
        <v>116.66666666666667</v>
      </c>
      <c r="AZ57" s="20">
        <f t="shared" si="82"/>
        <v>26600</v>
      </c>
      <c r="BA57" s="16">
        <f t="shared" si="83"/>
        <v>350</v>
      </c>
      <c r="BB57" s="20">
        <f t="shared" si="84"/>
        <v>79800</v>
      </c>
      <c r="BC57" s="20" t="s">
        <v>145</v>
      </c>
      <c r="BD57" s="16">
        <v>20</v>
      </c>
      <c r="BE57" s="16">
        <v>20</v>
      </c>
      <c r="BF57" s="16">
        <v>20</v>
      </c>
      <c r="BG57" s="16">
        <f t="shared" si="61"/>
        <v>60</v>
      </c>
      <c r="BH57" s="24">
        <v>249.95</v>
      </c>
      <c r="BI57" s="20">
        <f>Table1[[#This Row],[Check 2 Students Total]]*Table1[[#This Row],[Summer 2018 Price Check]]</f>
        <v>14997</v>
      </c>
      <c r="BJ57" s="16">
        <f>IF(Table1[[#This Row],[Sustainability Check 2 (2018-2019) Status]]="Continued", Table1[[#This Row],[Check 2 Students Summer]], 0)</f>
        <v>20</v>
      </c>
      <c r="BK57" s="20">
        <f>Table1[[#This Row],[Summer 2018 Price Check]]*BJ57</f>
        <v>4999</v>
      </c>
      <c r="BL57" s="16">
        <f>IF(Table1[[#This Row],[Sustainability Check 2 (2018-2019) Status]]="Continued", Table1[[#This Row],[Check 2 Students Fall]], 0)</f>
        <v>20</v>
      </c>
      <c r="BM57" s="20">
        <f>Table1[[#This Row],[Summer 2018 Price Check]]*BL57</f>
        <v>4999</v>
      </c>
      <c r="BN57" s="15">
        <f>IF(Table1[[#This Row],[Sustainability Check 2 (2018-2019) Status]]="Continued", Table1[Check 2 Students Spring], 0)</f>
        <v>20</v>
      </c>
      <c r="BO57" s="20">
        <f>Table1[[#This Row],[Summer 2018 Price Check]]*Table1[[#This Row],[Spring 2019 Students]]</f>
        <v>4999</v>
      </c>
      <c r="BP57" s="16">
        <f t="shared" si="19"/>
        <v>60</v>
      </c>
      <c r="BQ57" s="20">
        <f t="shared" si="20"/>
        <v>14997</v>
      </c>
      <c r="BR57" s="20" t="s">
        <v>145</v>
      </c>
      <c r="BS57" s="15">
        <v>20</v>
      </c>
      <c r="BT57" s="15">
        <v>0</v>
      </c>
      <c r="BU57" s="15">
        <v>40</v>
      </c>
      <c r="BV57" s="15">
        <f t="shared" si="67"/>
        <v>60</v>
      </c>
      <c r="BW57" s="20">
        <v>228</v>
      </c>
      <c r="BX57" s="20">
        <f t="shared" si="22"/>
        <v>13680</v>
      </c>
      <c r="BY57" s="13" t="s">
        <v>217</v>
      </c>
      <c r="BZ57" s="15">
        <f>IF(Table1[[#This Row],[Check 3 Status]]="Continued", Table1[[#This Row],[Check 3 Students Summer]], 0)</f>
        <v>20</v>
      </c>
      <c r="CA57" s="20">
        <f>Table1[[#This Row],[Check 3 Per Student Savings]]*BZ57</f>
        <v>4560</v>
      </c>
      <c r="CB57" s="15">
        <f>IF(Table1[[#This Row],[Check 3 Status]]="Continued", Table1[[#This Row],[Check 3 Students Fall]], 0)</f>
        <v>0</v>
      </c>
      <c r="CC57" s="20">
        <f>Table1[[#This Row],[Check 3 Per Student Savings]]*CB57</f>
        <v>0</v>
      </c>
      <c r="CD57" s="15">
        <f>IF(Table1[[#This Row],[Check 3 Status]]="Continued", Table1[[#This Row],[Check 3 Students Spring]], 0)</f>
        <v>40</v>
      </c>
      <c r="CE57" s="20">
        <f>Table1[[#This Row],[Check 3 Per Student Savings]]*CD57</f>
        <v>9120</v>
      </c>
      <c r="CF57" s="15">
        <f t="shared" si="23"/>
        <v>60</v>
      </c>
      <c r="CG57" s="20">
        <f t="shared" si="24"/>
        <v>13680</v>
      </c>
      <c r="CH57" s="20" t="s">
        <v>145</v>
      </c>
      <c r="CI57" s="15">
        <v>20</v>
      </c>
      <c r="CJ57" s="15">
        <v>0</v>
      </c>
      <c r="CK57" s="15">
        <v>40</v>
      </c>
      <c r="CL57" s="15">
        <f t="shared" si="71"/>
        <v>60</v>
      </c>
      <c r="CM57" s="20">
        <v>228</v>
      </c>
      <c r="CN57" s="20">
        <f t="shared" si="26"/>
        <v>13680</v>
      </c>
      <c r="CO57" s="15">
        <f>IF(Table1[[#This Row],[Check 4 Status]]="Continued", Table1[[#This Row],[Check 4 Students Summer]], 0)</f>
        <v>20</v>
      </c>
      <c r="CP57" s="20">
        <f>Table1[[#This Row],[Check 4 Per Student Savings]]*CO57</f>
        <v>4560</v>
      </c>
      <c r="CQ57" s="15">
        <f>IF(Table1[[#This Row],[Check 4 Status]]="Continued", Table1[[#This Row],[Check 4 Students Fall]], 0)</f>
        <v>0</v>
      </c>
      <c r="CR57" s="20">
        <f>Table1[[#This Row],[Check 4 Per Student Savings]]*CQ57</f>
        <v>0</v>
      </c>
      <c r="CS57" s="15">
        <f>IF(Table1[[#This Row],[Check 4 Status]]="Continued", Table1[[#This Row],[Check 4 Students Spring]], 0)</f>
        <v>40</v>
      </c>
      <c r="CT57" s="20">
        <f>Table1[[#This Row],[Check 4 Per Student Savings]]*CS57</f>
        <v>9120</v>
      </c>
      <c r="CU57" s="89">
        <f t="shared" si="27"/>
        <v>60</v>
      </c>
      <c r="CV57" s="20">
        <f t="shared" si="28"/>
        <v>13680</v>
      </c>
      <c r="CW57" s="20" t="s">
        <v>145</v>
      </c>
      <c r="CX57" s="15">
        <v>116.66666666666667</v>
      </c>
      <c r="CY57" s="15">
        <v>116.66666666666667</v>
      </c>
      <c r="CZ57" s="15">
        <v>116.66666666666667</v>
      </c>
      <c r="DA57" s="15">
        <f t="shared" si="29"/>
        <v>350</v>
      </c>
      <c r="DB57" s="20">
        <v>228</v>
      </c>
      <c r="DC57" s="20">
        <f t="shared" si="30"/>
        <v>79800</v>
      </c>
      <c r="DD57" s="23" t="s">
        <v>136</v>
      </c>
      <c r="DE57" s="15">
        <f>IF(Table1[[#This Row],[Check 5 Status]]="Continued", Table1[[#This Row],[Check 5 Students Summer]], 0)</f>
        <v>116.66666666666667</v>
      </c>
      <c r="DF57" s="20">
        <f>Table1[[#This Row],[Check 5 Per Student Savings]]*DE57</f>
        <v>26600</v>
      </c>
      <c r="DG57" s="15">
        <f>IF(Table1[[#This Row],[Check 5 Status]]="Continued", Table1[[#This Row],[Check 5 Students Fall]], 0)</f>
        <v>116.66666666666667</v>
      </c>
      <c r="DH57" s="20">
        <f>Table1[[#This Row],[Check 5 Per Student Savings]]*DG57</f>
        <v>26600</v>
      </c>
      <c r="DI57" s="15">
        <f>IF(Table1[[#This Row],[Check 5 Status]]="Continued", Table1[[#This Row],[Check 5 Students Spring]], 0)</f>
        <v>116.66666666666667</v>
      </c>
      <c r="DJ57" s="20">
        <f>Table1[[#This Row],[Check 5 Per Student Savings]]*DI57</f>
        <v>26600</v>
      </c>
      <c r="DK57" s="15">
        <f t="shared" si="31"/>
        <v>350</v>
      </c>
      <c r="DL57" s="20">
        <f t="shared" si="32"/>
        <v>79800</v>
      </c>
      <c r="DM57" s="20" t="s">
        <v>145</v>
      </c>
      <c r="DN57" s="15">
        <v>30</v>
      </c>
      <c r="DO57" s="15">
        <v>30</v>
      </c>
      <c r="DP57" s="15">
        <v>30</v>
      </c>
      <c r="DQ57" s="15">
        <f t="shared" si="33"/>
        <v>90</v>
      </c>
      <c r="DR57" s="20">
        <v>228</v>
      </c>
      <c r="DS57" s="20">
        <f t="shared" si="34"/>
        <v>20520</v>
      </c>
      <c r="DT57" s="23" t="s">
        <v>136</v>
      </c>
      <c r="DU57" s="15">
        <f>IF(Table1[[#This Row],[Check 6 Status]]="Continued", Table1[[#This Row],[Check 6 Students Summer]], 0)</f>
        <v>30</v>
      </c>
      <c r="DV57" s="20">
        <f>Table1[[#This Row],[Check 6 Per Student Savings]]*DU57</f>
        <v>6840</v>
      </c>
      <c r="DW57" s="15">
        <f>IF(Table1[[#This Row],[Check 6 Status]]="Continued", Table1[[#This Row],[Check 6 Students Fall]], 0)</f>
        <v>30</v>
      </c>
      <c r="DX57" s="20">
        <f>Table1[[#This Row],[Check 6 Per Student Savings]]*DW57</f>
        <v>6840</v>
      </c>
      <c r="DY57" s="15">
        <f>IF(Table1[[#This Row],[Check 6 Status]]="Continued", Table1[[#This Row],[Check 6 Students Spring]], 0)</f>
        <v>30</v>
      </c>
      <c r="DZ57" s="20">
        <f>Table1[[#This Row],[Check 6 Per Student Savings]]*DY57</f>
        <v>6840</v>
      </c>
      <c r="EA57" s="15">
        <f t="shared" si="35"/>
        <v>90</v>
      </c>
      <c r="EB57" s="20">
        <f t="shared" si="36"/>
        <v>20520</v>
      </c>
      <c r="EC57"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1553.3333333333335</v>
      </c>
      <c r="ED57"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355477</v>
      </c>
      <c r="EE57" s="20">
        <f>Table1[[#This Row],[Grand Total Savings]]/Table1[[#This Row],[Total Award]]</f>
        <v>32.914537037037036</v>
      </c>
      <c r="EF57" s="13"/>
      <c r="EG57" s="13"/>
      <c r="EH57" s="13"/>
      <c r="EI57" s="13"/>
      <c r="EJ57" s="13"/>
      <c r="EK57" s="13"/>
      <c r="EL57" s="13"/>
      <c r="FB57" s="13"/>
      <c r="FC57" s="13"/>
      <c r="FD57" s="13"/>
      <c r="FE57" s="13"/>
    </row>
    <row r="58" spans="1:161" x14ac:dyDescent="0.25">
      <c r="A58" s="116" t="s">
        <v>370</v>
      </c>
      <c r="B58" s="39" t="s">
        <v>330</v>
      </c>
      <c r="C58" s="23" t="s">
        <v>7</v>
      </c>
      <c r="D58" s="71" t="s">
        <v>134</v>
      </c>
      <c r="E58" s="13" t="s">
        <v>279</v>
      </c>
      <c r="F58" s="52">
        <v>10800</v>
      </c>
      <c r="G58" s="23" t="s">
        <v>136</v>
      </c>
      <c r="H58" s="28" t="s">
        <v>371</v>
      </c>
      <c r="I58" s="28" t="s">
        <v>372</v>
      </c>
      <c r="J58" s="28" t="s">
        <v>373</v>
      </c>
      <c r="K58" s="28" t="s">
        <v>374</v>
      </c>
      <c r="L58" s="28" t="s">
        <v>277</v>
      </c>
      <c r="M58" s="13" t="s">
        <v>163</v>
      </c>
      <c r="N58" s="13" t="s">
        <v>163</v>
      </c>
      <c r="O58" s="13" t="s">
        <v>163</v>
      </c>
      <c r="P58" s="20">
        <v>33000</v>
      </c>
      <c r="Q58" s="13">
        <v>100</v>
      </c>
      <c r="R58" s="20">
        <f t="shared" si="68"/>
        <v>330</v>
      </c>
      <c r="S58" s="15">
        <f t="shared" si="72"/>
        <v>33.333333333333336</v>
      </c>
      <c r="T58" s="15">
        <f t="shared" si="73"/>
        <v>33.333333333333336</v>
      </c>
      <c r="U58" s="15">
        <f t="shared" si="74"/>
        <v>33.333333333333336</v>
      </c>
      <c r="V58" s="13" t="s">
        <v>203</v>
      </c>
      <c r="W58" s="13" t="s">
        <v>144</v>
      </c>
      <c r="Z58" s="13" t="s">
        <v>145</v>
      </c>
      <c r="AA58" s="15">
        <v>0</v>
      </c>
      <c r="AB58" s="20">
        <v>0</v>
      </c>
      <c r="AC58" s="15">
        <v>0</v>
      </c>
      <c r="AD58" s="20">
        <f t="shared" si="62"/>
        <v>0</v>
      </c>
      <c r="AE58" s="15">
        <v>0</v>
      </c>
      <c r="AF58" s="20">
        <f t="shared" si="64"/>
        <v>0</v>
      </c>
      <c r="AG58" s="15">
        <v>0</v>
      </c>
      <c r="AH58" s="20">
        <f t="shared" si="65"/>
        <v>0</v>
      </c>
      <c r="AI58" s="15">
        <f>Table1[[#This Row],[Students Per Spring]]</f>
        <v>33.333333333333336</v>
      </c>
      <c r="AJ58" s="20">
        <f t="shared" si="66"/>
        <v>11000</v>
      </c>
      <c r="AK58" s="15">
        <f t="shared" si="69"/>
        <v>33.333333333333336</v>
      </c>
      <c r="AL58" s="20">
        <f t="shared" si="70"/>
        <v>11000</v>
      </c>
      <c r="AM58" s="15">
        <f>IF(Table1[[#This Row],[Sustainability Check 1 (2017-2018) Status]]="Continued", Table1[[#This Row],[Students Per Summer]], 0)</f>
        <v>33.333333333333336</v>
      </c>
      <c r="AN58" s="20">
        <f t="shared" si="75"/>
        <v>11000</v>
      </c>
      <c r="AO58" s="16">
        <f>IF(Table1[[#This Row],[Sustainability Check 1 (2017-2018) Status]]="Continued", Table1[[#This Row],[Students Per Fall]], 0)</f>
        <v>33.333333333333336</v>
      </c>
      <c r="AP58" s="20">
        <f t="shared" si="76"/>
        <v>11000</v>
      </c>
      <c r="AQ58" s="16">
        <f>IF(Table1[[#This Row],[Sustainability Check 1 (2017-2018) Status]]="Continued", Table1[[#This Row],[Students Per Spring]], 0)</f>
        <v>33.333333333333336</v>
      </c>
      <c r="AR58" s="20">
        <f t="shared" si="77"/>
        <v>11000</v>
      </c>
      <c r="AS58" s="16">
        <f t="shared" si="78"/>
        <v>100</v>
      </c>
      <c r="AT58" s="20">
        <f t="shared" si="79"/>
        <v>33000</v>
      </c>
      <c r="AU58" s="16">
        <f>IF(Table1[[#This Row],[Sustainability Check 1 (2017-2018) Status]]="Continued", Table1[[#This Row],[Students Per Summer]], 0)</f>
        <v>33.333333333333336</v>
      </c>
      <c r="AV58" s="20">
        <f t="shared" si="80"/>
        <v>11000</v>
      </c>
      <c r="AW58" s="16">
        <f>IF(Table1[[#This Row],[Sustainability Check 1 (2017-2018) Status]]="Continued", Table1[[#This Row],[Students Per Fall]], 0)</f>
        <v>33.333333333333336</v>
      </c>
      <c r="AX58" s="20">
        <f t="shared" si="81"/>
        <v>11000</v>
      </c>
      <c r="AY58" s="16">
        <f>IF(Table1[[#This Row],[Sustainability Check 1 (2017-2018) Status]]="Continued", Table1[[#This Row],[Students Per Spring]], 0)</f>
        <v>33.333333333333336</v>
      </c>
      <c r="AZ58" s="20">
        <f t="shared" si="82"/>
        <v>11000</v>
      </c>
      <c r="BA58" s="16">
        <f t="shared" si="83"/>
        <v>100</v>
      </c>
      <c r="BB58" s="20">
        <f t="shared" si="84"/>
        <v>33000</v>
      </c>
      <c r="BC58" s="20" t="s">
        <v>156</v>
      </c>
      <c r="BD58" s="16">
        <v>0</v>
      </c>
      <c r="BE58" s="16">
        <v>0</v>
      </c>
      <c r="BF58" s="16">
        <v>0</v>
      </c>
      <c r="BG58" s="16">
        <f t="shared" si="61"/>
        <v>0</v>
      </c>
      <c r="BH58" s="24">
        <v>189.95</v>
      </c>
      <c r="BI58" s="20">
        <f>Table1[[#This Row],[Check 2 Students Total]]*Table1[[#This Row],[Summer 2018 Price Check]]</f>
        <v>0</v>
      </c>
      <c r="BJ58" s="16">
        <f>IF(Table1[[#This Row],[Sustainability Check 2 (2018-2019) Status]]="Continued", Table1[[#This Row],[Check 2 Students Summer]], 0)</f>
        <v>0</v>
      </c>
      <c r="BK58" s="20">
        <f>Table1[[#This Row],[Summer 2018 Price Check]]*BJ58</f>
        <v>0</v>
      </c>
      <c r="BL58" s="16">
        <f>IF(Table1[[#This Row],[Sustainability Check 2 (2018-2019) Status]]="Continued", Table1[[#This Row],[Check 2 Students Fall]], 0)</f>
        <v>0</v>
      </c>
      <c r="BM58" s="20">
        <f>Table1[[#This Row],[Summer 2018 Price Check]]*BL58</f>
        <v>0</v>
      </c>
      <c r="BN58" s="15">
        <f>IF(Table1[[#This Row],[Sustainability Check 2 (2018-2019) Status]]="Continued", Table1[Check 2 Students Spring], 0)</f>
        <v>0</v>
      </c>
      <c r="BO58" s="20">
        <f>Table1[[#This Row],[Summer 2018 Price Check]]*Table1[[#This Row],[Spring 2019 Students]]</f>
        <v>0</v>
      </c>
      <c r="BP58" s="16">
        <f t="shared" si="19"/>
        <v>0</v>
      </c>
      <c r="BQ58" s="20">
        <f t="shared" si="20"/>
        <v>0</v>
      </c>
      <c r="BR58" s="20" t="s">
        <v>156</v>
      </c>
      <c r="BS58" s="15">
        <v>0</v>
      </c>
      <c r="BT58" s="15">
        <v>0</v>
      </c>
      <c r="BU58" s="15">
        <v>0</v>
      </c>
      <c r="BV58" s="15">
        <f t="shared" si="67"/>
        <v>0</v>
      </c>
      <c r="BW58" s="20">
        <v>0</v>
      </c>
      <c r="BX58" s="20">
        <f t="shared" si="22"/>
        <v>0</v>
      </c>
      <c r="BY58" s="13" t="s">
        <v>203</v>
      </c>
      <c r="BZ58" s="15">
        <f>IF(Table1[[#This Row],[Check 3 Status]]="Continued", Table1[[#This Row],[Check 3 Students Summer]], 0)</f>
        <v>0</v>
      </c>
      <c r="CA58" s="20">
        <f>Table1[[#This Row],[Check 3 Per Student Savings]]*BZ58</f>
        <v>0</v>
      </c>
      <c r="CB58" s="15">
        <f>IF(Table1[[#This Row],[Check 3 Status]]="Continued", Table1[[#This Row],[Check 3 Students Fall]], 0)</f>
        <v>0</v>
      </c>
      <c r="CC58" s="20">
        <f>Table1[[#This Row],[Check 3 Per Student Savings]]*CB58</f>
        <v>0</v>
      </c>
      <c r="CD58" s="15">
        <f>IF(Table1[[#This Row],[Check 3 Status]]="Continued", Table1[[#This Row],[Check 3 Students Spring]], 0)</f>
        <v>0</v>
      </c>
      <c r="CE58" s="20">
        <f>Table1[[#This Row],[Check 3 Per Student Savings]]*CD58</f>
        <v>0</v>
      </c>
      <c r="CF58" s="15">
        <f t="shared" si="23"/>
        <v>0</v>
      </c>
      <c r="CG58" s="20">
        <f t="shared" si="24"/>
        <v>0</v>
      </c>
      <c r="CH58" s="20" t="s">
        <v>156</v>
      </c>
      <c r="CI58" s="15">
        <v>0</v>
      </c>
      <c r="CJ58" s="15">
        <v>0</v>
      </c>
      <c r="CK58" s="15">
        <v>0</v>
      </c>
      <c r="CL58" s="15">
        <f t="shared" si="71"/>
        <v>0</v>
      </c>
      <c r="CM58" s="20">
        <v>0</v>
      </c>
      <c r="CN58" s="20">
        <f t="shared" si="26"/>
        <v>0</v>
      </c>
      <c r="CO58" s="15">
        <f>IF(Table1[[#This Row],[Check 4 Status]]="Continued", Table1[[#This Row],[Check 4 Students Summer]], 0)</f>
        <v>0</v>
      </c>
      <c r="CP58" s="20">
        <f>Table1[[#This Row],[Check 4 Per Student Savings]]*CO58</f>
        <v>0</v>
      </c>
      <c r="CQ58" s="15">
        <f>IF(Table1[[#This Row],[Check 4 Status]]="Continued", Table1[[#This Row],[Check 4 Students Fall]], 0)</f>
        <v>0</v>
      </c>
      <c r="CR58" s="20">
        <f>Table1[[#This Row],[Check 4 Per Student Savings]]*CQ58</f>
        <v>0</v>
      </c>
      <c r="CS58" s="15">
        <f>IF(Table1[[#This Row],[Check 4 Status]]="Continued", Table1[[#This Row],[Check 4 Students Spring]], 0)</f>
        <v>0</v>
      </c>
      <c r="CT58" s="20">
        <f>Table1[[#This Row],[Check 4 Per Student Savings]]*CS58</f>
        <v>0</v>
      </c>
      <c r="CU58" s="89">
        <f t="shared" si="27"/>
        <v>0</v>
      </c>
      <c r="CV58" s="20">
        <f t="shared" si="28"/>
        <v>0</v>
      </c>
      <c r="CW58" s="20" t="s">
        <v>156</v>
      </c>
      <c r="CX58" s="15">
        <v>33.333333333333336</v>
      </c>
      <c r="CY58" s="15">
        <v>33.333333333333336</v>
      </c>
      <c r="CZ58" s="15">
        <v>33.333333333333336</v>
      </c>
      <c r="DA58" s="15">
        <f t="shared" si="29"/>
        <v>100</v>
      </c>
      <c r="DB58" s="20">
        <v>0</v>
      </c>
      <c r="DC58" s="20">
        <f t="shared" si="30"/>
        <v>0</v>
      </c>
      <c r="DD58" s="23" t="s">
        <v>136</v>
      </c>
      <c r="DE58" s="15">
        <f>IF(Table1[[#This Row],[Check 5 Status]]="Continued", Table1[[#This Row],[Check 5 Students Summer]], 0)</f>
        <v>0</v>
      </c>
      <c r="DF58" s="20">
        <f>Table1[[#This Row],[Check 5 Per Student Savings]]*DE58</f>
        <v>0</v>
      </c>
      <c r="DG58" s="15">
        <f>IF(Table1[[#This Row],[Check 5 Status]]="Continued", Table1[[#This Row],[Check 5 Students Fall]], 0)</f>
        <v>0</v>
      </c>
      <c r="DH58" s="20">
        <f>Table1[[#This Row],[Check 5 Per Student Savings]]*DG58</f>
        <v>0</v>
      </c>
      <c r="DI58" s="15">
        <f>IF(Table1[[#This Row],[Check 5 Status]]="Continued", Table1[[#This Row],[Check 5 Students Spring]], 0)</f>
        <v>0</v>
      </c>
      <c r="DJ58" s="20">
        <f>Table1[[#This Row],[Check 5 Per Student Savings]]*DI58</f>
        <v>0</v>
      </c>
      <c r="DK58" s="15">
        <f t="shared" si="31"/>
        <v>0</v>
      </c>
      <c r="DL58" s="20">
        <f t="shared" si="32"/>
        <v>0</v>
      </c>
      <c r="DM58" s="20" t="s">
        <v>156</v>
      </c>
      <c r="DN58" s="15">
        <v>33.333333333333336</v>
      </c>
      <c r="DO58" s="15">
        <v>33.333333333333336</v>
      </c>
      <c r="DP58" s="15">
        <v>33.333333333333336</v>
      </c>
      <c r="DQ58" s="15">
        <f t="shared" si="33"/>
        <v>100</v>
      </c>
      <c r="DR58" s="20">
        <v>0</v>
      </c>
      <c r="DS58" s="20">
        <f t="shared" si="34"/>
        <v>0</v>
      </c>
      <c r="DT58" s="23" t="s">
        <v>136</v>
      </c>
      <c r="DU58" s="15">
        <f>IF(Table1[[#This Row],[Check 6 Status]]="Continued", Table1[[#This Row],[Check 6 Students Summer]], 0)</f>
        <v>0</v>
      </c>
      <c r="DV58" s="20">
        <f>Table1[[#This Row],[Check 6 Per Student Savings]]*DU58</f>
        <v>0</v>
      </c>
      <c r="DW58" s="15">
        <f>IF(Table1[[#This Row],[Check 6 Status]]="Continued", Table1[[#This Row],[Check 6 Students Fall]], 0)</f>
        <v>0</v>
      </c>
      <c r="DX58" s="20">
        <f>Table1[[#This Row],[Check 6 Per Student Savings]]*DW58</f>
        <v>0</v>
      </c>
      <c r="DY58" s="15">
        <f>IF(Table1[[#This Row],[Check 6 Status]]="Continued", Table1[[#This Row],[Check 6 Students Spring]], 0)</f>
        <v>0</v>
      </c>
      <c r="DZ58" s="20">
        <f>Table1[[#This Row],[Check 6 Per Student Savings]]*DY58</f>
        <v>0</v>
      </c>
      <c r="EA58" s="15">
        <f t="shared" si="35"/>
        <v>0</v>
      </c>
      <c r="EB58" s="20">
        <f t="shared" si="36"/>
        <v>0</v>
      </c>
      <c r="EC58"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233.33333333333334</v>
      </c>
      <c r="ED58"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77000</v>
      </c>
      <c r="EE58" s="20">
        <f>Table1[[#This Row],[Grand Total Savings]]/Table1[[#This Row],[Total Award]]</f>
        <v>7.1296296296296298</v>
      </c>
      <c r="EF58" s="13"/>
      <c r="EG58" s="13"/>
      <c r="EH58" s="13"/>
      <c r="EI58" s="13"/>
      <c r="EJ58" s="13"/>
      <c r="EK58" s="13"/>
      <c r="EL58" s="13"/>
      <c r="FB58" s="13"/>
      <c r="FC58" s="13"/>
      <c r="FD58" s="13"/>
      <c r="FE58" s="13"/>
    </row>
    <row r="59" spans="1:161" x14ac:dyDescent="0.25">
      <c r="A59" s="116">
        <v>127</v>
      </c>
      <c r="B59" s="40" t="s">
        <v>435</v>
      </c>
      <c r="C59" s="23" t="s">
        <v>6</v>
      </c>
      <c r="D59" s="71" t="s">
        <v>134</v>
      </c>
      <c r="E59" s="13" t="s">
        <v>177</v>
      </c>
      <c r="F59" s="52">
        <v>10800</v>
      </c>
      <c r="G59" s="23" t="s">
        <v>136</v>
      </c>
      <c r="H59" s="28" t="s">
        <v>436</v>
      </c>
      <c r="I59" s="28" t="s">
        <v>437</v>
      </c>
      <c r="J59" s="28" t="s">
        <v>438</v>
      </c>
      <c r="K59" s="28" t="s">
        <v>439</v>
      </c>
      <c r="L59" s="28" t="s">
        <v>440</v>
      </c>
      <c r="M59" s="13" t="s">
        <v>163</v>
      </c>
      <c r="N59" s="13" t="s">
        <v>163</v>
      </c>
      <c r="O59" s="13" t="s">
        <v>163</v>
      </c>
      <c r="P59" s="20">
        <v>57645</v>
      </c>
      <c r="Q59" s="13">
        <v>315</v>
      </c>
      <c r="R59" s="20">
        <f t="shared" si="68"/>
        <v>183</v>
      </c>
      <c r="S59" s="15">
        <f t="shared" si="72"/>
        <v>105</v>
      </c>
      <c r="T59" s="15">
        <f t="shared" si="73"/>
        <v>105</v>
      </c>
      <c r="U59" s="15">
        <f t="shared" si="74"/>
        <v>105</v>
      </c>
      <c r="V59" s="13" t="s">
        <v>217</v>
      </c>
      <c r="W59" s="13" t="s">
        <v>144</v>
      </c>
      <c r="Z59" s="13" t="s">
        <v>145</v>
      </c>
      <c r="AA59" s="15">
        <v>0</v>
      </c>
      <c r="AB59" s="20">
        <v>0</v>
      </c>
      <c r="AC59" s="15">
        <v>0</v>
      </c>
      <c r="AD59" s="20">
        <f t="shared" si="62"/>
        <v>0</v>
      </c>
      <c r="AE59" s="15">
        <v>0</v>
      </c>
      <c r="AF59" s="20">
        <f t="shared" si="64"/>
        <v>0</v>
      </c>
      <c r="AG59" s="15">
        <f>Table1[[#This Row],[Students Per Fall]]</f>
        <v>105</v>
      </c>
      <c r="AH59" s="20">
        <f t="shared" si="65"/>
        <v>19215</v>
      </c>
      <c r="AI59" s="15">
        <f>IF(Table1[[#This Row],[Sustainability Check 1 (2017-2018) Status]]="Continued", Table1[[#This Row],[Students Per Spring]], 0)</f>
        <v>105</v>
      </c>
      <c r="AJ59" s="20">
        <f t="shared" si="66"/>
        <v>19215</v>
      </c>
      <c r="AK59" s="15">
        <f t="shared" si="69"/>
        <v>210</v>
      </c>
      <c r="AL59" s="20">
        <f t="shared" si="70"/>
        <v>38430</v>
      </c>
      <c r="AM59" s="15">
        <f>IF(Table1[[#This Row],[Sustainability Check 1 (2017-2018) Status]]="Continued", Table1[[#This Row],[Students Per Summer]], 0)</f>
        <v>105</v>
      </c>
      <c r="AN59" s="20">
        <f t="shared" si="75"/>
        <v>19215</v>
      </c>
      <c r="AO59" s="16">
        <f>IF(Table1[[#This Row],[Sustainability Check 1 (2017-2018) Status]]="Continued", Table1[[#This Row],[Students Per Fall]], 0)</f>
        <v>105</v>
      </c>
      <c r="AP59" s="20">
        <f t="shared" si="76"/>
        <v>19215</v>
      </c>
      <c r="AQ59" s="16">
        <f>IF(Table1[[#This Row],[Sustainability Check 1 (2017-2018) Status]]="Continued", Table1[[#This Row],[Students Per Spring]], 0)</f>
        <v>105</v>
      </c>
      <c r="AR59" s="20">
        <f t="shared" si="77"/>
        <v>19215</v>
      </c>
      <c r="AS59" s="16">
        <f t="shared" si="78"/>
        <v>315</v>
      </c>
      <c r="AT59" s="20">
        <f t="shared" si="79"/>
        <v>57645</v>
      </c>
      <c r="AU59" s="16">
        <f>IF(Table1[[#This Row],[Sustainability Check 1 (2017-2018) Status]]="Continued", Table1[[#This Row],[Students Per Summer]], 0)</f>
        <v>105</v>
      </c>
      <c r="AV59" s="20">
        <f t="shared" si="80"/>
        <v>19215</v>
      </c>
      <c r="AW59" s="16">
        <f>IF(Table1[[#This Row],[Sustainability Check 1 (2017-2018) Status]]="Continued", Table1[[#This Row],[Students Per Fall]], 0)</f>
        <v>105</v>
      </c>
      <c r="AX59" s="20">
        <f t="shared" si="81"/>
        <v>19215</v>
      </c>
      <c r="AY59" s="16">
        <f>IF(Table1[[#This Row],[Sustainability Check 1 (2017-2018) Status]]="Continued", Table1[[#This Row],[Students Per Spring]], 0)</f>
        <v>105</v>
      </c>
      <c r="AZ59" s="20">
        <f t="shared" si="82"/>
        <v>19215</v>
      </c>
      <c r="BA59" s="16">
        <f t="shared" si="83"/>
        <v>315</v>
      </c>
      <c r="BB59" s="20">
        <f t="shared" si="84"/>
        <v>57645</v>
      </c>
      <c r="BC59" s="20" t="s">
        <v>145</v>
      </c>
      <c r="BD59" s="16">
        <v>40</v>
      </c>
      <c r="BE59" s="16">
        <v>160</v>
      </c>
      <c r="BF59" s="16">
        <v>80</v>
      </c>
      <c r="BG59" s="16">
        <f t="shared" si="61"/>
        <v>280</v>
      </c>
      <c r="BH59" s="24">
        <v>183</v>
      </c>
      <c r="BI59" s="20">
        <f>Table1[[#This Row],[Check 2 Students Total]]*Table1[[#This Row],[Summer 2018 Price Check]]</f>
        <v>51240</v>
      </c>
      <c r="BJ59" s="16">
        <f>IF(Table1[[#This Row],[Sustainability Check 2 (2018-2019) Status]]="Continued", Table1[[#This Row],[Check 2 Students Summer]], 0)</f>
        <v>40</v>
      </c>
      <c r="BK59" s="20">
        <f>Table1[[#This Row],[Summer 2018 Price Check]]*BJ59</f>
        <v>7320</v>
      </c>
      <c r="BL59" s="16">
        <f>IF(Table1[[#This Row],[Sustainability Check 2 (2018-2019) Status]]="Continued", Table1[[#This Row],[Check 2 Students Fall]], 0)</f>
        <v>160</v>
      </c>
      <c r="BM59" s="20">
        <f>Table1[[#This Row],[Summer 2018 Price Check]]*BL59</f>
        <v>29280</v>
      </c>
      <c r="BN59" s="15">
        <f>IF(Table1[[#This Row],[Sustainability Check 2 (2018-2019) Status]]="Continued", Table1[Check 2 Students Spring], 0)</f>
        <v>80</v>
      </c>
      <c r="BO59" s="20">
        <f>Table1[[#This Row],[Summer 2018 Price Check]]*Table1[[#This Row],[Spring 2019 Students]]</f>
        <v>14640</v>
      </c>
      <c r="BP59" s="16">
        <f t="shared" si="19"/>
        <v>280</v>
      </c>
      <c r="BQ59" s="20">
        <f t="shared" si="20"/>
        <v>51240</v>
      </c>
      <c r="BR59" s="20" t="s">
        <v>224</v>
      </c>
      <c r="BU59" s="15"/>
      <c r="BV59" s="15">
        <f t="shared" si="67"/>
        <v>0</v>
      </c>
      <c r="BW59" s="20"/>
      <c r="BX59" s="20">
        <f t="shared" si="22"/>
        <v>0</v>
      </c>
      <c r="BY59" s="13" t="s">
        <v>217</v>
      </c>
      <c r="BZ59" s="15">
        <f>IF(Table1[[#This Row],[Check 3 Status]]="Continued", Table1[[#This Row],[Check 3 Students Summer]], 0)</f>
        <v>0</v>
      </c>
      <c r="CA59" s="20">
        <f>Table1[[#This Row],[Check 3 Per Student Savings]]*BZ59</f>
        <v>0</v>
      </c>
      <c r="CB59" s="15">
        <f>IF(Table1[[#This Row],[Check 3 Status]]="Continued", Table1[[#This Row],[Check 3 Students Fall]], 0)</f>
        <v>0</v>
      </c>
      <c r="CC59" s="20">
        <f>Table1[[#This Row],[Check 3 Per Student Savings]]*CB59</f>
        <v>0</v>
      </c>
      <c r="CD59" s="15">
        <f>IF(Table1[[#This Row],[Check 3 Status]]="Continued", Table1[[#This Row],[Check 3 Students Spring]], 0)</f>
        <v>0</v>
      </c>
      <c r="CE59" s="20">
        <f>Table1[[#This Row],[Check 3 Per Student Savings]]*CD59</f>
        <v>0</v>
      </c>
      <c r="CF59" s="15">
        <f t="shared" si="23"/>
        <v>0</v>
      </c>
      <c r="CG59" s="20">
        <f t="shared" si="24"/>
        <v>0</v>
      </c>
      <c r="CH59" s="20" t="s">
        <v>224</v>
      </c>
      <c r="CI59" s="15"/>
      <c r="CJ59" s="15"/>
      <c r="CK59" s="15"/>
      <c r="CL59" s="15">
        <f t="shared" si="71"/>
        <v>0</v>
      </c>
      <c r="CM59" s="20">
        <v>0</v>
      </c>
      <c r="CN59" s="20">
        <f t="shared" si="26"/>
        <v>0</v>
      </c>
      <c r="CO59" s="15">
        <f>IF(Table1[[#This Row],[Check 4 Status]]="Continued", Table1[[#This Row],[Check 4 Students Summer]], 0)</f>
        <v>0</v>
      </c>
      <c r="CP59" s="20">
        <f>Table1[[#This Row],[Check 4 Per Student Savings]]*CO59</f>
        <v>0</v>
      </c>
      <c r="CQ59" s="15">
        <f>IF(Table1[[#This Row],[Check 4 Status]]="Continued", Table1[[#This Row],[Check 4 Students Fall]], 0)</f>
        <v>0</v>
      </c>
      <c r="CR59" s="20">
        <f>Table1[[#This Row],[Check 4 Per Student Savings]]*CQ59</f>
        <v>0</v>
      </c>
      <c r="CS59" s="15">
        <f>IF(Table1[[#This Row],[Check 4 Status]]="Continued", Table1[[#This Row],[Check 4 Students Spring]], 0)</f>
        <v>0</v>
      </c>
      <c r="CT59" s="20">
        <f>Table1[[#This Row],[Check 4 Per Student Savings]]*CS59</f>
        <v>0</v>
      </c>
      <c r="CU59" s="89">
        <f t="shared" si="27"/>
        <v>0</v>
      </c>
      <c r="CV59" s="20">
        <f t="shared" si="28"/>
        <v>0</v>
      </c>
      <c r="CW59" s="20" t="s">
        <v>224</v>
      </c>
      <c r="CX59" s="15">
        <v>105</v>
      </c>
      <c r="CY59" s="15">
        <v>105</v>
      </c>
      <c r="CZ59" s="15">
        <v>105</v>
      </c>
      <c r="DA59" s="15">
        <f t="shared" si="29"/>
        <v>315</v>
      </c>
      <c r="DB59" s="20">
        <v>0</v>
      </c>
      <c r="DC59" s="20">
        <f t="shared" si="30"/>
        <v>0</v>
      </c>
      <c r="DD59" s="23" t="s">
        <v>136</v>
      </c>
      <c r="DE59" s="15">
        <f>IF(Table1[[#This Row],[Check 5 Status]]="Continued", Table1[[#This Row],[Check 5 Students Summer]], 0)</f>
        <v>0</v>
      </c>
      <c r="DF59" s="20">
        <f>Table1[[#This Row],[Check 5 Per Student Savings]]*DE59</f>
        <v>0</v>
      </c>
      <c r="DG59" s="15">
        <f>IF(Table1[[#This Row],[Check 5 Status]]="Continued", Table1[[#This Row],[Check 5 Students Fall]], 0)</f>
        <v>0</v>
      </c>
      <c r="DH59" s="20">
        <f>Table1[[#This Row],[Check 5 Per Student Savings]]*DG59</f>
        <v>0</v>
      </c>
      <c r="DI59" s="15">
        <f>IF(Table1[[#This Row],[Check 5 Status]]="Continued", Table1[[#This Row],[Check 5 Students Spring]], 0)</f>
        <v>0</v>
      </c>
      <c r="DJ59" s="20">
        <f>Table1[[#This Row],[Check 5 Per Student Savings]]*DI59</f>
        <v>0</v>
      </c>
      <c r="DK59" s="15">
        <f t="shared" si="31"/>
        <v>0</v>
      </c>
      <c r="DL59" s="20">
        <f t="shared" si="32"/>
        <v>0</v>
      </c>
      <c r="DM59" s="20" t="s">
        <v>224</v>
      </c>
      <c r="DN59" s="15">
        <v>105</v>
      </c>
      <c r="DO59" s="15">
        <v>105</v>
      </c>
      <c r="DP59" s="15">
        <v>105</v>
      </c>
      <c r="DQ59" s="15">
        <f t="shared" si="33"/>
        <v>315</v>
      </c>
      <c r="DR59" s="20">
        <v>0</v>
      </c>
      <c r="DS59" s="20">
        <f t="shared" si="34"/>
        <v>0</v>
      </c>
      <c r="DT59" s="23" t="s">
        <v>136</v>
      </c>
      <c r="DU59" s="15">
        <f>IF(Table1[[#This Row],[Check 6 Status]]="Continued", Table1[[#This Row],[Check 6 Students Summer]], 0)</f>
        <v>0</v>
      </c>
      <c r="DV59" s="20">
        <f>Table1[[#This Row],[Check 6 Per Student Savings]]*DU59</f>
        <v>0</v>
      </c>
      <c r="DW59" s="15">
        <f>IF(Table1[[#This Row],[Check 6 Status]]="Continued", Table1[[#This Row],[Check 6 Students Fall]], 0)</f>
        <v>0</v>
      </c>
      <c r="DX59" s="20">
        <f>Table1[[#This Row],[Check 6 Per Student Savings]]*DW59</f>
        <v>0</v>
      </c>
      <c r="DY59" s="15">
        <f>IF(Table1[[#This Row],[Check 6 Status]]="Continued", Table1[[#This Row],[Check 6 Students Spring]], 0)</f>
        <v>0</v>
      </c>
      <c r="DZ59" s="20">
        <f>Table1[[#This Row],[Check 6 Per Student Savings]]*DY59</f>
        <v>0</v>
      </c>
      <c r="EA59" s="15">
        <f t="shared" si="35"/>
        <v>0</v>
      </c>
      <c r="EB59" s="20">
        <f t="shared" si="36"/>
        <v>0</v>
      </c>
      <c r="EC59"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1120</v>
      </c>
      <c r="ED59"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204960</v>
      </c>
      <c r="EE59" s="20">
        <f>Table1[[#This Row],[Grand Total Savings]]/Table1[[#This Row],[Total Award]]</f>
        <v>18.977777777777778</v>
      </c>
      <c r="EF59" s="13"/>
      <c r="EG59" s="13"/>
      <c r="EH59" s="13"/>
      <c r="EI59" s="13"/>
      <c r="EJ59" s="13"/>
      <c r="EK59" s="13"/>
      <c r="EL59" s="13"/>
      <c r="FB59" s="13"/>
      <c r="FC59" s="13"/>
      <c r="FD59" s="13"/>
      <c r="FE59" s="13"/>
    </row>
    <row r="60" spans="1:161" x14ac:dyDescent="0.25">
      <c r="A60" s="116">
        <v>128</v>
      </c>
      <c r="B60" s="40" t="s">
        <v>435</v>
      </c>
      <c r="C60" s="23" t="s">
        <v>6</v>
      </c>
      <c r="D60" s="71" t="s">
        <v>134</v>
      </c>
      <c r="E60" s="13" t="s">
        <v>177</v>
      </c>
      <c r="F60" s="52">
        <v>15800</v>
      </c>
      <c r="G60" s="23" t="s">
        <v>136</v>
      </c>
      <c r="H60" s="28" t="s">
        <v>1083</v>
      </c>
      <c r="I60" s="28" t="s">
        <v>441</v>
      </c>
      <c r="J60" s="28" t="s">
        <v>442</v>
      </c>
      <c r="K60" s="28" t="s">
        <v>443</v>
      </c>
      <c r="L60" s="28" t="s">
        <v>254</v>
      </c>
      <c r="M60" s="13" t="s">
        <v>163</v>
      </c>
      <c r="N60" s="13" t="s">
        <v>153</v>
      </c>
      <c r="O60" s="13" t="s">
        <v>163</v>
      </c>
      <c r="P60" s="20">
        <v>11016</v>
      </c>
      <c r="Q60" s="13">
        <v>162</v>
      </c>
      <c r="R60" s="20">
        <f t="shared" si="68"/>
        <v>68</v>
      </c>
      <c r="S60" s="15">
        <f t="shared" si="72"/>
        <v>54</v>
      </c>
      <c r="T60" s="15">
        <f t="shared" si="73"/>
        <v>54</v>
      </c>
      <c r="U60" s="15">
        <f t="shared" si="74"/>
        <v>54</v>
      </c>
      <c r="V60" s="13" t="s">
        <v>217</v>
      </c>
      <c r="W60" s="13" t="s">
        <v>144</v>
      </c>
      <c r="Z60" s="42" t="s">
        <v>145</v>
      </c>
      <c r="AA60" s="15">
        <v>0</v>
      </c>
      <c r="AB60" s="20">
        <v>0</v>
      </c>
      <c r="AC60" s="15">
        <v>0</v>
      </c>
      <c r="AD60" s="20">
        <f t="shared" si="62"/>
        <v>0</v>
      </c>
      <c r="AE60" s="15">
        <v>0</v>
      </c>
      <c r="AF60" s="20">
        <f t="shared" si="64"/>
        <v>0</v>
      </c>
      <c r="AG60" s="15">
        <f>Table1[[#This Row],[Students Per Fall]]</f>
        <v>54</v>
      </c>
      <c r="AH60" s="20">
        <f t="shared" si="65"/>
        <v>3672</v>
      </c>
      <c r="AI60" s="15">
        <f>IF(Table1[[#This Row],[Sustainability Check 1 (2017-2018) Status]]="Continued", Table1[[#This Row],[Students Per Spring]], 0)</f>
        <v>54</v>
      </c>
      <c r="AJ60" s="20">
        <f t="shared" si="66"/>
        <v>3672</v>
      </c>
      <c r="AK60" s="15">
        <f t="shared" si="69"/>
        <v>108</v>
      </c>
      <c r="AL60" s="20">
        <f t="shared" si="70"/>
        <v>7344</v>
      </c>
      <c r="AM60" s="15">
        <f>IF(Table1[[#This Row],[Sustainability Check 1 (2017-2018) Status]]="Continued", Table1[[#This Row],[Students Per Summer]], 0)</f>
        <v>54</v>
      </c>
      <c r="AN60" s="20">
        <f t="shared" si="75"/>
        <v>3672</v>
      </c>
      <c r="AO60" s="16">
        <f>IF(Table1[[#This Row],[Sustainability Check 1 (2017-2018) Status]]="Continued", Table1[[#This Row],[Students Per Fall]], 0)</f>
        <v>54</v>
      </c>
      <c r="AP60" s="20">
        <f t="shared" si="76"/>
        <v>3672</v>
      </c>
      <c r="AQ60" s="16">
        <f>IF(Table1[[#This Row],[Sustainability Check 1 (2017-2018) Status]]="Continued", Table1[[#This Row],[Students Per Spring]], 0)</f>
        <v>54</v>
      </c>
      <c r="AR60" s="20">
        <f t="shared" si="77"/>
        <v>3672</v>
      </c>
      <c r="AS60" s="16">
        <f t="shared" si="78"/>
        <v>162</v>
      </c>
      <c r="AT60" s="20">
        <f t="shared" si="79"/>
        <v>11016</v>
      </c>
      <c r="AU60" s="16">
        <f>IF(Table1[[#This Row],[Sustainability Check 1 (2017-2018) Status]]="Continued", Table1[[#This Row],[Students Per Summer]], 0)</f>
        <v>54</v>
      </c>
      <c r="AV60" s="20">
        <f t="shared" si="80"/>
        <v>3672</v>
      </c>
      <c r="AW60" s="16">
        <f>IF(Table1[[#This Row],[Sustainability Check 1 (2017-2018) Status]]="Continued", Table1[[#This Row],[Students Per Fall]], 0)</f>
        <v>54</v>
      </c>
      <c r="AX60" s="20">
        <f t="shared" si="81"/>
        <v>3672</v>
      </c>
      <c r="AY60" s="16">
        <f>IF(Table1[[#This Row],[Sustainability Check 1 (2017-2018) Status]]="Continued", Table1[[#This Row],[Students Per Spring]], 0)</f>
        <v>54</v>
      </c>
      <c r="AZ60" s="20">
        <f t="shared" si="82"/>
        <v>3672</v>
      </c>
      <c r="BA60" s="16">
        <f t="shared" si="83"/>
        <v>162</v>
      </c>
      <c r="BB60" s="20">
        <f t="shared" si="84"/>
        <v>11016</v>
      </c>
      <c r="BC60" s="20" t="s">
        <v>145</v>
      </c>
      <c r="BD60" s="16">
        <v>0</v>
      </c>
      <c r="BE60" s="16">
        <v>150</v>
      </c>
      <c r="BF60" s="16">
        <v>150</v>
      </c>
      <c r="BG60" s="16">
        <f t="shared" si="61"/>
        <v>300</v>
      </c>
      <c r="BH60" s="24">
        <v>67.95</v>
      </c>
      <c r="BI60" s="20">
        <f>Table1[[#This Row],[Check 2 Students Total]]*Table1[[#This Row],[Summer 2018 Price Check]]</f>
        <v>20385</v>
      </c>
      <c r="BJ60" s="16">
        <f>IF(Table1[[#This Row],[Sustainability Check 2 (2018-2019) Status]]="Continued", Table1[[#This Row],[Check 2 Students Summer]], 0)</f>
        <v>0</v>
      </c>
      <c r="BK60" s="20">
        <f>Table1[[#This Row],[Summer 2018 Price Check]]*BJ60</f>
        <v>0</v>
      </c>
      <c r="BL60" s="16">
        <f>IF(Table1[[#This Row],[Sustainability Check 2 (2018-2019) Status]]="Continued", Table1[[#This Row],[Check 2 Students Fall]], 0)</f>
        <v>150</v>
      </c>
      <c r="BM60" s="20">
        <f>Table1[[#This Row],[Summer 2018 Price Check]]*BL60</f>
        <v>10192.5</v>
      </c>
      <c r="BN60" s="15">
        <f>IF(Table1[[#This Row],[Sustainability Check 2 (2018-2019) Status]]="Continued", Table1[Check 2 Students Spring], 0)</f>
        <v>150</v>
      </c>
      <c r="BO60" s="20">
        <f>Table1[[#This Row],[Summer 2018 Price Check]]*Table1[[#This Row],[Spring 2019 Students]]</f>
        <v>10192.5</v>
      </c>
      <c r="BP60" s="16">
        <f t="shared" si="19"/>
        <v>300</v>
      </c>
      <c r="BQ60" s="20">
        <f t="shared" si="20"/>
        <v>20385</v>
      </c>
      <c r="BR60" s="20" t="s">
        <v>145</v>
      </c>
      <c r="BS60" s="15">
        <v>0</v>
      </c>
      <c r="BT60" s="15">
        <v>280</v>
      </c>
      <c r="BU60" s="15">
        <v>150</v>
      </c>
      <c r="BV60" s="15">
        <f t="shared" si="67"/>
        <v>430</v>
      </c>
      <c r="BW60" s="20">
        <v>68</v>
      </c>
      <c r="BX60" s="20">
        <f t="shared" si="22"/>
        <v>29240</v>
      </c>
      <c r="BY60" s="13" t="s">
        <v>217</v>
      </c>
      <c r="BZ60" s="15">
        <f>IF(Table1[[#This Row],[Check 3 Status]]="Continued", Table1[[#This Row],[Check 3 Students Summer]], 0)</f>
        <v>0</v>
      </c>
      <c r="CA60" s="20">
        <f>Table1[[#This Row],[Check 3 Per Student Savings]]*BZ60</f>
        <v>0</v>
      </c>
      <c r="CB60" s="15">
        <f>IF(Table1[[#This Row],[Check 3 Status]]="Continued", Table1[[#This Row],[Check 3 Students Fall]], 0)</f>
        <v>280</v>
      </c>
      <c r="CC60" s="20">
        <f>Table1[[#This Row],[Check 3 Per Student Savings]]*CB60</f>
        <v>19040</v>
      </c>
      <c r="CD60" s="15">
        <f>IF(Table1[[#This Row],[Check 3 Status]]="Continued", Table1[[#This Row],[Check 3 Students Spring]], 0)</f>
        <v>150</v>
      </c>
      <c r="CE60" s="20">
        <f>Table1[[#This Row],[Check 3 Per Student Savings]]*CD60</f>
        <v>10200</v>
      </c>
      <c r="CF60" s="15">
        <f t="shared" si="23"/>
        <v>430</v>
      </c>
      <c r="CG60" s="20">
        <f t="shared" si="24"/>
        <v>29240</v>
      </c>
      <c r="CH60" s="20" t="s">
        <v>156</v>
      </c>
      <c r="CI60" s="15">
        <v>0</v>
      </c>
      <c r="CJ60" s="15">
        <v>280</v>
      </c>
      <c r="CK60" s="15">
        <v>150</v>
      </c>
      <c r="CL60" s="15">
        <v>0</v>
      </c>
      <c r="CM60" s="20">
        <v>0</v>
      </c>
      <c r="CN60" s="20">
        <f t="shared" si="26"/>
        <v>0</v>
      </c>
      <c r="CO60" s="15">
        <f>IF(Table1[[#This Row],[Check 4 Status]]="Continued", Table1[[#This Row],[Check 4 Students Summer]], 0)</f>
        <v>0</v>
      </c>
      <c r="CP60" s="20">
        <f>Table1[[#This Row],[Check 4 Per Student Savings]]*CO60</f>
        <v>0</v>
      </c>
      <c r="CQ60" s="15">
        <f>IF(Table1[[#This Row],[Check 4 Status]]="Continued", Table1[[#This Row],[Check 4 Students Fall]], 0)</f>
        <v>0</v>
      </c>
      <c r="CR60" s="20">
        <f>Table1[[#This Row],[Check 4 Per Student Savings]]*CQ60</f>
        <v>0</v>
      </c>
      <c r="CS60" s="15">
        <f>IF(Table1[[#This Row],[Check 4 Status]]="Continued", Table1[[#This Row],[Check 4 Students Spring]], 0)</f>
        <v>0</v>
      </c>
      <c r="CT60" s="20">
        <f>Table1[[#This Row],[Check 4 Per Student Savings]]*CS60</f>
        <v>0</v>
      </c>
      <c r="CU60" s="89">
        <f t="shared" si="27"/>
        <v>0</v>
      </c>
      <c r="CV60" s="20">
        <f t="shared" si="28"/>
        <v>0</v>
      </c>
      <c r="CW60" s="20" t="s">
        <v>156</v>
      </c>
      <c r="CX60" s="15">
        <v>54</v>
      </c>
      <c r="CY60" s="15">
        <v>54</v>
      </c>
      <c r="CZ60" s="15">
        <v>54</v>
      </c>
      <c r="DA60" s="15">
        <f t="shared" si="29"/>
        <v>162</v>
      </c>
      <c r="DB60" s="20">
        <v>0</v>
      </c>
      <c r="DC60" s="20">
        <f t="shared" si="30"/>
        <v>0</v>
      </c>
      <c r="DD60" s="23" t="s">
        <v>136</v>
      </c>
      <c r="DE60" s="15">
        <f>IF(Table1[[#This Row],[Check 5 Status]]="Continued", Table1[[#This Row],[Check 5 Students Summer]], 0)</f>
        <v>0</v>
      </c>
      <c r="DF60" s="20">
        <f>Table1[[#This Row],[Check 5 Per Student Savings]]*DE60</f>
        <v>0</v>
      </c>
      <c r="DG60" s="15">
        <f>IF(Table1[[#This Row],[Check 5 Status]]="Continued", Table1[[#This Row],[Check 5 Students Fall]], 0)</f>
        <v>0</v>
      </c>
      <c r="DH60" s="20">
        <f>Table1[[#This Row],[Check 5 Per Student Savings]]*DG60</f>
        <v>0</v>
      </c>
      <c r="DI60" s="15">
        <f>IF(Table1[[#This Row],[Check 5 Status]]="Continued", Table1[[#This Row],[Check 5 Students Spring]], 0)</f>
        <v>0</v>
      </c>
      <c r="DJ60" s="20">
        <f>Table1[[#This Row],[Check 5 Per Student Savings]]*DI60</f>
        <v>0</v>
      </c>
      <c r="DK60" s="15">
        <f t="shared" si="31"/>
        <v>0</v>
      </c>
      <c r="DL60" s="20">
        <f t="shared" si="32"/>
        <v>0</v>
      </c>
      <c r="DM60" s="20" t="s">
        <v>156</v>
      </c>
      <c r="DN60" s="15">
        <v>54</v>
      </c>
      <c r="DO60" s="15">
        <v>54</v>
      </c>
      <c r="DP60" s="15">
        <v>54</v>
      </c>
      <c r="DQ60" s="15">
        <f t="shared" si="33"/>
        <v>162</v>
      </c>
      <c r="DR60" s="20">
        <v>0</v>
      </c>
      <c r="DS60" s="20">
        <f t="shared" si="34"/>
        <v>0</v>
      </c>
      <c r="DT60" s="23" t="s">
        <v>136</v>
      </c>
      <c r="DU60" s="15">
        <f>IF(Table1[[#This Row],[Check 6 Status]]="Continued", Table1[[#This Row],[Check 6 Students Summer]], 0)</f>
        <v>0</v>
      </c>
      <c r="DV60" s="20">
        <f>Table1[[#This Row],[Check 6 Per Student Savings]]*DU60</f>
        <v>0</v>
      </c>
      <c r="DW60" s="15">
        <f>IF(Table1[[#This Row],[Check 6 Status]]="Continued", Table1[[#This Row],[Check 6 Students Fall]], 0)</f>
        <v>0</v>
      </c>
      <c r="DX60" s="20">
        <f>Table1[[#This Row],[Check 6 Per Student Savings]]*DW60</f>
        <v>0</v>
      </c>
      <c r="DY60" s="15">
        <f>IF(Table1[[#This Row],[Check 6 Status]]="Continued", Table1[[#This Row],[Check 6 Students Spring]], 0)</f>
        <v>0</v>
      </c>
      <c r="DZ60" s="20">
        <f>Table1[[#This Row],[Check 6 Per Student Savings]]*DY60</f>
        <v>0</v>
      </c>
      <c r="EA60" s="15">
        <f t="shared" si="35"/>
        <v>0</v>
      </c>
      <c r="EB60" s="20">
        <f t="shared" si="36"/>
        <v>0</v>
      </c>
      <c r="EC60"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1162</v>
      </c>
      <c r="ED60"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79001</v>
      </c>
      <c r="EE60" s="20">
        <f>Table1[[#This Row],[Grand Total Savings]]/Table1[[#This Row],[Total Award]]</f>
        <v>5.0000632911392406</v>
      </c>
      <c r="EF60" s="13"/>
      <c r="EG60" s="13"/>
      <c r="EH60" s="13"/>
      <c r="EI60" s="13"/>
      <c r="EJ60" s="13"/>
      <c r="EK60" s="13"/>
      <c r="EL60" s="13"/>
      <c r="FB60" s="13"/>
      <c r="FC60" s="13"/>
      <c r="FD60" s="13"/>
      <c r="FE60" s="13"/>
    </row>
    <row r="61" spans="1:161" x14ac:dyDescent="0.25">
      <c r="A61" s="116">
        <v>129</v>
      </c>
      <c r="B61" s="39" t="s">
        <v>435</v>
      </c>
      <c r="C61" s="23" t="s">
        <v>6</v>
      </c>
      <c r="D61" s="71" t="s">
        <v>134</v>
      </c>
      <c r="E61" s="13" t="s">
        <v>177</v>
      </c>
      <c r="F61" s="52">
        <v>30000</v>
      </c>
      <c r="G61" s="23" t="s">
        <v>136</v>
      </c>
      <c r="H61" s="28" t="s">
        <v>444</v>
      </c>
      <c r="I61" s="28" t="s">
        <v>445</v>
      </c>
      <c r="J61" s="28" t="s">
        <v>446</v>
      </c>
      <c r="K61" s="28" t="s">
        <v>447</v>
      </c>
      <c r="L61" s="28" t="s">
        <v>448</v>
      </c>
      <c r="M61" s="13" t="s">
        <v>163</v>
      </c>
      <c r="N61" s="13" t="s">
        <v>153</v>
      </c>
      <c r="O61" s="13" t="s">
        <v>153</v>
      </c>
      <c r="P61" s="20">
        <v>199200</v>
      </c>
      <c r="Q61" s="16">
        <v>1200</v>
      </c>
      <c r="R61" s="20">
        <f t="shared" si="68"/>
        <v>166</v>
      </c>
      <c r="S61" s="15">
        <f t="shared" si="72"/>
        <v>400</v>
      </c>
      <c r="T61" s="15">
        <f t="shared" si="73"/>
        <v>400</v>
      </c>
      <c r="U61" s="15">
        <f t="shared" si="74"/>
        <v>400</v>
      </c>
      <c r="V61" s="13" t="s">
        <v>449</v>
      </c>
      <c r="W61" s="13" t="s">
        <v>144</v>
      </c>
      <c r="Z61" s="13" t="s">
        <v>145</v>
      </c>
      <c r="AA61" s="15">
        <v>0</v>
      </c>
      <c r="AB61" s="20">
        <v>0</v>
      </c>
      <c r="AC61" s="15">
        <v>0</v>
      </c>
      <c r="AD61" s="20">
        <f t="shared" si="62"/>
        <v>0</v>
      </c>
      <c r="AE61" s="15">
        <v>0</v>
      </c>
      <c r="AF61" s="20">
        <f t="shared" si="64"/>
        <v>0</v>
      </c>
      <c r="AG61" s="15">
        <v>0</v>
      </c>
      <c r="AH61" s="20">
        <f t="shared" si="65"/>
        <v>0</v>
      </c>
      <c r="AI61" s="15">
        <v>0</v>
      </c>
      <c r="AJ61" s="20">
        <f t="shared" si="66"/>
        <v>0</v>
      </c>
      <c r="AK61" s="15">
        <v>0</v>
      </c>
      <c r="AL61" s="20">
        <f t="shared" si="70"/>
        <v>0</v>
      </c>
      <c r="AM61" s="15">
        <f>IF(Table1[[#This Row],[Sustainability Check 1 (2017-2018) Status]]="Continued", Table1[[#This Row],[Students Per Summer]], 0)</f>
        <v>400</v>
      </c>
      <c r="AN61" s="20">
        <f t="shared" si="75"/>
        <v>66400</v>
      </c>
      <c r="AO61" s="16">
        <f>IF(Table1[[#This Row],[Sustainability Check 1 (2017-2018) Status]]="Continued", Table1[[#This Row],[Students Per Fall]], 0)</f>
        <v>400</v>
      </c>
      <c r="AP61" s="20">
        <f t="shared" si="76"/>
        <v>66400</v>
      </c>
      <c r="AQ61" s="16">
        <f>IF(Table1[[#This Row],[Sustainability Check 1 (2017-2018) Status]]="Continued", Table1[[#This Row],[Students Per Spring]], 0)</f>
        <v>400</v>
      </c>
      <c r="AR61" s="20">
        <f t="shared" si="77"/>
        <v>66400</v>
      </c>
      <c r="AS61" s="16">
        <f t="shared" si="78"/>
        <v>1200</v>
      </c>
      <c r="AT61" s="20">
        <f t="shared" si="79"/>
        <v>199200</v>
      </c>
      <c r="AU61" s="16">
        <f>IF(Table1[[#This Row],[Sustainability Check 1 (2017-2018) Status]]="Continued", Table1[[#This Row],[Students Per Summer]], 0)</f>
        <v>400</v>
      </c>
      <c r="AV61" s="20">
        <f t="shared" si="80"/>
        <v>66400</v>
      </c>
      <c r="AW61" s="16">
        <f>IF(Table1[[#This Row],[Sustainability Check 1 (2017-2018) Status]]="Continued", Table1[[#This Row],[Students Per Fall]], 0)</f>
        <v>400</v>
      </c>
      <c r="AX61" s="20">
        <f t="shared" si="81"/>
        <v>66400</v>
      </c>
      <c r="AY61" s="16">
        <f>IF(Table1[[#This Row],[Sustainability Check 1 (2017-2018) Status]]="Continued", Table1[[#This Row],[Students Per Spring]], 0)</f>
        <v>400</v>
      </c>
      <c r="AZ61" s="20">
        <f t="shared" si="82"/>
        <v>66400</v>
      </c>
      <c r="BA61" s="16">
        <f t="shared" si="83"/>
        <v>1200</v>
      </c>
      <c r="BB61" s="20">
        <f t="shared" si="84"/>
        <v>199200</v>
      </c>
      <c r="BC61" s="20" t="s">
        <v>145</v>
      </c>
      <c r="BD61" s="16">
        <v>100</v>
      </c>
      <c r="BE61" s="16">
        <v>700</v>
      </c>
      <c r="BF61" s="16">
        <v>500</v>
      </c>
      <c r="BG61" s="16">
        <f t="shared" si="61"/>
        <v>1300</v>
      </c>
      <c r="BH61" s="24">
        <v>168.09</v>
      </c>
      <c r="BI61" s="20">
        <f>Table1[[#This Row],[Check 2 Students Total]]*Table1[[#This Row],[Summer 2018 Price Check]]</f>
        <v>218517</v>
      </c>
      <c r="BJ61" s="16">
        <f>IF(Table1[[#This Row],[Sustainability Check 2 (2018-2019) Status]]="Continued", Table1[[#This Row],[Check 2 Students Summer]], 0)</f>
        <v>100</v>
      </c>
      <c r="BK61" s="20">
        <f>Table1[[#This Row],[Summer 2018 Price Check]]*BJ61</f>
        <v>16809</v>
      </c>
      <c r="BL61" s="16">
        <f>IF(Table1[[#This Row],[Sustainability Check 2 (2018-2019) Status]]="Continued", Table1[[#This Row],[Check 2 Students Fall]], 0)</f>
        <v>700</v>
      </c>
      <c r="BM61" s="20">
        <f>Table1[[#This Row],[Summer 2018 Price Check]]*BL61</f>
        <v>117663</v>
      </c>
      <c r="BN61" s="15">
        <f>IF(Table1[[#This Row],[Sustainability Check 2 (2018-2019) Status]]="Continued", Table1[Check 2 Students Spring], 0)</f>
        <v>500</v>
      </c>
      <c r="BO61" s="20">
        <f>Table1[[#This Row],[Summer 2018 Price Check]]*Table1[[#This Row],[Spring 2019 Students]]</f>
        <v>84045</v>
      </c>
      <c r="BP61" s="16">
        <f t="shared" si="19"/>
        <v>1300</v>
      </c>
      <c r="BQ61" s="20">
        <f t="shared" si="20"/>
        <v>218517</v>
      </c>
      <c r="BR61" s="20" t="s">
        <v>145</v>
      </c>
      <c r="BS61" s="15">
        <v>76</v>
      </c>
      <c r="BT61" s="15">
        <v>665</v>
      </c>
      <c r="BU61" s="15">
        <v>560</v>
      </c>
      <c r="BV61" s="15">
        <f t="shared" si="67"/>
        <v>1301</v>
      </c>
      <c r="BW61" s="20">
        <v>156.30000000000001</v>
      </c>
      <c r="BX61" s="20">
        <f t="shared" si="22"/>
        <v>203346.30000000002</v>
      </c>
      <c r="BY61" s="13" t="s">
        <v>449</v>
      </c>
      <c r="BZ61" s="15">
        <f>IF(Table1[[#This Row],[Check 3 Status]]="Continued", Table1[[#This Row],[Check 3 Students Summer]], 0)</f>
        <v>76</v>
      </c>
      <c r="CA61" s="20">
        <f>Table1[[#This Row],[Check 3 Per Student Savings]]*BZ61</f>
        <v>11878.800000000001</v>
      </c>
      <c r="CB61" s="15">
        <f>IF(Table1[[#This Row],[Check 3 Status]]="Continued", Table1[[#This Row],[Check 3 Students Fall]], 0)</f>
        <v>665</v>
      </c>
      <c r="CC61" s="20">
        <f>Table1[[#This Row],[Check 3 Per Student Savings]]*CB61</f>
        <v>103939.50000000001</v>
      </c>
      <c r="CD61" s="15">
        <f>IF(Table1[[#This Row],[Check 3 Status]]="Continued", Table1[[#This Row],[Check 3 Students Spring]], 0)</f>
        <v>560</v>
      </c>
      <c r="CE61" s="20">
        <f>Table1[[#This Row],[Check 3 Per Student Savings]]*CD61</f>
        <v>87528</v>
      </c>
      <c r="CF61" s="15">
        <f t="shared" si="23"/>
        <v>1301</v>
      </c>
      <c r="CG61" s="20">
        <f t="shared" si="24"/>
        <v>203346.30000000002</v>
      </c>
      <c r="CH61" s="20" t="s">
        <v>145</v>
      </c>
      <c r="CI61" s="15">
        <v>76</v>
      </c>
      <c r="CJ61" s="15">
        <v>665</v>
      </c>
      <c r="CK61" s="15">
        <v>560</v>
      </c>
      <c r="CL61" s="15">
        <f>CI61+CJ61+CK61</f>
        <v>1301</v>
      </c>
      <c r="CM61" s="20">
        <v>156.30000000000001</v>
      </c>
      <c r="CN61" s="20">
        <f t="shared" si="26"/>
        <v>203346.30000000002</v>
      </c>
      <c r="CO61" s="15">
        <f>IF(Table1[[#This Row],[Check 4 Status]]="Continued", Table1[[#This Row],[Check 4 Students Summer]], 0)</f>
        <v>76</v>
      </c>
      <c r="CP61" s="20">
        <f>Table1[[#This Row],[Check 4 Per Student Savings]]*CO61</f>
        <v>11878.800000000001</v>
      </c>
      <c r="CQ61" s="15">
        <f>IF(Table1[[#This Row],[Check 4 Status]]="Continued", Table1[[#This Row],[Check 4 Students Fall]], 0)</f>
        <v>665</v>
      </c>
      <c r="CR61" s="20">
        <f>Table1[[#This Row],[Check 4 Per Student Savings]]*CQ61</f>
        <v>103939.50000000001</v>
      </c>
      <c r="CS61" s="15">
        <f>IF(Table1[[#This Row],[Check 4 Status]]="Continued", Table1[[#This Row],[Check 4 Students Spring]], 0)</f>
        <v>560</v>
      </c>
      <c r="CT61" s="20">
        <f>Table1[[#This Row],[Check 4 Per Student Savings]]*CS61</f>
        <v>87528</v>
      </c>
      <c r="CU61" s="89">
        <f t="shared" si="27"/>
        <v>1301</v>
      </c>
      <c r="CV61" s="20">
        <f t="shared" si="28"/>
        <v>203346.30000000002</v>
      </c>
      <c r="CW61" s="20" t="s">
        <v>145</v>
      </c>
      <c r="CX61" s="15">
        <v>400</v>
      </c>
      <c r="CY61" s="15">
        <v>400</v>
      </c>
      <c r="CZ61" s="15">
        <v>400</v>
      </c>
      <c r="DA61" s="15">
        <f t="shared" si="29"/>
        <v>1200</v>
      </c>
      <c r="DB61" s="20">
        <v>156.30000000000001</v>
      </c>
      <c r="DC61" s="20">
        <f t="shared" si="30"/>
        <v>187560</v>
      </c>
      <c r="DD61" s="23" t="s">
        <v>136</v>
      </c>
      <c r="DE61" s="15">
        <f>IF(Table1[[#This Row],[Check 5 Status]]="Continued", Table1[[#This Row],[Check 5 Students Summer]], 0)</f>
        <v>400</v>
      </c>
      <c r="DF61" s="20">
        <f>Table1[[#This Row],[Check 5 Per Student Savings]]*DE61</f>
        <v>62520.000000000007</v>
      </c>
      <c r="DG61" s="15">
        <f>IF(Table1[[#This Row],[Check 5 Status]]="Continued", Table1[[#This Row],[Check 5 Students Fall]], 0)</f>
        <v>400</v>
      </c>
      <c r="DH61" s="20">
        <f>Table1[[#This Row],[Check 5 Per Student Savings]]*DG61</f>
        <v>62520.000000000007</v>
      </c>
      <c r="DI61" s="15">
        <f>IF(Table1[[#This Row],[Check 5 Status]]="Continued", Table1[[#This Row],[Check 5 Students Spring]], 0)</f>
        <v>400</v>
      </c>
      <c r="DJ61" s="20">
        <f>Table1[[#This Row],[Check 5 Per Student Savings]]*DI61</f>
        <v>62520.000000000007</v>
      </c>
      <c r="DK61" s="15">
        <f t="shared" si="31"/>
        <v>1200</v>
      </c>
      <c r="DL61" s="20">
        <f t="shared" si="32"/>
        <v>187560.00000000003</v>
      </c>
      <c r="DM61" s="20" t="s">
        <v>145</v>
      </c>
      <c r="DN61" s="15">
        <v>400</v>
      </c>
      <c r="DO61" s="15">
        <v>400</v>
      </c>
      <c r="DP61" s="15">
        <v>400</v>
      </c>
      <c r="DQ61" s="15">
        <f t="shared" si="33"/>
        <v>1200</v>
      </c>
      <c r="DR61" s="20">
        <v>156.30000000000001</v>
      </c>
      <c r="DS61" s="20">
        <f t="shared" si="34"/>
        <v>187560</v>
      </c>
      <c r="DT61" s="23" t="s">
        <v>136</v>
      </c>
      <c r="DU61" s="15">
        <f>IF(Table1[[#This Row],[Check 6 Status]]="Continued", Table1[[#This Row],[Check 6 Students Summer]], 0)</f>
        <v>400</v>
      </c>
      <c r="DV61" s="20">
        <f>Table1[[#This Row],[Check 6 Per Student Savings]]*DU61</f>
        <v>62520.000000000007</v>
      </c>
      <c r="DW61" s="15">
        <f>IF(Table1[[#This Row],[Check 6 Status]]="Continued", Table1[[#This Row],[Check 6 Students Fall]], 0)</f>
        <v>400</v>
      </c>
      <c r="DX61" s="20">
        <f>Table1[[#This Row],[Check 6 Per Student Savings]]*DW61</f>
        <v>62520.000000000007</v>
      </c>
      <c r="DY61" s="15">
        <f>IF(Table1[[#This Row],[Check 6 Status]]="Continued", Table1[[#This Row],[Check 6 Students Spring]], 0)</f>
        <v>400</v>
      </c>
      <c r="DZ61" s="20">
        <f>Table1[[#This Row],[Check 6 Per Student Savings]]*DY61</f>
        <v>62520.000000000007</v>
      </c>
      <c r="EA61" s="15">
        <f t="shared" si="35"/>
        <v>1200</v>
      </c>
      <c r="EB61" s="20">
        <f t="shared" si="36"/>
        <v>187560.00000000003</v>
      </c>
      <c r="EC61"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8702</v>
      </c>
      <c r="ED61"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1398729.6</v>
      </c>
      <c r="EE61" s="20">
        <f>Table1[[#This Row],[Grand Total Savings]]/Table1[[#This Row],[Total Award]]</f>
        <v>46.624320000000004</v>
      </c>
      <c r="EF61" s="13"/>
      <c r="EG61" s="13"/>
      <c r="EH61" s="13"/>
      <c r="EI61" s="13"/>
      <c r="EJ61" s="13"/>
      <c r="EK61" s="13"/>
      <c r="EL61" s="13"/>
      <c r="FB61" s="13"/>
      <c r="FC61" s="13"/>
      <c r="FD61" s="13"/>
      <c r="FE61" s="13"/>
    </row>
    <row r="62" spans="1:161" x14ac:dyDescent="0.25">
      <c r="A62" s="116">
        <v>130</v>
      </c>
      <c r="B62" s="40" t="s">
        <v>435</v>
      </c>
      <c r="C62" s="23" t="s">
        <v>6</v>
      </c>
      <c r="D62" s="71" t="s">
        <v>134</v>
      </c>
      <c r="E62" s="13" t="s">
        <v>381</v>
      </c>
      <c r="F62" s="52">
        <v>29900</v>
      </c>
      <c r="G62" s="23" t="s">
        <v>136</v>
      </c>
      <c r="H62" s="28" t="s">
        <v>450</v>
      </c>
      <c r="I62" s="28" t="s">
        <v>451</v>
      </c>
      <c r="J62" s="28" t="s">
        <v>214</v>
      </c>
      <c r="K62" s="28" t="s">
        <v>215</v>
      </c>
      <c r="L62" s="28" t="s">
        <v>216</v>
      </c>
      <c r="M62" s="13" t="s">
        <v>163</v>
      </c>
      <c r="N62" s="13" t="s">
        <v>163</v>
      </c>
      <c r="O62" s="13" t="s">
        <v>163</v>
      </c>
      <c r="P62" s="20">
        <v>109592</v>
      </c>
      <c r="Q62" s="13">
        <v>800</v>
      </c>
      <c r="R62" s="20">
        <f t="shared" si="68"/>
        <v>136.99</v>
      </c>
      <c r="S62" s="15">
        <f t="shared" si="72"/>
        <v>266.66666666666669</v>
      </c>
      <c r="T62" s="15">
        <f t="shared" si="73"/>
        <v>266.66666666666669</v>
      </c>
      <c r="U62" s="15">
        <f t="shared" si="74"/>
        <v>266.66666666666669</v>
      </c>
      <c r="V62" s="13" t="s">
        <v>217</v>
      </c>
      <c r="W62" s="13" t="s">
        <v>144</v>
      </c>
      <c r="Z62" s="13" t="s">
        <v>145</v>
      </c>
      <c r="AA62" s="15">
        <v>0</v>
      </c>
      <c r="AB62" s="20">
        <v>0</v>
      </c>
      <c r="AC62" s="15">
        <v>0</v>
      </c>
      <c r="AD62" s="20">
        <f t="shared" si="62"/>
        <v>0</v>
      </c>
      <c r="AE62" s="15">
        <v>0</v>
      </c>
      <c r="AF62" s="20">
        <f t="shared" si="64"/>
        <v>0</v>
      </c>
      <c r="AG62" s="15">
        <f>Table1[[#This Row],[Students Per Fall]]</f>
        <v>266.66666666666669</v>
      </c>
      <c r="AH62" s="20">
        <f t="shared" si="65"/>
        <v>36530.666666666672</v>
      </c>
      <c r="AI62" s="15">
        <f>IF(Table1[[#This Row],[Sustainability Check 1 (2017-2018) Status]]="Continued", Table1[[#This Row],[Students Per Spring]], 0)</f>
        <v>266.66666666666669</v>
      </c>
      <c r="AJ62" s="20">
        <f t="shared" si="66"/>
        <v>36530.666666666672</v>
      </c>
      <c r="AK62" s="15">
        <f>AE62+AG62+AI62</f>
        <v>533.33333333333337</v>
      </c>
      <c r="AL62" s="20">
        <f t="shared" si="70"/>
        <v>73061.333333333343</v>
      </c>
      <c r="AM62" s="15">
        <f>IF(Table1[[#This Row],[Sustainability Check 1 (2017-2018) Status]]="Continued", Table1[[#This Row],[Students Per Summer]], 0)</f>
        <v>266.66666666666669</v>
      </c>
      <c r="AN62" s="20">
        <f t="shared" si="75"/>
        <v>36530.666666666672</v>
      </c>
      <c r="AO62" s="16">
        <f>IF(Table1[[#This Row],[Sustainability Check 1 (2017-2018) Status]]="Continued", Table1[[#This Row],[Students Per Fall]], 0)</f>
        <v>266.66666666666669</v>
      </c>
      <c r="AP62" s="20">
        <f t="shared" si="76"/>
        <v>36530.666666666672</v>
      </c>
      <c r="AQ62" s="16">
        <f>IF(Table1[[#This Row],[Sustainability Check 1 (2017-2018) Status]]="Continued", Table1[[#This Row],[Students Per Spring]], 0)</f>
        <v>266.66666666666669</v>
      </c>
      <c r="AR62" s="20">
        <f t="shared" si="77"/>
        <v>36530.666666666672</v>
      </c>
      <c r="AS62" s="16">
        <f t="shared" si="78"/>
        <v>800</v>
      </c>
      <c r="AT62" s="20">
        <f t="shared" si="79"/>
        <v>109592.00000000001</v>
      </c>
      <c r="AU62" s="16">
        <f>IF(Table1[[#This Row],[Sustainability Check 1 (2017-2018) Status]]="Continued", Table1[[#This Row],[Students Per Summer]], 0)</f>
        <v>266.66666666666669</v>
      </c>
      <c r="AV62" s="20">
        <f t="shared" si="80"/>
        <v>36530.666666666672</v>
      </c>
      <c r="AW62" s="16">
        <f>IF(Table1[[#This Row],[Sustainability Check 1 (2017-2018) Status]]="Continued", Table1[[#This Row],[Students Per Fall]], 0)</f>
        <v>266.66666666666669</v>
      </c>
      <c r="AX62" s="20">
        <f t="shared" si="81"/>
        <v>36530.666666666672</v>
      </c>
      <c r="AY62" s="16">
        <f>IF(Table1[[#This Row],[Sustainability Check 1 (2017-2018) Status]]="Continued", Table1[[#This Row],[Students Per Spring]], 0)</f>
        <v>266.66666666666669</v>
      </c>
      <c r="AZ62" s="20">
        <f t="shared" si="82"/>
        <v>36530.666666666672</v>
      </c>
      <c r="BA62" s="16">
        <f t="shared" si="83"/>
        <v>800</v>
      </c>
      <c r="BB62" s="20">
        <f t="shared" si="84"/>
        <v>109592.00000000001</v>
      </c>
      <c r="BC62" s="20" t="s">
        <v>156</v>
      </c>
      <c r="BD62" s="16">
        <v>0</v>
      </c>
      <c r="BE62" s="16">
        <v>0</v>
      </c>
      <c r="BF62" s="16">
        <v>0</v>
      </c>
      <c r="BG62" s="16">
        <v>0</v>
      </c>
      <c r="BH62" s="24">
        <v>115.99</v>
      </c>
      <c r="BI62" s="20">
        <f>Table1[[#This Row],[Check 2 Students Total]]*Table1[[#This Row],[Summer 2018 Price Check]]</f>
        <v>0</v>
      </c>
      <c r="BJ62" s="16">
        <f>IF(Table1[[#This Row],[Sustainability Check 2 (2018-2019) Status]]="Continued", Table1[[#This Row],[Check 2 Students Summer]], 0)</f>
        <v>0</v>
      </c>
      <c r="BK62" s="20">
        <f>Table1[[#This Row],[Summer 2018 Price Check]]*BJ62</f>
        <v>0</v>
      </c>
      <c r="BL62" s="16">
        <f>IF(Table1[[#This Row],[Sustainability Check 2 (2018-2019) Status]]="Continued", Table1[[#This Row],[Check 2 Students Fall]], 0)</f>
        <v>0</v>
      </c>
      <c r="BM62" s="20">
        <f>Table1[[#This Row],[Summer 2018 Price Check]]*BL62</f>
        <v>0</v>
      </c>
      <c r="BN62" s="15">
        <f>IF(Table1[[#This Row],[Sustainability Check 2 (2018-2019) Status]]="Continued", Table1[Check 2 Students Spring], 0)</f>
        <v>0</v>
      </c>
      <c r="BO62" s="20">
        <f>Table1[[#This Row],[Summer 2018 Price Check]]*Table1[[#This Row],[Spring 2019 Students]]</f>
        <v>0</v>
      </c>
      <c r="BP62" s="16">
        <f t="shared" si="19"/>
        <v>0</v>
      </c>
      <c r="BQ62" s="20">
        <f t="shared" si="20"/>
        <v>0</v>
      </c>
      <c r="BR62" s="20" t="s">
        <v>156</v>
      </c>
      <c r="BS62" s="15">
        <v>0</v>
      </c>
      <c r="BT62" s="15">
        <v>0</v>
      </c>
      <c r="BU62" s="15">
        <v>0</v>
      </c>
      <c r="BV62" s="15">
        <f t="shared" si="67"/>
        <v>0</v>
      </c>
      <c r="BW62" s="20"/>
      <c r="BX62" s="20">
        <f t="shared" si="22"/>
        <v>0</v>
      </c>
      <c r="BY62" s="13" t="s">
        <v>217</v>
      </c>
      <c r="BZ62" s="15">
        <f>IF(Table1[[#This Row],[Check 3 Status]]="Continued", Table1[[#This Row],[Check 3 Students Summer]], 0)</f>
        <v>0</v>
      </c>
      <c r="CA62" s="20">
        <f>Table1[[#This Row],[Check 3 Per Student Savings]]*BZ62</f>
        <v>0</v>
      </c>
      <c r="CB62" s="15">
        <f>IF(Table1[[#This Row],[Check 3 Status]]="Continued", Table1[[#This Row],[Check 3 Students Fall]], 0)</f>
        <v>0</v>
      </c>
      <c r="CC62" s="20">
        <f>Table1[[#This Row],[Check 3 Per Student Savings]]*CB62</f>
        <v>0</v>
      </c>
      <c r="CD62" s="15">
        <f>IF(Table1[[#This Row],[Check 3 Status]]="Continued", Table1[[#This Row],[Check 3 Students Spring]], 0)</f>
        <v>0</v>
      </c>
      <c r="CE62" s="20">
        <f>Table1[[#This Row],[Check 3 Per Student Savings]]*CD62</f>
        <v>0</v>
      </c>
      <c r="CF62" s="15">
        <f t="shared" si="23"/>
        <v>0</v>
      </c>
      <c r="CG62" s="20">
        <f t="shared" si="24"/>
        <v>0</v>
      </c>
      <c r="CH62" s="20" t="s">
        <v>156</v>
      </c>
      <c r="CI62" s="15">
        <v>0</v>
      </c>
      <c r="CJ62" s="15">
        <v>0</v>
      </c>
      <c r="CK62" s="15">
        <v>0</v>
      </c>
      <c r="CL62" s="15">
        <f>CI62+CJ62+CK62</f>
        <v>0</v>
      </c>
      <c r="CM62" s="20"/>
      <c r="CN62" s="20">
        <f t="shared" si="26"/>
        <v>0</v>
      </c>
      <c r="CO62" s="15">
        <f>IF(Table1[[#This Row],[Check 4 Status]]="Continued", Table1[[#This Row],[Check 4 Students Summer]], 0)</f>
        <v>0</v>
      </c>
      <c r="CP62" s="20">
        <f>Table1[[#This Row],[Check 4 Per Student Savings]]*CO62</f>
        <v>0</v>
      </c>
      <c r="CQ62" s="15">
        <f>IF(Table1[[#This Row],[Check 4 Status]]="Continued", Table1[[#This Row],[Check 4 Students Fall]], 0)</f>
        <v>0</v>
      </c>
      <c r="CR62" s="20">
        <f>Table1[[#This Row],[Check 4 Per Student Savings]]*CQ62</f>
        <v>0</v>
      </c>
      <c r="CS62" s="15">
        <f>IF(Table1[[#This Row],[Check 4 Status]]="Continued", Table1[[#This Row],[Check 4 Students Spring]], 0)</f>
        <v>0</v>
      </c>
      <c r="CT62" s="20">
        <f>Table1[[#This Row],[Check 4 Per Student Savings]]*CS62</f>
        <v>0</v>
      </c>
      <c r="CU62" s="89">
        <f t="shared" si="27"/>
        <v>0</v>
      </c>
      <c r="CV62" s="20">
        <f t="shared" si="28"/>
        <v>0</v>
      </c>
      <c r="CW62" s="20" t="s">
        <v>156</v>
      </c>
      <c r="CX62" s="15">
        <v>266.66666666666669</v>
      </c>
      <c r="CY62" s="15">
        <v>266.66666666666669</v>
      </c>
      <c r="CZ62" s="15">
        <v>266.66666666666669</v>
      </c>
      <c r="DA62" s="15">
        <f t="shared" si="29"/>
        <v>800</v>
      </c>
      <c r="DB62" s="20">
        <v>0</v>
      </c>
      <c r="DC62" s="20">
        <f t="shared" si="30"/>
        <v>0</v>
      </c>
      <c r="DD62" s="23" t="s">
        <v>136</v>
      </c>
      <c r="DE62" s="15">
        <f>IF(Table1[[#This Row],[Check 5 Status]]="Continued", Table1[[#This Row],[Check 5 Students Summer]], 0)</f>
        <v>0</v>
      </c>
      <c r="DF62" s="20">
        <f>Table1[[#This Row],[Check 5 Per Student Savings]]*DE62</f>
        <v>0</v>
      </c>
      <c r="DG62" s="15">
        <f>IF(Table1[[#This Row],[Check 5 Status]]="Continued", Table1[[#This Row],[Check 5 Students Fall]], 0)</f>
        <v>0</v>
      </c>
      <c r="DH62" s="20">
        <f>Table1[[#This Row],[Check 5 Per Student Savings]]*DG62</f>
        <v>0</v>
      </c>
      <c r="DI62" s="15">
        <f>IF(Table1[[#This Row],[Check 5 Status]]="Continued", Table1[[#This Row],[Check 5 Students Spring]], 0)</f>
        <v>0</v>
      </c>
      <c r="DJ62" s="20">
        <f>Table1[[#This Row],[Check 5 Per Student Savings]]*DI62</f>
        <v>0</v>
      </c>
      <c r="DK62" s="15">
        <f t="shared" si="31"/>
        <v>0</v>
      </c>
      <c r="DL62" s="20">
        <f t="shared" si="32"/>
        <v>0</v>
      </c>
      <c r="DM62" s="20" t="s">
        <v>156</v>
      </c>
      <c r="DN62" s="15">
        <v>266.66666666666669</v>
      </c>
      <c r="DO62" s="15">
        <v>266.66666666666669</v>
      </c>
      <c r="DP62" s="15">
        <v>266.66666666666669</v>
      </c>
      <c r="DQ62" s="15">
        <f t="shared" si="33"/>
        <v>800</v>
      </c>
      <c r="DR62" s="20">
        <v>0</v>
      </c>
      <c r="DS62" s="20">
        <f t="shared" si="34"/>
        <v>0</v>
      </c>
      <c r="DT62" s="23" t="s">
        <v>136</v>
      </c>
      <c r="DU62" s="15">
        <f>IF(Table1[[#This Row],[Check 6 Status]]="Continued", Table1[[#This Row],[Check 6 Students Summer]], 0)</f>
        <v>0</v>
      </c>
      <c r="DV62" s="20">
        <f>Table1[[#This Row],[Check 6 Per Student Savings]]*DU62</f>
        <v>0</v>
      </c>
      <c r="DW62" s="15">
        <f>IF(Table1[[#This Row],[Check 6 Status]]="Continued", Table1[[#This Row],[Check 6 Students Fall]], 0)</f>
        <v>0</v>
      </c>
      <c r="DX62" s="20">
        <f>Table1[[#This Row],[Check 6 Per Student Savings]]*DW62</f>
        <v>0</v>
      </c>
      <c r="DY62" s="15">
        <f>IF(Table1[[#This Row],[Check 6 Status]]="Continued", Table1[[#This Row],[Check 6 Students Spring]], 0)</f>
        <v>0</v>
      </c>
      <c r="DZ62" s="20">
        <f>Table1[[#This Row],[Check 6 Per Student Savings]]*DY62</f>
        <v>0</v>
      </c>
      <c r="EA62" s="15">
        <f t="shared" si="35"/>
        <v>0</v>
      </c>
      <c r="EB62" s="20">
        <f t="shared" si="36"/>
        <v>0</v>
      </c>
      <c r="EC62"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2133.3333333333335</v>
      </c>
      <c r="ED62"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292245.33333333337</v>
      </c>
      <c r="EE62" s="20">
        <f>Table1[[#This Row],[Grand Total Savings]]/Table1[[#This Row],[Total Award]]</f>
        <v>9.7740914158305472</v>
      </c>
      <c r="EF62" s="13"/>
      <c r="EG62" s="13"/>
      <c r="EH62" s="13"/>
      <c r="EI62" s="13"/>
      <c r="EJ62" s="13"/>
      <c r="EK62" s="13"/>
      <c r="EL62" s="13"/>
      <c r="FB62" s="13"/>
      <c r="FC62" s="13"/>
      <c r="FD62" s="13"/>
      <c r="FE62" s="13"/>
    </row>
    <row r="63" spans="1:161" x14ac:dyDescent="0.25">
      <c r="A63" s="116">
        <v>132</v>
      </c>
      <c r="B63" s="40" t="s">
        <v>435</v>
      </c>
      <c r="C63" s="23" t="s">
        <v>6</v>
      </c>
      <c r="D63" s="71" t="s">
        <v>134</v>
      </c>
      <c r="E63" s="13" t="s">
        <v>226</v>
      </c>
      <c r="F63" s="52">
        <v>20800</v>
      </c>
      <c r="G63" s="23" t="s">
        <v>136</v>
      </c>
      <c r="H63" s="28" t="s">
        <v>452</v>
      </c>
      <c r="I63" s="28" t="s">
        <v>453</v>
      </c>
      <c r="J63" s="28" t="s">
        <v>454</v>
      </c>
      <c r="K63" s="28" t="s">
        <v>455</v>
      </c>
      <c r="L63" s="28" t="s">
        <v>201</v>
      </c>
      <c r="M63" s="13" t="s">
        <v>163</v>
      </c>
      <c r="N63" s="13" t="s">
        <v>142</v>
      </c>
      <c r="O63" s="13" t="s">
        <v>142</v>
      </c>
      <c r="P63" s="20">
        <v>115560</v>
      </c>
      <c r="Q63" s="13">
        <v>540</v>
      </c>
      <c r="R63" s="20">
        <f t="shared" si="68"/>
        <v>214</v>
      </c>
      <c r="S63" s="15">
        <f t="shared" si="72"/>
        <v>180</v>
      </c>
      <c r="T63" s="15">
        <f t="shared" si="73"/>
        <v>180</v>
      </c>
      <c r="U63" s="15">
        <f t="shared" si="74"/>
        <v>180</v>
      </c>
      <c r="V63" s="13" t="s">
        <v>217</v>
      </c>
      <c r="W63" s="13" t="s">
        <v>144</v>
      </c>
      <c r="Z63" s="13" t="s">
        <v>145</v>
      </c>
      <c r="AA63" s="15">
        <v>0</v>
      </c>
      <c r="AB63" s="20">
        <v>0</v>
      </c>
      <c r="AC63" s="15">
        <v>0</v>
      </c>
      <c r="AD63" s="20">
        <f t="shared" ref="AD63:AD94" si="85">AB63</f>
        <v>0</v>
      </c>
      <c r="AE63" s="15">
        <v>0</v>
      </c>
      <c r="AF63" s="20">
        <f t="shared" si="64"/>
        <v>0</v>
      </c>
      <c r="AG63" s="15">
        <f>Table1[[#This Row],[Students Per Fall]]</f>
        <v>180</v>
      </c>
      <c r="AH63" s="20">
        <f t="shared" si="65"/>
        <v>38520</v>
      </c>
      <c r="AI63" s="15">
        <f>IF(Table1[[#This Row],[Sustainability Check 1 (2017-2018) Status]]="Continued", Table1[[#This Row],[Students Per Spring]], 0)</f>
        <v>180</v>
      </c>
      <c r="AJ63" s="20">
        <f t="shared" si="66"/>
        <v>38520</v>
      </c>
      <c r="AK63" s="15">
        <f>AE63+AG63+AI63</f>
        <v>360</v>
      </c>
      <c r="AL63" s="20">
        <f t="shared" si="70"/>
        <v>77040</v>
      </c>
      <c r="AM63" s="15">
        <f>IF(Table1[[#This Row],[Sustainability Check 1 (2017-2018) Status]]="Continued", Table1[[#This Row],[Students Per Summer]], 0)</f>
        <v>180</v>
      </c>
      <c r="AN63" s="20">
        <f t="shared" si="75"/>
        <v>38520</v>
      </c>
      <c r="AO63" s="16">
        <f>IF(Table1[[#This Row],[Sustainability Check 1 (2017-2018) Status]]="Continued", Table1[[#This Row],[Students Per Fall]], 0)</f>
        <v>180</v>
      </c>
      <c r="AP63" s="20">
        <f t="shared" si="76"/>
        <v>38520</v>
      </c>
      <c r="AQ63" s="16">
        <f>IF(Table1[[#This Row],[Sustainability Check 1 (2017-2018) Status]]="Continued", Table1[[#This Row],[Students Per Spring]], 0)</f>
        <v>180</v>
      </c>
      <c r="AR63" s="20">
        <f t="shared" si="77"/>
        <v>38520</v>
      </c>
      <c r="AS63" s="16">
        <f t="shared" si="78"/>
        <v>540</v>
      </c>
      <c r="AT63" s="20">
        <f t="shared" si="79"/>
        <v>115560</v>
      </c>
      <c r="AU63" s="16">
        <f>IF(Table1[[#This Row],[Sustainability Check 1 (2017-2018) Status]]="Continued", Table1[[#This Row],[Students Per Summer]], 0)</f>
        <v>180</v>
      </c>
      <c r="AV63" s="20">
        <f t="shared" si="80"/>
        <v>38520</v>
      </c>
      <c r="AW63" s="16">
        <f>IF(Table1[[#This Row],[Sustainability Check 1 (2017-2018) Status]]="Continued", Table1[[#This Row],[Students Per Fall]], 0)</f>
        <v>180</v>
      </c>
      <c r="AX63" s="20">
        <f t="shared" si="81"/>
        <v>38520</v>
      </c>
      <c r="AY63" s="16">
        <f>IF(Table1[[#This Row],[Sustainability Check 1 (2017-2018) Status]]="Continued", Table1[[#This Row],[Students Per Spring]], 0)</f>
        <v>180</v>
      </c>
      <c r="AZ63" s="20">
        <f t="shared" si="82"/>
        <v>38520</v>
      </c>
      <c r="BA63" s="16">
        <f t="shared" si="83"/>
        <v>540</v>
      </c>
      <c r="BB63" s="20">
        <f t="shared" si="84"/>
        <v>115560</v>
      </c>
      <c r="BC63" s="20" t="s">
        <v>145</v>
      </c>
      <c r="BD63" s="16">
        <v>50</v>
      </c>
      <c r="BE63" s="16">
        <v>450</v>
      </c>
      <c r="BF63" s="16">
        <v>350</v>
      </c>
      <c r="BG63" s="16">
        <f t="shared" ref="BG63:BG94" si="86">SUM(BD63:BF63)</f>
        <v>850</v>
      </c>
      <c r="BH63" s="24">
        <v>280.93</v>
      </c>
      <c r="BI63" s="20">
        <f>Table1[[#This Row],[Check 2 Students Total]]*Table1[[#This Row],[Summer 2018 Price Check]]</f>
        <v>238790.5</v>
      </c>
      <c r="BJ63" s="16">
        <f>IF(Table1[[#This Row],[Sustainability Check 2 (2018-2019) Status]]="Continued", Table1[[#This Row],[Check 2 Students Summer]], 0)</f>
        <v>50</v>
      </c>
      <c r="BK63" s="20">
        <f>Table1[[#This Row],[Summer 2018 Price Check]]*BJ63</f>
        <v>14046.5</v>
      </c>
      <c r="BL63" s="16">
        <f>IF(Table1[[#This Row],[Sustainability Check 2 (2018-2019) Status]]="Continued", Table1[[#This Row],[Check 2 Students Fall]], 0)</f>
        <v>450</v>
      </c>
      <c r="BM63" s="20">
        <f>Table1[[#This Row],[Summer 2018 Price Check]]*BL63</f>
        <v>126418.5</v>
      </c>
      <c r="BN63" s="15">
        <f>IF(Table1[[#This Row],[Sustainability Check 2 (2018-2019) Status]]="Continued", Table1[Check 2 Students Spring], 0)</f>
        <v>350</v>
      </c>
      <c r="BO63" s="20">
        <f>Table1[[#This Row],[Summer 2018 Price Check]]*Table1[[#This Row],[Spring 2019 Students]]</f>
        <v>98325.5</v>
      </c>
      <c r="BP63" s="16">
        <f t="shared" si="19"/>
        <v>850</v>
      </c>
      <c r="BQ63" s="20">
        <f t="shared" si="20"/>
        <v>238790.5</v>
      </c>
      <c r="BR63" s="20" t="s">
        <v>145</v>
      </c>
      <c r="BS63" s="15">
        <v>34</v>
      </c>
      <c r="BT63" s="15">
        <v>260</v>
      </c>
      <c r="BU63" s="15">
        <v>114</v>
      </c>
      <c r="BV63" s="15">
        <f t="shared" si="67"/>
        <v>408</v>
      </c>
      <c r="BW63" s="20">
        <v>240</v>
      </c>
      <c r="BX63" s="20">
        <f t="shared" si="22"/>
        <v>97920</v>
      </c>
      <c r="BY63" s="13" t="s">
        <v>217</v>
      </c>
      <c r="BZ63" s="15">
        <f>IF(Table1[[#This Row],[Check 3 Status]]="Continued", Table1[[#This Row],[Check 3 Students Summer]], 0)</f>
        <v>34</v>
      </c>
      <c r="CA63" s="20">
        <f>Table1[[#This Row],[Check 3 Per Student Savings]]*BZ63</f>
        <v>8160</v>
      </c>
      <c r="CB63" s="15">
        <f>IF(Table1[[#This Row],[Check 3 Status]]="Continued", Table1[[#This Row],[Check 3 Students Fall]], 0)</f>
        <v>260</v>
      </c>
      <c r="CC63" s="20">
        <f>Table1[[#This Row],[Check 3 Per Student Savings]]*CB63</f>
        <v>62400</v>
      </c>
      <c r="CD63" s="15">
        <f>IF(Table1[[#This Row],[Check 3 Status]]="Continued", Table1[[#This Row],[Check 3 Students Spring]], 0)</f>
        <v>114</v>
      </c>
      <c r="CE63" s="20">
        <f>Table1[[#This Row],[Check 3 Per Student Savings]]*CD63</f>
        <v>27360</v>
      </c>
      <c r="CF63" s="15">
        <f t="shared" si="23"/>
        <v>408</v>
      </c>
      <c r="CG63" s="20">
        <f t="shared" si="24"/>
        <v>97920</v>
      </c>
      <c r="CH63" s="20" t="s">
        <v>145</v>
      </c>
      <c r="CI63" s="15">
        <v>34</v>
      </c>
      <c r="CJ63" s="15">
        <v>260</v>
      </c>
      <c r="CK63" s="15">
        <v>114</v>
      </c>
      <c r="CL63" s="15">
        <f>CI63+CJ63+CK63</f>
        <v>408</v>
      </c>
      <c r="CM63" s="20">
        <v>240</v>
      </c>
      <c r="CN63" s="20">
        <f t="shared" si="26"/>
        <v>97920</v>
      </c>
      <c r="CO63" s="15">
        <f>IF(Table1[[#This Row],[Check 4 Status]]="Continued", Table1[[#This Row],[Check 4 Students Summer]], 0)</f>
        <v>34</v>
      </c>
      <c r="CP63" s="20">
        <f>Table1[[#This Row],[Check 4 Per Student Savings]]*CO63</f>
        <v>8160</v>
      </c>
      <c r="CQ63" s="15">
        <f>IF(Table1[[#This Row],[Check 4 Status]]="Continued", Table1[[#This Row],[Check 4 Students Fall]], 0)</f>
        <v>260</v>
      </c>
      <c r="CR63" s="20">
        <f>Table1[[#This Row],[Check 4 Per Student Savings]]*CQ63</f>
        <v>62400</v>
      </c>
      <c r="CS63" s="15">
        <f>IF(Table1[[#This Row],[Check 4 Status]]="Continued", Table1[[#This Row],[Check 4 Students Spring]], 0)</f>
        <v>114</v>
      </c>
      <c r="CT63" s="20">
        <f>Table1[[#This Row],[Check 4 Per Student Savings]]*CS63</f>
        <v>27360</v>
      </c>
      <c r="CU63" s="89">
        <f t="shared" si="27"/>
        <v>408</v>
      </c>
      <c r="CV63" s="20">
        <f t="shared" si="28"/>
        <v>97920</v>
      </c>
      <c r="CW63" s="20" t="s">
        <v>145</v>
      </c>
      <c r="CX63" s="15">
        <v>180</v>
      </c>
      <c r="CY63" s="15">
        <v>180</v>
      </c>
      <c r="CZ63" s="15">
        <v>180</v>
      </c>
      <c r="DA63" s="15">
        <f t="shared" si="29"/>
        <v>540</v>
      </c>
      <c r="DB63" s="20">
        <v>240</v>
      </c>
      <c r="DC63" s="20">
        <f t="shared" si="30"/>
        <v>129600</v>
      </c>
      <c r="DD63" s="23" t="s">
        <v>136</v>
      </c>
      <c r="DE63" s="15">
        <f>IF(Table1[[#This Row],[Check 5 Status]]="Continued", Table1[[#This Row],[Check 5 Students Summer]], 0)</f>
        <v>180</v>
      </c>
      <c r="DF63" s="20">
        <f>Table1[[#This Row],[Check 5 Per Student Savings]]*DE63</f>
        <v>43200</v>
      </c>
      <c r="DG63" s="15">
        <f>IF(Table1[[#This Row],[Check 5 Status]]="Continued", Table1[[#This Row],[Check 5 Students Fall]], 0)</f>
        <v>180</v>
      </c>
      <c r="DH63" s="20">
        <f>Table1[[#This Row],[Check 5 Per Student Savings]]*DG63</f>
        <v>43200</v>
      </c>
      <c r="DI63" s="15">
        <f>IF(Table1[[#This Row],[Check 5 Status]]="Continued", Table1[[#This Row],[Check 5 Students Spring]], 0)</f>
        <v>180</v>
      </c>
      <c r="DJ63" s="20">
        <f>Table1[[#This Row],[Check 5 Per Student Savings]]*DI63</f>
        <v>43200</v>
      </c>
      <c r="DK63" s="15">
        <f t="shared" si="31"/>
        <v>540</v>
      </c>
      <c r="DL63" s="20">
        <f t="shared" si="32"/>
        <v>129600</v>
      </c>
      <c r="DM63" s="20" t="s">
        <v>145</v>
      </c>
      <c r="DN63" s="15">
        <v>180</v>
      </c>
      <c r="DO63" s="15">
        <v>180</v>
      </c>
      <c r="DP63" s="15">
        <v>180</v>
      </c>
      <c r="DQ63" s="15">
        <f t="shared" si="33"/>
        <v>540</v>
      </c>
      <c r="DR63" s="20">
        <v>240</v>
      </c>
      <c r="DS63" s="20">
        <f t="shared" si="34"/>
        <v>129600</v>
      </c>
      <c r="DT63" s="23" t="s">
        <v>136</v>
      </c>
      <c r="DU63" s="15">
        <f>IF(Table1[[#This Row],[Check 6 Status]]="Continued", Table1[[#This Row],[Check 6 Students Summer]], 0)</f>
        <v>180</v>
      </c>
      <c r="DV63" s="20">
        <f>Table1[[#This Row],[Check 6 Per Student Savings]]*DU63</f>
        <v>43200</v>
      </c>
      <c r="DW63" s="15">
        <f>IF(Table1[[#This Row],[Check 6 Status]]="Continued", Table1[[#This Row],[Check 6 Students Fall]], 0)</f>
        <v>180</v>
      </c>
      <c r="DX63" s="20">
        <f>Table1[[#This Row],[Check 6 Per Student Savings]]*DW63</f>
        <v>43200</v>
      </c>
      <c r="DY63" s="15">
        <f>IF(Table1[[#This Row],[Check 6 Status]]="Continued", Table1[[#This Row],[Check 6 Students Spring]], 0)</f>
        <v>180</v>
      </c>
      <c r="DZ63" s="20">
        <f>Table1[[#This Row],[Check 6 Per Student Savings]]*DY63</f>
        <v>43200</v>
      </c>
      <c r="EA63" s="15">
        <f t="shared" si="35"/>
        <v>540</v>
      </c>
      <c r="EB63" s="20">
        <f t="shared" si="36"/>
        <v>129600</v>
      </c>
      <c r="EC63"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4186</v>
      </c>
      <c r="ED63"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1001990.5</v>
      </c>
      <c r="EE63" s="20">
        <f>Table1[[#This Row],[Grand Total Savings]]/Table1[[#This Row],[Total Award]]</f>
        <v>48.17262019230769</v>
      </c>
      <c r="EF63" s="13"/>
      <c r="EG63" s="13"/>
      <c r="EH63" s="13"/>
      <c r="EI63" s="13"/>
      <c r="EJ63" s="13"/>
      <c r="EK63" s="13"/>
      <c r="EL63" s="13"/>
      <c r="FB63" s="13"/>
      <c r="FC63" s="13"/>
      <c r="FD63" s="13"/>
      <c r="FE63" s="13"/>
    </row>
    <row r="64" spans="1:161" x14ac:dyDescent="0.25">
      <c r="A64" s="116">
        <v>133</v>
      </c>
      <c r="B64" s="40" t="s">
        <v>435</v>
      </c>
      <c r="C64" s="23" t="s">
        <v>6</v>
      </c>
      <c r="D64" s="71" t="s">
        <v>134</v>
      </c>
      <c r="E64" s="13" t="s">
        <v>381</v>
      </c>
      <c r="F64" s="52">
        <v>21700</v>
      </c>
      <c r="G64" s="23" t="s">
        <v>136</v>
      </c>
      <c r="H64" s="28" t="s">
        <v>456</v>
      </c>
      <c r="I64" s="28" t="s">
        <v>457</v>
      </c>
      <c r="J64" s="28" t="s">
        <v>446</v>
      </c>
      <c r="K64" s="28" t="s">
        <v>447</v>
      </c>
      <c r="L64" s="28" t="s">
        <v>448</v>
      </c>
      <c r="M64" s="13" t="s">
        <v>163</v>
      </c>
      <c r="N64" s="13" t="s">
        <v>142</v>
      </c>
      <c r="O64" s="13" t="s">
        <v>142</v>
      </c>
      <c r="P64" s="20">
        <v>66871.64</v>
      </c>
      <c r="Q64" s="13">
        <v>836</v>
      </c>
      <c r="R64" s="20">
        <f t="shared" si="68"/>
        <v>79.989999999999995</v>
      </c>
      <c r="S64" s="15">
        <f t="shared" si="72"/>
        <v>278.66666666666669</v>
      </c>
      <c r="T64" s="15">
        <f t="shared" si="73"/>
        <v>278.66666666666669</v>
      </c>
      <c r="U64" s="15">
        <f t="shared" si="74"/>
        <v>278.66666666666669</v>
      </c>
      <c r="V64" s="13" t="s">
        <v>449</v>
      </c>
      <c r="W64" s="13" t="s">
        <v>144</v>
      </c>
      <c r="Z64" s="13" t="s">
        <v>145</v>
      </c>
      <c r="AA64" s="15">
        <v>0</v>
      </c>
      <c r="AB64" s="20">
        <v>0</v>
      </c>
      <c r="AC64" s="15">
        <v>0</v>
      </c>
      <c r="AD64" s="20">
        <f t="shared" si="85"/>
        <v>0</v>
      </c>
      <c r="AE64" s="15">
        <v>0</v>
      </c>
      <c r="AF64" s="20">
        <f t="shared" si="64"/>
        <v>0</v>
      </c>
      <c r="AG64" s="15">
        <v>0</v>
      </c>
      <c r="AH64" s="20">
        <f t="shared" si="65"/>
        <v>0</v>
      </c>
      <c r="AI64" s="15">
        <v>0</v>
      </c>
      <c r="AJ64" s="20">
        <f t="shared" si="66"/>
        <v>0</v>
      </c>
      <c r="AK64" s="15">
        <v>0</v>
      </c>
      <c r="AL64" s="20">
        <f t="shared" si="70"/>
        <v>0</v>
      </c>
      <c r="AM64" s="15">
        <f>IF(Table1[[#This Row],[Sustainability Check 1 (2017-2018) Status]]="Continued", Table1[[#This Row],[Students Per Summer]], 0)</f>
        <v>278.66666666666669</v>
      </c>
      <c r="AN64" s="20">
        <f t="shared" si="75"/>
        <v>22290.546666666665</v>
      </c>
      <c r="AO64" s="16">
        <f>IF(Table1[[#This Row],[Sustainability Check 1 (2017-2018) Status]]="Continued", Table1[[#This Row],[Students Per Fall]], 0)</f>
        <v>278.66666666666669</v>
      </c>
      <c r="AP64" s="20">
        <f t="shared" si="76"/>
        <v>22290.546666666665</v>
      </c>
      <c r="AQ64" s="16">
        <f>IF(Table1[[#This Row],[Sustainability Check 1 (2017-2018) Status]]="Continued", Table1[[#This Row],[Students Per Spring]], 0)</f>
        <v>278.66666666666669</v>
      </c>
      <c r="AR64" s="20">
        <f t="shared" si="77"/>
        <v>22290.546666666665</v>
      </c>
      <c r="AS64" s="16">
        <f t="shared" si="78"/>
        <v>836</v>
      </c>
      <c r="AT64" s="20">
        <f t="shared" si="79"/>
        <v>66871.64</v>
      </c>
      <c r="AU64" s="16">
        <f>IF(Table1[[#This Row],[Sustainability Check 1 (2017-2018) Status]]="Continued", Table1[[#This Row],[Students Per Summer]], 0)</f>
        <v>278.66666666666669</v>
      </c>
      <c r="AV64" s="20">
        <f t="shared" si="80"/>
        <v>22290.546666666665</v>
      </c>
      <c r="AW64" s="16">
        <f>IF(Table1[[#This Row],[Sustainability Check 1 (2017-2018) Status]]="Continued", Table1[[#This Row],[Students Per Fall]], 0)</f>
        <v>278.66666666666669</v>
      </c>
      <c r="AX64" s="20">
        <f t="shared" si="81"/>
        <v>22290.546666666665</v>
      </c>
      <c r="AY64" s="16">
        <f>IF(Table1[[#This Row],[Sustainability Check 1 (2017-2018) Status]]="Continued", Table1[[#This Row],[Students Per Spring]], 0)</f>
        <v>278.66666666666669</v>
      </c>
      <c r="AZ64" s="20">
        <f t="shared" si="82"/>
        <v>22290.546666666665</v>
      </c>
      <c r="BA64" s="16">
        <f t="shared" si="83"/>
        <v>836</v>
      </c>
      <c r="BB64" s="20">
        <f t="shared" si="84"/>
        <v>66871.64</v>
      </c>
      <c r="BC64" s="20" t="s">
        <v>145</v>
      </c>
      <c r="BD64" s="16">
        <v>100</v>
      </c>
      <c r="BE64" s="16">
        <v>400</v>
      </c>
      <c r="BF64" s="16">
        <v>400</v>
      </c>
      <c r="BG64" s="16">
        <f t="shared" si="86"/>
        <v>900</v>
      </c>
      <c r="BH64" s="24">
        <v>121.8</v>
      </c>
      <c r="BI64" s="20">
        <f>Table1[[#This Row],[Check 2 Students Total]]*Table1[[#This Row],[Summer 2018 Price Check]]</f>
        <v>109620</v>
      </c>
      <c r="BJ64" s="16">
        <f>IF(Table1[[#This Row],[Sustainability Check 2 (2018-2019) Status]]="Continued", Table1[[#This Row],[Check 2 Students Summer]], 0)</f>
        <v>100</v>
      </c>
      <c r="BK64" s="20">
        <f>Table1[[#This Row],[Summer 2018 Price Check]]*BJ64</f>
        <v>12180</v>
      </c>
      <c r="BL64" s="16">
        <f>IF(Table1[[#This Row],[Sustainability Check 2 (2018-2019) Status]]="Continued", Table1[[#This Row],[Check 2 Students Fall]], 0)</f>
        <v>400</v>
      </c>
      <c r="BM64" s="20">
        <f>Table1[[#This Row],[Summer 2018 Price Check]]*BL64</f>
        <v>48720</v>
      </c>
      <c r="BN64" s="15">
        <f>IF(Table1[[#This Row],[Sustainability Check 2 (2018-2019) Status]]="Continued", Table1[Check 2 Students Spring], 0)</f>
        <v>400</v>
      </c>
      <c r="BO64" s="20">
        <f>Table1[[#This Row],[Summer 2018 Price Check]]*Table1[[#This Row],[Spring 2019 Students]]</f>
        <v>48720</v>
      </c>
      <c r="BP64" s="16">
        <f t="shared" si="19"/>
        <v>900</v>
      </c>
      <c r="BQ64" s="20">
        <f t="shared" si="20"/>
        <v>109620</v>
      </c>
      <c r="BR64" s="20" t="s">
        <v>145</v>
      </c>
      <c r="BS64" s="15">
        <v>93</v>
      </c>
      <c r="BT64" s="15">
        <v>434</v>
      </c>
      <c r="BU64" s="15">
        <v>434</v>
      </c>
      <c r="BV64" s="15">
        <f t="shared" si="67"/>
        <v>961</v>
      </c>
      <c r="BW64" s="20">
        <v>79.989999999999995</v>
      </c>
      <c r="BX64" s="20">
        <f t="shared" si="22"/>
        <v>76870.39</v>
      </c>
      <c r="BY64" s="13" t="s">
        <v>449</v>
      </c>
      <c r="BZ64" s="15">
        <f>IF(Table1[[#This Row],[Check 3 Status]]="Continued", Table1[[#This Row],[Check 3 Students Summer]], 0)</f>
        <v>93</v>
      </c>
      <c r="CA64" s="20">
        <f>Table1[[#This Row],[Check 3 Per Student Savings]]*BZ64</f>
        <v>7439.07</v>
      </c>
      <c r="CB64" s="15">
        <f>IF(Table1[[#This Row],[Check 3 Status]]="Continued", Table1[[#This Row],[Check 3 Students Fall]], 0)</f>
        <v>434</v>
      </c>
      <c r="CC64" s="20">
        <f>Table1[[#This Row],[Check 3 Per Student Savings]]*CB64</f>
        <v>34715.659999999996</v>
      </c>
      <c r="CD64" s="15">
        <f>IF(Table1[[#This Row],[Check 3 Status]]="Continued", Table1[[#This Row],[Check 3 Students Spring]], 0)</f>
        <v>434</v>
      </c>
      <c r="CE64" s="20">
        <f>Table1[[#This Row],[Check 3 Per Student Savings]]*CD64</f>
        <v>34715.659999999996</v>
      </c>
      <c r="CF64" s="15">
        <f t="shared" si="23"/>
        <v>961</v>
      </c>
      <c r="CG64" s="20">
        <f t="shared" si="24"/>
        <v>76870.389999999985</v>
      </c>
      <c r="CH64" s="20" t="s">
        <v>145</v>
      </c>
      <c r="CI64" s="15">
        <v>93</v>
      </c>
      <c r="CJ64" s="15">
        <v>434</v>
      </c>
      <c r="CK64" s="15">
        <v>434</v>
      </c>
      <c r="CL64" s="15">
        <f>CI64+CJ64+CK64</f>
        <v>961</v>
      </c>
      <c r="CM64" s="20">
        <v>79.989999999999995</v>
      </c>
      <c r="CN64" s="20">
        <f t="shared" si="26"/>
        <v>76870.39</v>
      </c>
      <c r="CO64" s="15">
        <f>IF(Table1[[#This Row],[Check 4 Status]]="Continued", Table1[[#This Row],[Check 4 Students Summer]], 0)</f>
        <v>93</v>
      </c>
      <c r="CP64" s="20">
        <f>Table1[[#This Row],[Check 4 Per Student Savings]]*CO64</f>
        <v>7439.07</v>
      </c>
      <c r="CQ64" s="15">
        <f>IF(Table1[[#This Row],[Check 4 Status]]="Continued", Table1[[#This Row],[Check 4 Students Fall]], 0)</f>
        <v>434</v>
      </c>
      <c r="CR64" s="20">
        <f>Table1[[#This Row],[Check 4 Per Student Savings]]*CQ64</f>
        <v>34715.659999999996</v>
      </c>
      <c r="CS64" s="15">
        <f>IF(Table1[[#This Row],[Check 4 Status]]="Continued", Table1[[#This Row],[Check 4 Students Spring]], 0)</f>
        <v>434</v>
      </c>
      <c r="CT64" s="20">
        <f>Table1[[#This Row],[Check 4 Per Student Savings]]*CS64</f>
        <v>34715.659999999996</v>
      </c>
      <c r="CU64" s="89">
        <f t="shared" si="27"/>
        <v>961</v>
      </c>
      <c r="CV64" s="20">
        <f t="shared" si="28"/>
        <v>76870.389999999985</v>
      </c>
      <c r="CW64" s="20" t="s">
        <v>224</v>
      </c>
      <c r="CX64" s="15">
        <v>278.66666666666669</v>
      </c>
      <c r="CY64" s="15">
        <v>278.66666666666669</v>
      </c>
      <c r="CZ64" s="15">
        <v>278.66666666666669</v>
      </c>
      <c r="DA64" s="15">
        <f t="shared" si="29"/>
        <v>836</v>
      </c>
      <c r="DB64" s="20">
        <v>79.989999999999995</v>
      </c>
      <c r="DC64" s="20">
        <f t="shared" si="30"/>
        <v>66871.64</v>
      </c>
      <c r="DD64" s="23" t="s">
        <v>136</v>
      </c>
      <c r="DE64" s="15">
        <f>IF(Table1[[#This Row],[Check 5 Status]]="Continued", Table1[[#This Row],[Check 5 Students Summer]], 0)</f>
        <v>0</v>
      </c>
      <c r="DF64" s="20">
        <f>Table1[[#This Row],[Check 5 Per Student Savings]]*DE64</f>
        <v>0</v>
      </c>
      <c r="DG64" s="15">
        <f>IF(Table1[[#This Row],[Check 5 Status]]="Continued", Table1[[#This Row],[Check 5 Students Fall]], 0)</f>
        <v>0</v>
      </c>
      <c r="DH64" s="20">
        <f>Table1[[#This Row],[Check 5 Per Student Savings]]*DG64</f>
        <v>0</v>
      </c>
      <c r="DI64" s="15">
        <f>IF(Table1[[#This Row],[Check 5 Status]]="Continued", Table1[[#This Row],[Check 5 Students Spring]], 0)</f>
        <v>0</v>
      </c>
      <c r="DJ64" s="20">
        <f>Table1[[#This Row],[Check 5 Per Student Savings]]*DI64</f>
        <v>0</v>
      </c>
      <c r="DK64" s="15">
        <f t="shared" si="31"/>
        <v>0</v>
      </c>
      <c r="DL64" s="20">
        <f t="shared" si="32"/>
        <v>0</v>
      </c>
      <c r="DM64" s="20" t="s">
        <v>224</v>
      </c>
      <c r="DN64" s="15">
        <v>278.66666666666669</v>
      </c>
      <c r="DO64" s="15">
        <v>278.66666666666669</v>
      </c>
      <c r="DP64" s="15">
        <v>278.66666666666669</v>
      </c>
      <c r="DQ64" s="15">
        <f t="shared" si="33"/>
        <v>836</v>
      </c>
      <c r="DR64" s="20">
        <v>79.989999999999995</v>
      </c>
      <c r="DS64" s="20">
        <f t="shared" si="34"/>
        <v>66871.64</v>
      </c>
      <c r="DT64" s="23" t="s">
        <v>136</v>
      </c>
      <c r="DU64" s="15">
        <f>IF(Table1[[#This Row],[Check 6 Status]]="Continued", Table1[[#This Row],[Check 6 Students Summer]], 0)</f>
        <v>0</v>
      </c>
      <c r="DV64" s="20">
        <f>Table1[[#This Row],[Check 6 Per Student Savings]]*DU64</f>
        <v>0</v>
      </c>
      <c r="DW64" s="15">
        <f>IF(Table1[[#This Row],[Check 6 Status]]="Continued", Table1[[#This Row],[Check 6 Students Fall]], 0)</f>
        <v>0</v>
      </c>
      <c r="DX64" s="20">
        <f>Table1[[#This Row],[Check 6 Per Student Savings]]*DW64</f>
        <v>0</v>
      </c>
      <c r="DY64" s="15">
        <f>IF(Table1[[#This Row],[Check 6 Status]]="Continued", Table1[[#This Row],[Check 6 Students Spring]], 0)</f>
        <v>0</v>
      </c>
      <c r="DZ64" s="20">
        <f>Table1[[#This Row],[Check 6 Per Student Savings]]*DY64</f>
        <v>0</v>
      </c>
      <c r="EA64" s="15">
        <f t="shared" si="35"/>
        <v>0</v>
      </c>
      <c r="EB64" s="20">
        <f t="shared" si="36"/>
        <v>0</v>
      </c>
      <c r="EC64"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4494</v>
      </c>
      <c r="ED64"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397104.05999999994</v>
      </c>
      <c r="EE64" s="20">
        <f>Table1[[#This Row],[Grand Total Savings]]/Table1[[#This Row],[Total Award]]</f>
        <v>18.299726267281102</v>
      </c>
      <c r="EF64" s="13"/>
      <c r="EG64" s="13"/>
      <c r="EH64" s="13"/>
      <c r="EI64" s="13"/>
      <c r="EJ64" s="13"/>
      <c r="EK64" s="13"/>
      <c r="EL64" s="13"/>
      <c r="FB64" s="13"/>
      <c r="FC64" s="13"/>
      <c r="FD64" s="13"/>
      <c r="FE64" s="13"/>
    </row>
    <row r="65" spans="1:161" x14ac:dyDescent="0.25">
      <c r="A65" s="116">
        <v>134</v>
      </c>
      <c r="B65" s="40" t="s">
        <v>435</v>
      </c>
      <c r="C65" s="23" t="s">
        <v>6</v>
      </c>
      <c r="D65" s="71" t="s">
        <v>134</v>
      </c>
      <c r="E65" s="13" t="s">
        <v>249</v>
      </c>
      <c r="F65" s="52">
        <v>10800</v>
      </c>
      <c r="G65" s="23" t="s">
        <v>136</v>
      </c>
      <c r="H65" s="28" t="s">
        <v>458</v>
      </c>
      <c r="I65" s="28" t="s">
        <v>459</v>
      </c>
      <c r="J65" s="28" t="s">
        <v>460</v>
      </c>
      <c r="K65" s="28" t="s">
        <v>461</v>
      </c>
      <c r="L65" s="28" t="s">
        <v>462</v>
      </c>
      <c r="M65" s="13" t="s">
        <v>163</v>
      </c>
      <c r="N65" s="13" t="s">
        <v>142</v>
      </c>
      <c r="O65" s="13" t="s">
        <v>153</v>
      </c>
      <c r="P65" s="20">
        <v>84000</v>
      </c>
      <c r="Q65" s="13">
        <v>300</v>
      </c>
      <c r="R65" s="20">
        <f t="shared" si="68"/>
        <v>280</v>
      </c>
      <c r="S65" s="15">
        <f t="shared" si="72"/>
        <v>100</v>
      </c>
      <c r="T65" s="15">
        <f t="shared" si="73"/>
        <v>100</v>
      </c>
      <c r="U65" s="15">
        <f t="shared" si="74"/>
        <v>100</v>
      </c>
      <c r="V65" s="13" t="s">
        <v>217</v>
      </c>
      <c r="W65" s="13" t="s">
        <v>144</v>
      </c>
      <c r="Z65" s="13" t="s">
        <v>145</v>
      </c>
      <c r="AA65" s="15">
        <v>0</v>
      </c>
      <c r="AB65" s="20">
        <v>0</v>
      </c>
      <c r="AC65" s="15">
        <v>0</v>
      </c>
      <c r="AD65" s="20">
        <f t="shared" si="85"/>
        <v>0</v>
      </c>
      <c r="AE65" s="15">
        <v>0</v>
      </c>
      <c r="AF65" s="20">
        <f t="shared" si="64"/>
        <v>0</v>
      </c>
      <c r="AG65" s="15">
        <f>Table1[[#This Row],[Students Per Fall]]</f>
        <v>100</v>
      </c>
      <c r="AH65" s="20">
        <f t="shared" si="65"/>
        <v>28000</v>
      </c>
      <c r="AI65" s="15">
        <f>IF(Table1[[#This Row],[Sustainability Check 1 (2017-2018) Status]]="Continued", Table1[[#This Row],[Students Per Spring]], 0)</f>
        <v>100</v>
      </c>
      <c r="AJ65" s="20">
        <f t="shared" si="66"/>
        <v>28000</v>
      </c>
      <c r="AK65" s="15">
        <f>AE65+AG65+AI65</f>
        <v>200</v>
      </c>
      <c r="AL65" s="20">
        <f t="shared" si="70"/>
        <v>56000</v>
      </c>
      <c r="AM65" s="15">
        <f>IF(Table1[[#This Row],[Sustainability Check 1 (2017-2018) Status]]="Continued", Table1[[#This Row],[Students Per Summer]], 0)</f>
        <v>100</v>
      </c>
      <c r="AN65" s="20">
        <f t="shared" si="75"/>
        <v>28000</v>
      </c>
      <c r="AO65" s="16">
        <f>IF(Table1[[#This Row],[Sustainability Check 1 (2017-2018) Status]]="Continued", Table1[[#This Row],[Students Per Fall]], 0)</f>
        <v>100</v>
      </c>
      <c r="AP65" s="20">
        <f t="shared" si="76"/>
        <v>28000</v>
      </c>
      <c r="AQ65" s="16">
        <f>IF(Table1[[#This Row],[Sustainability Check 1 (2017-2018) Status]]="Continued", Table1[[#This Row],[Students Per Spring]], 0)</f>
        <v>100</v>
      </c>
      <c r="AR65" s="20">
        <f t="shared" si="77"/>
        <v>28000</v>
      </c>
      <c r="AS65" s="16">
        <f t="shared" si="78"/>
        <v>300</v>
      </c>
      <c r="AT65" s="20">
        <f t="shared" si="79"/>
        <v>84000</v>
      </c>
      <c r="AU65" s="16">
        <f>IF(Table1[[#This Row],[Sustainability Check 1 (2017-2018) Status]]="Continued", Table1[[#This Row],[Students Per Summer]], 0)</f>
        <v>100</v>
      </c>
      <c r="AV65" s="20">
        <f t="shared" si="80"/>
        <v>28000</v>
      </c>
      <c r="AW65" s="16">
        <f>IF(Table1[[#This Row],[Sustainability Check 1 (2017-2018) Status]]="Continued", Table1[[#This Row],[Students Per Fall]], 0)</f>
        <v>100</v>
      </c>
      <c r="AX65" s="20">
        <f t="shared" si="81"/>
        <v>28000</v>
      </c>
      <c r="AY65" s="16">
        <f>IF(Table1[[#This Row],[Sustainability Check 1 (2017-2018) Status]]="Continued", Table1[[#This Row],[Students Per Spring]], 0)</f>
        <v>100</v>
      </c>
      <c r="AZ65" s="20">
        <f t="shared" si="82"/>
        <v>28000</v>
      </c>
      <c r="BA65" s="16">
        <f t="shared" si="83"/>
        <v>300</v>
      </c>
      <c r="BB65" s="20">
        <f t="shared" si="84"/>
        <v>84000</v>
      </c>
      <c r="BC65" s="20" t="s">
        <v>145</v>
      </c>
      <c r="BD65" s="16">
        <v>20</v>
      </c>
      <c r="BE65" s="16">
        <v>120</v>
      </c>
      <c r="BF65" s="16">
        <v>120</v>
      </c>
      <c r="BG65" s="16">
        <f t="shared" si="86"/>
        <v>260</v>
      </c>
      <c r="BH65" s="24">
        <v>303.93</v>
      </c>
      <c r="BI65" s="20">
        <f>Table1[[#This Row],[Check 2 Students Total]]*Table1[[#This Row],[Summer 2018 Price Check]]</f>
        <v>79021.8</v>
      </c>
      <c r="BJ65" s="16">
        <f>IF(Table1[[#This Row],[Sustainability Check 2 (2018-2019) Status]]="Continued", Table1[[#This Row],[Check 2 Students Summer]], 0)</f>
        <v>20</v>
      </c>
      <c r="BK65" s="20">
        <f>Table1[[#This Row],[Summer 2018 Price Check]]*BJ65</f>
        <v>6078.6</v>
      </c>
      <c r="BL65" s="16">
        <f>IF(Table1[[#This Row],[Sustainability Check 2 (2018-2019) Status]]="Continued", Table1[[#This Row],[Check 2 Students Fall]], 0)</f>
        <v>120</v>
      </c>
      <c r="BM65" s="20">
        <f>Table1[[#This Row],[Summer 2018 Price Check]]*BL65</f>
        <v>36471.599999999999</v>
      </c>
      <c r="BN65" s="15">
        <f>IF(Table1[[#This Row],[Sustainability Check 2 (2018-2019) Status]]="Continued", Table1[Check 2 Students Spring], 0)</f>
        <v>120</v>
      </c>
      <c r="BO65" s="20">
        <f>Table1[[#This Row],[Summer 2018 Price Check]]*Table1[[#This Row],[Spring 2019 Students]]</f>
        <v>36471.599999999999</v>
      </c>
      <c r="BP65" s="16">
        <f t="shared" si="19"/>
        <v>260</v>
      </c>
      <c r="BQ65" s="20">
        <f t="shared" si="20"/>
        <v>79021.799999999988</v>
      </c>
      <c r="BR65" s="20" t="s">
        <v>145</v>
      </c>
      <c r="BS65" s="15">
        <v>32</v>
      </c>
      <c r="BT65" s="15">
        <v>120</v>
      </c>
      <c r="BU65" s="15">
        <v>120</v>
      </c>
      <c r="BV65" s="15">
        <f t="shared" si="67"/>
        <v>272</v>
      </c>
      <c r="BW65" s="20">
        <v>229</v>
      </c>
      <c r="BX65" s="20">
        <f t="shared" si="22"/>
        <v>62288</v>
      </c>
      <c r="BY65" s="13" t="s">
        <v>217</v>
      </c>
      <c r="BZ65" s="15">
        <f>IF(Table1[[#This Row],[Check 3 Status]]="Continued", Table1[[#This Row],[Check 3 Students Summer]], 0)</f>
        <v>32</v>
      </c>
      <c r="CA65" s="20">
        <f>Table1[[#This Row],[Check 3 Per Student Savings]]*BZ65</f>
        <v>7328</v>
      </c>
      <c r="CB65" s="15">
        <f>IF(Table1[[#This Row],[Check 3 Status]]="Continued", Table1[[#This Row],[Check 3 Students Fall]], 0)</f>
        <v>120</v>
      </c>
      <c r="CC65" s="20">
        <f>Table1[[#This Row],[Check 3 Per Student Savings]]*CB65</f>
        <v>27480</v>
      </c>
      <c r="CD65" s="15">
        <f>IF(Table1[[#This Row],[Check 3 Status]]="Continued", Table1[[#This Row],[Check 3 Students Spring]], 0)</f>
        <v>120</v>
      </c>
      <c r="CE65" s="20">
        <f>Table1[[#This Row],[Check 3 Per Student Savings]]*CD65</f>
        <v>27480</v>
      </c>
      <c r="CF65" s="15">
        <f t="shared" si="23"/>
        <v>272</v>
      </c>
      <c r="CG65" s="20">
        <f t="shared" si="24"/>
        <v>62288</v>
      </c>
      <c r="CH65" s="20" t="s">
        <v>156</v>
      </c>
      <c r="CI65" s="15">
        <v>32</v>
      </c>
      <c r="CJ65" s="15">
        <v>120</v>
      </c>
      <c r="CK65" s="15">
        <v>120</v>
      </c>
      <c r="CL65" s="15">
        <v>0</v>
      </c>
      <c r="CM65" s="20">
        <v>0</v>
      </c>
      <c r="CN65" s="20">
        <f t="shared" si="26"/>
        <v>0</v>
      </c>
      <c r="CO65" s="15">
        <f>IF(Table1[[#This Row],[Check 4 Status]]="Continued", Table1[[#This Row],[Check 4 Students Summer]], 0)</f>
        <v>0</v>
      </c>
      <c r="CP65" s="20">
        <f>Table1[[#This Row],[Check 4 Per Student Savings]]*CO65</f>
        <v>0</v>
      </c>
      <c r="CQ65" s="15">
        <f>IF(Table1[[#This Row],[Check 4 Status]]="Continued", Table1[[#This Row],[Check 4 Students Fall]], 0)</f>
        <v>0</v>
      </c>
      <c r="CR65" s="20">
        <f>Table1[[#This Row],[Check 4 Per Student Savings]]*CQ65</f>
        <v>0</v>
      </c>
      <c r="CS65" s="15">
        <f>IF(Table1[[#This Row],[Check 4 Status]]="Continued", Table1[[#This Row],[Check 4 Students Spring]], 0)</f>
        <v>0</v>
      </c>
      <c r="CT65" s="20">
        <f>Table1[[#This Row],[Check 4 Per Student Savings]]*CS65</f>
        <v>0</v>
      </c>
      <c r="CU65" s="89">
        <f t="shared" si="27"/>
        <v>0</v>
      </c>
      <c r="CV65" s="20">
        <f t="shared" si="28"/>
        <v>0</v>
      </c>
      <c r="CW65" s="20" t="s">
        <v>156</v>
      </c>
      <c r="CX65" s="15">
        <v>100</v>
      </c>
      <c r="CY65" s="15">
        <v>100</v>
      </c>
      <c r="CZ65" s="15">
        <v>100</v>
      </c>
      <c r="DA65" s="15">
        <f t="shared" si="29"/>
        <v>300</v>
      </c>
      <c r="DB65" s="20">
        <v>0</v>
      </c>
      <c r="DC65" s="20">
        <f t="shared" si="30"/>
        <v>0</v>
      </c>
      <c r="DD65" s="23" t="s">
        <v>136</v>
      </c>
      <c r="DE65" s="15">
        <f>IF(Table1[[#This Row],[Check 5 Status]]="Continued", Table1[[#This Row],[Check 5 Students Summer]], 0)</f>
        <v>0</v>
      </c>
      <c r="DF65" s="20">
        <f>Table1[[#This Row],[Check 5 Per Student Savings]]*DE65</f>
        <v>0</v>
      </c>
      <c r="DG65" s="15">
        <f>IF(Table1[[#This Row],[Check 5 Status]]="Continued", Table1[[#This Row],[Check 5 Students Fall]], 0)</f>
        <v>0</v>
      </c>
      <c r="DH65" s="20">
        <f>Table1[[#This Row],[Check 5 Per Student Savings]]*DG65</f>
        <v>0</v>
      </c>
      <c r="DI65" s="15">
        <f>IF(Table1[[#This Row],[Check 5 Status]]="Continued", Table1[[#This Row],[Check 5 Students Spring]], 0)</f>
        <v>0</v>
      </c>
      <c r="DJ65" s="20">
        <f>Table1[[#This Row],[Check 5 Per Student Savings]]*DI65</f>
        <v>0</v>
      </c>
      <c r="DK65" s="15">
        <f t="shared" si="31"/>
        <v>0</v>
      </c>
      <c r="DL65" s="20">
        <f t="shared" si="32"/>
        <v>0</v>
      </c>
      <c r="DM65" s="20" t="s">
        <v>156</v>
      </c>
      <c r="DN65" s="15">
        <v>100</v>
      </c>
      <c r="DO65" s="15">
        <v>100</v>
      </c>
      <c r="DP65" s="15">
        <v>100</v>
      </c>
      <c r="DQ65" s="15">
        <f t="shared" si="33"/>
        <v>300</v>
      </c>
      <c r="DR65" s="20">
        <v>0</v>
      </c>
      <c r="DS65" s="20">
        <f t="shared" si="34"/>
        <v>0</v>
      </c>
      <c r="DT65" s="23" t="s">
        <v>136</v>
      </c>
      <c r="DU65" s="15">
        <f>IF(Table1[[#This Row],[Check 6 Status]]="Continued", Table1[[#This Row],[Check 6 Students Summer]], 0)</f>
        <v>0</v>
      </c>
      <c r="DV65" s="20">
        <f>Table1[[#This Row],[Check 6 Per Student Savings]]*DU65</f>
        <v>0</v>
      </c>
      <c r="DW65" s="15">
        <f>IF(Table1[[#This Row],[Check 6 Status]]="Continued", Table1[[#This Row],[Check 6 Students Fall]], 0)</f>
        <v>0</v>
      </c>
      <c r="DX65" s="20">
        <f>Table1[[#This Row],[Check 6 Per Student Savings]]*DW65</f>
        <v>0</v>
      </c>
      <c r="DY65" s="15">
        <f>IF(Table1[[#This Row],[Check 6 Status]]="Continued", Table1[[#This Row],[Check 6 Students Spring]], 0)</f>
        <v>0</v>
      </c>
      <c r="DZ65" s="20">
        <f>Table1[[#This Row],[Check 6 Per Student Savings]]*DY65</f>
        <v>0</v>
      </c>
      <c r="EA65" s="15">
        <f t="shared" si="35"/>
        <v>0</v>
      </c>
      <c r="EB65" s="20">
        <f t="shared" si="36"/>
        <v>0</v>
      </c>
      <c r="EC65"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1332</v>
      </c>
      <c r="ED65"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365309.8</v>
      </c>
      <c r="EE65" s="20">
        <f>Table1[[#This Row],[Grand Total Savings]]/Table1[[#This Row],[Total Award]]</f>
        <v>33.82498148148148</v>
      </c>
      <c r="EF65" s="13"/>
      <c r="EG65" s="13"/>
      <c r="EH65" s="13"/>
      <c r="EI65" s="13"/>
      <c r="EJ65" s="13"/>
      <c r="EK65" s="13"/>
      <c r="EL65" s="13"/>
      <c r="FB65" s="13"/>
      <c r="FC65" s="13"/>
      <c r="FD65" s="13"/>
      <c r="FE65" s="13"/>
    </row>
    <row r="66" spans="1:161" x14ac:dyDescent="0.25">
      <c r="A66" s="116">
        <v>135</v>
      </c>
      <c r="B66" s="40" t="s">
        <v>435</v>
      </c>
      <c r="C66" s="23" t="s">
        <v>6</v>
      </c>
      <c r="D66" s="71" t="s">
        <v>134</v>
      </c>
      <c r="E66" s="13" t="s">
        <v>256</v>
      </c>
      <c r="F66" s="52">
        <v>10800</v>
      </c>
      <c r="G66" s="23" t="s">
        <v>136</v>
      </c>
      <c r="H66" s="28" t="s">
        <v>463</v>
      </c>
      <c r="I66" s="28" t="s">
        <v>464</v>
      </c>
      <c r="J66" s="28" t="s">
        <v>465</v>
      </c>
      <c r="K66" s="28" t="s">
        <v>466</v>
      </c>
      <c r="L66" s="28" t="s">
        <v>467</v>
      </c>
      <c r="M66" s="13" t="s">
        <v>163</v>
      </c>
      <c r="N66" s="13" t="s">
        <v>163</v>
      </c>
      <c r="O66" s="13" t="s">
        <v>163</v>
      </c>
      <c r="P66" s="20">
        <v>16020</v>
      </c>
      <c r="Q66" s="13">
        <v>90</v>
      </c>
      <c r="R66" s="20">
        <f t="shared" si="68"/>
        <v>178</v>
      </c>
      <c r="S66" s="15">
        <f t="shared" si="72"/>
        <v>30</v>
      </c>
      <c r="T66" s="15">
        <f t="shared" si="73"/>
        <v>30</v>
      </c>
      <c r="U66" s="15">
        <f t="shared" si="74"/>
        <v>30</v>
      </c>
      <c r="V66" s="13" t="s">
        <v>217</v>
      </c>
      <c r="W66" s="13" t="s">
        <v>144</v>
      </c>
      <c r="Z66" s="13" t="s">
        <v>155</v>
      </c>
      <c r="AA66" s="15">
        <v>0</v>
      </c>
      <c r="AB66" s="20">
        <v>0</v>
      </c>
      <c r="AC66" s="15">
        <v>0</v>
      </c>
      <c r="AD66" s="20">
        <f t="shared" si="85"/>
        <v>0</v>
      </c>
      <c r="AE66" s="15">
        <v>0</v>
      </c>
      <c r="AF66" s="20">
        <f t="shared" ref="AF66:AF97" si="87">$R66*AE66</f>
        <v>0</v>
      </c>
      <c r="AG66" s="15">
        <f>Table1[[#This Row],[Students Per Fall]]</f>
        <v>30</v>
      </c>
      <c r="AH66" s="20">
        <f t="shared" ref="AH66:AH97" si="88">$R66*AG66</f>
        <v>5340</v>
      </c>
      <c r="AI66" s="15">
        <f>IF(Table1[[#This Row],[Sustainability Check 1 (2017-2018) Status]]="Continued", Table1[[#This Row],[Students Per Spring]], 0)</f>
        <v>0</v>
      </c>
      <c r="AJ66" s="20">
        <f t="shared" ref="AJ66:AJ97" si="89">$R66*AI66</f>
        <v>0</v>
      </c>
      <c r="AK66" s="15">
        <f>AE66+AG66+AI66</f>
        <v>30</v>
      </c>
      <c r="AL66" s="20">
        <f t="shared" si="70"/>
        <v>5340</v>
      </c>
      <c r="AM66" s="15">
        <f>IF(Table1[[#This Row],[Sustainability Check 1 (2017-2018) Status]]="Continued", Table1[[#This Row],[Students Per Summer]], 0)</f>
        <v>0</v>
      </c>
      <c r="AN66" s="20">
        <f t="shared" si="75"/>
        <v>0</v>
      </c>
      <c r="AO66" s="16">
        <f>IF(Table1[[#This Row],[Sustainability Check 1 (2017-2018) Status]]="Continued", Table1[[#This Row],[Students Per Fall]], 0)</f>
        <v>0</v>
      </c>
      <c r="AP66" s="20">
        <f t="shared" si="76"/>
        <v>0</v>
      </c>
      <c r="AQ66" s="16">
        <f>IF(Table1[[#This Row],[Sustainability Check 1 (2017-2018) Status]]="Continued", Table1[[#This Row],[Students Per Spring]], 0)</f>
        <v>0</v>
      </c>
      <c r="AR66" s="20">
        <f t="shared" si="77"/>
        <v>0</v>
      </c>
      <c r="AS66" s="16">
        <f t="shared" si="78"/>
        <v>0</v>
      </c>
      <c r="AT66" s="20">
        <f t="shared" si="79"/>
        <v>0</v>
      </c>
      <c r="AU66" s="16">
        <f>IF(Table1[[#This Row],[Sustainability Check 1 (2017-2018) Status]]="Continued", Table1[[#This Row],[Students Per Summer]], 0)</f>
        <v>0</v>
      </c>
      <c r="AV66" s="20">
        <f t="shared" si="80"/>
        <v>0</v>
      </c>
      <c r="AW66" s="16">
        <f>IF(Table1[[#This Row],[Sustainability Check 1 (2017-2018) Status]]="Continued", Table1[[#This Row],[Students Per Fall]], 0)</f>
        <v>0</v>
      </c>
      <c r="AX66" s="20">
        <f t="shared" si="81"/>
        <v>0</v>
      </c>
      <c r="AY66" s="16">
        <f>IF(Table1[[#This Row],[Sustainability Check 1 (2017-2018) Status]]="Continued", Table1[[#This Row],[Students Per Spring]], 0)</f>
        <v>0</v>
      </c>
      <c r="AZ66" s="20">
        <f t="shared" si="82"/>
        <v>0</v>
      </c>
      <c r="BA66" s="16">
        <f t="shared" si="83"/>
        <v>0</v>
      </c>
      <c r="BB66" s="20">
        <f t="shared" si="84"/>
        <v>0</v>
      </c>
      <c r="BC66" s="20" t="s">
        <v>155</v>
      </c>
      <c r="BD66" s="16">
        <v>0</v>
      </c>
      <c r="BE66" s="16">
        <v>0</v>
      </c>
      <c r="BF66" s="16">
        <v>0</v>
      </c>
      <c r="BG66" s="16">
        <f t="shared" si="86"/>
        <v>0</v>
      </c>
      <c r="BH66" s="24">
        <v>134.19999999999999</v>
      </c>
      <c r="BI66" s="20">
        <f>Table1[[#This Row],[Check 2 Students Total]]*Table1[[#This Row],[Summer 2018 Price Check]]</f>
        <v>0</v>
      </c>
      <c r="BJ66" s="16">
        <f>IF(Table1[[#This Row],[Sustainability Check 2 (2018-2019) Status]]="Continued", Table1[[#This Row],[Check 2 Students Summer]], 0)</f>
        <v>0</v>
      </c>
      <c r="BK66" s="20">
        <f>Table1[[#This Row],[Summer 2018 Price Check]]*BJ66</f>
        <v>0</v>
      </c>
      <c r="BL66" s="16">
        <f>IF(Table1[[#This Row],[Sustainability Check 2 (2018-2019) Status]]="Continued", Table1[[#This Row],[Check 2 Students Fall]], 0)</f>
        <v>0</v>
      </c>
      <c r="BM66" s="20">
        <f>Table1[[#This Row],[Summer 2018 Price Check]]*BL66</f>
        <v>0</v>
      </c>
      <c r="BN66" s="15">
        <f>IF(Table1[[#This Row],[Sustainability Check 2 (2018-2019) Status]]="Continued", Table1[Check 2 Students Spring], 0)</f>
        <v>0</v>
      </c>
      <c r="BO66" s="20">
        <f>Table1[[#This Row],[Summer 2018 Price Check]]*Table1[[#This Row],[Spring 2019 Students]]</f>
        <v>0</v>
      </c>
      <c r="BP66" s="16">
        <f t="shared" ref="BP66:BP129" si="90">BJ66+BL66+BN66</f>
        <v>0</v>
      </c>
      <c r="BQ66" s="20">
        <f t="shared" ref="BQ66:BQ129" si="91">BK66+BM66+BO66</f>
        <v>0</v>
      </c>
      <c r="BR66" s="20" t="s">
        <v>156</v>
      </c>
      <c r="BS66" s="15">
        <v>0</v>
      </c>
      <c r="BT66" s="15">
        <v>0</v>
      </c>
      <c r="BU66" s="15">
        <v>0</v>
      </c>
      <c r="BV66" s="15">
        <v>0</v>
      </c>
      <c r="BW66" s="20">
        <v>0</v>
      </c>
      <c r="BX66" s="20">
        <f t="shared" ref="BX66:BX129" si="92">(BV66*BW66)</f>
        <v>0</v>
      </c>
      <c r="BY66" s="13" t="s">
        <v>217</v>
      </c>
      <c r="BZ66" s="15">
        <f>IF(Table1[[#This Row],[Check 3 Status]]="Continued", Table1[[#This Row],[Check 3 Students Summer]], 0)</f>
        <v>0</v>
      </c>
      <c r="CA66" s="20">
        <f>Table1[[#This Row],[Check 3 Per Student Savings]]*BZ66</f>
        <v>0</v>
      </c>
      <c r="CB66" s="15">
        <f>IF(Table1[[#This Row],[Check 3 Status]]="Continued", Table1[[#This Row],[Check 3 Students Fall]], 0)</f>
        <v>0</v>
      </c>
      <c r="CC66" s="20">
        <f>Table1[[#This Row],[Check 3 Per Student Savings]]*CB66</f>
        <v>0</v>
      </c>
      <c r="CD66" s="15">
        <f>IF(Table1[[#This Row],[Check 3 Status]]="Continued", Table1[[#This Row],[Check 3 Students Spring]], 0)</f>
        <v>0</v>
      </c>
      <c r="CE66" s="20">
        <f>Table1[[#This Row],[Check 3 Per Student Savings]]*CD66</f>
        <v>0</v>
      </c>
      <c r="CF66" s="15">
        <f t="shared" ref="CF66:CF129" si="93">BZ66+CB66+CD66</f>
        <v>0</v>
      </c>
      <c r="CG66" s="20">
        <f t="shared" ref="CG66:CG129" si="94">CA66+CC66+CE66</f>
        <v>0</v>
      </c>
      <c r="CH66" s="20" t="s">
        <v>156</v>
      </c>
      <c r="CI66" s="15">
        <v>0</v>
      </c>
      <c r="CJ66" s="15">
        <v>0</v>
      </c>
      <c r="CK66" s="15">
        <v>0</v>
      </c>
      <c r="CL66" s="15">
        <f t="shared" ref="CL66:CL91" si="95">CI66+CJ66+CK66</f>
        <v>0</v>
      </c>
      <c r="CM66" s="20">
        <v>0</v>
      </c>
      <c r="CN66" s="20">
        <f t="shared" ref="CN66:CN129" si="96">CL66*CM66</f>
        <v>0</v>
      </c>
      <c r="CO66" s="15">
        <f>IF(Table1[[#This Row],[Check 4 Status]]="Continued", Table1[[#This Row],[Check 4 Students Summer]], 0)</f>
        <v>0</v>
      </c>
      <c r="CP66" s="20">
        <f>Table1[[#This Row],[Check 4 Per Student Savings]]*CO66</f>
        <v>0</v>
      </c>
      <c r="CQ66" s="15">
        <f>IF(Table1[[#This Row],[Check 4 Status]]="Continued", Table1[[#This Row],[Check 4 Students Fall]], 0)</f>
        <v>0</v>
      </c>
      <c r="CR66" s="20">
        <f>Table1[[#This Row],[Check 4 Per Student Savings]]*CQ66</f>
        <v>0</v>
      </c>
      <c r="CS66" s="15">
        <f>IF(Table1[[#This Row],[Check 4 Status]]="Continued", Table1[[#This Row],[Check 4 Students Spring]], 0)</f>
        <v>0</v>
      </c>
      <c r="CT66" s="20">
        <f>Table1[[#This Row],[Check 4 Per Student Savings]]*CS66</f>
        <v>0</v>
      </c>
      <c r="CU66" s="89">
        <f t="shared" ref="CU66:CU129" si="97">CO66+CQ66+CS66</f>
        <v>0</v>
      </c>
      <c r="CV66" s="20">
        <f t="shared" ref="CV66:CV129" si="98">CP66+CR66+CT66</f>
        <v>0</v>
      </c>
      <c r="CW66" s="20" t="s">
        <v>156</v>
      </c>
      <c r="CX66" s="15">
        <v>30</v>
      </c>
      <c r="CY66" s="15">
        <v>30</v>
      </c>
      <c r="CZ66" s="15">
        <v>30</v>
      </c>
      <c r="DA66" s="15">
        <f t="shared" ref="DA66:DA129" si="99">CX66+CY66+CZ66</f>
        <v>90</v>
      </c>
      <c r="DB66" s="20">
        <v>0</v>
      </c>
      <c r="DC66" s="20">
        <f t="shared" ref="DC66:DC129" si="100">DA66*DB66</f>
        <v>0</v>
      </c>
      <c r="DD66" s="23" t="s">
        <v>136</v>
      </c>
      <c r="DE66" s="15">
        <f>IF(Table1[[#This Row],[Check 5 Status]]="Continued", Table1[[#This Row],[Check 5 Students Summer]], 0)</f>
        <v>0</v>
      </c>
      <c r="DF66" s="20">
        <f>Table1[[#This Row],[Check 5 Per Student Savings]]*DE66</f>
        <v>0</v>
      </c>
      <c r="DG66" s="15">
        <f>IF(Table1[[#This Row],[Check 5 Status]]="Continued", Table1[[#This Row],[Check 5 Students Fall]], 0)</f>
        <v>0</v>
      </c>
      <c r="DH66" s="20">
        <f>Table1[[#This Row],[Check 5 Per Student Savings]]*DG66</f>
        <v>0</v>
      </c>
      <c r="DI66" s="15">
        <f>IF(Table1[[#This Row],[Check 5 Status]]="Continued", Table1[[#This Row],[Check 5 Students Spring]], 0)</f>
        <v>0</v>
      </c>
      <c r="DJ66" s="20">
        <f>Table1[[#This Row],[Check 5 Per Student Savings]]*DI66</f>
        <v>0</v>
      </c>
      <c r="DK66" s="15">
        <f t="shared" ref="DK66:DK129" si="101">DE66+DG66+DI66</f>
        <v>0</v>
      </c>
      <c r="DL66" s="20">
        <f t="shared" ref="DL66:DL129" si="102">DF66+DH66+DJ66</f>
        <v>0</v>
      </c>
      <c r="DM66" s="20" t="s">
        <v>156</v>
      </c>
      <c r="DN66" s="15">
        <v>30</v>
      </c>
      <c r="DO66" s="15">
        <v>30</v>
      </c>
      <c r="DP66" s="15">
        <v>30</v>
      </c>
      <c r="DQ66" s="15">
        <f t="shared" ref="DQ66:DQ129" si="103">DN66+DO66+DP66</f>
        <v>90</v>
      </c>
      <c r="DR66" s="20">
        <v>0</v>
      </c>
      <c r="DS66" s="20">
        <f t="shared" ref="DS66:DS129" si="104">DQ66*DR66</f>
        <v>0</v>
      </c>
      <c r="DT66" s="23" t="s">
        <v>136</v>
      </c>
      <c r="DU66" s="15">
        <f>IF(Table1[[#This Row],[Check 6 Status]]="Continued", Table1[[#This Row],[Check 6 Students Summer]], 0)</f>
        <v>0</v>
      </c>
      <c r="DV66" s="20">
        <f>Table1[[#This Row],[Check 6 Per Student Savings]]*DU66</f>
        <v>0</v>
      </c>
      <c r="DW66" s="15">
        <f>IF(Table1[[#This Row],[Check 6 Status]]="Continued", Table1[[#This Row],[Check 6 Students Fall]], 0)</f>
        <v>0</v>
      </c>
      <c r="DX66" s="20">
        <f>Table1[[#This Row],[Check 6 Per Student Savings]]*DW66</f>
        <v>0</v>
      </c>
      <c r="DY66" s="15">
        <f>IF(Table1[[#This Row],[Check 6 Status]]="Continued", Table1[[#This Row],[Check 6 Students Spring]], 0)</f>
        <v>0</v>
      </c>
      <c r="DZ66" s="20">
        <f>Table1[[#This Row],[Check 6 Per Student Savings]]*DY66</f>
        <v>0</v>
      </c>
      <c r="EA66" s="15">
        <f t="shared" si="35"/>
        <v>0</v>
      </c>
      <c r="EB66" s="20">
        <f t="shared" si="36"/>
        <v>0</v>
      </c>
      <c r="EC66"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30</v>
      </c>
      <c r="ED66"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5340</v>
      </c>
      <c r="EE66" s="20">
        <f>Table1[[#This Row],[Grand Total Savings]]/Table1[[#This Row],[Total Award]]</f>
        <v>0.49444444444444446</v>
      </c>
      <c r="EF66" s="13"/>
      <c r="EG66" s="13"/>
      <c r="EH66" s="13"/>
      <c r="EI66" s="13"/>
      <c r="EJ66" s="13"/>
      <c r="EK66" s="13"/>
      <c r="EL66" s="13"/>
      <c r="FB66" s="13"/>
      <c r="FC66" s="13"/>
      <c r="FD66" s="13"/>
      <c r="FE66" s="13"/>
    </row>
    <row r="67" spans="1:161" x14ac:dyDescent="0.25">
      <c r="A67" s="116">
        <v>136</v>
      </c>
      <c r="B67" s="40" t="s">
        <v>435</v>
      </c>
      <c r="C67" s="23" t="s">
        <v>6</v>
      </c>
      <c r="D67" s="71" t="s">
        <v>134</v>
      </c>
      <c r="E67" s="13" t="s">
        <v>147</v>
      </c>
      <c r="F67" s="52">
        <v>16450</v>
      </c>
      <c r="G67" s="23" t="s">
        <v>136</v>
      </c>
      <c r="H67" s="28" t="s">
        <v>468</v>
      </c>
      <c r="I67" s="28" t="s">
        <v>469</v>
      </c>
      <c r="J67" s="28" t="s">
        <v>470</v>
      </c>
      <c r="K67" s="28" t="s">
        <v>471</v>
      </c>
      <c r="L67" s="28" t="s">
        <v>241</v>
      </c>
      <c r="M67" s="13" t="s">
        <v>163</v>
      </c>
      <c r="N67" s="13" t="s">
        <v>163</v>
      </c>
      <c r="O67" s="13" t="s">
        <v>163</v>
      </c>
      <c r="P67" s="20">
        <v>112492.8</v>
      </c>
      <c r="Q67" s="13">
        <v>640</v>
      </c>
      <c r="R67" s="20">
        <f t="shared" si="68"/>
        <v>175.77</v>
      </c>
      <c r="S67" s="15">
        <f t="shared" si="72"/>
        <v>213.33333333333334</v>
      </c>
      <c r="T67" s="15">
        <f t="shared" si="73"/>
        <v>213.33333333333334</v>
      </c>
      <c r="U67" s="15">
        <f t="shared" si="74"/>
        <v>213.33333333333334</v>
      </c>
      <c r="V67" s="13" t="s">
        <v>203</v>
      </c>
      <c r="W67" s="13" t="s">
        <v>144</v>
      </c>
      <c r="Z67" s="13" t="s">
        <v>145</v>
      </c>
      <c r="AA67" s="15">
        <v>0</v>
      </c>
      <c r="AB67" s="20">
        <v>0</v>
      </c>
      <c r="AC67" s="15">
        <v>0</v>
      </c>
      <c r="AD67" s="20">
        <f t="shared" si="85"/>
        <v>0</v>
      </c>
      <c r="AE67" s="15">
        <v>0</v>
      </c>
      <c r="AF67" s="20">
        <f t="shared" si="87"/>
        <v>0</v>
      </c>
      <c r="AG67" s="15">
        <v>0</v>
      </c>
      <c r="AH67" s="20">
        <f t="shared" si="88"/>
        <v>0</v>
      </c>
      <c r="AI67" s="15">
        <f>Table1[[#This Row],[Students Per Spring]]</f>
        <v>213.33333333333334</v>
      </c>
      <c r="AJ67" s="20">
        <f t="shared" si="89"/>
        <v>37497.600000000006</v>
      </c>
      <c r="AK67" s="15">
        <f>AE67+AG67+AI67</f>
        <v>213.33333333333334</v>
      </c>
      <c r="AL67" s="20">
        <f t="shared" si="70"/>
        <v>37497.600000000006</v>
      </c>
      <c r="AM67" s="15">
        <f>IF(Table1[[#This Row],[Sustainability Check 1 (2017-2018) Status]]="Continued", Table1[[#This Row],[Students Per Summer]], 0)</f>
        <v>213.33333333333334</v>
      </c>
      <c r="AN67" s="20">
        <f t="shared" si="75"/>
        <v>37497.600000000006</v>
      </c>
      <c r="AO67" s="16">
        <f>IF(Table1[[#This Row],[Sustainability Check 1 (2017-2018) Status]]="Continued", Table1[[#This Row],[Students Per Fall]], 0)</f>
        <v>213.33333333333334</v>
      </c>
      <c r="AP67" s="20">
        <f t="shared" si="76"/>
        <v>37497.600000000006</v>
      </c>
      <c r="AQ67" s="16">
        <f>IF(Table1[[#This Row],[Sustainability Check 1 (2017-2018) Status]]="Continued", Table1[[#This Row],[Students Per Spring]], 0)</f>
        <v>213.33333333333334</v>
      </c>
      <c r="AR67" s="20">
        <f t="shared" si="77"/>
        <v>37497.600000000006</v>
      </c>
      <c r="AS67" s="16">
        <f t="shared" si="78"/>
        <v>640</v>
      </c>
      <c r="AT67" s="20">
        <f t="shared" si="79"/>
        <v>112492.80000000002</v>
      </c>
      <c r="AU67" s="16">
        <f>IF(Table1[[#This Row],[Sustainability Check 1 (2017-2018) Status]]="Continued", Table1[[#This Row],[Students Per Summer]], 0)</f>
        <v>213.33333333333334</v>
      </c>
      <c r="AV67" s="20">
        <f t="shared" si="80"/>
        <v>37497.600000000006</v>
      </c>
      <c r="AW67" s="16">
        <f>IF(Table1[[#This Row],[Sustainability Check 1 (2017-2018) Status]]="Continued", Table1[[#This Row],[Students Per Fall]], 0)</f>
        <v>213.33333333333334</v>
      </c>
      <c r="AX67" s="20">
        <f t="shared" si="81"/>
        <v>37497.600000000006</v>
      </c>
      <c r="AY67" s="16">
        <f>IF(Table1[[#This Row],[Sustainability Check 1 (2017-2018) Status]]="Continued", Table1[[#This Row],[Students Per Spring]], 0)</f>
        <v>213.33333333333334</v>
      </c>
      <c r="AZ67" s="20">
        <f t="shared" si="82"/>
        <v>37497.600000000006</v>
      </c>
      <c r="BA67" s="16">
        <f t="shared" si="83"/>
        <v>640</v>
      </c>
      <c r="BB67" s="20">
        <f t="shared" si="84"/>
        <v>112492.80000000002</v>
      </c>
      <c r="BC67" s="20" t="s">
        <v>156</v>
      </c>
      <c r="BD67" s="16">
        <v>0</v>
      </c>
      <c r="BE67" s="16">
        <v>0</v>
      </c>
      <c r="BF67" s="16">
        <v>0</v>
      </c>
      <c r="BG67" s="16">
        <f t="shared" si="86"/>
        <v>0</v>
      </c>
      <c r="BH67" s="20">
        <v>204.43</v>
      </c>
      <c r="BI67" s="20">
        <f>Table1[[#This Row],[Check 2 Students Total]]*Table1[[#This Row],[Summer 2018 Price Check]]</f>
        <v>0</v>
      </c>
      <c r="BJ67" s="16">
        <f>IF(Table1[[#This Row],[Sustainability Check 2 (2018-2019) Status]]="Continued", Table1[[#This Row],[Check 2 Students Summer]], 0)</f>
        <v>0</v>
      </c>
      <c r="BK67" s="20">
        <f>Table1[[#This Row],[Summer 2018 Price Check]]*BJ67</f>
        <v>0</v>
      </c>
      <c r="BL67" s="16">
        <f>IF(Table1[[#This Row],[Sustainability Check 2 (2018-2019) Status]]="Continued", Table1[[#This Row],[Check 2 Students Fall]], 0)</f>
        <v>0</v>
      </c>
      <c r="BM67" s="20">
        <f>Table1[[#This Row],[Summer 2018 Price Check]]*BL67</f>
        <v>0</v>
      </c>
      <c r="BN67" s="15">
        <f>IF(Table1[[#This Row],[Sustainability Check 2 (2018-2019) Status]]="Continued", Table1[Check 2 Students Spring], 0)</f>
        <v>0</v>
      </c>
      <c r="BO67" s="20">
        <f>Table1[[#This Row],[Summer 2018 Price Check]]*Table1[[#This Row],[Spring 2019 Students]]</f>
        <v>0</v>
      </c>
      <c r="BP67" s="16">
        <f t="shared" si="90"/>
        <v>0</v>
      </c>
      <c r="BQ67" s="20">
        <f t="shared" si="91"/>
        <v>0</v>
      </c>
      <c r="BR67" s="20" t="s">
        <v>156</v>
      </c>
      <c r="BS67" s="15">
        <v>0</v>
      </c>
      <c r="BT67" s="15">
        <v>0</v>
      </c>
      <c r="BU67" s="15">
        <v>0</v>
      </c>
      <c r="BV67" s="15">
        <f t="shared" ref="BV67:BV98" si="105">BS67+BT67+BU67</f>
        <v>0</v>
      </c>
      <c r="BW67" s="20">
        <v>0</v>
      </c>
      <c r="BX67" s="20">
        <f t="shared" si="92"/>
        <v>0</v>
      </c>
      <c r="BY67" s="13" t="s">
        <v>203</v>
      </c>
      <c r="BZ67" s="15">
        <f>IF(Table1[[#This Row],[Check 3 Status]]="Continued", Table1[[#This Row],[Check 3 Students Summer]], 0)</f>
        <v>0</v>
      </c>
      <c r="CA67" s="20">
        <f>Table1[[#This Row],[Check 3 Per Student Savings]]*BZ67</f>
        <v>0</v>
      </c>
      <c r="CB67" s="15">
        <f>IF(Table1[[#This Row],[Check 3 Status]]="Continued", Table1[[#This Row],[Check 3 Students Fall]], 0)</f>
        <v>0</v>
      </c>
      <c r="CC67" s="20">
        <f>Table1[[#This Row],[Check 3 Per Student Savings]]*CB67</f>
        <v>0</v>
      </c>
      <c r="CD67" s="15">
        <f>IF(Table1[[#This Row],[Check 3 Status]]="Continued", Table1[[#This Row],[Check 3 Students Spring]], 0)</f>
        <v>0</v>
      </c>
      <c r="CE67" s="20">
        <f>Table1[[#This Row],[Check 3 Per Student Savings]]*CD67</f>
        <v>0</v>
      </c>
      <c r="CF67" s="15">
        <f t="shared" si="93"/>
        <v>0</v>
      </c>
      <c r="CG67" s="20">
        <f t="shared" si="94"/>
        <v>0</v>
      </c>
      <c r="CH67" s="20" t="s">
        <v>156</v>
      </c>
      <c r="CI67" s="15">
        <v>0</v>
      </c>
      <c r="CJ67" s="15">
        <v>0</v>
      </c>
      <c r="CK67" s="15">
        <v>0</v>
      </c>
      <c r="CL67" s="15">
        <f t="shared" si="95"/>
        <v>0</v>
      </c>
      <c r="CM67" s="20">
        <v>0</v>
      </c>
      <c r="CN67" s="20">
        <f t="shared" si="96"/>
        <v>0</v>
      </c>
      <c r="CO67" s="15">
        <f>IF(Table1[[#This Row],[Check 4 Status]]="Continued", Table1[[#This Row],[Check 4 Students Summer]], 0)</f>
        <v>0</v>
      </c>
      <c r="CP67" s="20">
        <f>Table1[[#This Row],[Check 4 Per Student Savings]]*CO67</f>
        <v>0</v>
      </c>
      <c r="CQ67" s="15">
        <f>IF(Table1[[#This Row],[Check 4 Status]]="Continued", Table1[[#This Row],[Check 4 Students Fall]], 0)</f>
        <v>0</v>
      </c>
      <c r="CR67" s="20">
        <f>Table1[[#This Row],[Check 4 Per Student Savings]]*CQ67</f>
        <v>0</v>
      </c>
      <c r="CS67" s="15">
        <f>IF(Table1[[#This Row],[Check 4 Status]]="Continued", Table1[[#This Row],[Check 4 Students Spring]], 0)</f>
        <v>0</v>
      </c>
      <c r="CT67" s="20">
        <f>Table1[[#This Row],[Check 4 Per Student Savings]]*CS67</f>
        <v>0</v>
      </c>
      <c r="CU67" s="89">
        <f t="shared" si="97"/>
        <v>0</v>
      </c>
      <c r="CV67" s="20">
        <f t="shared" si="98"/>
        <v>0</v>
      </c>
      <c r="CW67" s="20" t="s">
        <v>156</v>
      </c>
      <c r="CX67" s="15">
        <v>213.33333333333334</v>
      </c>
      <c r="CY67" s="15">
        <v>213.33333333333334</v>
      </c>
      <c r="CZ67" s="15">
        <v>213.33333333333334</v>
      </c>
      <c r="DA67" s="15">
        <f t="shared" si="99"/>
        <v>640</v>
      </c>
      <c r="DB67" s="20">
        <v>0</v>
      </c>
      <c r="DC67" s="20">
        <f t="shared" si="100"/>
        <v>0</v>
      </c>
      <c r="DD67" s="23" t="s">
        <v>136</v>
      </c>
      <c r="DE67" s="15">
        <f>IF(Table1[[#This Row],[Check 5 Status]]="Continued", Table1[[#This Row],[Check 5 Students Summer]], 0)</f>
        <v>0</v>
      </c>
      <c r="DF67" s="20">
        <f>Table1[[#This Row],[Check 5 Per Student Savings]]*DE67</f>
        <v>0</v>
      </c>
      <c r="DG67" s="15">
        <f>IF(Table1[[#This Row],[Check 5 Status]]="Continued", Table1[[#This Row],[Check 5 Students Fall]], 0)</f>
        <v>0</v>
      </c>
      <c r="DH67" s="20">
        <f>Table1[[#This Row],[Check 5 Per Student Savings]]*DG67</f>
        <v>0</v>
      </c>
      <c r="DI67" s="15">
        <f>IF(Table1[[#This Row],[Check 5 Status]]="Continued", Table1[[#This Row],[Check 5 Students Spring]], 0)</f>
        <v>0</v>
      </c>
      <c r="DJ67" s="20">
        <f>Table1[[#This Row],[Check 5 Per Student Savings]]*DI67</f>
        <v>0</v>
      </c>
      <c r="DK67" s="15">
        <f t="shared" si="101"/>
        <v>0</v>
      </c>
      <c r="DL67" s="20">
        <f t="shared" si="102"/>
        <v>0</v>
      </c>
      <c r="DM67" s="20" t="s">
        <v>145</v>
      </c>
      <c r="DN67" s="15">
        <v>213.33333333333334</v>
      </c>
      <c r="DO67" s="15">
        <v>213.33333333333334</v>
      </c>
      <c r="DP67" s="15">
        <v>213.33333333333334</v>
      </c>
      <c r="DQ67" s="15">
        <f t="shared" si="103"/>
        <v>640</v>
      </c>
      <c r="DR67" s="20">
        <v>0</v>
      </c>
      <c r="DS67" s="20">
        <f t="shared" si="104"/>
        <v>0</v>
      </c>
      <c r="DT67" s="23" t="s">
        <v>136</v>
      </c>
      <c r="DU67" s="15">
        <f>IF(Table1[[#This Row],[Check 6 Status]]="Continued", Table1[[#This Row],[Check 6 Students Summer]], 0)</f>
        <v>213.33333333333334</v>
      </c>
      <c r="DV67" s="20">
        <f>Table1[[#This Row],[Check 6 Per Student Savings]]*DU67</f>
        <v>0</v>
      </c>
      <c r="DW67" s="15">
        <f>IF(Table1[[#This Row],[Check 6 Status]]="Continued", Table1[[#This Row],[Check 6 Students Fall]], 0)</f>
        <v>213.33333333333334</v>
      </c>
      <c r="DX67" s="20">
        <f>Table1[[#This Row],[Check 6 Per Student Savings]]*DW67</f>
        <v>0</v>
      </c>
      <c r="DY67" s="15">
        <f>IF(Table1[[#This Row],[Check 6 Status]]="Continued", Table1[[#This Row],[Check 6 Students Spring]], 0)</f>
        <v>213.33333333333334</v>
      </c>
      <c r="DZ67" s="20">
        <f>Table1[[#This Row],[Check 6 Per Student Savings]]*DY67</f>
        <v>0</v>
      </c>
      <c r="EA67" s="15">
        <f t="shared" ref="EA67:EA130" si="106">DU67+DW67+DY67</f>
        <v>640</v>
      </c>
      <c r="EB67" s="20">
        <f t="shared" ref="EB67:EB130" si="107">DV67+DX67+DZ67</f>
        <v>0</v>
      </c>
      <c r="EC67"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2133.3333333333335</v>
      </c>
      <c r="ED67"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262483.20000000007</v>
      </c>
      <c r="EE67" s="20">
        <f>Table1[[#This Row],[Grand Total Savings]]/Table1[[#This Row],[Total Award]]</f>
        <v>15.956425531914897</v>
      </c>
      <c r="EF67" s="13"/>
      <c r="EG67" s="13"/>
      <c r="EH67" s="13"/>
      <c r="EI67" s="13"/>
      <c r="EJ67" s="13"/>
      <c r="EK67" s="13"/>
      <c r="EL67" s="13"/>
      <c r="FB67" s="13"/>
      <c r="FC67" s="13"/>
      <c r="FD67" s="13"/>
      <c r="FE67" s="13"/>
    </row>
    <row r="68" spans="1:161" x14ac:dyDescent="0.25">
      <c r="A68" s="116">
        <v>137</v>
      </c>
      <c r="B68" s="39" t="s">
        <v>435</v>
      </c>
      <c r="C68" s="23" t="s">
        <v>6</v>
      </c>
      <c r="D68" s="71" t="s">
        <v>134</v>
      </c>
      <c r="E68" s="13" t="s">
        <v>147</v>
      </c>
      <c r="F68" s="52">
        <v>30000</v>
      </c>
      <c r="G68" s="23" t="s">
        <v>136</v>
      </c>
      <c r="H68" s="28" t="s">
        <v>472</v>
      </c>
      <c r="I68" s="28" t="s">
        <v>473</v>
      </c>
      <c r="J68" s="28" t="s">
        <v>474</v>
      </c>
      <c r="K68" s="28" t="s">
        <v>475</v>
      </c>
      <c r="L68" s="28" t="s">
        <v>448</v>
      </c>
      <c r="M68" s="13" t="s">
        <v>163</v>
      </c>
      <c r="N68" s="13" t="s">
        <v>142</v>
      </c>
      <c r="O68" s="13" t="s">
        <v>142</v>
      </c>
      <c r="P68" s="20">
        <v>60894.75</v>
      </c>
      <c r="Q68" s="13">
        <v>525</v>
      </c>
      <c r="R68" s="20">
        <f t="shared" si="68"/>
        <v>115.99</v>
      </c>
      <c r="S68" s="15">
        <f t="shared" si="72"/>
        <v>175</v>
      </c>
      <c r="T68" s="15">
        <f t="shared" si="73"/>
        <v>175</v>
      </c>
      <c r="U68" s="15">
        <f t="shared" si="74"/>
        <v>175</v>
      </c>
      <c r="V68" s="13" t="s">
        <v>449</v>
      </c>
      <c r="W68" s="13" t="s">
        <v>202</v>
      </c>
      <c r="X68" s="13">
        <v>486</v>
      </c>
      <c r="Y68" s="13" t="s">
        <v>476</v>
      </c>
      <c r="Z68" s="13" t="s">
        <v>145</v>
      </c>
      <c r="AA68" s="15">
        <v>0</v>
      </c>
      <c r="AB68" s="20">
        <v>0</v>
      </c>
      <c r="AC68" s="15">
        <v>0</v>
      </c>
      <c r="AD68" s="20">
        <f t="shared" si="85"/>
        <v>0</v>
      </c>
      <c r="AE68" s="15">
        <v>0</v>
      </c>
      <c r="AF68" s="20">
        <f t="shared" si="87"/>
        <v>0</v>
      </c>
      <c r="AG68" s="15">
        <v>0</v>
      </c>
      <c r="AH68" s="20">
        <f t="shared" si="88"/>
        <v>0</v>
      </c>
      <c r="AI68" s="15">
        <v>0</v>
      </c>
      <c r="AJ68" s="20">
        <f t="shared" si="89"/>
        <v>0</v>
      </c>
      <c r="AK68" s="15">
        <v>0</v>
      </c>
      <c r="AL68" s="20">
        <f t="shared" si="70"/>
        <v>0</v>
      </c>
      <c r="AM68" s="15">
        <f>IF(Table1[[#This Row],[Sustainability Check 1 (2017-2018) Status]]="Continued", Table1[[#This Row],[Students Per Summer]], 0)</f>
        <v>175</v>
      </c>
      <c r="AN68" s="20">
        <f t="shared" si="75"/>
        <v>20298.25</v>
      </c>
      <c r="AO68" s="16">
        <f>IF(Table1[[#This Row],[Sustainability Check 1 (2017-2018) Status]]="Continued", Table1[[#This Row],[Students Per Fall]], 0)</f>
        <v>175</v>
      </c>
      <c r="AP68" s="20">
        <f t="shared" si="76"/>
        <v>20298.25</v>
      </c>
      <c r="AQ68" s="16">
        <f>IF(Table1[[#This Row],[Sustainability Check 1 (2017-2018) Status]]="Continued", Table1[[#This Row],[Students Per Spring]], 0)</f>
        <v>175</v>
      </c>
      <c r="AR68" s="20">
        <f t="shared" si="77"/>
        <v>20298.25</v>
      </c>
      <c r="AS68" s="16">
        <f t="shared" si="78"/>
        <v>525</v>
      </c>
      <c r="AT68" s="20">
        <f t="shared" si="79"/>
        <v>60894.75</v>
      </c>
      <c r="AU68" s="16">
        <f>IF(Table1[[#This Row],[Sustainability Check 1 (2017-2018) Status]]="Continued", Table1[[#This Row],[Students Per Summer]], 0)</f>
        <v>175</v>
      </c>
      <c r="AV68" s="20">
        <f t="shared" si="80"/>
        <v>20298.25</v>
      </c>
      <c r="AW68" s="16">
        <f>IF(Table1[[#This Row],[Sustainability Check 1 (2017-2018) Status]]="Continued", Table1[[#This Row],[Students Per Fall]], 0)</f>
        <v>175</v>
      </c>
      <c r="AX68" s="20">
        <f t="shared" si="81"/>
        <v>20298.25</v>
      </c>
      <c r="AY68" s="16">
        <f>IF(Table1[[#This Row],[Sustainability Check 1 (2017-2018) Status]]="Continued", Table1[[#This Row],[Students Per Spring]], 0)</f>
        <v>175</v>
      </c>
      <c r="AZ68" s="20">
        <f t="shared" si="82"/>
        <v>20298.25</v>
      </c>
      <c r="BA68" s="16">
        <f t="shared" si="83"/>
        <v>525</v>
      </c>
      <c r="BB68" s="20">
        <f t="shared" si="84"/>
        <v>60894.75</v>
      </c>
      <c r="BC68" s="20" t="s">
        <v>145</v>
      </c>
      <c r="BD68" s="16">
        <v>125</v>
      </c>
      <c r="BE68" s="16">
        <v>250</v>
      </c>
      <c r="BF68" s="16">
        <v>250</v>
      </c>
      <c r="BG68" s="16">
        <f t="shared" si="86"/>
        <v>625</v>
      </c>
      <c r="BH68" s="24">
        <v>125.99</v>
      </c>
      <c r="BI68" s="20">
        <f>Table1[[#This Row],[Check 2 Students Total]]*Table1[[#This Row],[Summer 2018 Price Check]]</f>
        <v>78743.75</v>
      </c>
      <c r="BJ68" s="16">
        <f>IF(Table1[[#This Row],[Sustainability Check 2 (2018-2019) Status]]="Continued", Table1[[#This Row],[Check 2 Students Summer]], 0)</f>
        <v>125</v>
      </c>
      <c r="BK68" s="20">
        <f>Table1[[#This Row],[Summer 2018 Price Check]]*BJ68</f>
        <v>15748.75</v>
      </c>
      <c r="BL68" s="16">
        <f>IF(Table1[[#This Row],[Sustainability Check 2 (2018-2019) Status]]="Continued", Table1[[#This Row],[Check 2 Students Fall]], 0)</f>
        <v>250</v>
      </c>
      <c r="BM68" s="20">
        <f>Table1[[#This Row],[Summer 2018 Price Check]]*BL68</f>
        <v>31497.5</v>
      </c>
      <c r="BN68" s="15">
        <f>IF(Table1[[#This Row],[Sustainability Check 2 (2018-2019) Status]]="Continued", Table1[Check 2 Students Spring], 0)</f>
        <v>250</v>
      </c>
      <c r="BO68" s="20">
        <f>Table1[[#This Row],[Summer 2018 Price Check]]*Table1[[#This Row],[Spring 2019 Students]]</f>
        <v>31497.5</v>
      </c>
      <c r="BP68" s="16">
        <f t="shared" si="90"/>
        <v>625</v>
      </c>
      <c r="BQ68" s="20">
        <f t="shared" si="91"/>
        <v>78743.75</v>
      </c>
      <c r="BR68" s="20" t="s">
        <v>145</v>
      </c>
      <c r="BS68" s="15">
        <v>125</v>
      </c>
      <c r="BT68" s="15">
        <v>250</v>
      </c>
      <c r="BU68" s="15">
        <v>250</v>
      </c>
      <c r="BV68" s="15">
        <f t="shared" si="105"/>
        <v>625</v>
      </c>
      <c r="BW68" s="20">
        <v>115.99</v>
      </c>
      <c r="BX68" s="20">
        <f t="shared" si="92"/>
        <v>72493.75</v>
      </c>
      <c r="BY68" s="13" t="s">
        <v>449</v>
      </c>
      <c r="BZ68" s="15">
        <f>IF(Table1[[#This Row],[Check 3 Status]]="Continued", Table1[[#This Row],[Check 3 Students Summer]], 0)</f>
        <v>125</v>
      </c>
      <c r="CA68" s="20">
        <f>Table1[[#This Row],[Check 3 Per Student Savings]]*BZ68</f>
        <v>14498.75</v>
      </c>
      <c r="CB68" s="15">
        <f>IF(Table1[[#This Row],[Check 3 Status]]="Continued", Table1[[#This Row],[Check 3 Students Fall]], 0)</f>
        <v>250</v>
      </c>
      <c r="CC68" s="20">
        <f>Table1[[#This Row],[Check 3 Per Student Savings]]*CB68</f>
        <v>28997.5</v>
      </c>
      <c r="CD68" s="15">
        <f>IF(Table1[[#This Row],[Check 3 Status]]="Continued", Table1[[#This Row],[Check 3 Students Spring]], 0)</f>
        <v>250</v>
      </c>
      <c r="CE68" s="20">
        <f>Table1[[#This Row],[Check 3 Per Student Savings]]*CD68</f>
        <v>28997.5</v>
      </c>
      <c r="CF68" s="15">
        <f t="shared" si="93"/>
        <v>625</v>
      </c>
      <c r="CG68" s="20">
        <f t="shared" si="94"/>
        <v>72493.75</v>
      </c>
      <c r="CH68" s="20" t="s">
        <v>145</v>
      </c>
      <c r="CI68" s="15">
        <v>220</v>
      </c>
      <c r="CJ68" s="15">
        <v>594</v>
      </c>
      <c r="CK68" s="15">
        <v>528</v>
      </c>
      <c r="CL68" s="15">
        <f t="shared" si="95"/>
        <v>1342</v>
      </c>
      <c r="CM68" s="20">
        <v>82.97</v>
      </c>
      <c r="CN68" s="20">
        <f t="shared" si="96"/>
        <v>111345.74</v>
      </c>
      <c r="CO68" s="15">
        <f>IF(Table1[[#This Row],[Check 4 Status]]="Continued", Table1[[#This Row],[Check 4 Students Summer]], 0)</f>
        <v>220</v>
      </c>
      <c r="CP68" s="20">
        <f>Table1[[#This Row],[Check 4 Per Student Savings]]*CO68</f>
        <v>18253.400000000001</v>
      </c>
      <c r="CQ68" s="27">
        <v>0</v>
      </c>
      <c r="CR68" s="26">
        <v>0</v>
      </c>
      <c r="CS68" s="27">
        <v>0</v>
      </c>
      <c r="CT68" s="26">
        <v>0</v>
      </c>
      <c r="CU68" s="89">
        <f t="shared" si="97"/>
        <v>220</v>
      </c>
      <c r="CV68" s="20">
        <f t="shared" si="98"/>
        <v>18253.400000000001</v>
      </c>
      <c r="CW68" s="20" t="s">
        <v>156</v>
      </c>
      <c r="CX68" s="15">
        <v>175</v>
      </c>
      <c r="CY68" s="15">
        <v>175</v>
      </c>
      <c r="CZ68" s="15">
        <v>175</v>
      </c>
      <c r="DA68" s="15">
        <f t="shared" si="99"/>
        <v>525</v>
      </c>
      <c r="DB68" s="20">
        <v>82.97</v>
      </c>
      <c r="DC68" s="20">
        <f t="shared" si="100"/>
        <v>43559.25</v>
      </c>
      <c r="DD68" s="23" t="s">
        <v>136</v>
      </c>
      <c r="DE68" s="15">
        <f>IF(Table1[[#This Row],[Check 5 Status]]="Continued", Table1[[#This Row],[Check 5 Students Summer]], 0)</f>
        <v>0</v>
      </c>
      <c r="DF68" s="20">
        <f>Table1[[#This Row],[Check 5 Per Student Savings]]*DE68</f>
        <v>0</v>
      </c>
      <c r="DG68" s="15">
        <f>IF(Table1[[#This Row],[Check 5 Status]]="Continued", Table1[[#This Row],[Check 5 Students Fall]], 0)</f>
        <v>0</v>
      </c>
      <c r="DH68" s="20">
        <f>Table1[[#This Row],[Check 5 Per Student Savings]]*DG68</f>
        <v>0</v>
      </c>
      <c r="DI68" s="15">
        <f>IF(Table1[[#This Row],[Check 5 Status]]="Continued", Table1[[#This Row],[Check 5 Students Spring]], 0)</f>
        <v>0</v>
      </c>
      <c r="DJ68" s="20">
        <f>Table1[[#This Row],[Check 5 Per Student Savings]]*DI68</f>
        <v>0</v>
      </c>
      <c r="DK68" s="15">
        <f t="shared" si="101"/>
        <v>0</v>
      </c>
      <c r="DL68" s="20">
        <f t="shared" si="102"/>
        <v>0</v>
      </c>
      <c r="DM68" s="20" t="s">
        <v>156</v>
      </c>
      <c r="DN68" s="15">
        <v>175</v>
      </c>
      <c r="DO68" s="15">
        <v>175</v>
      </c>
      <c r="DP68" s="15">
        <v>175</v>
      </c>
      <c r="DQ68" s="15">
        <f t="shared" si="103"/>
        <v>525</v>
      </c>
      <c r="DR68" s="20">
        <v>82.97</v>
      </c>
      <c r="DS68" s="20">
        <f t="shared" si="104"/>
        <v>43559.25</v>
      </c>
      <c r="DT68" s="23" t="s">
        <v>136</v>
      </c>
      <c r="DU68" s="15">
        <f>IF(Table1[[#This Row],[Check 6 Status]]="Continued", Table1[[#This Row],[Check 6 Students Summer]], 0)</f>
        <v>0</v>
      </c>
      <c r="DV68" s="20">
        <f>Table1[[#This Row],[Check 6 Per Student Savings]]*DU68</f>
        <v>0</v>
      </c>
      <c r="DW68" s="15">
        <f>IF(Table1[[#This Row],[Check 6 Status]]="Continued", Table1[[#This Row],[Check 6 Students Fall]], 0)</f>
        <v>0</v>
      </c>
      <c r="DX68" s="20">
        <f>Table1[[#This Row],[Check 6 Per Student Savings]]*DW68</f>
        <v>0</v>
      </c>
      <c r="DY68" s="15">
        <f>IF(Table1[[#This Row],[Check 6 Status]]="Continued", Table1[[#This Row],[Check 6 Students Spring]], 0)</f>
        <v>0</v>
      </c>
      <c r="DZ68" s="20">
        <f>Table1[[#This Row],[Check 6 Per Student Savings]]*DY68</f>
        <v>0</v>
      </c>
      <c r="EA68" s="15">
        <f t="shared" si="106"/>
        <v>0</v>
      </c>
      <c r="EB68" s="20">
        <f t="shared" si="107"/>
        <v>0</v>
      </c>
      <c r="EC68"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2520</v>
      </c>
      <c r="ED68"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291280.40000000002</v>
      </c>
      <c r="EE68" s="20">
        <f>Table1[[#This Row],[Grand Total Savings]]/Table1[[#This Row],[Total Award]]</f>
        <v>9.7093466666666668</v>
      </c>
      <c r="EF68" s="13"/>
      <c r="EG68" s="13"/>
      <c r="EH68" s="13"/>
      <c r="EI68" s="13"/>
      <c r="EJ68" s="13"/>
      <c r="EK68" s="13"/>
      <c r="EL68" s="13"/>
      <c r="FB68" s="13"/>
      <c r="FC68" s="13"/>
      <c r="FD68" s="13"/>
      <c r="FE68" s="13"/>
    </row>
    <row r="69" spans="1:161" x14ac:dyDescent="0.25">
      <c r="A69" s="116">
        <v>138</v>
      </c>
      <c r="B69" s="39" t="s">
        <v>435</v>
      </c>
      <c r="C69" s="23" t="s">
        <v>6</v>
      </c>
      <c r="D69" s="71" t="s">
        <v>134</v>
      </c>
      <c r="E69" s="13" t="s">
        <v>477</v>
      </c>
      <c r="F69" s="52">
        <v>10800</v>
      </c>
      <c r="G69" s="23" t="s">
        <v>136</v>
      </c>
      <c r="H69" s="28" t="s">
        <v>478</v>
      </c>
      <c r="I69" s="28" t="s">
        <v>479</v>
      </c>
      <c r="J69" s="28" t="s">
        <v>480</v>
      </c>
      <c r="K69" s="28" t="s">
        <v>481</v>
      </c>
      <c r="L69" s="28" t="s">
        <v>188</v>
      </c>
      <c r="M69" s="13" t="s">
        <v>163</v>
      </c>
      <c r="N69" s="13" t="s">
        <v>163</v>
      </c>
      <c r="O69" s="13" t="s">
        <v>163</v>
      </c>
      <c r="P69" s="20">
        <v>221424</v>
      </c>
      <c r="Q69" s="16">
        <v>1680</v>
      </c>
      <c r="R69" s="20">
        <f t="shared" si="68"/>
        <v>131.80000000000001</v>
      </c>
      <c r="S69" s="15">
        <f t="shared" si="72"/>
        <v>560</v>
      </c>
      <c r="T69" s="15">
        <f t="shared" si="73"/>
        <v>560</v>
      </c>
      <c r="U69" s="15">
        <f t="shared" si="74"/>
        <v>560</v>
      </c>
      <c r="V69" s="13" t="s">
        <v>203</v>
      </c>
      <c r="W69" s="13" t="s">
        <v>144</v>
      </c>
      <c r="Z69" s="42" t="s">
        <v>145</v>
      </c>
      <c r="AA69" s="15">
        <v>0</v>
      </c>
      <c r="AB69" s="20">
        <v>0</v>
      </c>
      <c r="AC69" s="15">
        <v>0</v>
      </c>
      <c r="AD69" s="20">
        <f t="shared" si="85"/>
        <v>0</v>
      </c>
      <c r="AE69" s="15">
        <v>0</v>
      </c>
      <c r="AF69" s="20">
        <f t="shared" si="87"/>
        <v>0</v>
      </c>
      <c r="AG69" s="15">
        <v>0</v>
      </c>
      <c r="AH69" s="20">
        <f t="shared" si="88"/>
        <v>0</v>
      </c>
      <c r="AI69" s="15">
        <f>Table1[[#This Row],[Students Per Spring]]</f>
        <v>560</v>
      </c>
      <c r="AJ69" s="20">
        <f t="shared" si="89"/>
        <v>73808</v>
      </c>
      <c r="AK69" s="15">
        <f>AE69+AG69+AI69</f>
        <v>560</v>
      </c>
      <c r="AL69" s="20">
        <f t="shared" si="70"/>
        <v>73808</v>
      </c>
      <c r="AM69" s="15">
        <f>IF(Table1[[#This Row],[Sustainability Check 1 (2017-2018) Status]]="Continued", Table1[[#This Row],[Students Per Summer]], 0)</f>
        <v>560</v>
      </c>
      <c r="AN69" s="20">
        <f t="shared" si="75"/>
        <v>73808</v>
      </c>
      <c r="AO69" s="16">
        <f>IF(Table1[[#This Row],[Sustainability Check 1 (2017-2018) Status]]="Continued", Table1[[#This Row],[Students Per Fall]], 0)</f>
        <v>560</v>
      </c>
      <c r="AP69" s="20">
        <f t="shared" si="76"/>
        <v>73808</v>
      </c>
      <c r="AQ69" s="16">
        <f>IF(Table1[[#This Row],[Sustainability Check 1 (2017-2018) Status]]="Continued", Table1[[#This Row],[Students Per Spring]], 0)</f>
        <v>560</v>
      </c>
      <c r="AR69" s="20">
        <f t="shared" si="77"/>
        <v>73808</v>
      </c>
      <c r="AS69" s="16">
        <f t="shared" si="78"/>
        <v>1680</v>
      </c>
      <c r="AT69" s="20">
        <f t="shared" si="79"/>
        <v>221424</v>
      </c>
      <c r="AU69" s="16">
        <f>IF(Table1[[#This Row],[Sustainability Check 1 (2017-2018) Status]]="Continued", Table1[[#This Row],[Students Per Summer]], 0)</f>
        <v>560</v>
      </c>
      <c r="AV69" s="20">
        <f t="shared" si="80"/>
        <v>73808</v>
      </c>
      <c r="AW69" s="16">
        <f>IF(Table1[[#This Row],[Sustainability Check 1 (2017-2018) Status]]="Continued", Table1[[#This Row],[Students Per Fall]], 0)</f>
        <v>560</v>
      </c>
      <c r="AX69" s="20">
        <f t="shared" si="81"/>
        <v>73808</v>
      </c>
      <c r="AY69" s="16">
        <f>IF(Table1[[#This Row],[Sustainability Check 1 (2017-2018) Status]]="Continued", Table1[[#This Row],[Students Per Spring]], 0)</f>
        <v>560</v>
      </c>
      <c r="AZ69" s="20">
        <f t="shared" si="82"/>
        <v>73808</v>
      </c>
      <c r="BA69" s="16">
        <f t="shared" si="83"/>
        <v>1680</v>
      </c>
      <c r="BB69" s="20">
        <f t="shared" si="84"/>
        <v>221424</v>
      </c>
      <c r="BC69" s="20" t="s">
        <v>145</v>
      </c>
      <c r="BD69" s="16">
        <v>288</v>
      </c>
      <c r="BE69" s="16">
        <v>768</v>
      </c>
      <c r="BF69" s="16">
        <v>768</v>
      </c>
      <c r="BG69" s="16">
        <f t="shared" si="86"/>
        <v>1824</v>
      </c>
      <c r="BH69" s="24">
        <v>140</v>
      </c>
      <c r="BI69" s="20">
        <f>Table1[[#This Row],[Check 2 Students Total]]*Table1[[#This Row],[Summer 2018 Price Check]]</f>
        <v>255360</v>
      </c>
      <c r="BJ69" s="16">
        <f>IF(Table1[[#This Row],[Sustainability Check 2 (2018-2019) Status]]="Continued", Table1[[#This Row],[Check 2 Students Summer]], 0)</f>
        <v>288</v>
      </c>
      <c r="BK69" s="20">
        <f>Table1[[#This Row],[Summer 2018 Price Check]]*BJ69</f>
        <v>40320</v>
      </c>
      <c r="BL69" s="16">
        <f>IF(Table1[[#This Row],[Sustainability Check 2 (2018-2019) Status]]="Continued", Table1[[#This Row],[Check 2 Students Fall]], 0)</f>
        <v>768</v>
      </c>
      <c r="BM69" s="20">
        <f>Table1[[#This Row],[Summer 2018 Price Check]]*BL69</f>
        <v>107520</v>
      </c>
      <c r="BN69" s="15">
        <f>IF(Table1[[#This Row],[Sustainability Check 2 (2018-2019) Status]]="Continued", Table1[Check 2 Students Spring], 0)</f>
        <v>768</v>
      </c>
      <c r="BO69" s="20">
        <f>Table1[[#This Row],[Summer 2018 Price Check]]*Table1[[#This Row],[Spring 2019 Students]]</f>
        <v>107520</v>
      </c>
      <c r="BP69" s="16">
        <f t="shared" si="90"/>
        <v>1824</v>
      </c>
      <c r="BQ69" s="20">
        <f t="shared" si="91"/>
        <v>255360</v>
      </c>
      <c r="BR69" s="20" t="s">
        <v>145</v>
      </c>
      <c r="BS69" s="15">
        <v>225</v>
      </c>
      <c r="BT69" s="15">
        <v>704</v>
      </c>
      <c r="BU69" s="15">
        <v>768</v>
      </c>
      <c r="BV69" s="15">
        <f t="shared" si="105"/>
        <v>1697</v>
      </c>
      <c r="BW69" s="20">
        <v>131.80000000000001</v>
      </c>
      <c r="BX69" s="20">
        <f t="shared" si="92"/>
        <v>223664.6</v>
      </c>
      <c r="BY69" s="13" t="s">
        <v>203</v>
      </c>
      <c r="BZ69" s="15">
        <f>IF(Table1[[#This Row],[Check 3 Status]]="Continued", Table1[[#This Row],[Check 3 Students Summer]], 0)</f>
        <v>225</v>
      </c>
      <c r="CA69" s="20">
        <f>Table1[[#This Row],[Check 3 Per Student Savings]]*BZ69</f>
        <v>29655.000000000004</v>
      </c>
      <c r="CB69" s="15">
        <f>IF(Table1[[#This Row],[Check 3 Status]]="Continued", Table1[[#This Row],[Check 3 Students Fall]], 0)</f>
        <v>704</v>
      </c>
      <c r="CC69" s="20">
        <f>Table1[[#This Row],[Check 3 Per Student Savings]]*CB69</f>
        <v>92787.200000000012</v>
      </c>
      <c r="CD69" s="15">
        <f>IF(Table1[[#This Row],[Check 3 Status]]="Continued", Table1[[#This Row],[Check 3 Students Spring]], 0)</f>
        <v>768</v>
      </c>
      <c r="CE69" s="20">
        <f>Table1[[#This Row],[Check 3 Per Student Savings]]*CD69</f>
        <v>101222.40000000001</v>
      </c>
      <c r="CF69" s="15">
        <f t="shared" si="93"/>
        <v>1697</v>
      </c>
      <c r="CG69" s="20">
        <f t="shared" si="94"/>
        <v>223664.60000000003</v>
      </c>
      <c r="CH69" s="20" t="s">
        <v>145</v>
      </c>
      <c r="CI69" s="15">
        <v>225</v>
      </c>
      <c r="CJ69" s="15">
        <v>704</v>
      </c>
      <c r="CK69" s="15">
        <v>768</v>
      </c>
      <c r="CL69" s="15">
        <f t="shared" si="95"/>
        <v>1697</v>
      </c>
      <c r="CM69" s="20">
        <v>131.80000000000001</v>
      </c>
      <c r="CN69" s="20">
        <f t="shared" si="96"/>
        <v>223664.6</v>
      </c>
      <c r="CO69" s="15">
        <f>IF(Table1[[#This Row],[Check 4 Status]]="Continued", Table1[[#This Row],[Check 4 Students Summer]], 0)</f>
        <v>225</v>
      </c>
      <c r="CP69" s="20">
        <f>Table1[[#This Row],[Check 4 Per Student Savings]]*CO69</f>
        <v>29655.000000000004</v>
      </c>
      <c r="CQ69" s="15">
        <f>IF(Table1[[#This Row],[Check 4 Status]]="Continued", Table1[[#This Row],[Check 4 Students Fall]], 0)</f>
        <v>704</v>
      </c>
      <c r="CR69" s="20">
        <f>Table1[[#This Row],[Check 4 Per Student Savings]]*CQ69</f>
        <v>92787.200000000012</v>
      </c>
      <c r="CS69" s="15">
        <f>IF(Table1[[#This Row],[Check 4 Status]]="Continued", Table1[[#This Row],[Check 4 Students Spring]], 0)</f>
        <v>768</v>
      </c>
      <c r="CT69" s="20">
        <f>Table1[[#This Row],[Check 4 Per Student Savings]]*CS69</f>
        <v>101222.40000000001</v>
      </c>
      <c r="CU69" s="89">
        <f t="shared" si="97"/>
        <v>1697</v>
      </c>
      <c r="CV69" s="20">
        <f t="shared" si="98"/>
        <v>223664.60000000003</v>
      </c>
      <c r="CW69" s="20" t="s">
        <v>145</v>
      </c>
      <c r="CX69" s="15">
        <v>560</v>
      </c>
      <c r="CY69" s="15">
        <v>560</v>
      </c>
      <c r="CZ69" s="15">
        <v>560</v>
      </c>
      <c r="DA69" s="15">
        <f t="shared" si="99"/>
        <v>1680</v>
      </c>
      <c r="DB69" s="20">
        <v>131.80000000000001</v>
      </c>
      <c r="DC69" s="20">
        <f t="shared" si="100"/>
        <v>221424.00000000003</v>
      </c>
      <c r="DD69" s="23" t="s">
        <v>136</v>
      </c>
      <c r="DE69" s="15">
        <f>IF(Table1[[#This Row],[Check 5 Status]]="Continued", Table1[[#This Row],[Check 5 Students Summer]], 0)</f>
        <v>560</v>
      </c>
      <c r="DF69" s="20">
        <f>Table1[[#This Row],[Check 5 Per Student Savings]]*DE69</f>
        <v>73808</v>
      </c>
      <c r="DG69" s="15">
        <f>IF(Table1[[#This Row],[Check 5 Status]]="Continued", Table1[[#This Row],[Check 5 Students Fall]], 0)</f>
        <v>560</v>
      </c>
      <c r="DH69" s="20">
        <f>Table1[[#This Row],[Check 5 Per Student Savings]]*DG69</f>
        <v>73808</v>
      </c>
      <c r="DI69" s="15">
        <f>IF(Table1[[#This Row],[Check 5 Status]]="Continued", Table1[[#This Row],[Check 5 Students Spring]], 0)</f>
        <v>560</v>
      </c>
      <c r="DJ69" s="20">
        <f>Table1[[#This Row],[Check 5 Per Student Savings]]*DI69</f>
        <v>73808</v>
      </c>
      <c r="DK69" s="15">
        <f t="shared" si="101"/>
        <v>1680</v>
      </c>
      <c r="DL69" s="20">
        <f t="shared" si="102"/>
        <v>221424</v>
      </c>
      <c r="DM69" s="20" t="s">
        <v>156</v>
      </c>
      <c r="DN69" s="15">
        <v>560</v>
      </c>
      <c r="DO69" s="15">
        <v>560</v>
      </c>
      <c r="DP69" s="15">
        <v>560</v>
      </c>
      <c r="DQ69" s="15">
        <f t="shared" si="103"/>
        <v>1680</v>
      </c>
      <c r="DR69" s="20">
        <v>131.80000000000001</v>
      </c>
      <c r="DS69" s="20">
        <f t="shared" si="104"/>
        <v>221424.00000000003</v>
      </c>
      <c r="DT69" s="23" t="s">
        <v>136</v>
      </c>
      <c r="DU69" s="15">
        <f>IF(Table1[[#This Row],[Check 6 Status]]="Continued", Table1[[#This Row],[Check 6 Students Summer]], 0)</f>
        <v>0</v>
      </c>
      <c r="DV69" s="20">
        <f>Table1[[#This Row],[Check 6 Per Student Savings]]*DU69</f>
        <v>0</v>
      </c>
      <c r="DW69" s="15">
        <f>IF(Table1[[#This Row],[Check 6 Status]]="Continued", Table1[[#This Row],[Check 6 Students Fall]], 0)</f>
        <v>0</v>
      </c>
      <c r="DX69" s="20">
        <f>Table1[[#This Row],[Check 6 Per Student Savings]]*DW69</f>
        <v>0</v>
      </c>
      <c r="DY69" s="15">
        <f>IF(Table1[[#This Row],[Check 6 Status]]="Continued", Table1[[#This Row],[Check 6 Students Spring]], 0)</f>
        <v>0</v>
      </c>
      <c r="DZ69" s="20">
        <f>Table1[[#This Row],[Check 6 Per Student Savings]]*DY69</f>
        <v>0</v>
      </c>
      <c r="EA69" s="15">
        <f t="shared" si="106"/>
        <v>0</v>
      </c>
      <c r="EB69" s="20">
        <f t="shared" si="107"/>
        <v>0</v>
      </c>
      <c r="EC69"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10818</v>
      </c>
      <c r="ED69"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1440769.2000000002</v>
      </c>
      <c r="EE69" s="20">
        <f>Table1[[#This Row],[Grand Total Savings]]/Table1[[#This Row],[Total Award]]</f>
        <v>133.40455555555556</v>
      </c>
      <c r="EF69" s="13"/>
      <c r="EG69" s="13"/>
      <c r="EH69" s="13"/>
      <c r="EI69" s="13"/>
      <c r="EJ69" s="13"/>
      <c r="EK69" s="13"/>
      <c r="EL69" s="13"/>
      <c r="FB69" s="13"/>
      <c r="FC69" s="13"/>
      <c r="FD69" s="13"/>
      <c r="FE69" s="13"/>
    </row>
    <row r="70" spans="1:161" x14ac:dyDescent="0.25">
      <c r="A70" s="116">
        <v>139</v>
      </c>
      <c r="B70" s="40" t="s">
        <v>435</v>
      </c>
      <c r="C70" s="23" t="s">
        <v>6</v>
      </c>
      <c r="D70" s="71" t="s">
        <v>134</v>
      </c>
      <c r="E70" s="13" t="s">
        <v>147</v>
      </c>
      <c r="F70" s="52">
        <v>10800</v>
      </c>
      <c r="G70" s="23" t="s">
        <v>136</v>
      </c>
      <c r="H70" s="28" t="s">
        <v>482</v>
      </c>
      <c r="I70" s="28" t="s">
        <v>483</v>
      </c>
      <c r="J70" s="28" t="s">
        <v>282</v>
      </c>
      <c r="K70" s="28" t="s">
        <v>484</v>
      </c>
      <c r="L70" s="28" t="s">
        <v>241</v>
      </c>
      <c r="M70" s="13" t="s">
        <v>163</v>
      </c>
      <c r="N70" s="13" t="s">
        <v>163</v>
      </c>
      <c r="O70" s="13" t="s">
        <v>153</v>
      </c>
      <c r="P70" s="20">
        <v>66250</v>
      </c>
      <c r="Q70" s="13">
        <v>250</v>
      </c>
      <c r="R70" s="20">
        <f t="shared" ref="R70:R101" si="108">P70/Q70</f>
        <v>265</v>
      </c>
      <c r="S70" s="15">
        <f t="shared" si="72"/>
        <v>83.333333333333329</v>
      </c>
      <c r="T70" s="15">
        <f t="shared" si="73"/>
        <v>83.333333333333329</v>
      </c>
      <c r="U70" s="15">
        <f t="shared" si="74"/>
        <v>83.333333333333329</v>
      </c>
      <c r="V70" s="13" t="s">
        <v>217</v>
      </c>
      <c r="W70" s="13" t="s">
        <v>144</v>
      </c>
      <c r="Z70" s="13" t="s">
        <v>145</v>
      </c>
      <c r="AA70" s="15">
        <v>0</v>
      </c>
      <c r="AB70" s="20">
        <v>0</v>
      </c>
      <c r="AC70" s="15">
        <v>0</v>
      </c>
      <c r="AD70" s="20">
        <f t="shared" si="85"/>
        <v>0</v>
      </c>
      <c r="AE70" s="15">
        <v>0</v>
      </c>
      <c r="AF70" s="20">
        <f t="shared" si="87"/>
        <v>0</v>
      </c>
      <c r="AG70" s="15">
        <f>Table1[[#This Row],[Students Per Fall]]</f>
        <v>83.333333333333329</v>
      </c>
      <c r="AH70" s="20">
        <f t="shared" si="88"/>
        <v>22083.333333333332</v>
      </c>
      <c r="AI70" s="15">
        <f>IF(Table1[[#This Row],[Sustainability Check 1 (2017-2018) Status]]="Continued", Table1[[#This Row],[Students Per Spring]], 0)</f>
        <v>83.333333333333329</v>
      </c>
      <c r="AJ70" s="20">
        <f t="shared" si="89"/>
        <v>22083.333333333332</v>
      </c>
      <c r="AK70" s="15">
        <f>AE70+AG70+AI70</f>
        <v>166.66666666666666</v>
      </c>
      <c r="AL70" s="20">
        <f t="shared" si="70"/>
        <v>44166.666666666664</v>
      </c>
      <c r="AM70" s="15">
        <f>IF(Table1[[#This Row],[Sustainability Check 1 (2017-2018) Status]]="Continued", Table1[[#This Row],[Students Per Summer]], 0)</f>
        <v>83.333333333333329</v>
      </c>
      <c r="AN70" s="20">
        <f t="shared" si="75"/>
        <v>22083.333333333332</v>
      </c>
      <c r="AO70" s="16">
        <f>IF(Table1[[#This Row],[Sustainability Check 1 (2017-2018) Status]]="Continued", Table1[[#This Row],[Students Per Fall]], 0)</f>
        <v>83.333333333333329</v>
      </c>
      <c r="AP70" s="20">
        <f t="shared" si="76"/>
        <v>22083.333333333332</v>
      </c>
      <c r="AQ70" s="16">
        <f>IF(Table1[[#This Row],[Sustainability Check 1 (2017-2018) Status]]="Continued", Table1[[#This Row],[Students Per Spring]], 0)</f>
        <v>83.333333333333329</v>
      </c>
      <c r="AR70" s="20">
        <f t="shared" si="77"/>
        <v>22083.333333333332</v>
      </c>
      <c r="AS70" s="16">
        <f t="shared" si="78"/>
        <v>250</v>
      </c>
      <c r="AT70" s="20">
        <f t="shared" si="79"/>
        <v>66250</v>
      </c>
      <c r="AU70" s="16">
        <f>IF(Table1[[#This Row],[Sustainability Check 1 (2017-2018) Status]]="Continued", Table1[[#This Row],[Students Per Summer]], 0)</f>
        <v>83.333333333333329</v>
      </c>
      <c r="AV70" s="20">
        <f t="shared" si="80"/>
        <v>22083.333333333332</v>
      </c>
      <c r="AW70" s="16">
        <f>IF(Table1[[#This Row],[Sustainability Check 1 (2017-2018) Status]]="Continued", Table1[[#This Row],[Students Per Fall]], 0)</f>
        <v>83.333333333333329</v>
      </c>
      <c r="AX70" s="20">
        <f t="shared" si="81"/>
        <v>22083.333333333332</v>
      </c>
      <c r="AY70" s="16">
        <f>IF(Table1[[#This Row],[Sustainability Check 1 (2017-2018) Status]]="Continued", Table1[[#This Row],[Students Per Spring]], 0)</f>
        <v>83.333333333333329</v>
      </c>
      <c r="AZ70" s="20">
        <f t="shared" si="82"/>
        <v>22083.333333333332</v>
      </c>
      <c r="BA70" s="16">
        <f t="shared" si="83"/>
        <v>250</v>
      </c>
      <c r="BB70" s="20">
        <f t="shared" si="84"/>
        <v>66250</v>
      </c>
      <c r="BC70" s="20" t="s">
        <v>145</v>
      </c>
      <c r="BD70" s="16">
        <v>0</v>
      </c>
      <c r="BE70" s="16">
        <v>100</v>
      </c>
      <c r="BF70" s="16">
        <v>25</v>
      </c>
      <c r="BG70" s="16">
        <f t="shared" si="86"/>
        <v>125</v>
      </c>
      <c r="BH70" s="20">
        <v>200</v>
      </c>
      <c r="BI70" s="20">
        <f>Table1[[#This Row],[Check 2 Students Total]]*Table1[[#This Row],[Summer 2018 Price Check]]</f>
        <v>25000</v>
      </c>
      <c r="BJ70" s="16">
        <f>IF(Table1[[#This Row],[Sustainability Check 2 (2018-2019) Status]]="Continued", Table1[[#This Row],[Check 2 Students Summer]], 0)</f>
        <v>0</v>
      </c>
      <c r="BK70" s="20">
        <f>Table1[[#This Row],[Summer 2018 Price Check]]*BJ70</f>
        <v>0</v>
      </c>
      <c r="BL70" s="16">
        <f>IF(Table1[[#This Row],[Sustainability Check 2 (2018-2019) Status]]="Continued", Table1[[#This Row],[Check 2 Students Fall]], 0)</f>
        <v>100</v>
      </c>
      <c r="BM70" s="20">
        <f>Table1[[#This Row],[Summer 2018 Price Check]]*BL70</f>
        <v>20000</v>
      </c>
      <c r="BN70" s="15">
        <f>IF(Table1[[#This Row],[Sustainability Check 2 (2018-2019) Status]]="Continued", Table1[Check 2 Students Spring], 0)</f>
        <v>25</v>
      </c>
      <c r="BO70" s="20">
        <f>Table1[[#This Row],[Summer 2018 Price Check]]*Table1[[#This Row],[Spring 2019 Students]]</f>
        <v>5000</v>
      </c>
      <c r="BP70" s="16">
        <f t="shared" si="90"/>
        <v>125</v>
      </c>
      <c r="BQ70" s="20">
        <f t="shared" si="91"/>
        <v>25000</v>
      </c>
      <c r="BR70" s="20" t="s">
        <v>145</v>
      </c>
      <c r="BS70" s="15">
        <v>0</v>
      </c>
      <c r="BT70" s="15">
        <v>70</v>
      </c>
      <c r="BU70" s="15">
        <v>50</v>
      </c>
      <c r="BV70" s="15">
        <f t="shared" si="105"/>
        <v>120</v>
      </c>
      <c r="BW70" s="20">
        <v>200</v>
      </c>
      <c r="BX70" s="20">
        <f t="shared" si="92"/>
        <v>24000</v>
      </c>
      <c r="BY70" s="13" t="s">
        <v>217</v>
      </c>
      <c r="BZ70" s="15">
        <f>IF(Table1[[#This Row],[Check 3 Status]]="Continued", Table1[[#This Row],[Check 3 Students Summer]], 0)</f>
        <v>0</v>
      </c>
      <c r="CA70" s="20">
        <f>Table1[[#This Row],[Check 3 Per Student Savings]]*BZ70</f>
        <v>0</v>
      </c>
      <c r="CB70" s="15">
        <f>IF(Table1[[#This Row],[Check 3 Status]]="Continued", Table1[[#This Row],[Check 3 Students Fall]], 0)</f>
        <v>70</v>
      </c>
      <c r="CC70" s="20">
        <f>Table1[[#This Row],[Check 3 Per Student Savings]]*CB70</f>
        <v>14000</v>
      </c>
      <c r="CD70" s="15">
        <f>IF(Table1[[#This Row],[Check 3 Status]]="Continued", Table1[[#This Row],[Check 3 Students Spring]], 0)</f>
        <v>50</v>
      </c>
      <c r="CE70" s="20">
        <f>Table1[[#This Row],[Check 3 Per Student Savings]]*CD70</f>
        <v>10000</v>
      </c>
      <c r="CF70" s="15">
        <f t="shared" si="93"/>
        <v>120</v>
      </c>
      <c r="CG70" s="20">
        <f t="shared" si="94"/>
        <v>24000</v>
      </c>
      <c r="CH70" s="20" t="s">
        <v>145</v>
      </c>
      <c r="CI70" s="15">
        <v>0</v>
      </c>
      <c r="CJ70" s="15">
        <v>70</v>
      </c>
      <c r="CK70" s="15">
        <v>50</v>
      </c>
      <c r="CL70" s="15">
        <f t="shared" si="95"/>
        <v>120</v>
      </c>
      <c r="CM70" s="20">
        <v>200</v>
      </c>
      <c r="CN70" s="20">
        <f t="shared" si="96"/>
        <v>24000</v>
      </c>
      <c r="CO70" s="15">
        <f>IF(Table1[[#This Row],[Check 4 Status]]="Continued", Table1[[#This Row],[Check 4 Students Summer]], 0)</f>
        <v>0</v>
      </c>
      <c r="CP70" s="20">
        <f>Table1[[#This Row],[Check 4 Per Student Savings]]*CO70</f>
        <v>0</v>
      </c>
      <c r="CQ70" s="15">
        <f>IF(Table1[[#This Row],[Check 4 Status]]="Continued", Table1[[#This Row],[Check 4 Students Fall]], 0)</f>
        <v>70</v>
      </c>
      <c r="CR70" s="20">
        <f>Table1[[#This Row],[Check 4 Per Student Savings]]*CQ70</f>
        <v>14000</v>
      </c>
      <c r="CS70" s="15">
        <f>IF(Table1[[#This Row],[Check 4 Status]]="Continued", Table1[[#This Row],[Check 4 Students Spring]], 0)</f>
        <v>50</v>
      </c>
      <c r="CT70" s="20">
        <f>Table1[[#This Row],[Check 4 Per Student Savings]]*CS70</f>
        <v>10000</v>
      </c>
      <c r="CU70" s="89">
        <f t="shared" si="97"/>
        <v>120</v>
      </c>
      <c r="CV70" s="20">
        <f t="shared" si="98"/>
        <v>24000</v>
      </c>
      <c r="CW70" s="20" t="s">
        <v>145</v>
      </c>
      <c r="CX70" s="83">
        <v>40</v>
      </c>
      <c r="CY70" s="83">
        <v>90</v>
      </c>
      <c r="CZ70" s="83">
        <v>90</v>
      </c>
      <c r="DA70" s="83">
        <f t="shared" si="99"/>
        <v>220</v>
      </c>
      <c r="DB70" s="20">
        <v>100</v>
      </c>
      <c r="DC70" s="20">
        <f t="shared" si="100"/>
        <v>22000</v>
      </c>
      <c r="DD70" s="23" t="s">
        <v>136</v>
      </c>
      <c r="DE70" s="15">
        <f>IF(Table1[[#This Row],[Check 5 Status]]="Continued", Table1[[#This Row],[Check 5 Students Summer]], 0)</f>
        <v>40</v>
      </c>
      <c r="DF70" s="20">
        <f>Table1[[#This Row],[Check 5 Per Student Savings]]*DE70</f>
        <v>4000</v>
      </c>
      <c r="DG70" s="15">
        <f>IF(Table1[[#This Row],[Check 5 Status]]="Continued", Table1[[#This Row],[Check 5 Students Fall]], 0)</f>
        <v>90</v>
      </c>
      <c r="DH70" s="20">
        <f>Table1[[#This Row],[Check 5 Per Student Savings]]*DG70</f>
        <v>9000</v>
      </c>
      <c r="DI70" s="15">
        <f>IF(Table1[[#This Row],[Check 5 Status]]="Continued", Table1[[#This Row],[Check 5 Students Spring]], 0)</f>
        <v>90</v>
      </c>
      <c r="DJ70" s="20">
        <f>Table1[[#This Row],[Check 5 Per Student Savings]]*DI70</f>
        <v>9000</v>
      </c>
      <c r="DK70" s="15">
        <f t="shared" si="101"/>
        <v>220</v>
      </c>
      <c r="DL70" s="20">
        <f t="shared" si="102"/>
        <v>22000</v>
      </c>
      <c r="DM70" s="20" t="s">
        <v>145</v>
      </c>
      <c r="DN70" s="83">
        <v>80</v>
      </c>
      <c r="DO70" s="83">
        <v>120</v>
      </c>
      <c r="DP70" s="83">
        <v>120</v>
      </c>
      <c r="DQ70" s="83">
        <f t="shared" si="103"/>
        <v>320</v>
      </c>
      <c r="DR70" s="20">
        <v>210</v>
      </c>
      <c r="DS70" s="20">
        <f t="shared" si="104"/>
        <v>67200</v>
      </c>
      <c r="DT70" s="23" t="s">
        <v>136</v>
      </c>
      <c r="DU70" s="15">
        <f>IF(Table1[[#This Row],[Check 6 Status]]="Continued", Table1[[#This Row],[Check 6 Students Summer]], 0)</f>
        <v>80</v>
      </c>
      <c r="DV70" s="20">
        <f>Table1[[#This Row],[Check 6 Per Student Savings]]*DU70</f>
        <v>16800</v>
      </c>
      <c r="DW70" s="15">
        <f>IF(Table1[[#This Row],[Check 6 Status]]="Continued", Table1[[#This Row],[Check 6 Students Fall]], 0)</f>
        <v>120</v>
      </c>
      <c r="DX70" s="20">
        <f>Table1[[#This Row],[Check 6 Per Student Savings]]*DW70</f>
        <v>25200</v>
      </c>
      <c r="DY70" s="15">
        <f>IF(Table1[[#This Row],[Check 6 Status]]="Continued", Table1[[#This Row],[Check 6 Students Spring]], 0)</f>
        <v>120</v>
      </c>
      <c r="DZ70" s="20">
        <f>Table1[[#This Row],[Check 6 Per Student Savings]]*DY70</f>
        <v>25200</v>
      </c>
      <c r="EA70" s="15">
        <f t="shared" si="106"/>
        <v>320</v>
      </c>
      <c r="EB70" s="20">
        <f t="shared" si="107"/>
        <v>67200</v>
      </c>
      <c r="EC70"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1571.6666666666665</v>
      </c>
      <c r="ED70"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338866.66666666663</v>
      </c>
      <c r="EE70" s="20">
        <f>Table1[[#This Row],[Grand Total Savings]]/Table1[[#This Row],[Total Award]]</f>
        <v>31.376543209876541</v>
      </c>
      <c r="EF70" s="13"/>
      <c r="EG70" s="13"/>
      <c r="EH70" s="13"/>
      <c r="EI70" s="13"/>
      <c r="EJ70" s="13"/>
      <c r="EK70" s="13"/>
      <c r="EL70" s="13"/>
      <c r="FB70" s="13"/>
      <c r="FC70" s="13"/>
      <c r="FD70" s="13"/>
      <c r="FE70" s="13"/>
    </row>
    <row r="71" spans="1:161" x14ac:dyDescent="0.25">
      <c r="A71" s="116">
        <v>140</v>
      </c>
      <c r="B71" s="39" t="s">
        <v>435</v>
      </c>
      <c r="C71" s="23" t="s">
        <v>6</v>
      </c>
      <c r="D71" s="71" t="s">
        <v>134</v>
      </c>
      <c r="E71" s="13" t="s">
        <v>381</v>
      </c>
      <c r="F71" s="52">
        <v>30000</v>
      </c>
      <c r="G71" s="23" t="s">
        <v>136</v>
      </c>
      <c r="H71" s="28" t="s">
        <v>485</v>
      </c>
      <c r="I71" s="28" t="s">
        <v>486</v>
      </c>
      <c r="J71" s="28" t="s">
        <v>487</v>
      </c>
      <c r="K71" s="28" t="s">
        <v>488</v>
      </c>
      <c r="L71" s="28" t="s">
        <v>277</v>
      </c>
      <c r="M71" s="13" t="s">
        <v>163</v>
      </c>
      <c r="N71" s="13" t="s">
        <v>163</v>
      </c>
      <c r="O71" s="13" t="s">
        <v>142</v>
      </c>
      <c r="P71" s="20">
        <v>16800</v>
      </c>
      <c r="Q71" s="13">
        <v>600</v>
      </c>
      <c r="R71" s="20">
        <f t="shared" si="108"/>
        <v>28</v>
      </c>
      <c r="S71" s="15">
        <f t="shared" si="72"/>
        <v>200</v>
      </c>
      <c r="T71" s="15">
        <f t="shared" si="73"/>
        <v>200</v>
      </c>
      <c r="U71" s="15">
        <f t="shared" si="74"/>
        <v>200</v>
      </c>
      <c r="V71" s="13" t="s">
        <v>203</v>
      </c>
      <c r="W71" s="13" t="s">
        <v>144</v>
      </c>
      <c r="Z71" s="13" t="s">
        <v>145</v>
      </c>
      <c r="AA71" s="15">
        <v>0</v>
      </c>
      <c r="AB71" s="20">
        <v>0</v>
      </c>
      <c r="AC71" s="15">
        <v>0</v>
      </c>
      <c r="AD71" s="20">
        <f t="shared" si="85"/>
        <v>0</v>
      </c>
      <c r="AE71" s="15">
        <v>0</v>
      </c>
      <c r="AF71" s="20">
        <f t="shared" si="87"/>
        <v>0</v>
      </c>
      <c r="AG71" s="15">
        <v>0</v>
      </c>
      <c r="AH71" s="20">
        <f t="shared" si="88"/>
        <v>0</v>
      </c>
      <c r="AI71" s="15">
        <f>Table1[[#This Row],[Students Per Spring]]</f>
        <v>200</v>
      </c>
      <c r="AJ71" s="20">
        <f t="shared" si="89"/>
        <v>5600</v>
      </c>
      <c r="AK71" s="15">
        <f>AE71+AG71+AI71</f>
        <v>200</v>
      </c>
      <c r="AL71" s="20">
        <f t="shared" si="70"/>
        <v>5600</v>
      </c>
      <c r="AM71" s="15">
        <f>IF(Table1[[#This Row],[Sustainability Check 1 (2017-2018) Status]]="Continued", Table1[[#This Row],[Students Per Summer]], 0)</f>
        <v>200</v>
      </c>
      <c r="AN71" s="20">
        <f t="shared" si="75"/>
        <v>5600</v>
      </c>
      <c r="AO71" s="16">
        <f>IF(Table1[[#This Row],[Sustainability Check 1 (2017-2018) Status]]="Continued", Table1[[#This Row],[Students Per Fall]], 0)</f>
        <v>200</v>
      </c>
      <c r="AP71" s="20">
        <f t="shared" si="76"/>
        <v>5600</v>
      </c>
      <c r="AQ71" s="16">
        <f>IF(Table1[[#This Row],[Sustainability Check 1 (2017-2018) Status]]="Continued", Table1[[#This Row],[Students Per Spring]], 0)</f>
        <v>200</v>
      </c>
      <c r="AR71" s="20">
        <f t="shared" si="77"/>
        <v>5600</v>
      </c>
      <c r="AS71" s="16">
        <f t="shared" si="78"/>
        <v>600</v>
      </c>
      <c r="AT71" s="20">
        <f t="shared" si="79"/>
        <v>16800</v>
      </c>
      <c r="AU71" s="16">
        <f>IF(Table1[[#This Row],[Sustainability Check 1 (2017-2018) Status]]="Continued", Table1[[#This Row],[Students Per Summer]], 0)</f>
        <v>200</v>
      </c>
      <c r="AV71" s="20">
        <f t="shared" si="80"/>
        <v>5600</v>
      </c>
      <c r="AW71" s="16">
        <f>IF(Table1[[#This Row],[Sustainability Check 1 (2017-2018) Status]]="Continued", Table1[[#This Row],[Students Per Fall]], 0)</f>
        <v>200</v>
      </c>
      <c r="AX71" s="20">
        <f t="shared" si="81"/>
        <v>5600</v>
      </c>
      <c r="AY71" s="16">
        <f>IF(Table1[[#This Row],[Sustainability Check 1 (2017-2018) Status]]="Continued", Table1[[#This Row],[Students Per Spring]], 0)</f>
        <v>200</v>
      </c>
      <c r="AZ71" s="20">
        <f t="shared" si="82"/>
        <v>5600</v>
      </c>
      <c r="BA71" s="16">
        <f t="shared" si="83"/>
        <v>600</v>
      </c>
      <c r="BB71" s="20">
        <f t="shared" si="84"/>
        <v>16800</v>
      </c>
      <c r="BC71" s="20" t="s">
        <v>145</v>
      </c>
      <c r="BD71" s="16">
        <v>10</v>
      </c>
      <c r="BE71" s="16">
        <v>50</v>
      </c>
      <c r="BF71" s="16">
        <v>50</v>
      </c>
      <c r="BG71" s="16">
        <f t="shared" si="86"/>
        <v>110</v>
      </c>
      <c r="BH71" s="20">
        <v>17.7</v>
      </c>
      <c r="BI71" s="20">
        <f>Table1[[#This Row],[Check 2 Students Total]]*Table1[[#This Row],[Summer 2018 Price Check]]</f>
        <v>1947</v>
      </c>
      <c r="BJ71" s="16">
        <f>IF(Table1[[#This Row],[Sustainability Check 2 (2018-2019) Status]]="Continued", Table1[[#This Row],[Check 2 Students Summer]], 0)</f>
        <v>10</v>
      </c>
      <c r="BK71" s="20">
        <f>Table1[[#This Row],[Summer 2018 Price Check]]*BJ71</f>
        <v>177</v>
      </c>
      <c r="BL71" s="16">
        <f>IF(Table1[[#This Row],[Sustainability Check 2 (2018-2019) Status]]="Continued", Table1[[#This Row],[Check 2 Students Fall]], 0)</f>
        <v>50</v>
      </c>
      <c r="BM71" s="20">
        <f>Table1[[#This Row],[Summer 2018 Price Check]]*BL71</f>
        <v>885</v>
      </c>
      <c r="BN71" s="15">
        <f>IF(Table1[[#This Row],[Sustainability Check 2 (2018-2019) Status]]="Continued", Table1[Check 2 Students Spring], 0)</f>
        <v>50</v>
      </c>
      <c r="BO71" s="20">
        <f>Table1[[#This Row],[Summer 2018 Price Check]]*Table1[[#This Row],[Spring 2019 Students]]</f>
        <v>885</v>
      </c>
      <c r="BP71" s="16">
        <f t="shared" si="90"/>
        <v>110</v>
      </c>
      <c r="BQ71" s="20">
        <f t="shared" si="91"/>
        <v>1947</v>
      </c>
      <c r="BR71" s="20" t="s">
        <v>145</v>
      </c>
      <c r="BS71" s="15">
        <v>10</v>
      </c>
      <c r="BT71" s="15">
        <v>50</v>
      </c>
      <c r="BU71" s="15">
        <v>50</v>
      </c>
      <c r="BV71" s="15">
        <f t="shared" si="105"/>
        <v>110</v>
      </c>
      <c r="BW71" s="20">
        <v>28</v>
      </c>
      <c r="BX71" s="20">
        <f t="shared" si="92"/>
        <v>3080</v>
      </c>
      <c r="BY71" s="13" t="s">
        <v>203</v>
      </c>
      <c r="BZ71" s="15">
        <f>IF(Table1[[#This Row],[Check 3 Status]]="Continued", Table1[[#This Row],[Check 3 Students Summer]], 0)</f>
        <v>10</v>
      </c>
      <c r="CA71" s="20">
        <f>Table1[[#This Row],[Check 3 Per Student Savings]]*BZ71</f>
        <v>280</v>
      </c>
      <c r="CB71" s="15">
        <f>IF(Table1[[#This Row],[Check 3 Status]]="Continued", Table1[[#This Row],[Check 3 Students Fall]], 0)</f>
        <v>50</v>
      </c>
      <c r="CC71" s="20">
        <f>Table1[[#This Row],[Check 3 Per Student Savings]]*CB71</f>
        <v>1400</v>
      </c>
      <c r="CD71" s="15">
        <f>IF(Table1[[#This Row],[Check 3 Status]]="Continued", Table1[[#This Row],[Check 3 Students Spring]], 0)</f>
        <v>50</v>
      </c>
      <c r="CE71" s="20">
        <f>Table1[[#This Row],[Check 3 Per Student Savings]]*CD71</f>
        <v>1400</v>
      </c>
      <c r="CF71" s="15">
        <f t="shared" si="93"/>
        <v>110</v>
      </c>
      <c r="CG71" s="20">
        <f t="shared" si="94"/>
        <v>3080</v>
      </c>
      <c r="CH71" s="20" t="s">
        <v>145</v>
      </c>
      <c r="CI71" s="15">
        <v>10</v>
      </c>
      <c r="CJ71" s="15">
        <v>50</v>
      </c>
      <c r="CK71" s="15">
        <v>50</v>
      </c>
      <c r="CL71" s="15">
        <f t="shared" si="95"/>
        <v>110</v>
      </c>
      <c r="CM71" s="20">
        <v>28</v>
      </c>
      <c r="CN71" s="20">
        <f t="shared" si="96"/>
        <v>3080</v>
      </c>
      <c r="CO71" s="15">
        <f>IF(Table1[[#This Row],[Check 4 Status]]="Continued", Table1[[#This Row],[Check 4 Students Summer]], 0)</f>
        <v>10</v>
      </c>
      <c r="CP71" s="20">
        <f>Table1[[#This Row],[Check 4 Per Student Savings]]*CO71</f>
        <v>280</v>
      </c>
      <c r="CQ71" s="15">
        <f>IF(Table1[[#This Row],[Check 4 Status]]="Continued", Table1[[#This Row],[Check 4 Students Fall]], 0)</f>
        <v>50</v>
      </c>
      <c r="CR71" s="20">
        <f>Table1[[#This Row],[Check 4 Per Student Savings]]*CQ71</f>
        <v>1400</v>
      </c>
      <c r="CS71" s="15">
        <f>IF(Table1[[#This Row],[Check 4 Status]]="Continued", Table1[[#This Row],[Check 4 Students Spring]], 0)</f>
        <v>50</v>
      </c>
      <c r="CT71" s="20">
        <f>Table1[[#This Row],[Check 4 Per Student Savings]]*CS71</f>
        <v>1400</v>
      </c>
      <c r="CU71" s="89">
        <f t="shared" si="97"/>
        <v>110</v>
      </c>
      <c r="CV71" s="20">
        <f t="shared" si="98"/>
        <v>3080</v>
      </c>
      <c r="CW71" s="20" t="s">
        <v>145</v>
      </c>
      <c r="CX71" s="83">
        <v>15</v>
      </c>
      <c r="CY71" s="83">
        <v>30</v>
      </c>
      <c r="CZ71" s="83">
        <v>30</v>
      </c>
      <c r="DA71" s="83">
        <f t="shared" si="99"/>
        <v>75</v>
      </c>
      <c r="DB71" s="20">
        <v>20</v>
      </c>
      <c r="DC71" s="20">
        <f t="shared" si="100"/>
        <v>1500</v>
      </c>
      <c r="DD71" s="23" t="s">
        <v>136</v>
      </c>
      <c r="DE71" s="15">
        <f>IF(Table1[[#This Row],[Check 5 Status]]="Continued", Table1[[#This Row],[Check 5 Students Summer]], 0)</f>
        <v>15</v>
      </c>
      <c r="DF71" s="20">
        <f>Table1[[#This Row],[Check 5 Per Student Savings]]*DE71</f>
        <v>300</v>
      </c>
      <c r="DG71" s="15">
        <f>IF(Table1[[#This Row],[Check 5 Status]]="Continued", Table1[[#This Row],[Check 5 Students Fall]], 0)</f>
        <v>30</v>
      </c>
      <c r="DH71" s="20">
        <f>Table1[[#This Row],[Check 5 Per Student Savings]]*DG71</f>
        <v>600</v>
      </c>
      <c r="DI71" s="15">
        <f>IF(Table1[[#This Row],[Check 5 Status]]="Continued", Table1[[#This Row],[Check 5 Students Spring]], 0)</f>
        <v>30</v>
      </c>
      <c r="DJ71" s="20">
        <f>Table1[[#This Row],[Check 5 Per Student Savings]]*DI71</f>
        <v>600</v>
      </c>
      <c r="DK71" s="15">
        <f t="shared" si="101"/>
        <v>75</v>
      </c>
      <c r="DL71" s="20">
        <f t="shared" si="102"/>
        <v>1500</v>
      </c>
      <c r="DM71" s="20" t="s">
        <v>145</v>
      </c>
      <c r="DN71" s="83">
        <v>15</v>
      </c>
      <c r="DO71" s="83">
        <v>30</v>
      </c>
      <c r="DP71" s="83">
        <v>30</v>
      </c>
      <c r="DQ71" s="83">
        <f t="shared" si="103"/>
        <v>75</v>
      </c>
      <c r="DR71" s="20">
        <v>20</v>
      </c>
      <c r="DS71" s="20">
        <f t="shared" si="104"/>
        <v>1500</v>
      </c>
      <c r="DT71" s="23" t="s">
        <v>136</v>
      </c>
      <c r="DU71" s="15">
        <f>IF(Table1[[#This Row],[Check 6 Status]]="Continued", Table1[[#This Row],[Check 6 Students Summer]], 0)</f>
        <v>15</v>
      </c>
      <c r="DV71" s="20">
        <f>Table1[[#This Row],[Check 6 Per Student Savings]]*DU71</f>
        <v>300</v>
      </c>
      <c r="DW71" s="15">
        <f>IF(Table1[[#This Row],[Check 6 Status]]="Continued", Table1[[#This Row],[Check 6 Students Fall]], 0)</f>
        <v>30</v>
      </c>
      <c r="DX71" s="20">
        <f>Table1[[#This Row],[Check 6 Per Student Savings]]*DW71</f>
        <v>600</v>
      </c>
      <c r="DY71" s="15">
        <f>IF(Table1[[#This Row],[Check 6 Status]]="Continued", Table1[[#This Row],[Check 6 Students Spring]], 0)</f>
        <v>30</v>
      </c>
      <c r="DZ71" s="20">
        <f>Table1[[#This Row],[Check 6 Per Student Savings]]*DY71</f>
        <v>600</v>
      </c>
      <c r="EA71" s="15">
        <f t="shared" si="106"/>
        <v>75</v>
      </c>
      <c r="EB71" s="20">
        <f t="shared" si="107"/>
        <v>1500</v>
      </c>
      <c r="EC71"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1880</v>
      </c>
      <c r="ED71"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50307</v>
      </c>
      <c r="EE71" s="20">
        <f>Table1[[#This Row],[Grand Total Savings]]/Table1[[#This Row],[Total Award]]</f>
        <v>1.6769000000000001</v>
      </c>
      <c r="EF71" s="13"/>
      <c r="EG71" s="13"/>
      <c r="EH71" s="13"/>
      <c r="EI71" s="13"/>
      <c r="EJ71" s="13"/>
      <c r="EK71" s="13"/>
      <c r="EL71" s="13"/>
      <c r="FB71" s="13"/>
      <c r="FC71" s="13"/>
      <c r="FD71" s="13"/>
      <c r="FE71" s="13"/>
    </row>
    <row r="72" spans="1:161" x14ac:dyDescent="0.25">
      <c r="A72" s="116">
        <v>141</v>
      </c>
      <c r="B72" s="40" t="s">
        <v>435</v>
      </c>
      <c r="C72" s="23" t="s">
        <v>6</v>
      </c>
      <c r="D72" s="71" t="s">
        <v>134</v>
      </c>
      <c r="E72" s="13" t="s">
        <v>279</v>
      </c>
      <c r="F72" s="52">
        <v>10800</v>
      </c>
      <c r="G72" s="23" t="s">
        <v>136</v>
      </c>
      <c r="H72" s="28" t="s">
        <v>489</v>
      </c>
      <c r="I72" s="28" t="s">
        <v>490</v>
      </c>
      <c r="J72" s="28" t="s">
        <v>214</v>
      </c>
      <c r="K72" s="28" t="s">
        <v>215</v>
      </c>
      <c r="L72" s="28" t="s">
        <v>216</v>
      </c>
      <c r="M72" s="13" t="s">
        <v>163</v>
      </c>
      <c r="N72" s="13" t="s">
        <v>163</v>
      </c>
      <c r="O72" s="13" t="s">
        <v>163</v>
      </c>
      <c r="P72" s="20">
        <v>54086.32</v>
      </c>
      <c r="Q72" s="13">
        <v>248</v>
      </c>
      <c r="R72" s="20">
        <f t="shared" si="108"/>
        <v>218.09</v>
      </c>
      <c r="S72" s="15">
        <f t="shared" si="72"/>
        <v>82.666666666666671</v>
      </c>
      <c r="T72" s="15">
        <f t="shared" si="73"/>
        <v>82.666666666666671</v>
      </c>
      <c r="U72" s="15">
        <f t="shared" si="74"/>
        <v>82.666666666666671</v>
      </c>
      <c r="V72" s="13" t="s">
        <v>217</v>
      </c>
      <c r="W72" s="13" t="s">
        <v>144</v>
      </c>
      <c r="Z72" s="13" t="s">
        <v>145</v>
      </c>
      <c r="AA72" s="15">
        <v>0</v>
      </c>
      <c r="AB72" s="20">
        <v>0</v>
      </c>
      <c r="AC72" s="15">
        <v>0</v>
      </c>
      <c r="AD72" s="20">
        <f t="shared" si="85"/>
        <v>0</v>
      </c>
      <c r="AE72" s="15">
        <v>0</v>
      </c>
      <c r="AF72" s="20">
        <f t="shared" si="87"/>
        <v>0</v>
      </c>
      <c r="AG72" s="15">
        <f>Table1[[#This Row],[Students Per Fall]]</f>
        <v>82.666666666666671</v>
      </c>
      <c r="AH72" s="20">
        <f t="shared" si="88"/>
        <v>18028.773333333334</v>
      </c>
      <c r="AI72" s="15">
        <f>IF(Table1[[#This Row],[Sustainability Check 1 (2017-2018) Status]]="Continued", Table1[[#This Row],[Students Per Spring]], 0)</f>
        <v>82.666666666666671</v>
      </c>
      <c r="AJ72" s="20">
        <f t="shared" si="89"/>
        <v>18028.773333333334</v>
      </c>
      <c r="AK72" s="15">
        <f>AE72+AG72+AI72</f>
        <v>165.33333333333334</v>
      </c>
      <c r="AL72" s="20">
        <f t="shared" si="70"/>
        <v>36057.546666666669</v>
      </c>
      <c r="AM72" s="15">
        <f>IF(Table1[[#This Row],[Sustainability Check 1 (2017-2018) Status]]="Continued", Table1[[#This Row],[Students Per Summer]], 0)</f>
        <v>82.666666666666671</v>
      </c>
      <c r="AN72" s="20">
        <f t="shared" si="75"/>
        <v>18028.773333333334</v>
      </c>
      <c r="AO72" s="16">
        <f>IF(Table1[[#This Row],[Sustainability Check 1 (2017-2018) Status]]="Continued", Table1[[#This Row],[Students Per Fall]], 0)</f>
        <v>82.666666666666671</v>
      </c>
      <c r="AP72" s="20">
        <f t="shared" si="76"/>
        <v>18028.773333333334</v>
      </c>
      <c r="AQ72" s="16">
        <f>IF(Table1[[#This Row],[Sustainability Check 1 (2017-2018) Status]]="Continued", Table1[[#This Row],[Students Per Spring]], 0)</f>
        <v>82.666666666666671</v>
      </c>
      <c r="AR72" s="20">
        <f t="shared" si="77"/>
        <v>18028.773333333334</v>
      </c>
      <c r="AS72" s="16">
        <f t="shared" si="78"/>
        <v>248</v>
      </c>
      <c r="AT72" s="20">
        <f t="shared" si="79"/>
        <v>54086.320000000007</v>
      </c>
      <c r="AU72" s="16">
        <f>IF(Table1[[#This Row],[Sustainability Check 1 (2017-2018) Status]]="Continued", Table1[[#This Row],[Students Per Summer]], 0)</f>
        <v>82.666666666666671</v>
      </c>
      <c r="AV72" s="20">
        <f t="shared" si="80"/>
        <v>18028.773333333334</v>
      </c>
      <c r="AW72" s="16">
        <f>IF(Table1[[#This Row],[Sustainability Check 1 (2017-2018) Status]]="Continued", Table1[[#This Row],[Students Per Fall]], 0)</f>
        <v>82.666666666666671</v>
      </c>
      <c r="AX72" s="20">
        <f t="shared" si="81"/>
        <v>18028.773333333334</v>
      </c>
      <c r="AY72" s="16">
        <f>IF(Table1[[#This Row],[Sustainability Check 1 (2017-2018) Status]]="Continued", Table1[[#This Row],[Students Per Spring]], 0)</f>
        <v>82.666666666666671</v>
      </c>
      <c r="AZ72" s="20">
        <f t="shared" si="82"/>
        <v>18028.773333333334</v>
      </c>
      <c r="BA72" s="16">
        <f t="shared" si="83"/>
        <v>248</v>
      </c>
      <c r="BB72" s="20">
        <f t="shared" si="84"/>
        <v>54086.320000000007</v>
      </c>
      <c r="BC72" s="20" t="s">
        <v>145</v>
      </c>
      <c r="BD72" s="16">
        <v>45</v>
      </c>
      <c r="BE72" s="16">
        <v>120</v>
      </c>
      <c r="BF72" s="16">
        <v>120</v>
      </c>
      <c r="BG72" s="16">
        <f t="shared" si="86"/>
        <v>285</v>
      </c>
      <c r="BH72" s="24">
        <v>255.67</v>
      </c>
      <c r="BI72" s="20">
        <f>Table1[[#This Row],[Check 2 Students Total]]*Table1[[#This Row],[Summer 2018 Price Check]]</f>
        <v>72865.95</v>
      </c>
      <c r="BJ72" s="16">
        <f>IF(Table1[[#This Row],[Sustainability Check 2 (2018-2019) Status]]="Continued", Table1[[#This Row],[Check 2 Students Summer]], 0)</f>
        <v>45</v>
      </c>
      <c r="BK72" s="20">
        <f>Table1[[#This Row],[Summer 2018 Price Check]]*BJ72</f>
        <v>11505.15</v>
      </c>
      <c r="BL72" s="16">
        <f>IF(Table1[[#This Row],[Sustainability Check 2 (2018-2019) Status]]="Continued", Table1[[#This Row],[Check 2 Students Fall]], 0)</f>
        <v>120</v>
      </c>
      <c r="BM72" s="20">
        <f>Table1[[#This Row],[Summer 2018 Price Check]]*BL72</f>
        <v>30680.399999999998</v>
      </c>
      <c r="BN72" s="15">
        <f>IF(Table1[[#This Row],[Sustainability Check 2 (2018-2019) Status]]="Continued", Table1[Check 2 Students Spring], 0)</f>
        <v>120</v>
      </c>
      <c r="BO72" s="20">
        <f>Table1[[#This Row],[Summer 2018 Price Check]]*Table1[[#This Row],[Spring 2019 Students]]</f>
        <v>30680.399999999998</v>
      </c>
      <c r="BP72" s="16">
        <f t="shared" si="90"/>
        <v>285</v>
      </c>
      <c r="BQ72" s="20">
        <f t="shared" si="91"/>
        <v>72865.95</v>
      </c>
      <c r="BR72" s="20" t="s">
        <v>145</v>
      </c>
      <c r="BS72" s="15">
        <v>45</v>
      </c>
      <c r="BT72" s="15">
        <v>120</v>
      </c>
      <c r="BU72" s="15">
        <v>120</v>
      </c>
      <c r="BV72" s="15">
        <f t="shared" si="105"/>
        <v>285</v>
      </c>
      <c r="BW72" s="20">
        <v>238.75</v>
      </c>
      <c r="BX72" s="20">
        <f t="shared" si="92"/>
        <v>68043.75</v>
      </c>
      <c r="BY72" s="13" t="s">
        <v>217</v>
      </c>
      <c r="BZ72" s="15">
        <f>IF(Table1[[#This Row],[Check 3 Status]]="Continued", Table1[[#This Row],[Check 3 Students Summer]], 0)</f>
        <v>45</v>
      </c>
      <c r="CA72" s="20">
        <f>Table1[[#This Row],[Check 3 Per Student Savings]]*BZ72</f>
        <v>10743.75</v>
      </c>
      <c r="CB72" s="15">
        <f>IF(Table1[[#This Row],[Check 3 Status]]="Continued", Table1[[#This Row],[Check 3 Students Fall]], 0)</f>
        <v>120</v>
      </c>
      <c r="CC72" s="20">
        <f>Table1[[#This Row],[Check 3 Per Student Savings]]*CB72</f>
        <v>28650</v>
      </c>
      <c r="CD72" s="15">
        <f>IF(Table1[[#This Row],[Check 3 Status]]="Continued", Table1[[#This Row],[Check 3 Students Spring]], 0)</f>
        <v>120</v>
      </c>
      <c r="CE72" s="20">
        <f>Table1[[#This Row],[Check 3 Per Student Savings]]*CD72</f>
        <v>28650</v>
      </c>
      <c r="CF72" s="15">
        <f t="shared" si="93"/>
        <v>285</v>
      </c>
      <c r="CG72" s="20">
        <f t="shared" si="94"/>
        <v>68043.75</v>
      </c>
      <c r="CH72" s="20" t="s">
        <v>145</v>
      </c>
      <c r="CI72" s="15">
        <v>45</v>
      </c>
      <c r="CJ72" s="15">
        <v>120</v>
      </c>
      <c r="CK72" s="15">
        <v>120</v>
      </c>
      <c r="CL72" s="15">
        <f t="shared" si="95"/>
        <v>285</v>
      </c>
      <c r="CM72" s="20">
        <v>238.75</v>
      </c>
      <c r="CN72" s="20">
        <f t="shared" si="96"/>
        <v>68043.75</v>
      </c>
      <c r="CO72" s="15">
        <f>IF(Table1[[#This Row],[Check 4 Status]]="Continued", Table1[[#This Row],[Check 4 Students Summer]], 0)</f>
        <v>45</v>
      </c>
      <c r="CP72" s="20">
        <f>Table1[[#This Row],[Check 4 Per Student Savings]]*CO72</f>
        <v>10743.75</v>
      </c>
      <c r="CQ72" s="15">
        <f>IF(Table1[[#This Row],[Check 4 Status]]="Continued", Table1[[#This Row],[Check 4 Students Fall]], 0)</f>
        <v>120</v>
      </c>
      <c r="CR72" s="20">
        <f>Table1[[#This Row],[Check 4 Per Student Savings]]*CQ72</f>
        <v>28650</v>
      </c>
      <c r="CS72" s="15">
        <f>IF(Table1[[#This Row],[Check 4 Status]]="Continued", Table1[[#This Row],[Check 4 Students Spring]], 0)</f>
        <v>120</v>
      </c>
      <c r="CT72" s="20">
        <f>Table1[[#This Row],[Check 4 Per Student Savings]]*CS72</f>
        <v>28650</v>
      </c>
      <c r="CU72" s="89">
        <f t="shared" si="97"/>
        <v>285</v>
      </c>
      <c r="CV72" s="20">
        <f t="shared" si="98"/>
        <v>68043.75</v>
      </c>
      <c r="CW72" s="20" t="s">
        <v>145</v>
      </c>
      <c r="CX72" s="15">
        <v>82.666666666666671</v>
      </c>
      <c r="CY72" s="15">
        <v>82.666666666666671</v>
      </c>
      <c r="CZ72" s="15">
        <v>82.666666666666671</v>
      </c>
      <c r="DA72" s="15">
        <f t="shared" si="99"/>
        <v>248</v>
      </c>
      <c r="DB72" s="20">
        <v>238.75</v>
      </c>
      <c r="DC72" s="20">
        <f t="shared" si="100"/>
        <v>59210</v>
      </c>
      <c r="DD72" s="23" t="s">
        <v>136</v>
      </c>
      <c r="DE72" s="15">
        <f>IF(Table1[[#This Row],[Check 5 Status]]="Continued", Table1[[#This Row],[Check 5 Students Summer]], 0)</f>
        <v>82.666666666666671</v>
      </c>
      <c r="DF72" s="20">
        <f>Table1[[#This Row],[Check 5 Per Student Savings]]*DE72</f>
        <v>19736.666666666668</v>
      </c>
      <c r="DG72" s="15">
        <f>IF(Table1[[#This Row],[Check 5 Status]]="Continued", Table1[[#This Row],[Check 5 Students Fall]], 0)</f>
        <v>82.666666666666671</v>
      </c>
      <c r="DH72" s="20">
        <f>Table1[[#This Row],[Check 5 Per Student Savings]]*DG72</f>
        <v>19736.666666666668</v>
      </c>
      <c r="DI72" s="15">
        <f>IF(Table1[[#This Row],[Check 5 Status]]="Continued", Table1[[#This Row],[Check 5 Students Spring]], 0)</f>
        <v>82.666666666666671</v>
      </c>
      <c r="DJ72" s="20">
        <f>Table1[[#This Row],[Check 5 Per Student Savings]]*DI72</f>
        <v>19736.666666666668</v>
      </c>
      <c r="DK72" s="15">
        <f t="shared" si="101"/>
        <v>248</v>
      </c>
      <c r="DL72" s="20">
        <f t="shared" si="102"/>
        <v>59210</v>
      </c>
      <c r="DM72" s="20" t="s">
        <v>224</v>
      </c>
      <c r="DN72" s="15">
        <v>82.666666666666671</v>
      </c>
      <c r="DO72" s="15">
        <v>82.666666666666671</v>
      </c>
      <c r="DP72" s="15">
        <v>82.666666666666671</v>
      </c>
      <c r="DQ72" s="15">
        <f t="shared" si="103"/>
        <v>248</v>
      </c>
      <c r="DR72" s="20">
        <v>238.75</v>
      </c>
      <c r="DS72" s="20">
        <f t="shared" si="104"/>
        <v>59210</v>
      </c>
      <c r="DT72" s="23" t="s">
        <v>136</v>
      </c>
      <c r="DU72" s="15">
        <f>IF(Table1[[#This Row],[Check 6 Status]]="Continued", Table1[[#This Row],[Check 6 Students Summer]], 0)</f>
        <v>0</v>
      </c>
      <c r="DV72" s="20">
        <f>Table1[[#This Row],[Check 6 Per Student Savings]]*DU72</f>
        <v>0</v>
      </c>
      <c r="DW72" s="15">
        <f>IF(Table1[[#This Row],[Check 6 Status]]="Continued", Table1[[#This Row],[Check 6 Students Fall]], 0)</f>
        <v>0</v>
      </c>
      <c r="DX72" s="20">
        <f>Table1[[#This Row],[Check 6 Per Student Savings]]*DW72</f>
        <v>0</v>
      </c>
      <c r="DY72" s="15">
        <f>IF(Table1[[#This Row],[Check 6 Status]]="Continued", Table1[[#This Row],[Check 6 Students Spring]], 0)</f>
        <v>0</v>
      </c>
      <c r="DZ72" s="20">
        <f>Table1[[#This Row],[Check 6 Per Student Savings]]*DY72</f>
        <v>0</v>
      </c>
      <c r="EA72" s="15">
        <f t="shared" si="106"/>
        <v>0</v>
      </c>
      <c r="EB72" s="20">
        <f t="shared" si="107"/>
        <v>0</v>
      </c>
      <c r="EC72"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1764.3333333333335</v>
      </c>
      <c r="ED72"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412393.63666666666</v>
      </c>
      <c r="EE72" s="20">
        <f>Table1[[#This Row],[Grand Total Savings]]/Table1[[#This Row],[Total Award]]</f>
        <v>38.184595987654319</v>
      </c>
      <c r="EF72" s="13"/>
      <c r="EG72" s="13"/>
      <c r="EH72" s="13"/>
      <c r="EI72" s="13"/>
      <c r="EJ72" s="13"/>
      <c r="EK72" s="13"/>
      <c r="EL72" s="13"/>
      <c r="FB72" s="13"/>
      <c r="FC72" s="13"/>
      <c r="FD72" s="13"/>
      <c r="FE72" s="13"/>
    </row>
    <row r="73" spans="1:161" x14ac:dyDescent="0.25">
      <c r="A73" s="116">
        <v>142</v>
      </c>
      <c r="B73" s="39" t="s">
        <v>435</v>
      </c>
      <c r="C73" s="23" t="s">
        <v>6</v>
      </c>
      <c r="D73" s="71" t="s">
        <v>134</v>
      </c>
      <c r="E73" s="13" t="s">
        <v>256</v>
      </c>
      <c r="F73" s="52">
        <v>10800</v>
      </c>
      <c r="G73" s="23" t="s">
        <v>136</v>
      </c>
      <c r="H73" s="28" t="s">
        <v>491</v>
      </c>
      <c r="I73" s="28" t="s">
        <v>492</v>
      </c>
      <c r="J73" s="28" t="s">
        <v>493</v>
      </c>
      <c r="K73" s="28" t="s">
        <v>494</v>
      </c>
      <c r="L73" s="28" t="s">
        <v>201</v>
      </c>
      <c r="M73" s="13" t="s">
        <v>142</v>
      </c>
      <c r="N73" s="13" t="s">
        <v>163</v>
      </c>
      <c r="O73" s="13" t="s">
        <v>142</v>
      </c>
      <c r="P73" s="20">
        <v>26000</v>
      </c>
      <c r="Q73" s="13">
        <v>200</v>
      </c>
      <c r="R73" s="20">
        <f t="shared" si="108"/>
        <v>130</v>
      </c>
      <c r="S73" s="15">
        <f t="shared" si="72"/>
        <v>66.666666666666671</v>
      </c>
      <c r="T73" s="15">
        <f t="shared" si="73"/>
        <v>66.666666666666671</v>
      </c>
      <c r="U73" s="15">
        <f t="shared" si="74"/>
        <v>66.666666666666671</v>
      </c>
      <c r="V73" s="13" t="s">
        <v>217</v>
      </c>
      <c r="W73" s="13" t="s">
        <v>144</v>
      </c>
      <c r="Z73" s="13" t="s">
        <v>145</v>
      </c>
      <c r="AA73" s="15">
        <v>0</v>
      </c>
      <c r="AB73" s="20">
        <v>0</v>
      </c>
      <c r="AC73" s="15">
        <v>0</v>
      </c>
      <c r="AD73" s="20">
        <f t="shared" si="85"/>
        <v>0</v>
      </c>
      <c r="AE73" s="15">
        <v>0</v>
      </c>
      <c r="AF73" s="20">
        <f t="shared" si="87"/>
        <v>0</v>
      </c>
      <c r="AG73" s="15">
        <f>Table1[[#This Row],[Students Per Fall]]</f>
        <v>66.666666666666671</v>
      </c>
      <c r="AH73" s="20">
        <f t="shared" si="88"/>
        <v>8666.6666666666679</v>
      </c>
      <c r="AI73" s="15">
        <f>IF(Table1[[#This Row],[Sustainability Check 1 (2017-2018) Status]]="Continued", Table1[[#This Row],[Students Per Spring]], 0)</f>
        <v>66.666666666666671</v>
      </c>
      <c r="AJ73" s="20">
        <f t="shared" si="89"/>
        <v>8666.6666666666679</v>
      </c>
      <c r="AK73" s="15">
        <f>AE73+AG73+AI73</f>
        <v>133.33333333333334</v>
      </c>
      <c r="AL73" s="20">
        <f t="shared" si="70"/>
        <v>17333.333333333336</v>
      </c>
      <c r="AM73" s="15">
        <f>IF(Table1[[#This Row],[Sustainability Check 1 (2017-2018) Status]]="Continued", Table1[[#This Row],[Students Per Summer]], 0)</f>
        <v>66.666666666666671</v>
      </c>
      <c r="AN73" s="20">
        <f t="shared" si="75"/>
        <v>8666.6666666666679</v>
      </c>
      <c r="AO73" s="16">
        <f>IF(Table1[[#This Row],[Sustainability Check 1 (2017-2018) Status]]="Continued", Table1[[#This Row],[Students Per Fall]], 0)</f>
        <v>66.666666666666671</v>
      </c>
      <c r="AP73" s="20">
        <f t="shared" si="76"/>
        <v>8666.6666666666679</v>
      </c>
      <c r="AQ73" s="16">
        <f>IF(Table1[[#This Row],[Sustainability Check 1 (2017-2018) Status]]="Continued", Table1[[#This Row],[Students Per Spring]], 0)</f>
        <v>66.666666666666671</v>
      </c>
      <c r="AR73" s="20">
        <f t="shared" si="77"/>
        <v>8666.6666666666679</v>
      </c>
      <c r="AS73" s="16">
        <f t="shared" si="78"/>
        <v>200</v>
      </c>
      <c r="AT73" s="20">
        <f t="shared" si="79"/>
        <v>26000.000000000004</v>
      </c>
      <c r="AU73" s="16">
        <f>IF(Table1[[#This Row],[Sustainability Check 1 (2017-2018) Status]]="Continued", Table1[[#This Row],[Students Per Summer]], 0)</f>
        <v>66.666666666666671</v>
      </c>
      <c r="AV73" s="20">
        <f t="shared" si="80"/>
        <v>8666.6666666666679</v>
      </c>
      <c r="AW73" s="16">
        <f>IF(Table1[[#This Row],[Sustainability Check 1 (2017-2018) Status]]="Continued", Table1[[#This Row],[Students Per Fall]], 0)</f>
        <v>66.666666666666671</v>
      </c>
      <c r="AX73" s="20">
        <f t="shared" si="81"/>
        <v>8666.6666666666679</v>
      </c>
      <c r="AY73" s="16">
        <f>IF(Table1[[#This Row],[Sustainability Check 1 (2017-2018) Status]]="Continued", Table1[[#This Row],[Students Per Spring]], 0)</f>
        <v>66.666666666666671</v>
      </c>
      <c r="AZ73" s="20">
        <f t="shared" si="82"/>
        <v>8666.6666666666679</v>
      </c>
      <c r="BA73" s="16">
        <f t="shared" si="83"/>
        <v>200</v>
      </c>
      <c r="BB73" s="20">
        <f t="shared" si="84"/>
        <v>26000.000000000004</v>
      </c>
      <c r="BC73" s="20" t="s">
        <v>145</v>
      </c>
      <c r="BD73" s="16">
        <v>25</v>
      </c>
      <c r="BE73" s="16">
        <v>125</v>
      </c>
      <c r="BF73" s="16">
        <v>100</v>
      </c>
      <c r="BG73" s="16">
        <f t="shared" si="86"/>
        <v>250</v>
      </c>
      <c r="BH73" s="24">
        <v>209</v>
      </c>
      <c r="BI73" s="20">
        <f>Table1[[#This Row],[Check 2 Students Total]]*Table1[[#This Row],[Summer 2018 Price Check]]</f>
        <v>52250</v>
      </c>
      <c r="BJ73" s="16">
        <f>IF(Table1[[#This Row],[Sustainability Check 2 (2018-2019) Status]]="Continued", Table1[[#This Row],[Check 2 Students Summer]], 0)</f>
        <v>25</v>
      </c>
      <c r="BK73" s="20">
        <f>Table1[[#This Row],[Summer 2018 Price Check]]*BJ73</f>
        <v>5225</v>
      </c>
      <c r="BL73" s="16">
        <f>IF(Table1[[#This Row],[Sustainability Check 2 (2018-2019) Status]]="Continued", Table1[[#This Row],[Check 2 Students Fall]], 0)</f>
        <v>125</v>
      </c>
      <c r="BM73" s="20">
        <f>Table1[[#This Row],[Summer 2018 Price Check]]*BL73</f>
        <v>26125</v>
      </c>
      <c r="BN73" s="15">
        <f>IF(Table1[[#This Row],[Sustainability Check 2 (2018-2019) Status]]="Continued", Table1[Check 2 Students Spring], 0)</f>
        <v>100</v>
      </c>
      <c r="BO73" s="20">
        <f>Table1[[#This Row],[Summer 2018 Price Check]]*Table1[[#This Row],[Spring 2019 Students]]</f>
        <v>20900</v>
      </c>
      <c r="BP73" s="16">
        <f t="shared" si="90"/>
        <v>250</v>
      </c>
      <c r="BQ73" s="20">
        <f t="shared" si="91"/>
        <v>52250</v>
      </c>
      <c r="BR73" s="20" t="s">
        <v>224</v>
      </c>
      <c r="BU73" s="15"/>
      <c r="BV73" s="15">
        <f t="shared" si="105"/>
        <v>0</v>
      </c>
      <c r="BW73" s="20"/>
      <c r="BX73" s="20">
        <f t="shared" si="92"/>
        <v>0</v>
      </c>
      <c r="BY73" s="13" t="s">
        <v>217</v>
      </c>
      <c r="BZ73" s="15">
        <f>IF(Table1[[#This Row],[Check 3 Status]]="Continued", Table1[[#This Row],[Check 3 Students Summer]], 0)</f>
        <v>0</v>
      </c>
      <c r="CA73" s="20">
        <f>Table1[[#This Row],[Check 3 Per Student Savings]]*BZ73</f>
        <v>0</v>
      </c>
      <c r="CB73" s="15">
        <f>IF(Table1[[#This Row],[Check 3 Status]]="Continued", Table1[[#This Row],[Check 3 Students Fall]], 0)</f>
        <v>0</v>
      </c>
      <c r="CC73" s="20">
        <f>Table1[[#This Row],[Check 3 Per Student Savings]]*CB73</f>
        <v>0</v>
      </c>
      <c r="CD73" s="15">
        <f>IF(Table1[[#This Row],[Check 3 Status]]="Continued", Table1[[#This Row],[Check 3 Students Spring]], 0)</f>
        <v>0</v>
      </c>
      <c r="CE73" s="20">
        <f>Table1[[#This Row],[Check 3 Per Student Savings]]*CD73</f>
        <v>0</v>
      </c>
      <c r="CF73" s="15">
        <f t="shared" si="93"/>
        <v>0</v>
      </c>
      <c r="CG73" s="20">
        <f t="shared" si="94"/>
        <v>0</v>
      </c>
      <c r="CH73" s="20" t="s">
        <v>224</v>
      </c>
      <c r="CI73" s="15"/>
      <c r="CJ73" s="15"/>
      <c r="CK73" s="15"/>
      <c r="CL73" s="15">
        <f t="shared" si="95"/>
        <v>0</v>
      </c>
      <c r="CM73" s="20">
        <v>0</v>
      </c>
      <c r="CN73" s="20">
        <f t="shared" si="96"/>
        <v>0</v>
      </c>
      <c r="CO73" s="15">
        <f>IF(Table1[[#This Row],[Check 4 Status]]="Continued", Table1[[#This Row],[Check 4 Students Summer]], 0)</f>
        <v>0</v>
      </c>
      <c r="CP73" s="20">
        <f>Table1[[#This Row],[Check 4 Per Student Savings]]*CO73</f>
        <v>0</v>
      </c>
      <c r="CQ73" s="15">
        <f>IF(Table1[[#This Row],[Check 4 Status]]="Continued", Table1[[#This Row],[Check 4 Students Fall]], 0)</f>
        <v>0</v>
      </c>
      <c r="CR73" s="20">
        <f>Table1[[#This Row],[Check 4 Per Student Savings]]*CQ73</f>
        <v>0</v>
      </c>
      <c r="CS73" s="15">
        <f>IF(Table1[[#This Row],[Check 4 Status]]="Continued", Table1[[#This Row],[Check 4 Students Spring]], 0)</f>
        <v>0</v>
      </c>
      <c r="CT73" s="20">
        <f>Table1[[#This Row],[Check 4 Per Student Savings]]*CS73</f>
        <v>0</v>
      </c>
      <c r="CU73" s="89">
        <f t="shared" si="97"/>
        <v>0</v>
      </c>
      <c r="CV73" s="20">
        <f t="shared" si="98"/>
        <v>0</v>
      </c>
      <c r="CW73" s="20" t="s">
        <v>224</v>
      </c>
      <c r="CX73" s="15">
        <v>66.666666666666671</v>
      </c>
      <c r="CY73" s="15">
        <v>66.666666666666671</v>
      </c>
      <c r="CZ73" s="15">
        <v>66.666666666666671</v>
      </c>
      <c r="DA73" s="15">
        <f t="shared" si="99"/>
        <v>200</v>
      </c>
      <c r="DB73" s="20">
        <v>0</v>
      </c>
      <c r="DC73" s="20">
        <f t="shared" si="100"/>
        <v>0</v>
      </c>
      <c r="DD73" s="23" t="s">
        <v>136</v>
      </c>
      <c r="DE73" s="15">
        <f>IF(Table1[[#This Row],[Check 5 Status]]="Continued", Table1[[#This Row],[Check 5 Students Summer]], 0)</f>
        <v>0</v>
      </c>
      <c r="DF73" s="20">
        <f>Table1[[#This Row],[Check 5 Per Student Savings]]*DE73</f>
        <v>0</v>
      </c>
      <c r="DG73" s="15">
        <f>IF(Table1[[#This Row],[Check 5 Status]]="Continued", Table1[[#This Row],[Check 5 Students Fall]], 0)</f>
        <v>0</v>
      </c>
      <c r="DH73" s="20">
        <f>Table1[[#This Row],[Check 5 Per Student Savings]]*DG73</f>
        <v>0</v>
      </c>
      <c r="DI73" s="15">
        <f>IF(Table1[[#This Row],[Check 5 Status]]="Continued", Table1[[#This Row],[Check 5 Students Spring]], 0)</f>
        <v>0</v>
      </c>
      <c r="DJ73" s="20">
        <f>Table1[[#This Row],[Check 5 Per Student Savings]]*DI73</f>
        <v>0</v>
      </c>
      <c r="DK73" s="15">
        <f t="shared" si="101"/>
        <v>0</v>
      </c>
      <c r="DL73" s="20">
        <f t="shared" si="102"/>
        <v>0</v>
      </c>
      <c r="DM73" s="20" t="s">
        <v>224</v>
      </c>
      <c r="DN73" s="15">
        <v>66.666666666666671</v>
      </c>
      <c r="DO73" s="15">
        <v>66.666666666666671</v>
      </c>
      <c r="DP73" s="15">
        <v>66.666666666666671</v>
      </c>
      <c r="DQ73" s="15">
        <f t="shared" si="103"/>
        <v>200</v>
      </c>
      <c r="DR73" s="20">
        <v>0</v>
      </c>
      <c r="DS73" s="20">
        <f t="shared" si="104"/>
        <v>0</v>
      </c>
      <c r="DT73" s="23" t="s">
        <v>136</v>
      </c>
      <c r="DU73" s="15">
        <f>IF(Table1[[#This Row],[Check 6 Status]]="Continued", Table1[[#This Row],[Check 6 Students Summer]], 0)</f>
        <v>0</v>
      </c>
      <c r="DV73" s="20">
        <f>Table1[[#This Row],[Check 6 Per Student Savings]]*DU73</f>
        <v>0</v>
      </c>
      <c r="DW73" s="15">
        <f>IF(Table1[[#This Row],[Check 6 Status]]="Continued", Table1[[#This Row],[Check 6 Students Fall]], 0)</f>
        <v>0</v>
      </c>
      <c r="DX73" s="20">
        <f>Table1[[#This Row],[Check 6 Per Student Savings]]*DW73</f>
        <v>0</v>
      </c>
      <c r="DY73" s="15">
        <f>IF(Table1[[#This Row],[Check 6 Status]]="Continued", Table1[[#This Row],[Check 6 Students Spring]], 0)</f>
        <v>0</v>
      </c>
      <c r="DZ73" s="20">
        <f>Table1[[#This Row],[Check 6 Per Student Savings]]*DY73</f>
        <v>0</v>
      </c>
      <c r="EA73" s="15">
        <f t="shared" si="106"/>
        <v>0</v>
      </c>
      <c r="EB73" s="20">
        <f t="shared" si="107"/>
        <v>0</v>
      </c>
      <c r="EC73"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783.33333333333337</v>
      </c>
      <c r="ED73"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121583.33333333334</v>
      </c>
      <c r="EE73" s="20">
        <f>Table1[[#This Row],[Grand Total Savings]]/Table1[[#This Row],[Total Award]]</f>
        <v>11.257716049382717</v>
      </c>
      <c r="EF73" s="13"/>
      <c r="EG73" s="13"/>
      <c r="EH73" s="13"/>
      <c r="EI73" s="13"/>
      <c r="EJ73" s="13"/>
      <c r="EK73" s="13"/>
      <c r="EL73" s="13"/>
      <c r="FB73" s="13"/>
      <c r="FC73" s="13"/>
      <c r="FD73" s="13"/>
      <c r="FE73" s="13"/>
    </row>
    <row r="74" spans="1:161" x14ac:dyDescent="0.25">
      <c r="A74" s="116">
        <v>143</v>
      </c>
      <c r="B74" s="40" t="s">
        <v>435</v>
      </c>
      <c r="C74" s="23" t="s">
        <v>6</v>
      </c>
      <c r="D74" s="71" t="s">
        <v>134</v>
      </c>
      <c r="E74" s="13" t="s">
        <v>147</v>
      </c>
      <c r="F74" s="52">
        <v>10800</v>
      </c>
      <c r="G74" s="23" t="s">
        <v>136</v>
      </c>
      <c r="H74" s="28" t="s">
        <v>495</v>
      </c>
      <c r="I74" s="28" t="s">
        <v>496</v>
      </c>
      <c r="J74" s="28" t="s">
        <v>438</v>
      </c>
      <c r="K74" s="28" t="s">
        <v>439</v>
      </c>
      <c r="L74" s="28" t="s">
        <v>440</v>
      </c>
      <c r="M74" s="13" t="s">
        <v>163</v>
      </c>
      <c r="N74" s="13" t="s">
        <v>163</v>
      </c>
      <c r="O74" s="13" t="s">
        <v>163</v>
      </c>
      <c r="P74" s="20">
        <v>20945.7</v>
      </c>
      <c r="Q74" s="13">
        <v>90</v>
      </c>
      <c r="R74" s="20">
        <f t="shared" si="108"/>
        <v>232.73000000000002</v>
      </c>
      <c r="S74" s="15">
        <f t="shared" si="72"/>
        <v>30</v>
      </c>
      <c r="T74" s="15">
        <f t="shared" si="73"/>
        <v>30</v>
      </c>
      <c r="U74" s="15">
        <f t="shared" si="74"/>
        <v>30</v>
      </c>
      <c r="V74" s="13" t="s">
        <v>449</v>
      </c>
      <c r="W74" s="13" t="s">
        <v>202</v>
      </c>
      <c r="Y74" s="13" t="s">
        <v>497</v>
      </c>
      <c r="Z74" s="13" t="s">
        <v>145</v>
      </c>
      <c r="AA74" s="15">
        <v>0</v>
      </c>
      <c r="AB74" s="20">
        <v>0</v>
      </c>
      <c r="AC74" s="15">
        <v>0</v>
      </c>
      <c r="AD74" s="20">
        <f t="shared" si="85"/>
        <v>0</v>
      </c>
      <c r="AE74" s="15">
        <v>0</v>
      </c>
      <c r="AF74" s="20">
        <f t="shared" si="87"/>
        <v>0</v>
      </c>
      <c r="AG74" s="15">
        <v>0</v>
      </c>
      <c r="AH74" s="20">
        <f t="shared" si="88"/>
        <v>0</v>
      </c>
      <c r="AI74" s="15">
        <v>0</v>
      </c>
      <c r="AJ74" s="20">
        <f t="shared" si="89"/>
        <v>0</v>
      </c>
      <c r="AK74" s="15">
        <v>0</v>
      </c>
      <c r="AL74" s="20">
        <f t="shared" ref="AL74:AL105" si="109">AF74+AH74+AJ74</f>
        <v>0</v>
      </c>
      <c r="AM74" s="15">
        <f>IF(Table1[[#This Row],[Sustainability Check 1 (2017-2018) Status]]="Continued", Table1[[#This Row],[Students Per Summer]], 0)</f>
        <v>30</v>
      </c>
      <c r="AN74" s="20">
        <f t="shared" si="75"/>
        <v>6981.9000000000005</v>
      </c>
      <c r="AO74" s="16">
        <f>IF(Table1[[#This Row],[Sustainability Check 1 (2017-2018) Status]]="Continued", Table1[[#This Row],[Students Per Fall]], 0)</f>
        <v>30</v>
      </c>
      <c r="AP74" s="20">
        <f t="shared" si="76"/>
        <v>6981.9000000000005</v>
      </c>
      <c r="AQ74" s="16">
        <f>IF(Table1[[#This Row],[Sustainability Check 1 (2017-2018) Status]]="Continued", Table1[[#This Row],[Students Per Spring]], 0)</f>
        <v>30</v>
      </c>
      <c r="AR74" s="20">
        <f t="shared" si="77"/>
        <v>6981.9000000000005</v>
      </c>
      <c r="AS74" s="16">
        <f t="shared" si="78"/>
        <v>90</v>
      </c>
      <c r="AT74" s="20">
        <f t="shared" si="79"/>
        <v>20945.7</v>
      </c>
      <c r="AU74" s="16">
        <f>IF(Table1[[#This Row],[Sustainability Check 1 (2017-2018) Status]]="Continued", Table1[[#This Row],[Students Per Summer]], 0)</f>
        <v>30</v>
      </c>
      <c r="AV74" s="20">
        <f t="shared" si="80"/>
        <v>6981.9000000000005</v>
      </c>
      <c r="AW74" s="16">
        <f>IF(Table1[[#This Row],[Sustainability Check 1 (2017-2018) Status]]="Continued", Table1[[#This Row],[Students Per Fall]], 0)</f>
        <v>30</v>
      </c>
      <c r="AX74" s="20">
        <f t="shared" si="81"/>
        <v>6981.9000000000005</v>
      </c>
      <c r="AY74" s="16">
        <f>IF(Table1[[#This Row],[Sustainability Check 1 (2017-2018) Status]]="Continued", Table1[[#This Row],[Students Per Spring]], 0)</f>
        <v>30</v>
      </c>
      <c r="AZ74" s="20">
        <f t="shared" si="82"/>
        <v>6981.9000000000005</v>
      </c>
      <c r="BA74" s="16">
        <f t="shared" si="83"/>
        <v>90</v>
      </c>
      <c r="BB74" s="20">
        <f t="shared" si="84"/>
        <v>20945.7</v>
      </c>
      <c r="BC74" s="20" t="s">
        <v>145</v>
      </c>
      <c r="BD74" s="16">
        <v>30</v>
      </c>
      <c r="BE74" s="16">
        <v>120</v>
      </c>
      <c r="BF74" s="16">
        <v>120</v>
      </c>
      <c r="BG74" s="16">
        <f t="shared" si="86"/>
        <v>270</v>
      </c>
      <c r="BH74" s="24">
        <v>244.6</v>
      </c>
      <c r="BI74" s="20">
        <f>Table1[[#This Row],[Check 2 Students Total]]*Table1[[#This Row],[Summer 2018 Price Check]]</f>
        <v>66042</v>
      </c>
      <c r="BJ74" s="16">
        <f>IF(Table1[[#This Row],[Sustainability Check 2 (2018-2019) Status]]="Continued", Table1[[#This Row],[Check 2 Students Summer]], 0)</f>
        <v>30</v>
      </c>
      <c r="BK74" s="20">
        <f>Table1[[#This Row],[Summer 2018 Price Check]]*BJ74</f>
        <v>7338</v>
      </c>
      <c r="BL74" s="16">
        <f>IF(Table1[[#This Row],[Sustainability Check 2 (2018-2019) Status]]="Continued", Table1[[#This Row],[Check 2 Students Fall]], 0)</f>
        <v>120</v>
      </c>
      <c r="BM74" s="20">
        <f>Table1[[#This Row],[Summer 2018 Price Check]]*BL74</f>
        <v>29352</v>
      </c>
      <c r="BN74" s="15">
        <f>IF(Table1[[#This Row],[Sustainability Check 2 (2018-2019) Status]]="Continued", Table1[Check 2 Students Spring], 0)</f>
        <v>120</v>
      </c>
      <c r="BO74" s="20">
        <f>Table1[[#This Row],[Summer 2018 Price Check]]*Table1[[#This Row],[Spring 2019 Students]]</f>
        <v>29352</v>
      </c>
      <c r="BP74" s="16">
        <f t="shared" si="90"/>
        <v>270</v>
      </c>
      <c r="BQ74" s="20">
        <f t="shared" si="91"/>
        <v>66042</v>
      </c>
      <c r="BR74" s="20" t="s">
        <v>145</v>
      </c>
      <c r="BS74" s="15">
        <v>47</v>
      </c>
      <c r="BT74" s="15">
        <v>90</v>
      </c>
      <c r="BU74" s="15">
        <v>190</v>
      </c>
      <c r="BV74" s="15">
        <f t="shared" si="105"/>
        <v>327</v>
      </c>
      <c r="BW74" s="20">
        <v>193</v>
      </c>
      <c r="BX74" s="20">
        <f t="shared" si="92"/>
        <v>63111</v>
      </c>
      <c r="BY74" s="13" t="s">
        <v>449</v>
      </c>
      <c r="BZ74" s="15">
        <f>IF(Table1[[#This Row],[Check 3 Status]]="Continued", Table1[[#This Row],[Check 3 Students Summer]], 0)</f>
        <v>47</v>
      </c>
      <c r="CA74" s="20">
        <f>Table1[[#This Row],[Check 3 Per Student Savings]]*BZ74</f>
        <v>9071</v>
      </c>
      <c r="CB74" s="15">
        <f>IF(Table1[[#This Row],[Check 3 Status]]="Continued", Table1[[#This Row],[Check 3 Students Fall]], 0)</f>
        <v>90</v>
      </c>
      <c r="CC74" s="20">
        <f>Table1[[#This Row],[Check 3 Per Student Savings]]*CB74</f>
        <v>17370</v>
      </c>
      <c r="CD74" s="15">
        <f>IF(Table1[[#This Row],[Check 3 Status]]="Continued", Table1[[#This Row],[Check 3 Students Spring]], 0)</f>
        <v>190</v>
      </c>
      <c r="CE74" s="20">
        <f>Table1[[#This Row],[Check 3 Per Student Savings]]*CD74</f>
        <v>36670</v>
      </c>
      <c r="CF74" s="15">
        <f t="shared" si="93"/>
        <v>327</v>
      </c>
      <c r="CG74" s="20">
        <f t="shared" si="94"/>
        <v>63111</v>
      </c>
      <c r="CH74" s="20" t="s">
        <v>145</v>
      </c>
      <c r="CI74" s="15">
        <v>47</v>
      </c>
      <c r="CJ74" s="15">
        <v>90</v>
      </c>
      <c r="CK74" s="15">
        <v>190</v>
      </c>
      <c r="CL74" s="15">
        <f t="shared" si="95"/>
        <v>327</v>
      </c>
      <c r="CM74" s="20">
        <v>193</v>
      </c>
      <c r="CN74" s="20">
        <f t="shared" si="96"/>
        <v>63111</v>
      </c>
      <c r="CO74" s="15">
        <f>IF(Table1[[#This Row],[Check 4 Status]]="Continued", Table1[[#This Row],[Check 4 Students Summer]], 0)</f>
        <v>47</v>
      </c>
      <c r="CP74" s="20">
        <f>Table1[[#This Row],[Check 4 Per Student Savings]]*CO74</f>
        <v>9071</v>
      </c>
      <c r="CQ74" s="15">
        <f>IF(Table1[[#This Row],[Check 4 Status]]="Continued", Table1[[#This Row],[Check 4 Students Fall]], 0)</f>
        <v>90</v>
      </c>
      <c r="CR74" s="20">
        <f>Table1[[#This Row],[Check 4 Per Student Savings]]*CQ74</f>
        <v>17370</v>
      </c>
      <c r="CS74" s="27">
        <v>0</v>
      </c>
      <c r="CT74" s="26">
        <v>0</v>
      </c>
      <c r="CU74" s="89">
        <f t="shared" si="97"/>
        <v>137</v>
      </c>
      <c r="CV74" s="20">
        <f t="shared" si="98"/>
        <v>26441</v>
      </c>
      <c r="CW74" s="20" t="s">
        <v>204</v>
      </c>
      <c r="CX74" s="15">
        <v>30</v>
      </c>
      <c r="CY74" s="15">
        <v>30</v>
      </c>
      <c r="CZ74" s="15">
        <v>30</v>
      </c>
      <c r="DA74" s="15">
        <f t="shared" si="99"/>
        <v>90</v>
      </c>
      <c r="DB74" s="20">
        <v>193</v>
      </c>
      <c r="DC74" s="20">
        <f t="shared" si="100"/>
        <v>17370</v>
      </c>
      <c r="DD74" s="23" t="s">
        <v>136</v>
      </c>
      <c r="DE74" s="15">
        <f>IF(Table1[[#This Row],[Check 5 Status]]="Continued", Table1[[#This Row],[Check 5 Students Summer]], 0)</f>
        <v>0</v>
      </c>
      <c r="DF74" s="20">
        <f>Table1[[#This Row],[Check 5 Per Student Savings]]*DE74</f>
        <v>0</v>
      </c>
      <c r="DG74" s="15">
        <f>IF(Table1[[#This Row],[Check 5 Status]]="Continued", Table1[[#This Row],[Check 5 Students Fall]], 0)</f>
        <v>0</v>
      </c>
      <c r="DH74" s="20">
        <f>Table1[[#This Row],[Check 5 Per Student Savings]]*DG74</f>
        <v>0</v>
      </c>
      <c r="DI74" s="15">
        <f>IF(Table1[[#This Row],[Check 5 Status]]="Continued", Table1[[#This Row],[Check 5 Students Spring]], 0)</f>
        <v>0</v>
      </c>
      <c r="DJ74" s="20">
        <f>Table1[[#This Row],[Check 5 Per Student Savings]]*DI74</f>
        <v>0</v>
      </c>
      <c r="DK74" s="15">
        <f t="shared" si="101"/>
        <v>0</v>
      </c>
      <c r="DL74" s="20">
        <f t="shared" si="102"/>
        <v>0</v>
      </c>
      <c r="DM74" s="20" t="s">
        <v>204</v>
      </c>
      <c r="DN74" s="15">
        <v>30</v>
      </c>
      <c r="DO74" s="15">
        <v>30</v>
      </c>
      <c r="DP74" s="15">
        <v>30</v>
      </c>
      <c r="DQ74" s="15">
        <f t="shared" si="103"/>
        <v>90</v>
      </c>
      <c r="DR74" s="20">
        <v>193</v>
      </c>
      <c r="DS74" s="20">
        <f t="shared" si="104"/>
        <v>17370</v>
      </c>
      <c r="DT74" s="23" t="s">
        <v>136</v>
      </c>
      <c r="DU74" s="15">
        <f>IF(Table1[[#This Row],[Check 6 Status]]="Continued", Table1[[#This Row],[Check 6 Students Summer]], 0)</f>
        <v>0</v>
      </c>
      <c r="DV74" s="20">
        <f>Table1[[#This Row],[Check 6 Per Student Savings]]*DU74</f>
        <v>0</v>
      </c>
      <c r="DW74" s="15">
        <f>IF(Table1[[#This Row],[Check 6 Status]]="Continued", Table1[[#This Row],[Check 6 Students Fall]], 0)</f>
        <v>0</v>
      </c>
      <c r="DX74" s="20">
        <f>Table1[[#This Row],[Check 6 Per Student Savings]]*DW74</f>
        <v>0</v>
      </c>
      <c r="DY74" s="15">
        <f>IF(Table1[[#This Row],[Check 6 Status]]="Continued", Table1[[#This Row],[Check 6 Students Spring]], 0)</f>
        <v>0</v>
      </c>
      <c r="DZ74" s="20">
        <f>Table1[[#This Row],[Check 6 Per Student Savings]]*DY74</f>
        <v>0</v>
      </c>
      <c r="EA74" s="15">
        <f t="shared" si="106"/>
        <v>0</v>
      </c>
      <c r="EB74" s="20">
        <f t="shared" si="107"/>
        <v>0</v>
      </c>
      <c r="EC74"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914</v>
      </c>
      <c r="ED74"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197485.4</v>
      </c>
      <c r="EE74" s="20">
        <f>Table1[[#This Row],[Grand Total Savings]]/Table1[[#This Row],[Total Award]]</f>
        <v>18.285685185185184</v>
      </c>
      <c r="EF74" s="13"/>
      <c r="EG74" s="13"/>
      <c r="EH74" s="13"/>
      <c r="EI74" s="13"/>
      <c r="EJ74" s="13"/>
      <c r="EK74" s="13"/>
      <c r="EL74" s="13"/>
      <c r="FB74" s="13"/>
      <c r="FC74" s="13"/>
      <c r="FD74" s="13"/>
      <c r="FE74" s="13"/>
    </row>
    <row r="75" spans="1:161" x14ac:dyDescent="0.25">
      <c r="A75" s="116">
        <v>145</v>
      </c>
      <c r="B75" s="39" t="s">
        <v>498</v>
      </c>
      <c r="C75" s="23" t="s">
        <v>6</v>
      </c>
      <c r="D75" s="71" t="s">
        <v>134</v>
      </c>
      <c r="E75" s="13" t="s">
        <v>211</v>
      </c>
      <c r="F75" s="52">
        <v>30000</v>
      </c>
      <c r="G75" s="23" t="s">
        <v>136</v>
      </c>
      <c r="H75" s="28" t="s">
        <v>499</v>
      </c>
      <c r="I75" s="28" t="s">
        <v>500</v>
      </c>
      <c r="J75" s="28" t="s">
        <v>501</v>
      </c>
      <c r="K75" s="28" t="s">
        <v>347</v>
      </c>
      <c r="L75" s="28" t="s">
        <v>201</v>
      </c>
      <c r="M75" s="13" t="s">
        <v>142</v>
      </c>
      <c r="N75" s="13" t="s">
        <v>142</v>
      </c>
      <c r="O75" s="13" t="s">
        <v>142</v>
      </c>
      <c r="P75" s="20">
        <v>172920</v>
      </c>
      <c r="Q75" s="13">
        <v>786</v>
      </c>
      <c r="R75" s="20">
        <f t="shared" si="108"/>
        <v>220</v>
      </c>
      <c r="S75" s="15">
        <f t="shared" si="72"/>
        <v>262</v>
      </c>
      <c r="T75" s="15">
        <f t="shared" si="73"/>
        <v>262</v>
      </c>
      <c r="U75" s="15">
        <f t="shared" si="74"/>
        <v>262</v>
      </c>
      <c r="V75" s="13" t="s">
        <v>449</v>
      </c>
      <c r="W75" s="13" t="s">
        <v>144</v>
      </c>
      <c r="Z75" s="13" t="s">
        <v>145</v>
      </c>
      <c r="AA75" s="15">
        <v>0</v>
      </c>
      <c r="AB75" s="20">
        <v>0</v>
      </c>
      <c r="AC75" s="15">
        <v>0</v>
      </c>
      <c r="AD75" s="20">
        <f t="shared" si="85"/>
        <v>0</v>
      </c>
      <c r="AE75" s="15">
        <v>0</v>
      </c>
      <c r="AF75" s="20">
        <f t="shared" si="87"/>
        <v>0</v>
      </c>
      <c r="AG75" s="15">
        <v>0</v>
      </c>
      <c r="AH75" s="20">
        <f t="shared" si="88"/>
        <v>0</v>
      </c>
      <c r="AI75" s="15">
        <v>0</v>
      </c>
      <c r="AJ75" s="20">
        <f t="shared" si="89"/>
        <v>0</v>
      </c>
      <c r="AK75" s="15">
        <v>0</v>
      </c>
      <c r="AL75" s="20">
        <f t="shared" si="109"/>
        <v>0</v>
      </c>
      <c r="AM75" s="15">
        <f>IF(Table1[[#This Row],[Sustainability Check 1 (2017-2018) Status]]="Continued", Table1[[#This Row],[Students Per Summer]], 0)</f>
        <v>262</v>
      </c>
      <c r="AN75" s="20">
        <f t="shared" si="75"/>
        <v>57640</v>
      </c>
      <c r="AO75" s="16">
        <f>IF(Table1[[#This Row],[Sustainability Check 1 (2017-2018) Status]]="Continued", Table1[[#This Row],[Students Per Fall]], 0)</f>
        <v>262</v>
      </c>
      <c r="AP75" s="20">
        <f t="shared" si="76"/>
        <v>57640</v>
      </c>
      <c r="AQ75" s="16">
        <f>IF(Table1[[#This Row],[Sustainability Check 1 (2017-2018) Status]]="Continued", Table1[[#This Row],[Students Per Spring]], 0)</f>
        <v>262</v>
      </c>
      <c r="AR75" s="20">
        <f t="shared" si="77"/>
        <v>57640</v>
      </c>
      <c r="AS75" s="16">
        <f t="shared" si="78"/>
        <v>786</v>
      </c>
      <c r="AT75" s="20">
        <f t="shared" si="79"/>
        <v>172920</v>
      </c>
      <c r="AU75" s="16">
        <f>IF(Table1[[#This Row],[Sustainability Check 1 (2017-2018) Status]]="Continued", Table1[[#This Row],[Students Per Summer]], 0)</f>
        <v>262</v>
      </c>
      <c r="AV75" s="20">
        <f t="shared" si="80"/>
        <v>57640</v>
      </c>
      <c r="AW75" s="16">
        <f>IF(Table1[[#This Row],[Sustainability Check 1 (2017-2018) Status]]="Continued", Table1[[#This Row],[Students Per Fall]], 0)</f>
        <v>262</v>
      </c>
      <c r="AX75" s="20">
        <f t="shared" si="81"/>
        <v>57640</v>
      </c>
      <c r="AY75" s="16">
        <f>IF(Table1[[#This Row],[Sustainability Check 1 (2017-2018) Status]]="Continued", Table1[[#This Row],[Students Per Spring]], 0)</f>
        <v>262</v>
      </c>
      <c r="AZ75" s="20">
        <f t="shared" si="82"/>
        <v>57640</v>
      </c>
      <c r="BA75" s="16">
        <f t="shared" si="83"/>
        <v>786</v>
      </c>
      <c r="BB75" s="20">
        <f t="shared" si="84"/>
        <v>172920</v>
      </c>
      <c r="BC75" s="20" t="s">
        <v>156</v>
      </c>
      <c r="BD75" s="16">
        <v>0</v>
      </c>
      <c r="BE75" s="16">
        <v>0</v>
      </c>
      <c r="BF75" s="16">
        <v>0</v>
      </c>
      <c r="BG75" s="16">
        <f t="shared" si="86"/>
        <v>0</v>
      </c>
      <c r="BH75" s="24">
        <v>259.60000000000002</v>
      </c>
      <c r="BI75" s="20">
        <f>Table1[[#This Row],[Check 2 Students Total]]*Table1[[#This Row],[Summer 2018 Price Check]]</f>
        <v>0</v>
      </c>
      <c r="BJ75" s="16">
        <f>IF(Table1[[#This Row],[Sustainability Check 2 (2018-2019) Status]]="Continued", Table1[[#This Row],[Check 2 Students Summer]], 0)</f>
        <v>0</v>
      </c>
      <c r="BK75" s="20">
        <f>Table1[[#This Row],[Summer 2018 Price Check]]*BJ75</f>
        <v>0</v>
      </c>
      <c r="BL75" s="16">
        <f>IF(Table1[[#This Row],[Sustainability Check 2 (2018-2019) Status]]="Continued", Table1[[#This Row],[Check 2 Students Fall]], 0)</f>
        <v>0</v>
      </c>
      <c r="BM75" s="20">
        <f>Table1[[#This Row],[Summer 2018 Price Check]]*BL75</f>
        <v>0</v>
      </c>
      <c r="BN75" s="15">
        <f>IF(Table1[[#This Row],[Sustainability Check 2 (2018-2019) Status]]="Continued", Table1[Check 2 Students Spring], 0)</f>
        <v>0</v>
      </c>
      <c r="BO75" s="20">
        <f>Table1[[#This Row],[Summer 2018 Price Check]]*Table1[[#This Row],[Spring 2019 Students]]</f>
        <v>0</v>
      </c>
      <c r="BP75" s="16">
        <f t="shared" si="90"/>
        <v>0</v>
      </c>
      <c r="BQ75" s="20">
        <f t="shared" si="91"/>
        <v>0</v>
      </c>
      <c r="BR75" s="20" t="s">
        <v>156</v>
      </c>
      <c r="BS75" s="15">
        <v>0</v>
      </c>
      <c r="BT75" s="15">
        <v>0</v>
      </c>
      <c r="BU75" s="15">
        <v>0</v>
      </c>
      <c r="BV75" s="15">
        <f t="shared" si="105"/>
        <v>0</v>
      </c>
      <c r="BW75" s="20">
        <v>0</v>
      </c>
      <c r="BX75" s="20">
        <f t="shared" si="92"/>
        <v>0</v>
      </c>
      <c r="BY75" s="13" t="s">
        <v>449</v>
      </c>
      <c r="BZ75" s="15">
        <f>IF(Table1[[#This Row],[Check 3 Status]]="Continued", Table1[[#This Row],[Check 3 Students Summer]], 0)</f>
        <v>0</v>
      </c>
      <c r="CA75" s="20">
        <f>Table1[[#This Row],[Check 3 Per Student Savings]]*BZ75</f>
        <v>0</v>
      </c>
      <c r="CB75" s="15">
        <f>IF(Table1[[#This Row],[Check 3 Status]]="Continued", Table1[[#This Row],[Check 3 Students Fall]], 0)</f>
        <v>0</v>
      </c>
      <c r="CC75" s="20">
        <f>Table1[[#This Row],[Check 3 Per Student Savings]]*CB75</f>
        <v>0</v>
      </c>
      <c r="CD75" s="15">
        <f>IF(Table1[[#This Row],[Check 3 Status]]="Continued", Table1[[#This Row],[Check 3 Students Spring]], 0)</f>
        <v>0</v>
      </c>
      <c r="CE75" s="20">
        <f>Table1[[#This Row],[Check 3 Per Student Savings]]*CD75</f>
        <v>0</v>
      </c>
      <c r="CF75" s="15">
        <f t="shared" si="93"/>
        <v>0</v>
      </c>
      <c r="CG75" s="20">
        <f t="shared" si="94"/>
        <v>0</v>
      </c>
      <c r="CH75" s="20" t="s">
        <v>156</v>
      </c>
      <c r="CI75" s="15">
        <v>0</v>
      </c>
      <c r="CJ75" s="15">
        <v>0</v>
      </c>
      <c r="CK75" s="15">
        <v>0</v>
      </c>
      <c r="CL75" s="15">
        <f t="shared" si="95"/>
        <v>0</v>
      </c>
      <c r="CM75" s="20">
        <v>0</v>
      </c>
      <c r="CN75" s="20">
        <f t="shared" si="96"/>
        <v>0</v>
      </c>
      <c r="CO75" s="15">
        <f>IF(Table1[[#This Row],[Check 4 Status]]="Continued", Table1[[#This Row],[Check 4 Students Summer]], 0)</f>
        <v>0</v>
      </c>
      <c r="CP75" s="20">
        <f>Table1[[#This Row],[Check 4 Per Student Savings]]*CO75</f>
        <v>0</v>
      </c>
      <c r="CQ75" s="15">
        <f>IF(Table1[[#This Row],[Check 4 Status]]="Continued", Table1[[#This Row],[Check 4 Students Fall]], 0)</f>
        <v>0</v>
      </c>
      <c r="CR75" s="20">
        <f>Table1[[#This Row],[Check 4 Per Student Savings]]*CQ75</f>
        <v>0</v>
      </c>
      <c r="CS75" s="15">
        <f>IF(Table1[[#This Row],[Check 4 Status]]="Continued", Table1[[#This Row],[Check 4 Students Spring]], 0)</f>
        <v>0</v>
      </c>
      <c r="CT75" s="20">
        <f>Table1[[#This Row],[Check 4 Per Student Savings]]*CS75</f>
        <v>0</v>
      </c>
      <c r="CU75" s="89">
        <f t="shared" si="97"/>
        <v>0</v>
      </c>
      <c r="CV75" s="20">
        <f t="shared" si="98"/>
        <v>0</v>
      </c>
      <c r="CW75" s="20" t="s">
        <v>156</v>
      </c>
      <c r="CX75" s="15">
        <v>262</v>
      </c>
      <c r="CY75" s="15">
        <v>262</v>
      </c>
      <c r="CZ75" s="15">
        <v>262</v>
      </c>
      <c r="DA75" s="15">
        <f t="shared" si="99"/>
        <v>786</v>
      </c>
      <c r="DB75" s="20">
        <v>0</v>
      </c>
      <c r="DC75" s="20">
        <f t="shared" si="100"/>
        <v>0</v>
      </c>
      <c r="DD75" s="23" t="s">
        <v>136</v>
      </c>
      <c r="DE75" s="15">
        <f>IF(Table1[[#This Row],[Check 5 Status]]="Continued", Table1[[#This Row],[Check 5 Students Summer]], 0)</f>
        <v>0</v>
      </c>
      <c r="DF75" s="20">
        <f>Table1[[#This Row],[Check 5 Per Student Savings]]*DE75</f>
        <v>0</v>
      </c>
      <c r="DG75" s="15">
        <f>IF(Table1[[#This Row],[Check 5 Status]]="Continued", Table1[[#This Row],[Check 5 Students Fall]], 0)</f>
        <v>0</v>
      </c>
      <c r="DH75" s="20">
        <f>Table1[[#This Row],[Check 5 Per Student Savings]]*DG75</f>
        <v>0</v>
      </c>
      <c r="DI75" s="15">
        <f>IF(Table1[[#This Row],[Check 5 Status]]="Continued", Table1[[#This Row],[Check 5 Students Spring]], 0)</f>
        <v>0</v>
      </c>
      <c r="DJ75" s="20">
        <f>Table1[[#This Row],[Check 5 Per Student Savings]]*DI75</f>
        <v>0</v>
      </c>
      <c r="DK75" s="15">
        <f t="shared" si="101"/>
        <v>0</v>
      </c>
      <c r="DL75" s="20">
        <f t="shared" si="102"/>
        <v>0</v>
      </c>
      <c r="DM75" s="20" t="s">
        <v>156</v>
      </c>
      <c r="DN75" s="15">
        <v>262</v>
      </c>
      <c r="DO75" s="15">
        <v>262</v>
      </c>
      <c r="DP75" s="15">
        <v>262</v>
      </c>
      <c r="DQ75" s="15">
        <f t="shared" si="103"/>
        <v>786</v>
      </c>
      <c r="DR75" s="20">
        <v>0</v>
      </c>
      <c r="DS75" s="20">
        <f t="shared" si="104"/>
        <v>0</v>
      </c>
      <c r="DT75" s="23" t="s">
        <v>136</v>
      </c>
      <c r="DU75" s="15">
        <f>IF(Table1[[#This Row],[Check 6 Status]]="Continued", Table1[[#This Row],[Check 6 Students Summer]], 0)</f>
        <v>0</v>
      </c>
      <c r="DV75" s="20">
        <f>Table1[[#This Row],[Check 6 Per Student Savings]]*DU75</f>
        <v>0</v>
      </c>
      <c r="DW75" s="15">
        <f>IF(Table1[[#This Row],[Check 6 Status]]="Continued", Table1[[#This Row],[Check 6 Students Fall]], 0)</f>
        <v>0</v>
      </c>
      <c r="DX75" s="20">
        <f>Table1[[#This Row],[Check 6 Per Student Savings]]*DW75</f>
        <v>0</v>
      </c>
      <c r="DY75" s="15">
        <f>IF(Table1[[#This Row],[Check 6 Status]]="Continued", Table1[[#This Row],[Check 6 Students Spring]], 0)</f>
        <v>0</v>
      </c>
      <c r="DZ75" s="20">
        <f>Table1[[#This Row],[Check 6 Per Student Savings]]*DY75</f>
        <v>0</v>
      </c>
      <c r="EA75" s="15">
        <f t="shared" si="106"/>
        <v>0</v>
      </c>
      <c r="EB75" s="20">
        <f t="shared" si="107"/>
        <v>0</v>
      </c>
      <c r="EC75"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1572</v>
      </c>
      <c r="ED75"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345840</v>
      </c>
      <c r="EE75" s="20">
        <f>Table1[[#This Row],[Grand Total Savings]]/Table1[[#This Row],[Total Award]]</f>
        <v>11.528</v>
      </c>
      <c r="EF75" s="13"/>
      <c r="EG75" s="13"/>
      <c r="EH75" s="13"/>
      <c r="EI75" s="13"/>
      <c r="EJ75" s="13"/>
      <c r="EK75" s="13"/>
      <c r="EL75" s="13"/>
      <c r="FB75" s="13"/>
      <c r="FC75" s="13"/>
      <c r="FD75" s="13"/>
      <c r="FE75" s="13"/>
    </row>
    <row r="76" spans="1:161" x14ac:dyDescent="0.25">
      <c r="A76" s="116">
        <v>147</v>
      </c>
      <c r="B76" s="39" t="s">
        <v>498</v>
      </c>
      <c r="C76" s="23" t="s">
        <v>6</v>
      </c>
      <c r="D76" s="71" t="s">
        <v>134</v>
      </c>
      <c r="E76" s="13" t="s">
        <v>243</v>
      </c>
      <c r="F76" s="52">
        <v>10800</v>
      </c>
      <c r="G76" s="23" t="s">
        <v>136</v>
      </c>
      <c r="H76" s="28" t="s">
        <v>502</v>
      </c>
      <c r="I76" s="28" t="s">
        <v>503</v>
      </c>
      <c r="J76" s="28" t="s">
        <v>504</v>
      </c>
      <c r="K76" s="28" t="s">
        <v>505</v>
      </c>
      <c r="L76" s="28" t="s">
        <v>506</v>
      </c>
      <c r="M76" s="13" t="s">
        <v>163</v>
      </c>
      <c r="N76" s="13" t="s">
        <v>163</v>
      </c>
      <c r="O76" s="13" t="s">
        <v>163</v>
      </c>
      <c r="P76" s="20">
        <v>175140</v>
      </c>
      <c r="Q76" s="13">
        <v>630</v>
      </c>
      <c r="R76" s="20">
        <f t="shared" si="108"/>
        <v>278</v>
      </c>
      <c r="S76" s="15">
        <f t="shared" si="72"/>
        <v>210</v>
      </c>
      <c r="T76" s="15">
        <f t="shared" si="73"/>
        <v>210</v>
      </c>
      <c r="U76" s="15">
        <f t="shared" si="74"/>
        <v>210</v>
      </c>
      <c r="V76" s="13" t="s">
        <v>217</v>
      </c>
      <c r="W76" s="13" t="s">
        <v>144</v>
      </c>
      <c r="Z76" s="13" t="s">
        <v>145</v>
      </c>
      <c r="AA76" s="15">
        <v>0</v>
      </c>
      <c r="AB76" s="20">
        <v>0</v>
      </c>
      <c r="AC76" s="15">
        <v>0</v>
      </c>
      <c r="AD76" s="20">
        <f t="shared" si="85"/>
        <v>0</v>
      </c>
      <c r="AE76" s="15">
        <v>0</v>
      </c>
      <c r="AF76" s="20">
        <f t="shared" si="87"/>
        <v>0</v>
      </c>
      <c r="AG76" s="15">
        <f>Table1[[#This Row],[Students Per Fall]]</f>
        <v>210</v>
      </c>
      <c r="AH76" s="20">
        <f t="shared" si="88"/>
        <v>58380</v>
      </c>
      <c r="AI76" s="15">
        <f>IF(Table1[[#This Row],[Sustainability Check 1 (2017-2018) Status]]="Continued", Table1[[#This Row],[Students Per Spring]], 0)</f>
        <v>210</v>
      </c>
      <c r="AJ76" s="20">
        <f t="shared" si="89"/>
        <v>58380</v>
      </c>
      <c r="AK76" s="15">
        <f>AE76+AG76+AI76</f>
        <v>420</v>
      </c>
      <c r="AL76" s="20">
        <f t="shared" si="109"/>
        <v>116760</v>
      </c>
      <c r="AM76" s="15">
        <f>IF(Table1[[#This Row],[Sustainability Check 1 (2017-2018) Status]]="Continued", Table1[[#This Row],[Students Per Summer]], 0)</f>
        <v>210</v>
      </c>
      <c r="AN76" s="20">
        <f t="shared" si="75"/>
        <v>58380</v>
      </c>
      <c r="AO76" s="16">
        <f>IF(Table1[[#This Row],[Sustainability Check 1 (2017-2018) Status]]="Continued", Table1[[#This Row],[Students Per Fall]], 0)</f>
        <v>210</v>
      </c>
      <c r="AP76" s="20">
        <f t="shared" si="76"/>
        <v>58380</v>
      </c>
      <c r="AQ76" s="16">
        <f>IF(Table1[[#This Row],[Sustainability Check 1 (2017-2018) Status]]="Continued", Table1[[#This Row],[Students Per Spring]], 0)</f>
        <v>210</v>
      </c>
      <c r="AR76" s="20">
        <f t="shared" si="77"/>
        <v>58380</v>
      </c>
      <c r="AS76" s="16">
        <f t="shared" si="78"/>
        <v>630</v>
      </c>
      <c r="AT76" s="20">
        <f t="shared" si="79"/>
        <v>175140</v>
      </c>
      <c r="AU76" s="16">
        <f>IF(Table1[[#This Row],[Sustainability Check 1 (2017-2018) Status]]="Continued", Table1[[#This Row],[Students Per Summer]], 0)</f>
        <v>210</v>
      </c>
      <c r="AV76" s="20">
        <f t="shared" si="80"/>
        <v>58380</v>
      </c>
      <c r="AW76" s="16">
        <f>IF(Table1[[#This Row],[Sustainability Check 1 (2017-2018) Status]]="Continued", Table1[[#This Row],[Students Per Fall]], 0)</f>
        <v>210</v>
      </c>
      <c r="AX76" s="20">
        <f t="shared" si="81"/>
        <v>58380</v>
      </c>
      <c r="AY76" s="16">
        <f>IF(Table1[[#This Row],[Sustainability Check 1 (2017-2018) Status]]="Continued", Table1[[#This Row],[Students Per Spring]], 0)</f>
        <v>210</v>
      </c>
      <c r="AZ76" s="20">
        <f t="shared" si="82"/>
        <v>58380</v>
      </c>
      <c r="BA76" s="16">
        <f t="shared" si="83"/>
        <v>630</v>
      </c>
      <c r="BB76" s="20">
        <f t="shared" si="84"/>
        <v>175140</v>
      </c>
      <c r="BC76" s="20" t="s">
        <v>145</v>
      </c>
      <c r="BD76" s="16">
        <v>20</v>
      </c>
      <c r="BE76" s="16">
        <v>120</v>
      </c>
      <c r="BF76" s="16">
        <v>120</v>
      </c>
      <c r="BG76" s="16">
        <f t="shared" si="86"/>
        <v>260</v>
      </c>
      <c r="BH76" s="24">
        <v>321.74</v>
      </c>
      <c r="BI76" s="20">
        <f>Table1[[#This Row],[Check 2 Students Total]]*Table1[[#This Row],[Summer 2018 Price Check]]</f>
        <v>83652.400000000009</v>
      </c>
      <c r="BJ76" s="16">
        <f>IF(Table1[[#This Row],[Sustainability Check 2 (2018-2019) Status]]="Continued", Table1[[#This Row],[Check 2 Students Summer]], 0)</f>
        <v>20</v>
      </c>
      <c r="BK76" s="20">
        <f>Table1[[#This Row],[Summer 2018 Price Check]]*BJ76</f>
        <v>6434.8</v>
      </c>
      <c r="BL76" s="16">
        <f>IF(Table1[[#This Row],[Sustainability Check 2 (2018-2019) Status]]="Continued", Table1[[#This Row],[Check 2 Students Fall]], 0)</f>
        <v>120</v>
      </c>
      <c r="BM76" s="20">
        <f>Table1[[#This Row],[Summer 2018 Price Check]]*BL76</f>
        <v>38608.800000000003</v>
      </c>
      <c r="BN76" s="15">
        <f>IF(Table1[[#This Row],[Sustainability Check 2 (2018-2019) Status]]="Continued", Table1[Check 2 Students Spring], 0)</f>
        <v>120</v>
      </c>
      <c r="BO76" s="20">
        <f>Table1[[#This Row],[Summer 2018 Price Check]]*Table1[[#This Row],[Spring 2019 Students]]</f>
        <v>38608.800000000003</v>
      </c>
      <c r="BP76" s="16">
        <f t="shared" si="90"/>
        <v>260</v>
      </c>
      <c r="BQ76" s="20">
        <f t="shared" si="91"/>
        <v>83652.400000000009</v>
      </c>
      <c r="BR76" s="20" t="s">
        <v>156</v>
      </c>
      <c r="BU76" s="15"/>
      <c r="BV76" s="15">
        <f t="shared" si="105"/>
        <v>0</v>
      </c>
      <c r="BW76" s="20"/>
      <c r="BX76" s="20">
        <f t="shared" si="92"/>
        <v>0</v>
      </c>
      <c r="BY76" s="13" t="s">
        <v>217</v>
      </c>
      <c r="BZ76" s="15">
        <f>IF(Table1[[#This Row],[Check 3 Status]]="Continued", Table1[[#This Row],[Check 3 Students Summer]], 0)</f>
        <v>0</v>
      </c>
      <c r="CA76" s="20">
        <f>Table1[[#This Row],[Check 3 Per Student Savings]]*BZ76</f>
        <v>0</v>
      </c>
      <c r="CB76" s="15">
        <f>IF(Table1[[#This Row],[Check 3 Status]]="Continued", Table1[[#This Row],[Check 3 Students Fall]], 0)</f>
        <v>0</v>
      </c>
      <c r="CC76" s="20">
        <f>Table1[[#This Row],[Check 3 Per Student Savings]]*CB76</f>
        <v>0</v>
      </c>
      <c r="CD76" s="15">
        <f>IF(Table1[[#This Row],[Check 3 Status]]="Continued", Table1[[#This Row],[Check 3 Students Spring]], 0)</f>
        <v>0</v>
      </c>
      <c r="CE76" s="20">
        <f>Table1[[#This Row],[Check 3 Per Student Savings]]*CD76</f>
        <v>0</v>
      </c>
      <c r="CF76" s="15">
        <f t="shared" si="93"/>
        <v>0</v>
      </c>
      <c r="CG76" s="20">
        <f t="shared" si="94"/>
        <v>0</v>
      </c>
      <c r="CH76" s="20" t="s">
        <v>156</v>
      </c>
      <c r="CI76" s="15"/>
      <c r="CJ76" s="15"/>
      <c r="CK76" s="15"/>
      <c r="CL76" s="15">
        <f t="shared" si="95"/>
        <v>0</v>
      </c>
      <c r="CM76" s="20">
        <v>0</v>
      </c>
      <c r="CN76" s="20">
        <f t="shared" si="96"/>
        <v>0</v>
      </c>
      <c r="CO76" s="15">
        <f>IF(Table1[[#This Row],[Check 4 Status]]="Continued", Table1[[#This Row],[Check 4 Students Summer]], 0)</f>
        <v>0</v>
      </c>
      <c r="CP76" s="20">
        <f>Table1[[#This Row],[Check 4 Per Student Savings]]*CO76</f>
        <v>0</v>
      </c>
      <c r="CQ76" s="15">
        <f>IF(Table1[[#This Row],[Check 4 Status]]="Continued", Table1[[#This Row],[Check 4 Students Fall]], 0)</f>
        <v>0</v>
      </c>
      <c r="CR76" s="20">
        <f>Table1[[#This Row],[Check 4 Per Student Savings]]*CQ76</f>
        <v>0</v>
      </c>
      <c r="CS76" s="15">
        <f>IF(Table1[[#This Row],[Check 4 Status]]="Continued", Table1[[#This Row],[Check 4 Students Spring]], 0)</f>
        <v>0</v>
      </c>
      <c r="CT76" s="20">
        <f>Table1[[#This Row],[Check 4 Per Student Savings]]*CS76</f>
        <v>0</v>
      </c>
      <c r="CU76" s="89">
        <f t="shared" si="97"/>
        <v>0</v>
      </c>
      <c r="CV76" s="20">
        <f t="shared" si="98"/>
        <v>0</v>
      </c>
      <c r="CW76" s="20" t="s">
        <v>156</v>
      </c>
      <c r="CX76" s="15">
        <v>210</v>
      </c>
      <c r="CY76" s="15">
        <v>210</v>
      </c>
      <c r="CZ76" s="15">
        <v>210</v>
      </c>
      <c r="DA76" s="15">
        <f t="shared" si="99"/>
        <v>630</v>
      </c>
      <c r="DB76" s="20">
        <v>0</v>
      </c>
      <c r="DC76" s="20">
        <f t="shared" si="100"/>
        <v>0</v>
      </c>
      <c r="DD76" s="23" t="s">
        <v>136</v>
      </c>
      <c r="DE76" s="15">
        <f>IF(Table1[[#This Row],[Check 5 Status]]="Continued", Table1[[#This Row],[Check 5 Students Summer]], 0)</f>
        <v>0</v>
      </c>
      <c r="DF76" s="20">
        <f>Table1[[#This Row],[Check 5 Per Student Savings]]*DE76</f>
        <v>0</v>
      </c>
      <c r="DG76" s="15">
        <f>IF(Table1[[#This Row],[Check 5 Status]]="Continued", Table1[[#This Row],[Check 5 Students Fall]], 0)</f>
        <v>0</v>
      </c>
      <c r="DH76" s="20">
        <f>Table1[[#This Row],[Check 5 Per Student Savings]]*DG76</f>
        <v>0</v>
      </c>
      <c r="DI76" s="15">
        <f>IF(Table1[[#This Row],[Check 5 Status]]="Continued", Table1[[#This Row],[Check 5 Students Spring]], 0)</f>
        <v>0</v>
      </c>
      <c r="DJ76" s="20">
        <f>Table1[[#This Row],[Check 5 Per Student Savings]]*DI76</f>
        <v>0</v>
      </c>
      <c r="DK76" s="15">
        <f t="shared" si="101"/>
        <v>0</v>
      </c>
      <c r="DL76" s="20">
        <f t="shared" si="102"/>
        <v>0</v>
      </c>
      <c r="DM76" s="20" t="s">
        <v>156</v>
      </c>
      <c r="DN76" s="15">
        <v>210</v>
      </c>
      <c r="DO76" s="15">
        <v>210</v>
      </c>
      <c r="DP76" s="15">
        <v>210</v>
      </c>
      <c r="DQ76" s="15">
        <f t="shared" si="103"/>
        <v>630</v>
      </c>
      <c r="DR76" s="20">
        <v>0</v>
      </c>
      <c r="DS76" s="20">
        <f t="shared" si="104"/>
        <v>0</v>
      </c>
      <c r="DT76" s="23" t="s">
        <v>136</v>
      </c>
      <c r="DU76" s="15">
        <f>IF(Table1[[#This Row],[Check 6 Status]]="Continued", Table1[[#This Row],[Check 6 Students Summer]], 0)</f>
        <v>0</v>
      </c>
      <c r="DV76" s="20">
        <f>Table1[[#This Row],[Check 6 Per Student Savings]]*DU76</f>
        <v>0</v>
      </c>
      <c r="DW76" s="15">
        <f>IF(Table1[[#This Row],[Check 6 Status]]="Continued", Table1[[#This Row],[Check 6 Students Fall]], 0)</f>
        <v>0</v>
      </c>
      <c r="DX76" s="20">
        <f>Table1[[#This Row],[Check 6 Per Student Savings]]*DW76</f>
        <v>0</v>
      </c>
      <c r="DY76" s="15">
        <f>IF(Table1[[#This Row],[Check 6 Status]]="Continued", Table1[[#This Row],[Check 6 Students Spring]], 0)</f>
        <v>0</v>
      </c>
      <c r="DZ76" s="20">
        <f>Table1[[#This Row],[Check 6 Per Student Savings]]*DY76</f>
        <v>0</v>
      </c>
      <c r="EA76" s="15">
        <f t="shared" si="106"/>
        <v>0</v>
      </c>
      <c r="EB76" s="20">
        <f t="shared" si="107"/>
        <v>0</v>
      </c>
      <c r="EC76"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1940</v>
      </c>
      <c r="ED76"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550692.4</v>
      </c>
      <c r="EE76" s="20">
        <f>Table1[[#This Row],[Grand Total Savings]]/Table1[[#This Row],[Total Award]]</f>
        <v>50.990037037037041</v>
      </c>
      <c r="EF76" s="13"/>
      <c r="EG76" s="13"/>
      <c r="EH76" s="13"/>
      <c r="EI76" s="13"/>
      <c r="EJ76" s="13"/>
      <c r="EK76" s="13"/>
      <c r="EL76" s="13"/>
      <c r="FB76" s="13"/>
      <c r="FC76" s="13"/>
      <c r="FD76" s="13"/>
      <c r="FE76" s="13"/>
    </row>
    <row r="77" spans="1:161" x14ac:dyDescent="0.25">
      <c r="A77" s="116">
        <v>150</v>
      </c>
      <c r="B77" s="39" t="s">
        <v>498</v>
      </c>
      <c r="C77" s="23" t="s">
        <v>6</v>
      </c>
      <c r="D77" s="71" t="s">
        <v>134</v>
      </c>
      <c r="E77" s="124" t="s">
        <v>381</v>
      </c>
      <c r="F77" s="52">
        <v>16200</v>
      </c>
      <c r="G77" s="23" t="s">
        <v>136</v>
      </c>
      <c r="H77" s="28" t="s">
        <v>507</v>
      </c>
      <c r="I77" s="28" t="s">
        <v>508</v>
      </c>
      <c r="J77" s="28" t="s">
        <v>509</v>
      </c>
      <c r="K77" s="28" t="s">
        <v>510</v>
      </c>
      <c r="L77" s="28" t="s">
        <v>467</v>
      </c>
      <c r="M77" s="13" t="s">
        <v>163</v>
      </c>
      <c r="N77" s="13" t="s">
        <v>153</v>
      </c>
      <c r="O77" s="13" t="s">
        <v>153</v>
      </c>
      <c r="P77" s="131">
        <v>53996</v>
      </c>
      <c r="Q77" s="13">
        <v>360</v>
      </c>
      <c r="R77" s="131">
        <f t="shared" si="108"/>
        <v>149.98888888888888</v>
      </c>
      <c r="S77" s="15">
        <f t="shared" si="72"/>
        <v>120</v>
      </c>
      <c r="T77" s="15">
        <f t="shared" si="73"/>
        <v>120</v>
      </c>
      <c r="U77" s="15">
        <f t="shared" si="74"/>
        <v>120</v>
      </c>
      <c r="V77" s="13" t="s">
        <v>511</v>
      </c>
      <c r="W77" s="13" t="s">
        <v>144</v>
      </c>
      <c r="Z77" s="13" t="s">
        <v>145</v>
      </c>
      <c r="AA77" s="15">
        <v>0</v>
      </c>
      <c r="AB77" s="20">
        <v>0</v>
      </c>
      <c r="AC77" s="15">
        <v>0</v>
      </c>
      <c r="AD77" s="20">
        <f t="shared" si="85"/>
        <v>0</v>
      </c>
      <c r="AE77" s="15">
        <v>0</v>
      </c>
      <c r="AF77" s="20">
        <f t="shared" si="87"/>
        <v>0</v>
      </c>
      <c r="AG77" s="15">
        <v>0</v>
      </c>
      <c r="AH77" s="20">
        <f t="shared" si="88"/>
        <v>0</v>
      </c>
      <c r="AI77" s="15">
        <v>0</v>
      </c>
      <c r="AJ77" s="20">
        <f t="shared" si="89"/>
        <v>0</v>
      </c>
      <c r="AK77" s="15">
        <v>0</v>
      </c>
      <c r="AL77" s="20">
        <f t="shared" si="109"/>
        <v>0</v>
      </c>
      <c r="AM77" s="15">
        <v>0</v>
      </c>
      <c r="AN77" s="20">
        <v>0</v>
      </c>
      <c r="AO77" s="16">
        <f>Table1[[#This Row],[Students Per Fall]]</f>
        <v>120</v>
      </c>
      <c r="AP77" s="20">
        <f t="shared" si="76"/>
        <v>17998.666666666664</v>
      </c>
      <c r="AQ77" s="16">
        <f>IF(Table1[[#This Row],[Sustainability Check 1 (2017-2018) Status]]="Continued", Table1[[#This Row],[Students Per Spring]], 0)</f>
        <v>120</v>
      </c>
      <c r="AR77" s="20">
        <f t="shared" si="77"/>
        <v>17998.666666666664</v>
      </c>
      <c r="AS77" s="16">
        <f t="shared" si="78"/>
        <v>240</v>
      </c>
      <c r="AT77" s="20">
        <f t="shared" si="79"/>
        <v>35997.333333333328</v>
      </c>
      <c r="AU77" s="16">
        <f>IF(Table1[[#This Row],[Sustainability Check 1 (2017-2018) Status]]="Continued", Table1[[#This Row],[Students Per Summer]], 0)</f>
        <v>120</v>
      </c>
      <c r="AV77" s="20">
        <f t="shared" si="80"/>
        <v>17998.666666666664</v>
      </c>
      <c r="AW77" s="16">
        <f>IF(Table1[[#This Row],[Sustainability Check 1 (2017-2018) Status]]="Continued", Table1[[#This Row],[Students Per Fall]], 0)</f>
        <v>120</v>
      </c>
      <c r="AX77" s="20">
        <f t="shared" si="81"/>
        <v>17998.666666666664</v>
      </c>
      <c r="AY77" s="16">
        <f>IF(Table1[[#This Row],[Sustainability Check 1 (2017-2018) Status]]="Continued", Table1[[#This Row],[Students Per Spring]], 0)</f>
        <v>120</v>
      </c>
      <c r="AZ77" s="20">
        <f t="shared" si="82"/>
        <v>17998.666666666664</v>
      </c>
      <c r="BA77" s="16">
        <f t="shared" si="83"/>
        <v>360</v>
      </c>
      <c r="BB77" s="20">
        <f t="shared" si="84"/>
        <v>53995.999999999993</v>
      </c>
      <c r="BC77" s="20" t="s">
        <v>145</v>
      </c>
      <c r="BD77" s="16">
        <v>70</v>
      </c>
      <c r="BE77" s="16">
        <v>70</v>
      </c>
      <c r="BF77" s="16">
        <v>70</v>
      </c>
      <c r="BG77" s="16">
        <f t="shared" si="86"/>
        <v>210</v>
      </c>
      <c r="BH77" s="24">
        <v>125</v>
      </c>
      <c r="BI77" s="20">
        <f>Table1[[#This Row],[Check 2 Students Total]]*Table1[[#This Row],[Summer 2018 Price Check]]</f>
        <v>26250</v>
      </c>
      <c r="BJ77" s="16">
        <f>IF(Table1[[#This Row],[Sustainability Check 2 (2018-2019) Status]]="Continued", Table1[[#This Row],[Check 2 Students Summer]], 0)</f>
        <v>70</v>
      </c>
      <c r="BK77" s="20">
        <f>Table1[[#This Row],[Summer 2018 Price Check]]*BJ77</f>
        <v>8750</v>
      </c>
      <c r="BL77" s="16">
        <f>IF(Table1[[#This Row],[Sustainability Check 2 (2018-2019) Status]]="Continued", Table1[[#This Row],[Check 2 Students Fall]], 0)</f>
        <v>70</v>
      </c>
      <c r="BM77" s="20">
        <f>Table1[[#This Row],[Summer 2018 Price Check]]*BL77</f>
        <v>8750</v>
      </c>
      <c r="BN77" s="15">
        <f>IF(Table1[[#This Row],[Sustainability Check 2 (2018-2019) Status]]="Continued", Table1[Check 2 Students Spring], 0)</f>
        <v>70</v>
      </c>
      <c r="BO77" s="20">
        <f>Table1[[#This Row],[Summer 2018 Price Check]]*Table1[[#This Row],[Spring 2019 Students]]</f>
        <v>8750</v>
      </c>
      <c r="BP77" s="16">
        <f t="shared" si="90"/>
        <v>210</v>
      </c>
      <c r="BQ77" s="20">
        <f t="shared" si="91"/>
        <v>26250</v>
      </c>
      <c r="BR77" s="20" t="s">
        <v>145</v>
      </c>
      <c r="BS77" s="15">
        <v>53</v>
      </c>
      <c r="BT77" s="15">
        <v>80</v>
      </c>
      <c r="BU77" s="15">
        <v>80</v>
      </c>
      <c r="BV77" s="15">
        <f t="shared" si="105"/>
        <v>213</v>
      </c>
      <c r="BW77" s="131">
        <v>149.99</v>
      </c>
      <c r="BX77" s="20">
        <f t="shared" si="92"/>
        <v>31947.870000000003</v>
      </c>
      <c r="BY77" s="13" t="s">
        <v>511</v>
      </c>
      <c r="BZ77" s="15">
        <f>IF(Table1[[#This Row],[Check 3 Status]]="Continued", Table1[[#This Row],[Check 3 Students Summer]], 0)</f>
        <v>53</v>
      </c>
      <c r="CA77" s="20">
        <f>Table1[[#This Row],[Check 3 Per Student Savings]]*BZ77</f>
        <v>7949.47</v>
      </c>
      <c r="CB77" s="15">
        <f>IF(Table1[[#This Row],[Check 3 Status]]="Continued", Table1[[#This Row],[Check 3 Students Fall]], 0)</f>
        <v>80</v>
      </c>
      <c r="CC77" s="20">
        <f>Table1[[#This Row],[Check 3 Per Student Savings]]*CB77</f>
        <v>11999.2</v>
      </c>
      <c r="CD77" s="15">
        <f>IF(Table1[[#This Row],[Check 3 Status]]="Continued", Table1[[#This Row],[Check 3 Students Spring]], 0)</f>
        <v>80</v>
      </c>
      <c r="CE77" s="20">
        <f>Table1[[#This Row],[Check 3 Per Student Savings]]*CD77</f>
        <v>11999.2</v>
      </c>
      <c r="CF77" s="15">
        <f t="shared" si="93"/>
        <v>213</v>
      </c>
      <c r="CG77" s="20">
        <f t="shared" si="94"/>
        <v>31947.870000000003</v>
      </c>
      <c r="CH77" s="20" t="s">
        <v>145</v>
      </c>
      <c r="CI77" s="15">
        <v>53</v>
      </c>
      <c r="CJ77" s="15">
        <v>80</v>
      </c>
      <c r="CK77" s="15">
        <v>80</v>
      </c>
      <c r="CL77" s="15">
        <f t="shared" si="95"/>
        <v>213</v>
      </c>
      <c r="CM77" s="20">
        <v>149.99</v>
      </c>
      <c r="CN77" s="20">
        <f t="shared" si="96"/>
        <v>31947.870000000003</v>
      </c>
      <c r="CO77" s="15">
        <f>IF(Table1[[#This Row],[Check 4 Status]]="Continued", Table1[[#This Row],[Check 4 Students Summer]], 0)</f>
        <v>53</v>
      </c>
      <c r="CP77" s="20">
        <f>Table1[[#This Row],[Check 4 Per Student Savings]]*CO77</f>
        <v>7949.47</v>
      </c>
      <c r="CQ77" s="15">
        <f>IF(Table1[[#This Row],[Check 4 Status]]="Continued", Table1[[#This Row],[Check 4 Students Fall]], 0)</f>
        <v>80</v>
      </c>
      <c r="CR77" s="20">
        <f>Table1[[#This Row],[Check 4 Per Student Savings]]*CQ77</f>
        <v>11999.2</v>
      </c>
      <c r="CS77" s="15">
        <f>IF(Table1[[#This Row],[Check 4 Status]]="Continued", Table1[[#This Row],[Check 4 Students Spring]], 0)</f>
        <v>80</v>
      </c>
      <c r="CT77" s="20">
        <f>Table1[[#This Row],[Check 4 Per Student Savings]]*CS77</f>
        <v>11999.2</v>
      </c>
      <c r="CU77" s="89">
        <f t="shared" si="97"/>
        <v>213</v>
      </c>
      <c r="CV77" s="20">
        <f t="shared" si="98"/>
        <v>31947.870000000003</v>
      </c>
      <c r="CW77" s="20" t="s">
        <v>224</v>
      </c>
      <c r="CX77" s="15">
        <v>120</v>
      </c>
      <c r="CY77" s="15">
        <v>120</v>
      </c>
      <c r="CZ77" s="15">
        <v>120</v>
      </c>
      <c r="DA77" s="15">
        <f t="shared" si="99"/>
        <v>360</v>
      </c>
      <c r="DB77" s="20">
        <v>149.99</v>
      </c>
      <c r="DC77" s="20">
        <f t="shared" si="100"/>
        <v>53996.4</v>
      </c>
      <c r="DD77" s="23" t="s">
        <v>136</v>
      </c>
      <c r="DE77" s="15">
        <f>IF(Table1[[#This Row],[Check 5 Status]]="Continued", Table1[[#This Row],[Check 5 Students Summer]], 0)</f>
        <v>0</v>
      </c>
      <c r="DF77" s="20">
        <f>Table1[[#This Row],[Check 5 Per Student Savings]]*DE77</f>
        <v>0</v>
      </c>
      <c r="DG77" s="15">
        <f>IF(Table1[[#This Row],[Check 5 Status]]="Continued", Table1[[#This Row],[Check 5 Students Fall]], 0)</f>
        <v>0</v>
      </c>
      <c r="DH77" s="20">
        <f>Table1[[#This Row],[Check 5 Per Student Savings]]*DG77</f>
        <v>0</v>
      </c>
      <c r="DI77" s="15">
        <f>IF(Table1[[#This Row],[Check 5 Status]]="Continued", Table1[[#This Row],[Check 5 Students Spring]], 0)</f>
        <v>0</v>
      </c>
      <c r="DJ77" s="20">
        <f>Table1[[#This Row],[Check 5 Per Student Savings]]*DI77</f>
        <v>0</v>
      </c>
      <c r="DK77" s="15">
        <f t="shared" si="101"/>
        <v>0</v>
      </c>
      <c r="DL77" s="20">
        <f t="shared" si="102"/>
        <v>0</v>
      </c>
      <c r="DM77" s="20" t="s">
        <v>224</v>
      </c>
      <c r="DN77" s="15">
        <v>120</v>
      </c>
      <c r="DO77" s="15">
        <v>120</v>
      </c>
      <c r="DP77" s="15">
        <v>120</v>
      </c>
      <c r="DQ77" s="15">
        <f t="shared" si="103"/>
        <v>360</v>
      </c>
      <c r="DR77" s="20">
        <v>149.99</v>
      </c>
      <c r="DS77" s="20">
        <f t="shared" si="104"/>
        <v>53996.4</v>
      </c>
      <c r="DT77" s="23" t="s">
        <v>136</v>
      </c>
      <c r="DU77" s="15">
        <f>IF(Table1[[#This Row],[Check 6 Status]]="Continued", Table1[[#This Row],[Check 6 Students Summer]], 0)</f>
        <v>0</v>
      </c>
      <c r="DV77" s="20">
        <f>Table1[[#This Row],[Check 6 Per Student Savings]]*DU77</f>
        <v>0</v>
      </c>
      <c r="DW77" s="15">
        <f>IF(Table1[[#This Row],[Check 6 Status]]="Continued", Table1[[#This Row],[Check 6 Students Fall]], 0)</f>
        <v>0</v>
      </c>
      <c r="DX77" s="20">
        <f>Table1[[#This Row],[Check 6 Per Student Savings]]*DW77</f>
        <v>0</v>
      </c>
      <c r="DY77" s="15">
        <f>IF(Table1[[#This Row],[Check 6 Status]]="Continued", Table1[[#This Row],[Check 6 Students Spring]], 0)</f>
        <v>0</v>
      </c>
      <c r="DZ77" s="20">
        <f>Table1[[#This Row],[Check 6 Per Student Savings]]*DY77</f>
        <v>0</v>
      </c>
      <c r="EA77" s="15">
        <f t="shared" si="106"/>
        <v>0</v>
      </c>
      <c r="EB77" s="20">
        <f t="shared" si="107"/>
        <v>0</v>
      </c>
      <c r="EC77"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1236</v>
      </c>
      <c r="ED77"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180139.0733333333</v>
      </c>
      <c r="EE77" s="20">
        <f>Table1[[#This Row],[Grand Total Savings]]/Table1[[#This Row],[Total Award]]</f>
        <v>11.119695884773661</v>
      </c>
      <c r="EF77" s="13"/>
      <c r="EG77" s="13"/>
      <c r="EH77" s="13"/>
      <c r="EI77" s="13"/>
      <c r="EJ77" s="13"/>
      <c r="EK77" s="13"/>
      <c r="EL77" s="13"/>
      <c r="FB77" s="13"/>
      <c r="FC77" s="13"/>
      <c r="FD77" s="13"/>
      <c r="FE77" s="13"/>
    </row>
    <row r="78" spans="1:161" x14ac:dyDescent="0.25">
      <c r="A78" s="116">
        <v>154</v>
      </c>
      <c r="B78" s="39" t="s">
        <v>498</v>
      </c>
      <c r="C78" s="23" t="s">
        <v>6</v>
      </c>
      <c r="D78" s="71" t="s">
        <v>134</v>
      </c>
      <c r="E78" s="13" t="s">
        <v>285</v>
      </c>
      <c r="F78" s="52">
        <v>20800</v>
      </c>
      <c r="G78" s="23" t="s">
        <v>136</v>
      </c>
      <c r="H78" s="28" t="s">
        <v>512</v>
      </c>
      <c r="I78" s="13" t="s">
        <v>513</v>
      </c>
      <c r="J78" s="28" t="s">
        <v>359</v>
      </c>
      <c r="K78" s="28" t="s">
        <v>514</v>
      </c>
      <c r="L78" s="28" t="s">
        <v>162</v>
      </c>
      <c r="M78" s="13" t="s">
        <v>163</v>
      </c>
      <c r="N78" s="13" t="s">
        <v>142</v>
      </c>
      <c r="O78" s="13" t="s">
        <v>142</v>
      </c>
      <c r="P78" s="20">
        <v>280775</v>
      </c>
      <c r="Q78" s="16">
        <v>1110</v>
      </c>
      <c r="R78" s="20">
        <f t="shared" si="108"/>
        <v>252.95045045045046</v>
      </c>
      <c r="S78" s="15">
        <f t="shared" ref="S78:S109" si="110">Q78/3</f>
        <v>370</v>
      </c>
      <c r="T78" s="15">
        <f t="shared" ref="T78:T109" si="111">Q78/3</f>
        <v>370</v>
      </c>
      <c r="U78" s="15">
        <f t="shared" ref="U78:U109" si="112">Q78/3</f>
        <v>370</v>
      </c>
      <c r="V78" s="13" t="s">
        <v>217</v>
      </c>
      <c r="W78" s="13" t="s">
        <v>144</v>
      </c>
      <c r="Z78" s="42" t="s">
        <v>145</v>
      </c>
      <c r="AA78" s="15">
        <v>0</v>
      </c>
      <c r="AB78" s="20">
        <v>0</v>
      </c>
      <c r="AC78" s="15">
        <v>0</v>
      </c>
      <c r="AD78" s="20">
        <f t="shared" si="85"/>
        <v>0</v>
      </c>
      <c r="AE78" s="15">
        <v>0</v>
      </c>
      <c r="AF78" s="20">
        <f t="shared" si="87"/>
        <v>0</v>
      </c>
      <c r="AG78" s="15">
        <f>Table1[[#This Row],[Students Per Fall]]</f>
        <v>370</v>
      </c>
      <c r="AH78" s="20">
        <f t="shared" si="88"/>
        <v>93591.666666666672</v>
      </c>
      <c r="AI78" s="15">
        <f>IF(Table1[[#This Row],[Sustainability Check 1 (2017-2018) Status]]="Continued", Table1[[#This Row],[Students Per Spring]], 0)</f>
        <v>370</v>
      </c>
      <c r="AJ78" s="20">
        <f t="shared" si="89"/>
        <v>93591.666666666672</v>
      </c>
      <c r="AK78" s="15">
        <f>AE78+AG78+AI78</f>
        <v>740</v>
      </c>
      <c r="AL78" s="20">
        <f t="shared" si="109"/>
        <v>187183.33333333334</v>
      </c>
      <c r="AM78" s="15">
        <f>IF(Table1[[#This Row],[Sustainability Check 1 (2017-2018) Status]]="Continued", Table1[[#This Row],[Students Per Summer]], 0)</f>
        <v>370</v>
      </c>
      <c r="AN78" s="20">
        <f>$R78*AM78</f>
        <v>93591.666666666672</v>
      </c>
      <c r="AO78" s="16">
        <f>IF(Table1[[#This Row],[Sustainability Check 1 (2017-2018) Status]]="Continued", Table1[[#This Row],[Students Per Fall]], 0)</f>
        <v>370</v>
      </c>
      <c r="AP78" s="20">
        <f t="shared" si="76"/>
        <v>93591.666666666672</v>
      </c>
      <c r="AQ78" s="16">
        <f>IF(Table1[[#This Row],[Sustainability Check 1 (2017-2018) Status]]="Continued", Table1[[#This Row],[Students Per Spring]], 0)</f>
        <v>370</v>
      </c>
      <c r="AR78" s="20">
        <f t="shared" si="77"/>
        <v>93591.666666666672</v>
      </c>
      <c r="AS78" s="16">
        <f t="shared" si="78"/>
        <v>1110</v>
      </c>
      <c r="AT78" s="20">
        <f t="shared" si="79"/>
        <v>280775</v>
      </c>
      <c r="AU78" s="16">
        <f>IF(Table1[[#This Row],[Sustainability Check 1 (2017-2018) Status]]="Continued", Table1[[#This Row],[Students Per Summer]], 0)</f>
        <v>370</v>
      </c>
      <c r="AV78" s="20">
        <f t="shared" si="80"/>
        <v>93591.666666666672</v>
      </c>
      <c r="AW78" s="16">
        <f>IF(Table1[[#This Row],[Sustainability Check 1 (2017-2018) Status]]="Continued", Table1[[#This Row],[Students Per Fall]], 0)</f>
        <v>370</v>
      </c>
      <c r="AX78" s="20">
        <f t="shared" si="81"/>
        <v>93591.666666666672</v>
      </c>
      <c r="AY78" s="16">
        <f>IF(Table1[[#This Row],[Sustainability Check 1 (2017-2018) Status]]="Continued", Table1[[#This Row],[Students Per Spring]], 0)</f>
        <v>370</v>
      </c>
      <c r="AZ78" s="20">
        <f t="shared" si="82"/>
        <v>93591.666666666672</v>
      </c>
      <c r="BA78" s="16">
        <f t="shared" si="83"/>
        <v>1110</v>
      </c>
      <c r="BB78" s="20">
        <f t="shared" si="84"/>
        <v>280775</v>
      </c>
      <c r="BC78" s="20" t="s">
        <v>145</v>
      </c>
      <c r="BD78" s="16">
        <v>100</v>
      </c>
      <c r="BE78" s="16">
        <v>390</v>
      </c>
      <c r="BF78" s="16">
        <v>390</v>
      </c>
      <c r="BG78" s="16">
        <f t="shared" si="86"/>
        <v>880</v>
      </c>
      <c r="BH78" s="24">
        <v>113</v>
      </c>
      <c r="BI78" s="20">
        <f>Table1[[#This Row],[Check 2 Students Total]]*Table1[[#This Row],[Summer 2018 Price Check]]</f>
        <v>99440</v>
      </c>
      <c r="BJ78" s="16">
        <f>IF(Table1[[#This Row],[Sustainability Check 2 (2018-2019) Status]]="Continued", Table1[[#This Row],[Check 2 Students Summer]], 0)</f>
        <v>100</v>
      </c>
      <c r="BK78" s="20">
        <f>Table1[[#This Row],[Summer 2018 Price Check]]*BJ78</f>
        <v>11300</v>
      </c>
      <c r="BL78" s="16">
        <f>IF(Table1[[#This Row],[Sustainability Check 2 (2018-2019) Status]]="Continued", Table1[[#This Row],[Check 2 Students Fall]], 0)</f>
        <v>390</v>
      </c>
      <c r="BM78" s="20">
        <f>Table1[[#This Row],[Summer 2018 Price Check]]*BL78</f>
        <v>44070</v>
      </c>
      <c r="BN78" s="15">
        <f>IF(Table1[[#This Row],[Sustainability Check 2 (2018-2019) Status]]="Continued", Table1[Check 2 Students Spring], 0)</f>
        <v>390</v>
      </c>
      <c r="BO78" s="20">
        <f>Table1[[#This Row],[Summer 2018 Price Check]]*Table1[[#This Row],[Spring 2019 Students]]</f>
        <v>44070</v>
      </c>
      <c r="BP78" s="16">
        <f t="shared" si="90"/>
        <v>880</v>
      </c>
      <c r="BQ78" s="20">
        <f t="shared" si="91"/>
        <v>99440</v>
      </c>
      <c r="BR78" s="20" t="s">
        <v>145</v>
      </c>
      <c r="BS78" s="15">
        <v>40</v>
      </c>
      <c r="BT78" s="15">
        <v>320</v>
      </c>
      <c r="BU78" s="15">
        <v>320</v>
      </c>
      <c r="BV78" s="15">
        <f t="shared" si="105"/>
        <v>680</v>
      </c>
      <c r="BW78" s="20">
        <v>104</v>
      </c>
      <c r="BX78" s="20">
        <f t="shared" si="92"/>
        <v>70720</v>
      </c>
      <c r="BY78" s="13" t="s">
        <v>217</v>
      </c>
      <c r="BZ78" s="15">
        <f>IF(Table1[[#This Row],[Check 3 Status]]="Continued", Table1[[#This Row],[Check 3 Students Summer]], 0)</f>
        <v>40</v>
      </c>
      <c r="CA78" s="20">
        <f>Table1[[#This Row],[Check 3 Per Student Savings]]*BZ78</f>
        <v>4160</v>
      </c>
      <c r="CB78" s="15">
        <f>IF(Table1[[#This Row],[Check 3 Status]]="Continued", Table1[[#This Row],[Check 3 Students Fall]], 0)</f>
        <v>320</v>
      </c>
      <c r="CC78" s="20">
        <f>Table1[[#This Row],[Check 3 Per Student Savings]]*CB78</f>
        <v>33280</v>
      </c>
      <c r="CD78" s="15">
        <f>IF(Table1[[#This Row],[Check 3 Status]]="Continued", Table1[[#This Row],[Check 3 Students Spring]], 0)</f>
        <v>320</v>
      </c>
      <c r="CE78" s="20">
        <f>Table1[[#This Row],[Check 3 Per Student Savings]]*CD78</f>
        <v>33280</v>
      </c>
      <c r="CF78" s="15">
        <f t="shared" si="93"/>
        <v>680</v>
      </c>
      <c r="CG78" s="20">
        <f t="shared" si="94"/>
        <v>70720</v>
      </c>
      <c r="CH78" s="20" t="s">
        <v>145</v>
      </c>
      <c r="CI78" s="15">
        <v>60</v>
      </c>
      <c r="CJ78" s="15">
        <v>400</v>
      </c>
      <c r="CK78" s="15">
        <v>300</v>
      </c>
      <c r="CL78" s="15">
        <f t="shared" si="95"/>
        <v>760</v>
      </c>
      <c r="CM78" s="20">
        <v>100</v>
      </c>
      <c r="CN78" s="20">
        <f t="shared" si="96"/>
        <v>76000</v>
      </c>
      <c r="CO78" s="15">
        <f>IF(Table1[[#This Row],[Check 4 Status]]="Continued", Table1[[#This Row],[Check 4 Students Summer]], 0)</f>
        <v>60</v>
      </c>
      <c r="CP78" s="20">
        <f>Table1[[#This Row],[Check 4 Per Student Savings]]*CO78</f>
        <v>6000</v>
      </c>
      <c r="CQ78" s="15">
        <f>IF(Table1[[#This Row],[Check 4 Status]]="Continued", Table1[[#This Row],[Check 4 Students Fall]], 0)</f>
        <v>400</v>
      </c>
      <c r="CR78" s="20">
        <f>Table1[[#This Row],[Check 4 Per Student Savings]]*CQ78</f>
        <v>40000</v>
      </c>
      <c r="CS78" s="15">
        <f>IF(Table1[[#This Row],[Check 4 Status]]="Continued", Table1[[#This Row],[Check 4 Students Spring]], 0)</f>
        <v>300</v>
      </c>
      <c r="CT78" s="20">
        <f>Table1[[#This Row],[Check 4 Per Student Savings]]*CS78</f>
        <v>30000</v>
      </c>
      <c r="CU78" s="89">
        <f t="shared" si="97"/>
        <v>760</v>
      </c>
      <c r="CV78" s="20">
        <f t="shared" si="98"/>
        <v>76000</v>
      </c>
      <c r="CW78" s="20" t="s">
        <v>145</v>
      </c>
      <c r="CX78" s="15">
        <v>370</v>
      </c>
      <c r="CY78" s="15">
        <v>370</v>
      </c>
      <c r="CZ78" s="15">
        <v>370</v>
      </c>
      <c r="DA78" s="15">
        <f t="shared" si="99"/>
        <v>1110</v>
      </c>
      <c r="DB78" s="20">
        <v>100</v>
      </c>
      <c r="DC78" s="20">
        <f t="shared" si="100"/>
        <v>111000</v>
      </c>
      <c r="DD78" s="23" t="s">
        <v>136</v>
      </c>
      <c r="DE78" s="15">
        <f>IF(Table1[[#This Row],[Check 5 Status]]="Continued", Table1[[#This Row],[Check 5 Students Summer]], 0)</f>
        <v>370</v>
      </c>
      <c r="DF78" s="20">
        <f>Table1[[#This Row],[Check 5 Per Student Savings]]*DE78</f>
        <v>37000</v>
      </c>
      <c r="DG78" s="15">
        <f>IF(Table1[[#This Row],[Check 5 Status]]="Continued", Table1[[#This Row],[Check 5 Students Fall]], 0)</f>
        <v>370</v>
      </c>
      <c r="DH78" s="20">
        <f>Table1[[#This Row],[Check 5 Per Student Savings]]*DG78</f>
        <v>37000</v>
      </c>
      <c r="DI78" s="15">
        <f>IF(Table1[[#This Row],[Check 5 Status]]="Continued", Table1[[#This Row],[Check 5 Students Spring]], 0)</f>
        <v>370</v>
      </c>
      <c r="DJ78" s="20">
        <f>Table1[[#This Row],[Check 5 Per Student Savings]]*DI78</f>
        <v>37000</v>
      </c>
      <c r="DK78" s="15">
        <f t="shared" si="101"/>
        <v>1110</v>
      </c>
      <c r="DL78" s="20">
        <f t="shared" si="102"/>
        <v>111000</v>
      </c>
      <c r="DM78" s="20" t="s">
        <v>145</v>
      </c>
      <c r="DN78" s="15">
        <v>370</v>
      </c>
      <c r="DO78" s="15">
        <v>370</v>
      </c>
      <c r="DP78" s="15">
        <v>370</v>
      </c>
      <c r="DQ78" s="15">
        <f t="shared" si="103"/>
        <v>1110</v>
      </c>
      <c r="DR78" s="20">
        <v>100</v>
      </c>
      <c r="DS78" s="20">
        <f t="shared" si="104"/>
        <v>111000</v>
      </c>
      <c r="DT78" s="23" t="s">
        <v>136</v>
      </c>
      <c r="DU78" s="15">
        <f>IF(Table1[[#This Row],[Check 6 Status]]="Continued", Table1[[#This Row],[Check 6 Students Summer]], 0)</f>
        <v>370</v>
      </c>
      <c r="DV78" s="20">
        <f>Table1[[#This Row],[Check 6 Per Student Savings]]*DU78</f>
        <v>37000</v>
      </c>
      <c r="DW78" s="15">
        <f>IF(Table1[[#This Row],[Check 6 Status]]="Continued", Table1[[#This Row],[Check 6 Students Fall]], 0)</f>
        <v>370</v>
      </c>
      <c r="DX78" s="20">
        <f>Table1[[#This Row],[Check 6 Per Student Savings]]*DW78</f>
        <v>37000</v>
      </c>
      <c r="DY78" s="15">
        <f>IF(Table1[[#This Row],[Check 6 Status]]="Continued", Table1[[#This Row],[Check 6 Students Spring]], 0)</f>
        <v>370</v>
      </c>
      <c r="DZ78" s="20">
        <f>Table1[[#This Row],[Check 6 Per Student Savings]]*DY78</f>
        <v>37000</v>
      </c>
      <c r="EA78" s="15">
        <f t="shared" si="106"/>
        <v>1110</v>
      </c>
      <c r="EB78" s="20">
        <f t="shared" si="107"/>
        <v>111000</v>
      </c>
      <c r="EC78"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7500</v>
      </c>
      <c r="ED78"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1216893.3333333335</v>
      </c>
      <c r="EE78" s="20">
        <f>Table1[[#This Row],[Grand Total Savings]]/Table1[[#This Row],[Total Award]]</f>
        <v>58.504487179487185</v>
      </c>
      <c r="EF78" s="13"/>
      <c r="EG78" s="13"/>
      <c r="EH78" s="13"/>
      <c r="EI78" s="13"/>
      <c r="EJ78" s="13"/>
      <c r="EK78" s="13"/>
      <c r="EL78" s="13"/>
      <c r="FB78" s="13"/>
      <c r="FC78" s="13"/>
      <c r="FD78" s="13"/>
      <c r="FE78" s="13"/>
    </row>
    <row r="79" spans="1:161" x14ac:dyDescent="0.25">
      <c r="A79" s="116">
        <v>155</v>
      </c>
      <c r="B79" s="40" t="s">
        <v>498</v>
      </c>
      <c r="C79" s="23" t="s">
        <v>6</v>
      </c>
      <c r="D79" s="71" t="s">
        <v>134</v>
      </c>
      <c r="E79" s="13" t="s">
        <v>219</v>
      </c>
      <c r="F79" s="52">
        <v>10800</v>
      </c>
      <c r="G79" s="23" t="s">
        <v>136</v>
      </c>
      <c r="H79" s="28" t="s">
        <v>515</v>
      </c>
      <c r="I79" s="28" t="s">
        <v>516</v>
      </c>
      <c r="J79" s="28" t="s">
        <v>517</v>
      </c>
      <c r="K79" s="28" t="s">
        <v>518</v>
      </c>
      <c r="L79" s="28" t="s">
        <v>169</v>
      </c>
      <c r="M79" s="13" t="s">
        <v>163</v>
      </c>
      <c r="N79" s="13" t="s">
        <v>142</v>
      </c>
      <c r="O79" s="13" t="s">
        <v>142</v>
      </c>
      <c r="P79" s="20">
        <v>32240</v>
      </c>
      <c r="Q79" s="13">
        <v>260</v>
      </c>
      <c r="R79" s="20">
        <f t="shared" si="108"/>
        <v>124</v>
      </c>
      <c r="S79" s="15">
        <f t="shared" si="110"/>
        <v>86.666666666666671</v>
      </c>
      <c r="T79" s="15">
        <f t="shared" si="111"/>
        <v>86.666666666666671</v>
      </c>
      <c r="U79" s="15">
        <f t="shared" si="112"/>
        <v>86.666666666666671</v>
      </c>
      <c r="V79" s="13" t="s">
        <v>449</v>
      </c>
      <c r="W79" s="13" t="s">
        <v>144</v>
      </c>
      <c r="Z79" s="13" t="s">
        <v>145</v>
      </c>
      <c r="AA79" s="15">
        <v>0</v>
      </c>
      <c r="AB79" s="20">
        <v>0</v>
      </c>
      <c r="AC79" s="15">
        <v>0</v>
      </c>
      <c r="AD79" s="20">
        <f t="shared" si="85"/>
        <v>0</v>
      </c>
      <c r="AE79" s="15">
        <v>0</v>
      </c>
      <c r="AF79" s="20">
        <f t="shared" si="87"/>
        <v>0</v>
      </c>
      <c r="AG79" s="15">
        <v>0</v>
      </c>
      <c r="AH79" s="20">
        <f t="shared" si="88"/>
        <v>0</v>
      </c>
      <c r="AI79" s="15">
        <v>0</v>
      </c>
      <c r="AJ79" s="20">
        <f t="shared" si="89"/>
        <v>0</v>
      </c>
      <c r="AK79" s="15">
        <v>0</v>
      </c>
      <c r="AL79" s="20">
        <f t="shared" si="109"/>
        <v>0</v>
      </c>
      <c r="AM79" s="15">
        <f>IF(Table1[[#This Row],[Sustainability Check 1 (2017-2018) Status]]="Continued", Table1[[#This Row],[Students Per Summer]], 0)</f>
        <v>86.666666666666671</v>
      </c>
      <c r="AN79" s="20">
        <f>$R79*AM79</f>
        <v>10746.666666666668</v>
      </c>
      <c r="AO79" s="16">
        <f>IF(Table1[[#This Row],[Sustainability Check 1 (2017-2018) Status]]="Continued", Table1[[#This Row],[Students Per Fall]], 0)</f>
        <v>86.666666666666671</v>
      </c>
      <c r="AP79" s="20">
        <f t="shared" si="76"/>
        <v>10746.666666666668</v>
      </c>
      <c r="AQ79" s="16">
        <f>IF(Table1[[#This Row],[Sustainability Check 1 (2017-2018) Status]]="Continued", Table1[[#This Row],[Students Per Spring]], 0)</f>
        <v>86.666666666666671</v>
      </c>
      <c r="AR79" s="20">
        <f t="shared" si="77"/>
        <v>10746.666666666668</v>
      </c>
      <c r="AS79" s="16">
        <f t="shared" si="78"/>
        <v>260</v>
      </c>
      <c r="AT79" s="20">
        <f t="shared" si="79"/>
        <v>32240.000000000004</v>
      </c>
      <c r="AU79" s="16">
        <f>IF(Table1[[#This Row],[Sustainability Check 1 (2017-2018) Status]]="Continued", Table1[[#This Row],[Students Per Summer]], 0)</f>
        <v>86.666666666666671</v>
      </c>
      <c r="AV79" s="20">
        <f t="shared" si="80"/>
        <v>10746.666666666668</v>
      </c>
      <c r="AW79" s="16">
        <f>IF(Table1[[#This Row],[Sustainability Check 1 (2017-2018) Status]]="Continued", Table1[[#This Row],[Students Per Fall]], 0)</f>
        <v>86.666666666666671</v>
      </c>
      <c r="AX79" s="20">
        <f t="shared" si="81"/>
        <v>10746.666666666668</v>
      </c>
      <c r="AY79" s="16">
        <f>IF(Table1[[#This Row],[Sustainability Check 1 (2017-2018) Status]]="Continued", Table1[[#This Row],[Students Per Spring]], 0)</f>
        <v>86.666666666666671</v>
      </c>
      <c r="AZ79" s="20">
        <f t="shared" si="82"/>
        <v>10746.666666666668</v>
      </c>
      <c r="BA79" s="16">
        <f t="shared" si="83"/>
        <v>260</v>
      </c>
      <c r="BB79" s="20">
        <f t="shared" si="84"/>
        <v>32240.000000000004</v>
      </c>
      <c r="BC79" s="20" t="s">
        <v>145</v>
      </c>
      <c r="BD79" s="16">
        <v>75</v>
      </c>
      <c r="BE79" s="16">
        <v>140</v>
      </c>
      <c r="BF79" s="16">
        <v>86</v>
      </c>
      <c r="BG79" s="16">
        <f t="shared" si="86"/>
        <v>301</v>
      </c>
      <c r="BH79" s="20">
        <v>71.930000000000007</v>
      </c>
      <c r="BI79" s="20">
        <f>Table1[[#This Row],[Check 2 Students Total]]*Table1[[#This Row],[Summer 2018 Price Check]]</f>
        <v>21650.93</v>
      </c>
      <c r="BJ79" s="16">
        <f>IF(Table1[[#This Row],[Sustainability Check 2 (2018-2019) Status]]="Continued", Table1[[#This Row],[Check 2 Students Summer]], 0)</f>
        <v>75</v>
      </c>
      <c r="BK79" s="20">
        <f>Table1[[#This Row],[Summer 2018 Price Check]]*BJ79</f>
        <v>5394.7500000000009</v>
      </c>
      <c r="BL79" s="16">
        <f>IF(Table1[[#This Row],[Sustainability Check 2 (2018-2019) Status]]="Continued", Table1[[#This Row],[Check 2 Students Fall]], 0)</f>
        <v>140</v>
      </c>
      <c r="BM79" s="20">
        <f>Table1[[#This Row],[Summer 2018 Price Check]]*BL79</f>
        <v>10070.200000000001</v>
      </c>
      <c r="BN79" s="15">
        <f>IF(Table1[[#This Row],[Sustainability Check 2 (2018-2019) Status]]="Continued", Table1[Check 2 Students Spring], 0)</f>
        <v>86</v>
      </c>
      <c r="BO79" s="20">
        <f>Table1[[#This Row],[Summer 2018 Price Check]]*Table1[[#This Row],[Spring 2019 Students]]</f>
        <v>6185.9800000000005</v>
      </c>
      <c r="BP79" s="16">
        <f t="shared" si="90"/>
        <v>301</v>
      </c>
      <c r="BQ79" s="20">
        <f t="shared" si="91"/>
        <v>21650.93</v>
      </c>
      <c r="BR79" s="20" t="s">
        <v>145</v>
      </c>
      <c r="BS79" s="15">
        <v>75</v>
      </c>
      <c r="BT79" s="15">
        <v>140</v>
      </c>
      <c r="BU79" s="15">
        <v>86</v>
      </c>
      <c r="BV79" s="15">
        <f t="shared" si="105"/>
        <v>301</v>
      </c>
      <c r="BW79" s="20">
        <v>124</v>
      </c>
      <c r="BX79" s="20">
        <f t="shared" si="92"/>
        <v>37324</v>
      </c>
      <c r="BY79" s="13" t="s">
        <v>449</v>
      </c>
      <c r="BZ79" s="15">
        <f>IF(Table1[[#This Row],[Check 3 Status]]="Continued", Table1[[#This Row],[Check 3 Students Summer]], 0)</f>
        <v>75</v>
      </c>
      <c r="CA79" s="20">
        <f>Table1[[#This Row],[Check 3 Per Student Savings]]*BZ79</f>
        <v>9300</v>
      </c>
      <c r="CB79" s="15">
        <f>IF(Table1[[#This Row],[Check 3 Status]]="Continued", Table1[[#This Row],[Check 3 Students Fall]], 0)</f>
        <v>140</v>
      </c>
      <c r="CC79" s="20">
        <f>Table1[[#This Row],[Check 3 Per Student Savings]]*CB79</f>
        <v>17360</v>
      </c>
      <c r="CD79" s="15">
        <f>IF(Table1[[#This Row],[Check 3 Status]]="Continued", Table1[[#This Row],[Check 3 Students Spring]], 0)</f>
        <v>86</v>
      </c>
      <c r="CE79" s="20">
        <f>Table1[[#This Row],[Check 3 Per Student Savings]]*CD79</f>
        <v>10664</v>
      </c>
      <c r="CF79" s="15">
        <f t="shared" si="93"/>
        <v>301</v>
      </c>
      <c r="CG79" s="20">
        <f t="shared" si="94"/>
        <v>37324</v>
      </c>
      <c r="CH79" s="20" t="s">
        <v>145</v>
      </c>
      <c r="CI79" s="15">
        <v>75</v>
      </c>
      <c r="CJ79" s="15">
        <v>140</v>
      </c>
      <c r="CK79" s="15">
        <v>86</v>
      </c>
      <c r="CL79" s="15">
        <f t="shared" si="95"/>
        <v>301</v>
      </c>
      <c r="CM79" s="20">
        <v>124</v>
      </c>
      <c r="CN79" s="20">
        <f t="shared" si="96"/>
        <v>37324</v>
      </c>
      <c r="CO79" s="15">
        <f>IF(Table1[[#This Row],[Check 4 Status]]="Continued", Table1[[#This Row],[Check 4 Students Summer]], 0)</f>
        <v>75</v>
      </c>
      <c r="CP79" s="20">
        <f>Table1[[#This Row],[Check 4 Per Student Savings]]*CO79</f>
        <v>9300</v>
      </c>
      <c r="CQ79" s="15">
        <f>IF(Table1[[#This Row],[Check 4 Status]]="Continued", Table1[[#This Row],[Check 4 Students Fall]], 0)</f>
        <v>140</v>
      </c>
      <c r="CR79" s="20">
        <f>Table1[[#This Row],[Check 4 Per Student Savings]]*CQ79</f>
        <v>17360</v>
      </c>
      <c r="CS79" s="15">
        <f>IF(Table1[[#This Row],[Check 4 Status]]="Continued", Table1[[#This Row],[Check 4 Students Spring]], 0)</f>
        <v>86</v>
      </c>
      <c r="CT79" s="20">
        <f>Table1[[#This Row],[Check 4 Per Student Savings]]*CS79</f>
        <v>10664</v>
      </c>
      <c r="CU79" s="89">
        <f t="shared" si="97"/>
        <v>301</v>
      </c>
      <c r="CV79" s="20">
        <f t="shared" si="98"/>
        <v>37324</v>
      </c>
      <c r="CW79" s="20" t="s">
        <v>224</v>
      </c>
      <c r="CX79" s="15">
        <v>86.666666666666671</v>
      </c>
      <c r="CY79" s="15">
        <v>86.666666666666671</v>
      </c>
      <c r="CZ79" s="15">
        <v>86.666666666666671</v>
      </c>
      <c r="DA79" s="15">
        <f t="shared" si="99"/>
        <v>260</v>
      </c>
      <c r="DB79" s="20">
        <v>124</v>
      </c>
      <c r="DC79" s="20">
        <f t="shared" si="100"/>
        <v>32240</v>
      </c>
      <c r="DD79" s="23" t="s">
        <v>136</v>
      </c>
      <c r="DE79" s="15">
        <f>IF(Table1[[#This Row],[Check 5 Status]]="Continued", Table1[[#This Row],[Check 5 Students Summer]], 0)</f>
        <v>0</v>
      </c>
      <c r="DF79" s="20">
        <f>Table1[[#This Row],[Check 5 Per Student Savings]]*DE79</f>
        <v>0</v>
      </c>
      <c r="DG79" s="15">
        <f>IF(Table1[[#This Row],[Check 5 Status]]="Continued", Table1[[#This Row],[Check 5 Students Fall]], 0)</f>
        <v>0</v>
      </c>
      <c r="DH79" s="20">
        <f>Table1[[#This Row],[Check 5 Per Student Savings]]*DG79</f>
        <v>0</v>
      </c>
      <c r="DI79" s="15">
        <f>IF(Table1[[#This Row],[Check 5 Status]]="Continued", Table1[[#This Row],[Check 5 Students Spring]], 0)</f>
        <v>0</v>
      </c>
      <c r="DJ79" s="20">
        <f>Table1[[#This Row],[Check 5 Per Student Savings]]*DI79</f>
        <v>0</v>
      </c>
      <c r="DK79" s="15">
        <f t="shared" si="101"/>
        <v>0</v>
      </c>
      <c r="DL79" s="20">
        <f t="shared" si="102"/>
        <v>0</v>
      </c>
      <c r="DM79" s="20" t="s">
        <v>224</v>
      </c>
      <c r="DN79" s="15">
        <v>86.666666666666671</v>
      </c>
      <c r="DO79" s="15">
        <v>86.666666666666671</v>
      </c>
      <c r="DP79" s="15">
        <v>86.666666666666671</v>
      </c>
      <c r="DQ79" s="15">
        <f t="shared" si="103"/>
        <v>260</v>
      </c>
      <c r="DR79" s="20">
        <v>124</v>
      </c>
      <c r="DS79" s="20">
        <f t="shared" si="104"/>
        <v>32240</v>
      </c>
      <c r="DT79" s="23" t="s">
        <v>136</v>
      </c>
      <c r="DU79" s="15">
        <f>IF(Table1[[#This Row],[Check 6 Status]]="Continued", Table1[[#This Row],[Check 6 Students Summer]], 0)</f>
        <v>0</v>
      </c>
      <c r="DV79" s="20">
        <f>Table1[[#This Row],[Check 6 Per Student Savings]]*DU79</f>
        <v>0</v>
      </c>
      <c r="DW79" s="15">
        <f>IF(Table1[[#This Row],[Check 6 Status]]="Continued", Table1[[#This Row],[Check 6 Students Fall]], 0)</f>
        <v>0</v>
      </c>
      <c r="DX79" s="20">
        <f>Table1[[#This Row],[Check 6 Per Student Savings]]*DW79</f>
        <v>0</v>
      </c>
      <c r="DY79" s="15">
        <f>IF(Table1[[#This Row],[Check 6 Status]]="Continued", Table1[[#This Row],[Check 6 Students Spring]], 0)</f>
        <v>0</v>
      </c>
      <c r="DZ79" s="20">
        <f>Table1[[#This Row],[Check 6 Per Student Savings]]*DY79</f>
        <v>0</v>
      </c>
      <c r="EA79" s="15">
        <f t="shared" si="106"/>
        <v>0</v>
      </c>
      <c r="EB79" s="20">
        <f t="shared" si="107"/>
        <v>0</v>
      </c>
      <c r="EC79"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1423</v>
      </c>
      <c r="ED79"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160778.93</v>
      </c>
      <c r="EE79" s="20">
        <f>Table1[[#This Row],[Grand Total Savings]]/Table1[[#This Row],[Total Award]]</f>
        <v>14.886937962962962</v>
      </c>
      <c r="EF79" s="13"/>
      <c r="EG79" s="13"/>
      <c r="EH79" s="13"/>
      <c r="EI79" s="13"/>
      <c r="EJ79" s="13"/>
      <c r="EK79" s="13"/>
      <c r="EL79" s="13"/>
      <c r="FB79" s="13"/>
      <c r="FC79" s="13"/>
      <c r="FD79" s="13"/>
      <c r="FE79" s="13"/>
    </row>
    <row r="80" spans="1:161" x14ac:dyDescent="0.25">
      <c r="A80" s="116">
        <v>156</v>
      </c>
      <c r="B80" s="40" t="s">
        <v>498</v>
      </c>
      <c r="C80" s="23" t="s">
        <v>6</v>
      </c>
      <c r="D80" s="71" t="s">
        <v>134</v>
      </c>
      <c r="E80" s="13" t="s">
        <v>249</v>
      </c>
      <c r="F80" s="52">
        <v>15800</v>
      </c>
      <c r="G80" s="23" t="s">
        <v>136</v>
      </c>
      <c r="H80" s="28" t="s">
        <v>519</v>
      </c>
      <c r="I80" s="28" t="s">
        <v>520</v>
      </c>
      <c r="J80" s="28" t="s">
        <v>521</v>
      </c>
      <c r="K80" s="28" t="s">
        <v>522</v>
      </c>
      <c r="L80" s="28" t="s">
        <v>169</v>
      </c>
      <c r="M80" s="13" t="s">
        <v>163</v>
      </c>
      <c r="N80" s="13" t="s">
        <v>142</v>
      </c>
      <c r="O80" s="13" t="s">
        <v>142</v>
      </c>
      <c r="P80" s="20">
        <v>99072</v>
      </c>
      <c r="Q80" s="13">
        <v>256</v>
      </c>
      <c r="R80" s="20">
        <f t="shared" si="108"/>
        <v>387</v>
      </c>
      <c r="S80" s="15">
        <f t="shared" si="110"/>
        <v>85.333333333333329</v>
      </c>
      <c r="T80" s="15">
        <f t="shared" si="111"/>
        <v>85.333333333333329</v>
      </c>
      <c r="U80" s="15">
        <f t="shared" si="112"/>
        <v>85.333333333333329</v>
      </c>
      <c r="V80" s="13" t="s">
        <v>511</v>
      </c>
      <c r="W80" s="13" t="s">
        <v>144</v>
      </c>
      <c r="Z80" s="13" t="s">
        <v>145</v>
      </c>
      <c r="AA80" s="15">
        <v>0</v>
      </c>
      <c r="AB80" s="20">
        <v>0</v>
      </c>
      <c r="AC80" s="15">
        <v>0</v>
      </c>
      <c r="AD80" s="20">
        <f t="shared" si="85"/>
        <v>0</v>
      </c>
      <c r="AE80" s="15">
        <v>0</v>
      </c>
      <c r="AF80" s="20">
        <f t="shared" si="87"/>
        <v>0</v>
      </c>
      <c r="AG80" s="15">
        <v>0</v>
      </c>
      <c r="AH80" s="20">
        <f t="shared" si="88"/>
        <v>0</v>
      </c>
      <c r="AI80" s="15">
        <v>0</v>
      </c>
      <c r="AJ80" s="20">
        <f t="shared" si="89"/>
        <v>0</v>
      </c>
      <c r="AK80" s="15">
        <v>0</v>
      </c>
      <c r="AL80" s="20">
        <f t="shared" si="109"/>
        <v>0</v>
      </c>
      <c r="AM80" s="15">
        <v>0</v>
      </c>
      <c r="AN80" s="20">
        <v>0</v>
      </c>
      <c r="AO80" s="16">
        <f>Table1[[#This Row],[Students Per Fall]]</f>
        <v>85.333333333333329</v>
      </c>
      <c r="AP80" s="20">
        <f t="shared" si="76"/>
        <v>33024</v>
      </c>
      <c r="AQ80" s="16">
        <f>IF(Table1[[#This Row],[Sustainability Check 1 (2017-2018) Status]]="Continued", Table1[[#This Row],[Students Per Spring]], 0)</f>
        <v>85.333333333333329</v>
      </c>
      <c r="AR80" s="20">
        <f t="shared" si="77"/>
        <v>33024</v>
      </c>
      <c r="AS80" s="16">
        <f t="shared" si="78"/>
        <v>170.66666666666666</v>
      </c>
      <c r="AT80" s="20">
        <f t="shared" si="79"/>
        <v>66048</v>
      </c>
      <c r="AU80" s="16">
        <f>IF(Table1[[#This Row],[Sustainability Check 1 (2017-2018) Status]]="Continued", Table1[[#This Row],[Students Per Summer]], 0)</f>
        <v>85.333333333333329</v>
      </c>
      <c r="AV80" s="20">
        <f t="shared" si="80"/>
        <v>33024</v>
      </c>
      <c r="AW80" s="16">
        <f>IF(Table1[[#This Row],[Sustainability Check 1 (2017-2018) Status]]="Continued", Table1[[#This Row],[Students Per Fall]], 0)</f>
        <v>85.333333333333329</v>
      </c>
      <c r="AX80" s="20">
        <f t="shared" si="81"/>
        <v>33024</v>
      </c>
      <c r="AY80" s="16">
        <f>IF(Table1[[#This Row],[Sustainability Check 1 (2017-2018) Status]]="Continued", Table1[[#This Row],[Students Per Spring]], 0)</f>
        <v>85.333333333333329</v>
      </c>
      <c r="AZ80" s="20">
        <f t="shared" si="82"/>
        <v>33024</v>
      </c>
      <c r="BA80" s="16">
        <f t="shared" si="83"/>
        <v>256</v>
      </c>
      <c r="BB80" s="20">
        <f t="shared" si="84"/>
        <v>99072</v>
      </c>
      <c r="BC80" s="20" t="s">
        <v>145</v>
      </c>
      <c r="BD80" s="16">
        <v>0</v>
      </c>
      <c r="BE80" s="16">
        <v>330</v>
      </c>
      <c r="BF80" s="16">
        <v>0</v>
      </c>
      <c r="BG80" s="16">
        <f t="shared" si="86"/>
        <v>330</v>
      </c>
      <c r="BH80" s="20">
        <v>376.43</v>
      </c>
      <c r="BI80" s="20">
        <f>Table1[[#This Row],[Check 2 Students Total]]*Table1[[#This Row],[Summer 2018 Price Check]]</f>
        <v>124221.90000000001</v>
      </c>
      <c r="BJ80" s="16">
        <f>IF(Table1[[#This Row],[Sustainability Check 2 (2018-2019) Status]]="Continued", Table1[[#This Row],[Check 2 Students Summer]], 0)</f>
        <v>0</v>
      </c>
      <c r="BK80" s="20">
        <f>Table1[[#This Row],[Summer 2018 Price Check]]*BJ80</f>
        <v>0</v>
      </c>
      <c r="BL80" s="16">
        <f>IF(Table1[[#This Row],[Sustainability Check 2 (2018-2019) Status]]="Continued", Table1[[#This Row],[Check 2 Students Fall]], 0)</f>
        <v>330</v>
      </c>
      <c r="BM80" s="20">
        <f>Table1[[#This Row],[Summer 2018 Price Check]]*BL80</f>
        <v>124221.90000000001</v>
      </c>
      <c r="BN80" s="15">
        <f>IF(Table1[[#This Row],[Sustainability Check 2 (2018-2019) Status]]="Continued", Table1[Check 2 Students Spring], 0)</f>
        <v>0</v>
      </c>
      <c r="BO80" s="20">
        <f>Table1[[#This Row],[Summer 2018 Price Check]]*Table1[[#This Row],[Spring 2019 Students]]</f>
        <v>0</v>
      </c>
      <c r="BP80" s="16">
        <f t="shared" si="90"/>
        <v>330</v>
      </c>
      <c r="BQ80" s="20">
        <f t="shared" si="91"/>
        <v>124221.90000000001</v>
      </c>
      <c r="BR80" s="20" t="s">
        <v>145</v>
      </c>
      <c r="BS80" s="15">
        <v>0</v>
      </c>
      <c r="BT80" s="15">
        <v>320</v>
      </c>
      <c r="BU80" s="15">
        <v>0</v>
      </c>
      <c r="BV80" s="15">
        <f t="shared" si="105"/>
        <v>320</v>
      </c>
      <c r="BW80" s="20">
        <v>387</v>
      </c>
      <c r="BX80" s="20">
        <f t="shared" si="92"/>
        <v>123840</v>
      </c>
      <c r="BY80" s="13" t="s">
        <v>511</v>
      </c>
      <c r="BZ80" s="15">
        <f>IF(Table1[[#This Row],[Check 3 Status]]="Continued", Table1[[#This Row],[Check 3 Students Summer]], 0)</f>
        <v>0</v>
      </c>
      <c r="CA80" s="20">
        <f>Table1[[#This Row],[Check 3 Per Student Savings]]*BZ80</f>
        <v>0</v>
      </c>
      <c r="CB80" s="15">
        <f>IF(Table1[[#This Row],[Check 3 Status]]="Continued", Table1[[#This Row],[Check 3 Students Fall]], 0)</f>
        <v>320</v>
      </c>
      <c r="CC80" s="20">
        <f>Table1[[#This Row],[Check 3 Per Student Savings]]*CB80</f>
        <v>123840</v>
      </c>
      <c r="CD80" s="15">
        <f>IF(Table1[[#This Row],[Check 3 Status]]="Continued", Table1[[#This Row],[Check 3 Students Spring]], 0)</f>
        <v>0</v>
      </c>
      <c r="CE80" s="20">
        <f>Table1[[#This Row],[Check 3 Per Student Savings]]*CD80</f>
        <v>0</v>
      </c>
      <c r="CF80" s="15">
        <f t="shared" si="93"/>
        <v>320</v>
      </c>
      <c r="CG80" s="20">
        <f t="shared" si="94"/>
        <v>123840</v>
      </c>
      <c r="CH80" s="20" t="s">
        <v>145</v>
      </c>
      <c r="CI80" s="15">
        <v>0</v>
      </c>
      <c r="CJ80" s="15">
        <v>320</v>
      </c>
      <c r="CK80" s="15">
        <v>0</v>
      </c>
      <c r="CL80" s="15">
        <f t="shared" si="95"/>
        <v>320</v>
      </c>
      <c r="CM80" s="20">
        <v>387</v>
      </c>
      <c r="CN80" s="20">
        <f t="shared" si="96"/>
        <v>123840</v>
      </c>
      <c r="CO80" s="15">
        <f>IF(Table1[[#This Row],[Check 4 Status]]="Continued", Table1[[#This Row],[Check 4 Students Summer]], 0)</f>
        <v>0</v>
      </c>
      <c r="CP80" s="20">
        <f>Table1[[#This Row],[Check 4 Per Student Savings]]*CO80</f>
        <v>0</v>
      </c>
      <c r="CQ80" s="15">
        <f>IF(Table1[[#This Row],[Check 4 Status]]="Continued", Table1[[#This Row],[Check 4 Students Fall]], 0)</f>
        <v>320</v>
      </c>
      <c r="CR80" s="20">
        <f>Table1[[#This Row],[Check 4 Per Student Savings]]*CQ80</f>
        <v>123840</v>
      </c>
      <c r="CS80" s="15">
        <f>IF(Table1[[#This Row],[Check 4 Status]]="Continued", Table1[[#This Row],[Check 4 Students Spring]], 0)</f>
        <v>0</v>
      </c>
      <c r="CT80" s="20">
        <f>Table1[[#This Row],[Check 4 Per Student Savings]]*CS80</f>
        <v>0</v>
      </c>
      <c r="CU80" s="89">
        <f t="shared" si="97"/>
        <v>320</v>
      </c>
      <c r="CV80" s="20">
        <f t="shared" si="98"/>
        <v>123840</v>
      </c>
      <c r="CW80" s="20" t="s">
        <v>145</v>
      </c>
      <c r="CX80" s="15">
        <v>85.333333333333329</v>
      </c>
      <c r="CY80" s="15">
        <v>85.333333333333329</v>
      </c>
      <c r="CZ80" s="15">
        <v>85.333333333333329</v>
      </c>
      <c r="DA80" s="15">
        <f t="shared" si="99"/>
        <v>256</v>
      </c>
      <c r="DB80" s="20">
        <v>387</v>
      </c>
      <c r="DC80" s="20">
        <f t="shared" si="100"/>
        <v>99072</v>
      </c>
      <c r="DD80" s="23" t="s">
        <v>136</v>
      </c>
      <c r="DE80" s="15">
        <f>IF(Table1[[#This Row],[Check 5 Status]]="Continued", Table1[[#This Row],[Check 5 Students Summer]], 0)</f>
        <v>85.333333333333329</v>
      </c>
      <c r="DF80" s="20">
        <f>Table1[[#This Row],[Check 5 Per Student Savings]]*DE80</f>
        <v>33024</v>
      </c>
      <c r="DG80" s="15">
        <f>IF(Table1[[#This Row],[Check 5 Status]]="Continued", Table1[[#This Row],[Check 5 Students Fall]], 0)</f>
        <v>85.333333333333329</v>
      </c>
      <c r="DH80" s="20">
        <f>Table1[[#This Row],[Check 5 Per Student Savings]]*DG80</f>
        <v>33024</v>
      </c>
      <c r="DI80" s="15">
        <f>IF(Table1[[#This Row],[Check 5 Status]]="Continued", Table1[[#This Row],[Check 5 Students Spring]], 0)</f>
        <v>85.333333333333329</v>
      </c>
      <c r="DJ80" s="20">
        <f>Table1[[#This Row],[Check 5 Per Student Savings]]*DI80</f>
        <v>33024</v>
      </c>
      <c r="DK80" s="15">
        <f t="shared" si="101"/>
        <v>256</v>
      </c>
      <c r="DL80" s="20">
        <f t="shared" si="102"/>
        <v>99072</v>
      </c>
      <c r="DM80" s="20" t="s">
        <v>145</v>
      </c>
      <c r="DN80" s="15">
        <v>85.333333333333329</v>
      </c>
      <c r="DO80" s="15">
        <v>85.333333333333329</v>
      </c>
      <c r="DP80" s="15">
        <v>85.333333333333329</v>
      </c>
      <c r="DQ80" s="15">
        <f t="shared" si="103"/>
        <v>256</v>
      </c>
      <c r="DR80" s="20">
        <v>387</v>
      </c>
      <c r="DS80" s="20">
        <f t="shared" si="104"/>
        <v>99072</v>
      </c>
      <c r="DT80" s="23" t="s">
        <v>136</v>
      </c>
      <c r="DU80" s="15">
        <f>IF(Table1[[#This Row],[Check 6 Status]]="Continued", Table1[[#This Row],[Check 6 Students Summer]], 0)</f>
        <v>85.333333333333329</v>
      </c>
      <c r="DV80" s="20">
        <f>Table1[[#This Row],[Check 6 Per Student Savings]]*DU80</f>
        <v>33024</v>
      </c>
      <c r="DW80" s="15">
        <f>IF(Table1[[#This Row],[Check 6 Status]]="Continued", Table1[[#This Row],[Check 6 Students Fall]], 0)</f>
        <v>85.333333333333329</v>
      </c>
      <c r="DX80" s="20">
        <f>Table1[[#This Row],[Check 6 Per Student Savings]]*DW80</f>
        <v>33024</v>
      </c>
      <c r="DY80" s="15">
        <f>IF(Table1[[#This Row],[Check 6 Status]]="Continued", Table1[[#This Row],[Check 6 Students Spring]], 0)</f>
        <v>85.333333333333329</v>
      </c>
      <c r="DZ80" s="20">
        <f>Table1[[#This Row],[Check 6 Per Student Savings]]*DY80</f>
        <v>33024</v>
      </c>
      <c r="EA80" s="15">
        <f t="shared" si="106"/>
        <v>256</v>
      </c>
      <c r="EB80" s="20">
        <f t="shared" si="107"/>
        <v>99072</v>
      </c>
      <c r="EC80"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1908.6666666666665</v>
      </c>
      <c r="ED80"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735165.9</v>
      </c>
      <c r="EE80" s="20">
        <f>Table1[[#This Row],[Grand Total Savings]]/Table1[[#This Row],[Total Award]]</f>
        <v>46.529487341772153</v>
      </c>
      <c r="EF80" s="13"/>
      <c r="EG80" s="13"/>
      <c r="EH80" s="13"/>
      <c r="EI80" s="13"/>
      <c r="EJ80" s="13"/>
      <c r="EK80" s="13"/>
      <c r="EL80" s="13"/>
      <c r="FB80" s="13"/>
      <c r="FC80" s="13"/>
      <c r="FD80" s="13"/>
      <c r="FE80" s="13"/>
    </row>
    <row r="81" spans="1:161" x14ac:dyDescent="0.25">
      <c r="A81" s="116">
        <v>157</v>
      </c>
      <c r="B81" s="39" t="s">
        <v>498</v>
      </c>
      <c r="C81" s="23" t="s">
        <v>6</v>
      </c>
      <c r="D81" s="71" t="s">
        <v>134</v>
      </c>
      <c r="E81" s="13" t="s">
        <v>381</v>
      </c>
      <c r="F81" s="52">
        <v>15800</v>
      </c>
      <c r="G81" s="23" t="s">
        <v>136</v>
      </c>
      <c r="H81" s="28" t="s">
        <v>523</v>
      </c>
      <c r="I81" s="28" t="s">
        <v>524</v>
      </c>
      <c r="J81" s="28" t="s">
        <v>525</v>
      </c>
      <c r="K81" s="28" t="s">
        <v>526</v>
      </c>
      <c r="L81" s="28" t="s">
        <v>317</v>
      </c>
      <c r="M81" s="13" t="s">
        <v>163</v>
      </c>
      <c r="N81" s="13" t="s">
        <v>163</v>
      </c>
      <c r="O81" s="13" t="s">
        <v>163</v>
      </c>
      <c r="P81" s="20">
        <v>62576.639999999999</v>
      </c>
      <c r="Q81" s="13">
        <v>458</v>
      </c>
      <c r="R81" s="20">
        <f t="shared" si="108"/>
        <v>136.63021834061135</v>
      </c>
      <c r="S81" s="15">
        <f t="shared" si="110"/>
        <v>152.66666666666666</v>
      </c>
      <c r="T81" s="15">
        <f t="shared" si="111"/>
        <v>152.66666666666666</v>
      </c>
      <c r="U81" s="15">
        <f t="shared" si="112"/>
        <v>152.66666666666666</v>
      </c>
      <c r="V81" s="13" t="s">
        <v>449</v>
      </c>
      <c r="W81" s="13" t="s">
        <v>144</v>
      </c>
      <c r="Z81" s="13" t="s">
        <v>155</v>
      </c>
      <c r="AA81" s="15">
        <v>0</v>
      </c>
      <c r="AB81" s="20">
        <v>0</v>
      </c>
      <c r="AC81" s="15">
        <v>0</v>
      </c>
      <c r="AD81" s="20">
        <f t="shared" si="85"/>
        <v>0</v>
      </c>
      <c r="AE81" s="15">
        <v>0</v>
      </c>
      <c r="AF81" s="20">
        <f t="shared" si="87"/>
        <v>0</v>
      </c>
      <c r="AG81" s="15">
        <v>0</v>
      </c>
      <c r="AH81" s="20">
        <f t="shared" si="88"/>
        <v>0</v>
      </c>
      <c r="AI81" s="15">
        <v>0</v>
      </c>
      <c r="AJ81" s="20">
        <f t="shared" si="89"/>
        <v>0</v>
      </c>
      <c r="AK81" s="15">
        <v>0</v>
      </c>
      <c r="AL81" s="20">
        <f t="shared" si="109"/>
        <v>0</v>
      </c>
      <c r="AM81" s="15">
        <f>IF(Table1[[#This Row],[Sustainability Check 1 (2017-2018) Status]]="Continued", Table1[[#This Row],[Students Per Summer]], 0)</f>
        <v>0</v>
      </c>
      <c r="AN81" s="20">
        <f>$R81*AM81</f>
        <v>0</v>
      </c>
      <c r="AO81" s="16">
        <f>IF(Table1[[#This Row],[Sustainability Check 1 (2017-2018) Status]]="Continued", Table1[[#This Row],[Students Per Fall]], 0)</f>
        <v>0</v>
      </c>
      <c r="AP81" s="20">
        <f t="shared" si="76"/>
        <v>0</v>
      </c>
      <c r="AQ81" s="16">
        <f>IF(Table1[[#This Row],[Sustainability Check 1 (2017-2018) Status]]="Continued", Table1[[#This Row],[Students Per Spring]], 0)</f>
        <v>0</v>
      </c>
      <c r="AR81" s="20">
        <f t="shared" si="77"/>
        <v>0</v>
      </c>
      <c r="AS81" s="16">
        <f t="shared" si="78"/>
        <v>0</v>
      </c>
      <c r="AT81" s="20">
        <f t="shared" si="79"/>
        <v>0</v>
      </c>
      <c r="AU81" s="16">
        <f>IF(Table1[[#This Row],[Sustainability Check 1 (2017-2018) Status]]="Continued", Table1[[#This Row],[Students Per Summer]], 0)</f>
        <v>0</v>
      </c>
      <c r="AV81" s="20">
        <f t="shared" si="80"/>
        <v>0</v>
      </c>
      <c r="AW81" s="16">
        <f>IF(Table1[[#This Row],[Sustainability Check 1 (2017-2018) Status]]="Continued", Table1[[#This Row],[Students Per Fall]], 0)</f>
        <v>0</v>
      </c>
      <c r="AX81" s="20">
        <f t="shared" si="81"/>
        <v>0</v>
      </c>
      <c r="AY81" s="16">
        <f>IF(Table1[[#This Row],[Sustainability Check 1 (2017-2018) Status]]="Continued", Table1[[#This Row],[Students Per Spring]], 0)</f>
        <v>0</v>
      </c>
      <c r="AZ81" s="20">
        <f t="shared" si="82"/>
        <v>0</v>
      </c>
      <c r="BA81" s="16">
        <f t="shared" si="83"/>
        <v>0</v>
      </c>
      <c r="BB81" s="20">
        <f t="shared" si="84"/>
        <v>0</v>
      </c>
      <c r="BC81" s="20" t="s">
        <v>145</v>
      </c>
      <c r="BD81" s="16">
        <v>5</v>
      </c>
      <c r="BE81" s="16">
        <v>4</v>
      </c>
      <c r="BF81" s="16">
        <v>4</v>
      </c>
      <c r="BG81" s="16">
        <f t="shared" si="86"/>
        <v>13</v>
      </c>
      <c r="BH81" s="20">
        <v>113.88</v>
      </c>
      <c r="BI81" s="20">
        <f>Table1[[#This Row],[Check 2 Students Total]]*Table1[[#This Row],[Summer 2018 Price Check]]</f>
        <v>1480.44</v>
      </c>
      <c r="BJ81" s="16">
        <f>IF(Table1[[#This Row],[Sustainability Check 2 (2018-2019) Status]]="Continued", Table1[[#This Row],[Check 2 Students Summer]], 0)</f>
        <v>5</v>
      </c>
      <c r="BK81" s="20">
        <f>Table1[[#This Row],[Summer 2018 Price Check]]*BJ81</f>
        <v>569.4</v>
      </c>
      <c r="BL81" s="16">
        <f>IF(Table1[[#This Row],[Sustainability Check 2 (2018-2019) Status]]="Continued", Table1[[#This Row],[Check 2 Students Fall]], 0)</f>
        <v>4</v>
      </c>
      <c r="BM81" s="20">
        <f>Table1[[#This Row],[Summer 2018 Price Check]]*BL81</f>
        <v>455.52</v>
      </c>
      <c r="BN81" s="15">
        <f>IF(Table1[[#This Row],[Sustainability Check 2 (2018-2019) Status]]="Continued", Table1[Check 2 Students Spring], 0)</f>
        <v>4</v>
      </c>
      <c r="BO81" s="20">
        <f>Table1[[#This Row],[Summer 2018 Price Check]]*Table1[[#This Row],[Spring 2019 Students]]</f>
        <v>455.52</v>
      </c>
      <c r="BP81" s="16">
        <f t="shared" si="90"/>
        <v>13</v>
      </c>
      <c r="BQ81" s="20">
        <f t="shared" si="91"/>
        <v>1480.44</v>
      </c>
      <c r="BR81" s="20" t="s">
        <v>145</v>
      </c>
      <c r="BS81" s="15">
        <v>5</v>
      </c>
      <c r="BT81" s="15">
        <v>4</v>
      </c>
      <c r="BU81" s="15">
        <v>4</v>
      </c>
      <c r="BV81" s="15">
        <f t="shared" si="105"/>
        <v>13</v>
      </c>
      <c r="BW81" s="20">
        <v>199.95</v>
      </c>
      <c r="BX81" s="20">
        <f t="shared" si="92"/>
        <v>2599.35</v>
      </c>
      <c r="BY81" s="13" t="s">
        <v>449</v>
      </c>
      <c r="BZ81" s="15">
        <f>IF(Table1[[#This Row],[Check 3 Status]]="Continued", Table1[[#This Row],[Check 3 Students Summer]], 0)</f>
        <v>5</v>
      </c>
      <c r="CA81" s="20">
        <f>Table1[[#This Row],[Check 3 Per Student Savings]]*BZ81</f>
        <v>999.75</v>
      </c>
      <c r="CB81" s="15">
        <f>IF(Table1[[#This Row],[Check 3 Status]]="Continued", Table1[[#This Row],[Check 3 Students Fall]], 0)</f>
        <v>4</v>
      </c>
      <c r="CC81" s="20">
        <f>Table1[[#This Row],[Check 3 Per Student Savings]]*CB81</f>
        <v>799.8</v>
      </c>
      <c r="CD81" s="15">
        <f>IF(Table1[[#This Row],[Check 3 Status]]="Continued", Table1[[#This Row],[Check 3 Students Spring]], 0)</f>
        <v>4</v>
      </c>
      <c r="CE81" s="20">
        <f>Table1[[#This Row],[Check 3 Per Student Savings]]*CD81</f>
        <v>799.8</v>
      </c>
      <c r="CF81" s="15">
        <f t="shared" si="93"/>
        <v>13</v>
      </c>
      <c r="CG81" s="20">
        <f t="shared" si="94"/>
        <v>2599.35</v>
      </c>
      <c r="CH81" s="20" t="s">
        <v>145</v>
      </c>
      <c r="CI81" s="15">
        <v>5</v>
      </c>
      <c r="CJ81" s="15">
        <v>4</v>
      </c>
      <c r="CK81" s="15">
        <v>4</v>
      </c>
      <c r="CL81" s="15">
        <f t="shared" si="95"/>
        <v>13</v>
      </c>
      <c r="CM81" s="20">
        <v>199.95</v>
      </c>
      <c r="CN81" s="20">
        <f t="shared" si="96"/>
        <v>2599.35</v>
      </c>
      <c r="CO81" s="15">
        <f>IF(Table1[[#This Row],[Check 4 Status]]="Continued", Table1[[#This Row],[Check 4 Students Summer]], 0)</f>
        <v>5</v>
      </c>
      <c r="CP81" s="20">
        <f>Table1[[#This Row],[Check 4 Per Student Savings]]*CO81</f>
        <v>999.75</v>
      </c>
      <c r="CQ81" s="15">
        <f>IF(Table1[[#This Row],[Check 4 Status]]="Continued", Table1[[#This Row],[Check 4 Students Fall]], 0)</f>
        <v>4</v>
      </c>
      <c r="CR81" s="20">
        <f>Table1[[#This Row],[Check 4 Per Student Savings]]*CQ81</f>
        <v>799.8</v>
      </c>
      <c r="CS81" s="15">
        <f>IF(Table1[[#This Row],[Check 4 Status]]="Continued", Table1[[#This Row],[Check 4 Students Spring]], 0)</f>
        <v>4</v>
      </c>
      <c r="CT81" s="20">
        <f>Table1[[#This Row],[Check 4 Per Student Savings]]*CS81</f>
        <v>799.8</v>
      </c>
      <c r="CU81" s="89">
        <f t="shared" si="97"/>
        <v>13</v>
      </c>
      <c r="CV81" s="20">
        <f t="shared" si="98"/>
        <v>2599.35</v>
      </c>
      <c r="CW81" s="20" t="s">
        <v>224</v>
      </c>
      <c r="CX81" s="15">
        <v>152.66666666666666</v>
      </c>
      <c r="CY81" s="15">
        <v>152.66666666666666</v>
      </c>
      <c r="CZ81" s="15">
        <v>152.66666666666666</v>
      </c>
      <c r="DA81" s="15">
        <f t="shared" si="99"/>
        <v>458</v>
      </c>
      <c r="DB81" s="20">
        <v>199.95</v>
      </c>
      <c r="DC81" s="20">
        <f t="shared" si="100"/>
        <v>91577.099999999991</v>
      </c>
      <c r="DD81" s="23" t="s">
        <v>136</v>
      </c>
      <c r="DE81" s="15">
        <f>IF(Table1[[#This Row],[Check 5 Status]]="Continued", Table1[[#This Row],[Check 5 Students Summer]], 0)</f>
        <v>0</v>
      </c>
      <c r="DF81" s="20">
        <f>Table1[[#This Row],[Check 5 Per Student Savings]]*DE81</f>
        <v>0</v>
      </c>
      <c r="DG81" s="15">
        <f>IF(Table1[[#This Row],[Check 5 Status]]="Continued", Table1[[#This Row],[Check 5 Students Fall]], 0)</f>
        <v>0</v>
      </c>
      <c r="DH81" s="20">
        <f>Table1[[#This Row],[Check 5 Per Student Savings]]*DG81</f>
        <v>0</v>
      </c>
      <c r="DI81" s="15">
        <f>IF(Table1[[#This Row],[Check 5 Status]]="Continued", Table1[[#This Row],[Check 5 Students Spring]], 0)</f>
        <v>0</v>
      </c>
      <c r="DJ81" s="20">
        <f>Table1[[#This Row],[Check 5 Per Student Savings]]*DI81</f>
        <v>0</v>
      </c>
      <c r="DK81" s="15">
        <f t="shared" si="101"/>
        <v>0</v>
      </c>
      <c r="DL81" s="20">
        <f t="shared" si="102"/>
        <v>0</v>
      </c>
      <c r="DM81" s="20" t="s">
        <v>224</v>
      </c>
      <c r="DN81" s="15">
        <v>152.66666666666666</v>
      </c>
      <c r="DO81" s="15">
        <v>152.66666666666666</v>
      </c>
      <c r="DP81" s="15">
        <v>152.66666666666666</v>
      </c>
      <c r="DQ81" s="15">
        <f t="shared" si="103"/>
        <v>458</v>
      </c>
      <c r="DR81" s="20">
        <v>199.95</v>
      </c>
      <c r="DS81" s="20">
        <f t="shared" si="104"/>
        <v>91577.099999999991</v>
      </c>
      <c r="DT81" s="23" t="s">
        <v>136</v>
      </c>
      <c r="DU81" s="15">
        <f>IF(Table1[[#This Row],[Check 6 Status]]="Continued", Table1[[#This Row],[Check 6 Students Summer]], 0)</f>
        <v>0</v>
      </c>
      <c r="DV81" s="20">
        <f>Table1[[#This Row],[Check 6 Per Student Savings]]*DU81</f>
        <v>0</v>
      </c>
      <c r="DW81" s="15">
        <f>IF(Table1[[#This Row],[Check 6 Status]]="Continued", Table1[[#This Row],[Check 6 Students Fall]], 0)</f>
        <v>0</v>
      </c>
      <c r="DX81" s="20">
        <f>Table1[[#This Row],[Check 6 Per Student Savings]]*DW81</f>
        <v>0</v>
      </c>
      <c r="DY81" s="15">
        <f>IF(Table1[[#This Row],[Check 6 Status]]="Continued", Table1[[#This Row],[Check 6 Students Spring]], 0)</f>
        <v>0</v>
      </c>
      <c r="DZ81" s="20">
        <f>Table1[[#This Row],[Check 6 Per Student Savings]]*DY81</f>
        <v>0</v>
      </c>
      <c r="EA81" s="15">
        <f t="shared" si="106"/>
        <v>0</v>
      </c>
      <c r="EB81" s="20">
        <f t="shared" si="107"/>
        <v>0</v>
      </c>
      <c r="EC81"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39</v>
      </c>
      <c r="ED81"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6679.1399999999994</v>
      </c>
      <c r="EE81" s="20">
        <f>Table1[[#This Row],[Grand Total Savings]]/Table1[[#This Row],[Total Award]]</f>
        <v>0.42273037974683542</v>
      </c>
      <c r="EF81" s="13"/>
      <c r="EG81" s="13"/>
      <c r="EH81" s="13"/>
      <c r="EI81" s="13"/>
      <c r="EJ81" s="13"/>
      <c r="EK81" s="13"/>
      <c r="EL81" s="13"/>
      <c r="FB81" s="13"/>
      <c r="FC81" s="13"/>
      <c r="FD81" s="13"/>
      <c r="FE81" s="13"/>
    </row>
    <row r="82" spans="1:161" x14ac:dyDescent="0.25">
      <c r="A82" s="116">
        <v>159</v>
      </c>
      <c r="B82" s="39" t="s">
        <v>498</v>
      </c>
      <c r="C82" s="23" t="s">
        <v>6</v>
      </c>
      <c r="D82" s="71" t="s">
        <v>134</v>
      </c>
      <c r="E82" s="13" t="s">
        <v>256</v>
      </c>
      <c r="F82" s="52">
        <v>10800</v>
      </c>
      <c r="G82" s="23" t="s">
        <v>136</v>
      </c>
      <c r="H82" s="28" t="s">
        <v>527</v>
      </c>
      <c r="I82" s="28" t="s">
        <v>528</v>
      </c>
      <c r="J82" s="28" t="s">
        <v>359</v>
      </c>
      <c r="K82" s="28" t="s">
        <v>529</v>
      </c>
      <c r="L82" s="28" t="s">
        <v>162</v>
      </c>
      <c r="M82" s="13" t="s">
        <v>163</v>
      </c>
      <c r="N82" s="13" t="s">
        <v>163</v>
      </c>
      <c r="O82" s="13" t="s">
        <v>163</v>
      </c>
      <c r="P82" s="20">
        <v>98540</v>
      </c>
      <c r="Q82" s="13">
        <v>260</v>
      </c>
      <c r="R82" s="20">
        <f t="shared" si="108"/>
        <v>379</v>
      </c>
      <c r="S82" s="15">
        <f t="shared" si="110"/>
        <v>86.666666666666671</v>
      </c>
      <c r="T82" s="15">
        <f t="shared" si="111"/>
        <v>86.666666666666671</v>
      </c>
      <c r="U82" s="15">
        <f t="shared" si="112"/>
        <v>86.666666666666671</v>
      </c>
      <c r="V82" s="13" t="s">
        <v>203</v>
      </c>
      <c r="W82" s="13" t="s">
        <v>202</v>
      </c>
      <c r="Y82" s="13" t="s">
        <v>497</v>
      </c>
      <c r="Z82" s="13" t="s">
        <v>145</v>
      </c>
      <c r="AA82" s="15">
        <v>0</v>
      </c>
      <c r="AB82" s="20">
        <v>0</v>
      </c>
      <c r="AC82" s="15">
        <v>0</v>
      </c>
      <c r="AD82" s="20">
        <f t="shared" si="85"/>
        <v>0</v>
      </c>
      <c r="AE82" s="15">
        <v>0</v>
      </c>
      <c r="AF82" s="20">
        <f t="shared" si="87"/>
        <v>0</v>
      </c>
      <c r="AG82" s="15">
        <v>0</v>
      </c>
      <c r="AH82" s="20">
        <f t="shared" si="88"/>
        <v>0</v>
      </c>
      <c r="AI82" s="15">
        <f>Table1[[#This Row],[Students Per Spring]]</f>
        <v>86.666666666666671</v>
      </c>
      <c r="AJ82" s="20">
        <f t="shared" si="89"/>
        <v>32846.666666666672</v>
      </c>
      <c r="AK82" s="15">
        <f>AE82+AG82+AI82</f>
        <v>86.666666666666671</v>
      </c>
      <c r="AL82" s="20">
        <f t="shared" si="109"/>
        <v>32846.666666666672</v>
      </c>
      <c r="AM82" s="15">
        <f>IF(Table1[[#This Row],[Sustainability Check 1 (2017-2018) Status]]="Continued", Table1[[#This Row],[Students Per Summer]], 0)</f>
        <v>86.666666666666671</v>
      </c>
      <c r="AN82" s="20">
        <f>$R82*AM82</f>
        <v>32846.666666666672</v>
      </c>
      <c r="AO82" s="16">
        <f>IF(Table1[[#This Row],[Sustainability Check 1 (2017-2018) Status]]="Continued", Table1[[#This Row],[Students Per Fall]], 0)</f>
        <v>86.666666666666671</v>
      </c>
      <c r="AP82" s="20">
        <f t="shared" si="76"/>
        <v>32846.666666666672</v>
      </c>
      <c r="AQ82" s="16">
        <f>IF(Table1[[#This Row],[Sustainability Check 1 (2017-2018) Status]]="Continued", Table1[[#This Row],[Students Per Spring]], 0)</f>
        <v>86.666666666666671</v>
      </c>
      <c r="AR82" s="20">
        <f t="shared" si="77"/>
        <v>32846.666666666672</v>
      </c>
      <c r="AS82" s="16">
        <f t="shared" si="78"/>
        <v>260</v>
      </c>
      <c r="AT82" s="20">
        <f t="shared" si="79"/>
        <v>98540.000000000015</v>
      </c>
      <c r="AU82" s="16">
        <f>IF(Table1[[#This Row],[Sustainability Check 1 (2017-2018) Status]]="Continued", Table1[[#This Row],[Students Per Summer]], 0)</f>
        <v>86.666666666666671</v>
      </c>
      <c r="AV82" s="20">
        <f t="shared" si="80"/>
        <v>32846.666666666672</v>
      </c>
      <c r="AW82" s="16">
        <f>IF(Table1[[#This Row],[Sustainability Check 1 (2017-2018) Status]]="Continued", Table1[[#This Row],[Students Per Fall]], 0)</f>
        <v>86.666666666666671</v>
      </c>
      <c r="AX82" s="20">
        <f t="shared" si="81"/>
        <v>32846.666666666672</v>
      </c>
      <c r="AY82" s="16">
        <f>IF(Table1[[#This Row],[Sustainability Check 1 (2017-2018) Status]]="Continued", Table1[[#This Row],[Students Per Spring]], 0)</f>
        <v>86.666666666666671</v>
      </c>
      <c r="AZ82" s="20">
        <f t="shared" si="82"/>
        <v>32846.666666666672</v>
      </c>
      <c r="BA82" s="16">
        <f t="shared" si="83"/>
        <v>260</v>
      </c>
      <c r="BB82" s="20">
        <f t="shared" si="84"/>
        <v>98540.000000000015</v>
      </c>
      <c r="BC82" s="20" t="s">
        <v>145</v>
      </c>
      <c r="BD82" s="16">
        <v>60</v>
      </c>
      <c r="BE82" s="16">
        <v>35</v>
      </c>
      <c r="BF82" s="16">
        <v>35</v>
      </c>
      <c r="BG82" s="16">
        <f t="shared" si="86"/>
        <v>130</v>
      </c>
      <c r="BH82" s="24">
        <v>321.3</v>
      </c>
      <c r="BI82" s="20">
        <f>Table1[[#This Row],[Check 2 Students Total]]*Table1[[#This Row],[Summer 2018 Price Check]]</f>
        <v>41769</v>
      </c>
      <c r="BJ82" s="16">
        <f>IF(Table1[[#This Row],[Sustainability Check 2 (2018-2019) Status]]="Continued", Table1[[#This Row],[Check 2 Students Summer]], 0)</f>
        <v>60</v>
      </c>
      <c r="BK82" s="20">
        <f>Table1[[#This Row],[Summer 2018 Price Check]]*BJ82</f>
        <v>19278</v>
      </c>
      <c r="BL82" s="16">
        <f>IF(Table1[[#This Row],[Sustainability Check 2 (2018-2019) Status]]="Continued", Table1[[#This Row],[Check 2 Students Fall]], 0)</f>
        <v>35</v>
      </c>
      <c r="BM82" s="20">
        <f>Table1[[#This Row],[Summer 2018 Price Check]]*BL82</f>
        <v>11245.5</v>
      </c>
      <c r="BN82" s="15">
        <f>IF(Table1[[#This Row],[Sustainability Check 2 (2018-2019) Status]]="Continued", Table1[Check 2 Students Spring], 0)</f>
        <v>35</v>
      </c>
      <c r="BO82" s="20">
        <f>Table1[[#This Row],[Summer 2018 Price Check]]*Table1[[#This Row],[Spring 2019 Students]]</f>
        <v>11245.5</v>
      </c>
      <c r="BP82" s="16">
        <f t="shared" si="90"/>
        <v>130</v>
      </c>
      <c r="BQ82" s="20">
        <f t="shared" si="91"/>
        <v>41769</v>
      </c>
      <c r="BR82" s="20" t="s">
        <v>145</v>
      </c>
      <c r="BS82" s="15">
        <v>60</v>
      </c>
      <c r="BT82" s="15">
        <v>35</v>
      </c>
      <c r="BU82" s="15">
        <v>35</v>
      </c>
      <c r="BV82" s="15">
        <f t="shared" si="105"/>
        <v>130</v>
      </c>
      <c r="BW82" s="20">
        <v>379</v>
      </c>
      <c r="BX82" s="20">
        <f t="shared" si="92"/>
        <v>49270</v>
      </c>
      <c r="BY82" s="13" t="s">
        <v>203</v>
      </c>
      <c r="BZ82" s="15">
        <f>IF(Table1[[#This Row],[Check 3 Status]]="Continued", Table1[[#This Row],[Check 3 Students Summer]], 0)</f>
        <v>60</v>
      </c>
      <c r="CA82" s="20">
        <f>Table1[[#This Row],[Check 3 Per Student Savings]]*BZ82</f>
        <v>22740</v>
      </c>
      <c r="CB82" s="15">
        <f>IF(Table1[[#This Row],[Check 3 Status]]="Continued", Table1[[#This Row],[Check 3 Students Fall]], 0)</f>
        <v>35</v>
      </c>
      <c r="CC82" s="20">
        <f>Table1[[#This Row],[Check 3 Per Student Savings]]*CB82</f>
        <v>13265</v>
      </c>
      <c r="CD82" s="15">
        <f>IF(Table1[[#This Row],[Check 3 Status]]="Continued", Table1[[#This Row],[Check 3 Students Spring]], 0)</f>
        <v>35</v>
      </c>
      <c r="CE82" s="20">
        <f>Table1[[#This Row],[Check 3 Per Student Savings]]*CD82</f>
        <v>13265</v>
      </c>
      <c r="CF82" s="15">
        <f t="shared" si="93"/>
        <v>130</v>
      </c>
      <c r="CG82" s="20">
        <f t="shared" si="94"/>
        <v>49270</v>
      </c>
      <c r="CH82" s="20" t="s">
        <v>145</v>
      </c>
      <c r="CI82" s="15">
        <v>60</v>
      </c>
      <c r="CJ82" s="15">
        <v>35</v>
      </c>
      <c r="CK82" s="15">
        <v>35</v>
      </c>
      <c r="CL82" s="15">
        <f t="shared" si="95"/>
        <v>130</v>
      </c>
      <c r="CM82" s="20">
        <v>379</v>
      </c>
      <c r="CN82" s="20">
        <f t="shared" si="96"/>
        <v>49270</v>
      </c>
      <c r="CO82" s="15">
        <f>IF(Table1[[#This Row],[Check 4 Status]]="Continued", Table1[[#This Row],[Check 4 Students Summer]], 0)</f>
        <v>60</v>
      </c>
      <c r="CP82" s="20">
        <f>Table1[[#This Row],[Check 4 Per Student Savings]]*CO82</f>
        <v>22740</v>
      </c>
      <c r="CQ82" s="15">
        <f>IF(Table1[[#This Row],[Check 4 Status]]="Continued", Table1[[#This Row],[Check 4 Students Fall]], 0)</f>
        <v>35</v>
      </c>
      <c r="CR82" s="20">
        <f>Table1[[#This Row],[Check 4 Per Student Savings]]*CQ82</f>
        <v>13265</v>
      </c>
      <c r="CS82" s="75">
        <v>0</v>
      </c>
      <c r="CT82" s="76">
        <v>0</v>
      </c>
      <c r="CU82" s="89">
        <f t="shared" si="97"/>
        <v>95</v>
      </c>
      <c r="CV82" s="20">
        <f t="shared" si="98"/>
        <v>36005</v>
      </c>
      <c r="CW82" s="20" t="s">
        <v>204</v>
      </c>
      <c r="CX82" s="15">
        <v>86.666666666666671</v>
      </c>
      <c r="CY82" s="15">
        <v>86.666666666666671</v>
      </c>
      <c r="CZ82" s="15">
        <v>86.666666666666671</v>
      </c>
      <c r="DA82" s="15">
        <f t="shared" si="99"/>
        <v>260</v>
      </c>
      <c r="DB82" s="20">
        <v>379</v>
      </c>
      <c r="DC82" s="20">
        <f t="shared" si="100"/>
        <v>98540</v>
      </c>
      <c r="DD82" s="23" t="s">
        <v>136</v>
      </c>
      <c r="DE82" s="15">
        <f>IF(Table1[[#This Row],[Check 5 Status]]="Continued", Table1[[#This Row],[Check 5 Students Summer]], 0)</f>
        <v>0</v>
      </c>
      <c r="DF82" s="20">
        <f>Table1[[#This Row],[Check 5 Per Student Savings]]*DE82</f>
        <v>0</v>
      </c>
      <c r="DG82" s="15">
        <f>IF(Table1[[#This Row],[Check 5 Status]]="Continued", Table1[[#This Row],[Check 5 Students Fall]], 0)</f>
        <v>0</v>
      </c>
      <c r="DH82" s="20">
        <f>Table1[[#This Row],[Check 5 Per Student Savings]]*DG82</f>
        <v>0</v>
      </c>
      <c r="DI82" s="15">
        <f>IF(Table1[[#This Row],[Check 5 Status]]="Continued", Table1[[#This Row],[Check 5 Students Spring]], 0)</f>
        <v>0</v>
      </c>
      <c r="DJ82" s="20">
        <f>Table1[[#This Row],[Check 5 Per Student Savings]]*DI82</f>
        <v>0</v>
      </c>
      <c r="DK82" s="15">
        <f t="shared" si="101"/>
        <v>0</v>
      </c>
      <c r="DL82" s="20">
        <f t="shared" si="102"/>
        <v>0</v>
      </c>
      <c r="DM82" s="20" t="s">
        <v>204</v>
      </c>
      <c r="DN82" s="15">
        <v>86.666666666666671</v>
      </c>
      <c r="DO82" s="15">
        <v>86.666666666666671</v>
      </c>
      <c r="DP82" s="15">
        <v>86.666666666666671</v>
      </c>
      <c r="DQ82" s="15">
        <f t="shared" si="103"/>
        <v>260</v>
      </c>
      <c r="DR82" s="20">
        <v>379</v>
      </c>
      <c r="DS82" s="20">
        <f t="shared" si="104"/>
        <v>98540</v>
      </c>
      <c r="DT82" s="23" t="s">
        <v>136</v>
      </c>
      <c r="DU82" s="15">
        <f>IF(Table1[[#This Row],[Check 6 Status]]="Continued", Table1[[#This Row],[Check 6 Students Summer]], 0)</f>
        <v>0</v>
      </c>
      <c r="DV82" s="20">
        <f>Table1[[#This Row],[Check 6 Per Student Savings]]*DU82</f>
        <v>0</v>
      </c>
      <c r="DW82" s="15">
        <f>IF(Table1[[#This Row],[Check 6 Status]]="Continued", Table1[[#This Row],[Check 6 Students Fall]], 0)</f>
        <v>0</v>
      </c>
      <c r="DX82" s="20">
        <f>Table1[[#This Row],[Check 6 Per Student Savings]]*DW82</f>
        <v>0</v>
      </c>
      <c r="DY82" s="15">
        <f>IF(Table1[[#This Row],[Check 6 Status]]="Continued", Table1[[#This Row],[Check 6 Students Spring]], 0)</f>
        <v>0</v>
      </c>
      <c r="DZ82" s="20">
        <f>Table1[[#This Row],[Check 6 Per Student Savings]]*DY82</f>
        <v>0</v>
      </c>
      <c r="EA82" s="15">
        <f t="shared" si="106"/>
        <v>0</v>
      </c>
      <c r="EB82" s="20">
        <f t="shared" si="107"/>
        <v>0</v>
      </c>
      <c r="EC82"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961.66666666666674</v>
      </c>
      <c r="ED82"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356970.66666666669</v>
      </c>
      <c r="EE82" s="20">
        <f>Table1[[#This Row],[Grand Total Savings]]/Table1[[#This Row],[Total Award]]</f>
        <v>33.052839506172845</v>
      </c>
      <c r="EF82" s="13"/>
      <c r="EG82" s="13"/>
      <c r="EH82" s="13"/>
      <c r="EI82" s="13"/>
      <c r="EJ82" s="13"/>
      <c r="EK82" s="13"/>
      <c r="EL82" s="13"/>
      <c r="FB82" s="13"/>
      <c r="FC82" s="13"/>
      <c r="FD82" s="13"/>
      <c r="FE82" s="13"/>
    </row>
    <row r="83" spans="1:161" x14ac:dyDescent="0.25">
      <c r="A83" s="116">
        <v>160</v>
      </c>
      <c r="B83" s="39" t="s">
        <v>498</v>
      </c>
      <c r="C83" s="23" t="s">
        <v>6</v>
      </c>
      <c r="D83" s="71" t="s">
        <v>134</v>
      </c>
      <c r="E83" s="13" t="s">
        <v>211</v>
      </c>
      <c r="F83" s="52">
        <v>15200</v>
      </c>
      <c r="G83" s="23" t="s">
        <v>136</v>
      </c>
      <c r="H83" s="28" t="s">
        <v>530</v>
      </c>
      <c r="I83" s="28" t="s">
        <v>531</v>
      </c>
      <c r="J83" s="28" t="s">
        <v>532</v>
      </c>
      <c r="K83" s="28" t="s">
        <v>533</v>
      </c>
      <c r="L83" s="28" t="s">
        <v>216</v>
      </c>
      <c r="M83" s="13" t="s">
        <v>163</v>
      </c>
      <c r="N83" s="13" t="s">
        <v>163</v>
      </c>
      <c r="O83" s="13" t="s">
        <v>163</v>
      </c>
      <c r="P83" s="20">
        <v>40460</v>
      </c>
      <c r="Q83" s="13">
        <v>280</v>
      </c>
      <c r="R83" s="20">
        <f t="shared" si="108"/>
        <v>144.5</v>
      </c>
      <c r="S83" s="15">
        <f t="shared" si="110"/>
        <v>93.333333333333329</v>
      </c>
      <c r="T83" s="15">
        <f t="shared" si="111"/>
        <v>93.333333333333329</v>
      </c>
      <c r="U83" s="15">
        <f t="shared" si="112"/>
        <v>93.333333333333329</v>
      </c>
      <c r="V83" s="13" t="s">
        <v>203</v>
      </c>
      <c r="W83" s="13" t="s">
        <v>144</v>
      </c>
      <c r="Z83" s="44" t="s">
        <v>145</v>
      </c>
      <c r="AA83" s="15">
        <v>0</v>
      </c>
      <c r="AB83" s="20">
        <v>0</v>
      </c>
      <c r="AC83" s="15">
        <v>0</v>
      </c>
      <c r="AD83" s="20">
        <f t="shared" si="85"/>
        <v>0</v>
      </c>
      <c r="AE83" s="15">
        <v>0</v>
      </c>
      <c r="AF83" s="20">
        <f t="shared" si="87"/>
        <v>0</v>
      </c>
      <c r="AG83" s="15">
        <v>0</v>
      </c>
      <c r="AH83" s="20">
        <f t="shared" si="88"/>
        <v>0</v>
      </c>
      <c r="AI83" s="15">
        <f>Table1[[#This Row],[Students Per Spring]]</f>
        <v>93.333333333333329</v>
      </c>
      <c r="AJ83" s="20">
        <f t="shared" si="89"/>
        <v>13486.666666666666</v>
      </c>
      <c r="AK83" s="15">
        <f>AE83+AG83+AI83</f>
        <v>93.333333333333329</v>
      </c>
      <c r="AL83" s="20">
        <f t="shared" si="109"/>
        <v>13486.666666666666</v>
      </c>
      <c r="AM83" s="15">
        <f>IF(Table1[[#This Row],[Sustainability Check 1 (2017-2018) Status]]="Continued", Table1[[#This Row],[Students Per Summer]], 0)</f>
        <v>93.333333333333329</v>
      </c>
      <c r="AN83" s="20">
        <f>$R83*AM83</f>
        <v>13486.666666666666</v>
      </c>
      <c r="AO83" s="16">
        <f>IF(Table1[[#This Row],[Sustainability Check 1 (2017-2018) Status]]="Continued", Table1[[#This Row],[Students Per Fall]], 0)</f>
        <v>93.333333333333329</v>
      </c>
      <c r="AP83" s="20">
        <f t="shared" si="76"/>
        <v>13486.666666666666</v>
      </c>
      <c r="AQ83" s="16">
        <f>IF(Table1[[#This Row],[Sustainability Check 1 (2017-2018) Status]]="Continued", Table1[[#This Row],[Students Per Spring]], 0)</f>
        <v>93.333333333333329</v>
      </c>
      <c r="AR83" s="20">
        <f t="shared" si="77"/>
        <v>13486.666666666666</v>
      </c>
      <c r="AS83" s="16">
        <f t="shared" si="78"/>
        <v>280</v>
      </c>
      <c r="AT83" s="20">
        <f t="shared" si="79"/>
        <v>40460</v>
      </c>
      <c r="AU83" s="16">
        <f>IF(Table1[[#This Row],[Sustainability Check 1 (2017-2018) Status]]="Continued", Table1[[#This Row],[Students Per Summer]], 0)</f>
        <v>93.333333333333329</v>
      </c>
      <c r="AV83" s="20">
        <f t="shared" si="80"/>
        <v>13486.666666666666</v>
      </c>
      <c r="AW83" s="16">
        <f>IF(Table1[[#This Row],[Sustainability Check 1 (2017-2018) Status]]="Continued", Table1[[#This Row],[Students Per Fall]], 0)</f>
        <v>93.333333333333329</v>
      </c>
      <c r="AX83" s="20">
        <f t="shared" si="81"/>
        <v>13486.666666666666</v>
      </c>
      <c r="AY83" s="16">
        <f>IF(Table1[[#This Row],[Sustainability Check 1 (2017-2018) Status]]="Continued", Table1[[#This Row],[Students Per Spring]], 0)</f>
        <v>93.333333333333329</v>
      </c>
      <c r="AZ83" s="20">
        <f t="shared" si="82"/>
        <v>13486.666666666666</v>
      </c>
      <c r="BA83" s="16">
        <f t="shared" si="83"/>
        <v>280</v>
      </c>
      <c r="BB83" s="20">
        <f t="shared" si="84"/>
        <v>40460</v>
      </c>
      <c r="BC83" s="20" t="s">
        <v>145</v>
      </c>
      <c r="BD83" s="16">
        <v>0</v>
      </c>
      <c r="BE83" s="16">
        <v>160</v>
      </c>
      <c r="BF83" s="16">
        <v>160</v>
      </c>
      <c r="BG83" s="16">
        <f t="shared" si="86"/>
        <v>320</v>
      </c>
      <c r="BH83" s="24">
        <v>141.47</v>
      </c>
      <c r="BI83" s="20">
        <f>Table1[[#This Row],[Check 2 Students Total]]*Table1[[#This Row],[Summer 2018 Price Check]]</f>
        <v>45270.400000000001</v>
      </c>
      <c r="BJ83" s="16">
        <f>IF(Table1[[#This Row],[Sustainability Check 2 (2018-2019) Status]]="Continued", Table1[[#This Row],[Check 2 Students Summer]], 0)</f>
        <v>0</v>
      </c>
      <c r="BK83" s="20">
        <f>Table1[[#This Row],[Summer 2018 Price Check]]*BJ83</f>
        <v>0</v>
      </c>
      <c r="BL83" s="16">
        <f>IF(Table1[[#This Row],[Sustainability Check 2 (2018-2019) Status]]="Continued", Table1[[#This Row],[Check 2 Students Fall]], 0)</f>
        <v>160</v>
      </c>
      <c r="BM83" s="20">
        <f>Table1[[#This Row],[Summer 2018 Price Check]]*BL83</f>
        <v>22635.200000000001</v>
      </c>
      <c r="BN83" s="15">
        <f>IF(Table1[[#This Row],[Sustainability Check 2 (2018-2019) Status]]="Continued", Table1[Check 2 Students Spring], 0)</f>
        <v>160</v>
      </c>
      <c r="BO83" s="20">
        <f>Table1[[#This Row],[Summer 2018 Price Check]]*Table1[[#This Row],[Spring 2019 Students]]</f>
        <v>22635.200000000001</v>
      </c>
      <c r="BP83" s="16">
        <f t="shared" si="90"/>
        <v>320</v>
      </c>
      <c r="BQ83" s="20">
        <f t="shared" si="91"/>
        <v>45270.400000000001</v>
      </c>
      <c r="BR83" s="20" t="s">
        <v>145</v>
      </c>
      <c r="BS83" s="15">
        <v>20</v>
      </c>
      <c r="BT83" s="15">
        <v>160</v>
      </c>
      <c r="BU83" s="15">
        <v>160</v>
      </c>
      <c r="BV83" s="15">
        <f t="shared" si="105"/>
        <v>340</v>
      </c>
      <c r="BW83" s="20">
        <v>177.99</v>
      </c>
      <c r="BX83" s="20">
        <f t="shared" si="92"/>
        <v>60516.600000000006</v>
      </c>
      <c r="BY83" s="13" t="s">
        <v>203</v>
      </c>
      <c r="BZ83" s="15">
        <f>IF(Table1[[#This Row],[Check 3 Status]]="Continued", Table1[[#This Row],[Check 3 Students Summer]], 0)</f>
        <v>20</v>
      </c>
      <c r="CA83" s="20">
        <f>Table1[[#This Row],[Check 3 Per Student Savings]]*BZ83</f>
        <v>3559.8</v>
      </c>
      <c r="CB83" s="15">
        <f>IF(Table1[[#This Row],[Check 3 Status]]="Continued", Table1[[#This Row],[Check 3 Students Fall]], 0)</f>
        <v>160</v>
      </c>
      <c r="CC83" s="20">
        <f>Table1[[#This Row],[Check 3 Per Student Savings]]*CB83</f>
        <v>28478.400000000001</v>
      </c>
      <c r="CD83" s="15">
        <f>IF(Table1[[#This Row],[Check 3 Status]]="Continued", Table1[[#This Row],[Check 3 Students Spring]], 0)</f>
        <v>160</v>
      </c>
      <c r="CE83" s="20">
        <f>Table1[[#This Row],[Check 3 Per Student Savings]]*CD83</f>
        <v>28478.400000000001</v>
      </c>
      <c r="CF83" s="15">
        <f t="shared" si="93"/>
        <v>340</v>
      </c>
      <c r="CG83" s="20">
        <f t="shared" si="94"/>
        <v>60516.600000000006</v>
      </c>
      <c r="CH83" s="20" t="s">
        <v>145</v>
      </c>
      <c r="CI83" s="15">
        <v>20</v>
      </c>
      <c r="CJ83" s="15">
        <v>160</v>
      </c>
      <c r="CK83" s="15">
        <v>160</v>
      </c>
      <c r="CL83" s="15">
        <f t="shared" si="95"/>
        <v>340</v>
      </c>
      <c r="CM83" s="20">
        <v>177.99</v>
      </c>
      <c r="CN83" s="20">
        <f t="shared" si="96"/>
        <v>60516.600000000006</v>
      </c>
      <c r="CO83" s="15">
        <f>IF(Table1[[#This Row],[Check 4 Status]]="Continued", Table1[[#This Row],[Check 4 Students Summer]], 0)</f>
        <v>20</v>
      </c>
      <c r="CP83" s="20">
        <f>Table1[[#This Row],[Check 4 Per Student Savings]]*CO83</f>
        <v>3559.8</v>
      </c>
      <c r="CQ83" s="15">
        <f>IF(Table1[[#This Row],[Check 4 Status]]="Continued", Table1[[#This Row],[Check 4 Students Fall]], 0)</f>
        <v>160</v>
      </c>
      <c r="CR83" s="20">
        <f>Table1[[#This Row],[Check 4 Per Student Savings]]*CQ83</f>
        <v>28478.400000000001</v>
      </c>
      <c r="CS83" s="15">
        <f>IF(Table1[[#This Row],[Check 4 Status]]="Continued", Table1[[#This Row],[Check 4 Students Spring]], 0)</f>
        <v>160</v>
      </c>
      <c r="CT83" s="20">
        <f>Table1[[#This Row],[Check 4 Per Student Savings]]*CS83</f>
        <v>28478.400000000001</v>
      </c>
      <c r="CU83" s="89">
        <f t="shared" si="97"/>
        <v>340</v>
      </c>
      <c r="CV83" s="20">
        <f t="shared" si="98"/>
        <v>60516.600000000006</v>
      </c>
      <c r="CW83" s="20" t="s">
        <v>145</v>
      </c>
      <c r="CX83" s="15">
        <v>93.333333333333329</v>
      </c>
      <c r="CY83" s="15">
        <v>93.333333333333329</v>
      </c>
      <c r="CZ83" s="15">
        <v>93.333333333333329</v>
      </c>
      <c r="DA83" s="15">
        <f t="shared" si="99"/>
        <v>280</v>
      </c>
      <c r="DB83" s="20">
        <v>177.99</v>
      </c>
      <c r="DC83" s="20">
        <f t="shared" si="100"/>
        <v>49837.200000000004</v>
      </c>
      <c r="DD83" s="23" t="s">
        <v>136</v>
      </c>
      <c r="DE83" s="15">
        <f>IF(Table1[[#This Row],[Check 5 Status]]="Continued", Table1[[#This Row],[Check 5 Students Summer]], 0)</f>
        <v>93.333333333333329</v>
      </c>
      <c r="DF83" s="20">
        <f>Table1[[#This Row],[Check 5 Per Student Savings]]*DE83</f>
        <v>16612.400000000001</v>
      </c>
      <c r="DG83" s="15">
        <f>IF(Table1[[#This Row],[Check 5 Status]]="Continued", Table1[[#This Row],[Check 5 Students Fall]], 0)</f>
        <v>93.333333333333329</v>
      </c>
      <c r="DH83" s="20">
        <f>Table1[[#This Row],[Check 5 Per Student Savings]]*DG83</f>
        <v>16612.400000000001</v>
      </c>
      <c r="DI83" s="15">
        <f>IF(Table1[[#This Row],[Check 5 Status]]="Continued", Table1[[#This Row],[Check 5 Students Spring]], 0)</f>
        <v>93.333333333333329</v>
      </c>
      <c r="DJ83" s="20">
        <f>Table1[[#This Row],[Check 5 Per Student Savings]]*DI83</f>
        <v>16612.400000000001</v>
      </c>
      <c r="DK83" s="15">
        <f t="shared" si="101"/>
        <v>280</v>
      </c>
      <c r="DL83" s="20">
        <f t="shared" si="102"/>
        <v>49837.200000000004</v>
      </c>
      <c r="DM83" s="20" t="s">
        <v>145</v>
      </c>
      <c r="DN83" s="15">
        <v>93.333333333333329</v>
      </c>
      <c r="DO83" s="15">
        <v>93.333333333333329</v>
      </c>
      <c r="DP83" s="15">
        <v>93.333333333333329</v>
      </c>
      <c r="DQ83" s="15">
        <f t="shared" si="103"/>
        <v>280</v>
      </c>
      <c r="DR83" s="20">
        <v>177.99</v>
      </c>
      <c r="DS83" s="20">
        <f t="shared" si="104"/>
        <v>49837.200000000004</v>
      </c>
      <c r="DT83" s="23" t="s">
        <v>136</v>
      </c>
      <c r="DU83" s="15">
        <f>IF(Table1[[#This Row],[Check 6 Status]]="Continued", Table1[[#This Row],[Check 6 Students Summer]], 0)</f>
        <v>93.333333333333329</v>
      </c>
      <c r="DV83" s="20">
        <f>Table1[[#This Row],[Check 6 Per Student Savings]]*DU83</f>
        <v>16612.400000000001</v>
      </c>
      <c r="DW83" s="15">
        <f>IF(Table1[[#This Row],[Check 6 Status]]="Continued", Table1[[#This Row],[Check 6 Students Fall]], 0)</f>
        <v>93.333333333333329</v>
      </c>
      <c r="DX83" s="20">
        <f>Table1[[#This Row],[Check 6 Per Student Savings]]*DW83</f>
        <v>16612.400000000001</v>
      </c>
      <c r="DY83" s="15">
        <f>IF(Table1[[#This Row],[Check 6 Status]]="Continued", Table1[[#This Row],[Check 6 Students Spring]], 0)</f>
        <v>93.333333333333329</v>
      </c>
      <c r="DZ83" s="20">
        <f>Table1[[#This Row],[Check 6 Per Student Savings]]*DY83</f>
        <v>16612.400000000001</v>
      </c>
      <c r="EA83" s="15">
        <f t="shared" si="106"/>
        <v>280</v>
      </c>
      <c r="EB83" s="20">
        <f t="shared" si="107"/>
        <v>49837.200000000004</v>
      </c>
      <c r="EC83"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2213.333333333333</v>
      </c>
      <c r="ED83"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360384.66666666669</v>
      </c>
      <c r="EE83" s="20">
        <f>Table1[[#This Row],[Grand Total Savings]]/Table1[[#This Row],[Total Award]]</f>
        <v>23.709517543859651</v>
      </c>
      <c r="EF83" s="13"/>
      <c r="EG83" s="13"/>
      <c r="EH83" s="13"/>
      <c r="EI83" s="13"/>
      <c r="EJ83" s="13"/>
      <c r="EK83" s="13"/>
      <c r="EL83" s="13"/>
      <c r="FB83" s="13"/>
      <c r="FC83" s="13"/>
      <c r="FD83" s="13"/>
      <c r="FE83" s="13"/>
    </row>
    <row r="84" spans="1:161" x14ac:dyDescent="0.25">
      <c r="A84" s="116">
        <v>162</v>
      </c>
      <c r="B84" s="39" t="s">
        <v>498</v>
      </c>
      <c r="C84" s="23" t="s">
        <v>6</v>
      </c>
      <c r="D84" s="71" t="s">
        <v>134</v>
      </c>
      <c r="E84" s="13" t="s">
        <v>534</v>
      </c>
      <c r="F84" s="52">
        <v>10800</v>
      </c>
      <c r="G84" s="23" t="s">
        <v>136</v>
      </c>
      <c r="H84" s="28" t="s">
        <v>535</v>
      </c>
      <c r="I84" s="28" t="s">
        <v>536</v>
      </c>
      <c r="J84" s="28" t="s">
        <v>351</v>
      </c>
      <c r="K84" s="28" t="s">
        <v>352</v>
      </c>
      <c r="L84" s="28" t="s">
        <v>305</v>
      </c>
      <c r="M84" s="13" t="s">
        <v>163</v>
      </c>
      <c r="N84" s="13" t="s">
        <v>163</v>
      </c>
      <c r="O84" s="13" t="s">
        <v>163</v>
      </c>
      <c r="P84" s="20">
        <v>179710</v>
      </c>
      <c r="Q84" s="13">
        <v>648</v>
      </c>
      <c r="R84" s="20">
        <f t="shared" si="108"/>
        <v>277.33024691358025</v>
      </c>
      <c r="S84" s="15">
        <f t="shared" si="110"/>
        <v>216</v>
      </c>
      <c r="T84" s="15">
        <f t="shared" si="111"/>
        <v>216</v>
      </c>
      <c r="U84" s="15">
        <f t="shared" si="112"/>
        <v>216</v>
      </c>
      <c r="V84" s="13" t="s">
        <v>203</v>
      </c>
      <c r="W84" s="13" t="s">
        <v>144</v>
      </c>
      <c r="Z84" s="13" t="s">
        <v>145</v>
      </c>
      <c r="AA84" s="15">
        <v>0</v>
      </c>
      <c r="AB84" s="20">
        <v>0</v>
      </c>
      <c r="AC84" s="15">
        <v>0</v>
      </c>
      <c r="AD84" s="20">
        <f t="shared" si="85"/>
        <v>0</v>
      </c>
      <c r="AE84" s="15">
        <v>0</v>
      </c>
      <c r="AF84" s="20">
        <f t="shared" si="87"/>
        <v>0</v>
      </c>
      <c r="AG84" s="15">
        <v>0</v>
      </c>
      <c r="AH84" s="20">
        <f t="shared" si="88"/>
        <v>0</v>
      </c>
      <c r="AI84" s="15">
        <f>Table1[[#This Row],[Students Per Spring]]</f>
        <v>216</v>
      </c>
      <c r="AJ84" s="20">
        <f t="shared" si="89"/>
        <v>59903.333333333336</v>
      </c>
      <c r="AK84" s="15">
        <f>AE84+AG84+AI84</f>
        <v>216</v>
      </c>
      <c r="AL84" s="20">
        <f t="shared" si="109"/>
        <v>59903.333333333336</v>
      </c>
      <c r="AM84" s="15">
        <f>IF(Table1[[#This Row],[Sustainability Check 1 (2017-2018) Status]]="Continued", Table1[[#This Row],[Students Per Summer]], 0)</f>
        <v>216</v>
      </c>
      <c r="AN84" s="20">
        <f>$R84*AM84</f>
        <v>59903.333333333336</v>
      </c>
      <c r="AO84" s="16">
        <f>IF(Table1[[#This Row],[Sustainability Check 1 (2017-2018) Status]]="Continued", Table1[[#This Row],[Students Per Fall]], 0)</f>
        <v>216</v>
      </c>
      <c r="AP84" s="20">
        <f t="shared" ref="AP84:AP100" si="113">$R84*AO84</f>
        <v>59903.333333333336</v>
      </c>
      <c r="AQ84" s="16">
        <f>IF(Table1[[#This Row],[Sustainability Check 1 (2017-2018) Status]]="Continued", Table1[[#This Row],[Students Per Spring]], 0)</f>
        <v>216</v>
      </c>
      <c r="AR84" s="20">
        <f t="shared" ref="AR84:AR111" si="114">$R84*AQ84</f>
        <v>59903.333333333336</v>
      </c>
      <c r="AS84" s="16">
        <f t="shared" ref="AS84:AS111" si="115">AM84+AO84+AQ84</f>
        <v>648</v>
      </c>
      <c r="AT84" s="20">
        <f t="shared" ref="AT84:AT111" si="116">AN84+AP84+AR84</f>
        <v>179710</v>
      </c>
      <c r="AU84" s="16">
        <f>IF(Table1[[#This Row],[Sustainability Check 1 (2017-2018) Status]]="Continued", Table1[[#This Row],[Students Per Summer]], 0)</f>
        <v>216</v>
      </c>
      <c r="AV84" s="20">
        <f t="shared" ref="AV84:AV111" si="117">$R84*AU84</f>
        <v>59903.333333333336</v>
      </c>
      <c r="AW84" s="16">
        <f>IF(Table1[[#This Row],[Sustainability Check 1 (2017-2018) Status]]="Continued", Table1[[#This Row],[Students Per Fall]], 0)</f>
        <v>216</v>
      </c>
      <c r="AX84" s="20">
        <f t="shared" ref="AX84:AX87" si="118">$R84*AW84</f>
        <v>59903.333333333336</v>
      </c>
      <c r="AY84" s="16">
        <f>IF(Table1[[#This Row],[Sustainability Check 1 (2017-2018) Status]]="Continued", Table1[[#This Row],[Students Per Spring]], 0)</f>
        <v>216</v>
      </c>
      <c r="AZ84" s="20">
        <f t="shared" ref="AZ84:AZ87" si="119">$R84*AY84</f>
        <v>59903.333333333336</v>
      </c>
      <c r="BA84" s="16">
        <f t="shared" ref="BA84:BA115" si="120">AU84+AW84+AY84</f>
        <v>648</v>
      </c>
      <c r="BB84" s="20">
        <f t="shared" ref="BB84:BB115" si="121">AV84+AX84+AZ84</f>
        <v>179710</v>
      </c>
      <c r="BC84" s="20" t="s">
        <v>145</v>
      </c>
      <c r="BD84" s="16">
        <v>32</v>
      </c>
      <c r="BE84" s="16">
        <v>265</v>
      </c>
      <c r="BF84" s="16">
        <v>228</v>
      </c>
      <c r="BG84" s="16">
        <f t="shared" si="86"/>
        <v>525</v>
      </c>
      <c r="BH84" s="24">
        <v>203.6</v>
      </c>
      <c r="BI84" s="20">
        <f>Table1[[#This Row],[Check 2 Students Total]]*Table1[[#This Row],[Summer 2018 Price Check]]</f>
        <v>106890</v>
      </c>
      <c r="BJ84" s="16">
        <f>IF(Table1[[#This Row],[Sustainability Check 2 (2018-2019) Status]]="Continued", Table1[[#This Row],[Check 2 Students Summer]], 0)</f>
        <v>32</v>
      </c>
      <c r="BK84" s="20">
        <f>Table1[[#This Row],[Summer 2018 Price Check]]*BJ84</f>
        <v>6515.2</v>
      </c>
      <c r="BL84" s="16">
        <f>IF(Table1[[#This Row],[Sustainability Check 2 (2018-2019) Status]]="Continued", Table1[[#This Row],[Check 2 Students Fall]], 0)</f>
        <v>265</v>
      </c>
      <c r="BM84" s="20">
        <f>Table1[[#This Row],[Summer 2018 Price Check]]*BL84</f>
        <v>53954</v>
      </c>
      <c r="BN84" s="15">
        <f>IF(Table1[[#This Row],[Sustainability Check 2 (2018-2019) Status]]="Continued", Table1[Check 2 Students Spring], 0)</f>
        <v>228</v>
      </c>
      <c r="BO84" s="20">
        <f>Table1[[#This Row],[Summer 2018 Price Check]]*Table1[[#This Row],[Spring 2019 Students]]</f>
        <v>46420.799999999996</v>
      </c>
      <c r="BP84" s="16">
        <f t="shared" si="90"/>
        <v>525</v>
      </c>
      <c r="BQ84" s="20">
        <f t="shared" si="91"/>
        <v>106890</v>
      </c>
      <c r="BR84" s="20" t="s">
        <v>145</v>
      </c>
      <c r="BS84" s="15">
        <v>29</v>
      </c>
      <c r="BT84" s="15">
        <v>356</v>
      </c>
      <c r="BU84" s="15">
        <v>350</v>
      </c>
      <c r="BV84" s="15">
        <f t="shared" si="105"/>
        <v>735</v>
      </c>
      <c r="BW84" s="20">
        <v>277.33</v>
      </c>
      <c r="BX84" s="20">
        <f t="shared" si="92"/>
        <v>203837.55</v>
      </c>
      <c r="BY84" s="13" t="s">
        <v>203</v>
      </c>
      <c r="BZ84" s="15">
        <f>IF(Table1[[#This Row],[Check 3 Status]]="Continued", Table1[[#This Row],[Check 3 Students Summer]], 0)</f>
        <v>29</v>
      </c>
      <c r="CA84" s="20">
        <f>Table1[[#This Row],[Check 3 Per Student Savings]]*BZ84</f>
        <v>8042.57</v>
      </c>
      <c r="CB84" s="15">
        <f>IF(Table1[[#This Row],[Check 3 Status]]="Continued", Table1[[#This Row],[Check 3 Students Fall]], 0)</f>
        <v>356</v>
      </c>
      <c r="CC84" s="20">
        <f>Table1[[#This Row],[Check 3 Per Student Savings]]*CB84</f>
        <v>98729.48</v>
      </c>
      <c r="CD84" s="15">
        <f>IF(Table1[[#This Row],[Check 3 Status]]="Continued", Table1[[#This Row],[Check 3 Students Spring]], 0)</f>
        <v>350</v>
      </c>
      <c r="CE84" s="20">
        <f>Table1[[#This Row],[Check 3 Per Student Savings]]*CD84</f>
        <v>97065.5</v>
      </c>
      <c r="CF84" s="15">
        <f t="shared" si="93"/>
        <v>735</v>
      </c>
      <c r="CG84" s="20">
        <f t="shared" si="94"/>
        <v>203837.55</v>
      </c>
      <c r="CH84" s="20" t="s">
        <v>145</v>
      </c>
      <c r="CI84" s="15">
        <v>29</v>
      </c>
      <c r="CJ84" s="15">
        <v>356</v>
      </c>
      <c r="CK84" s="15">
        <v>350</v>
      </c>
      <c r="CL84" s="15">
        <f t="shared" si="95"/>
        <v>735</v>
      </c>
      <c r="CM84" s="20">
        <v>277.33</v>
      </c>
      <c r="CN84" s="20">
        <f t="shared" si="96"/>
        <v>203837.55</v>
      </c>
      <c r="CO84" s="15">
        <f>IF(Table1[[#This Row],[Check 4 Status]]="Continued", Table1[[#This Row],[Check 4 Students Summer]], 0)</f>
        <v>29</v>
      </c>
      <c r="CP84" s="20">
        <f>Table1[[#This Row],[Check 4 Per Student Savings]]*CO84</f>
        <v>8042.57</v>
      </c>
      <c r="CQ84" s="15">
        <f>IF(Table1[[#This Row],[Check 4 Status]]="Continued", Table1[[#This Row],[Check 4 Students Fall]], 0)</f>
        <v>356</v>
      </c>
      <c r="CR84" s="20">
        <f>Table1[[#This Row],[Check 4 Per Student Savings]]*CQ84</f>
        <v>98729.48</v>
      </c>
      <c r="CS84" s="15">
        <f>IF(Table1[[#This Row],[Check 4 Status]]="Continued", Table1[[#This Row],[Check 4 Students Spring]], 0)</f>
        <v>350</v>
      </c>
      <c r="CT84" s="20">
        <f>Table1[[#This Row],[Check 4 Per Student Savings]]*CS84</f>
        <v>97065.5</v>
      </c>
      <c r="CU84" s="89">
        <f t="shared" si="97"/>
        <v>735</v>
      </c>
      <c r="CV84" s="20">
        <f t="shared" si="98"/>
        <v>203837.55</v>
      </c>
      <c r="CW84" s="20" t="s">
        <v>145</v>
      </c>
      <c r="CX84" s="15">
        <v>216</v>
      </c>
      <c r="CY84" s="15">
        <v>216</v>
      </c>
      <c r="CZ84" s="15">
        <v>216</v>
      </c>
      <c r="DA84" s="15">
        <f t="shared" si="99"/>
        <v>648</v>
      </c>
      <c r="DB84" s="20">
        <v>277.33</v>
      </c>
      <c r="DC84" s="20">
        <f t="shared" si="100"/>
        <v>179709.84</v>
      </c>
      <c r="DD84" s="23" t="s">
        <v>136</v>
      </c>
      <c r="DE84" s="15">
        <f>IF(Table1[[#This Row],[Check 5 Status]]="Continued", Table1[[#This Row],[Check 5 Students Summer]], 0)</f>
        <v>216</v>
      </c>
      <c r="DF84" s="20">
        <f>Table1[[#This Row],[Check 5 Per Student Savings]]*DE84</f>
        <v>59903.28</v>
      </c>
      <c r="DG84" s="15">
        <f>IF(Table1[[#This Row],[Check 5 Status]]="Continued", Table1[[#This Row],[Check 5 Students Fall]], 0)</f>
        <v>216</v>
      </c>
      <c r="DH84" s="20">
        <f>Table1[[#This Row],[Check 5 Per Student Savings]]*DG84</f>
        <v>59903.28</v>
      </c>
      <c r="DI84" s="15">
        <f>IF(Table1[[#This Row],[Check 5 Status]]="Continued", Table1[[#This Row],[Check 5 Students Spring]], 0)</f>
        <v>216</v>
      </c>
      <c r="DJ84" s="20">
        <f>Table1[[#This Row],[Check 5 Per Student Savings]]*DI84</f>
        <v>59903.28</v>
      </c>
      <c r="DK84" s="15">
        <f t="shared" si="101"/>
        <v>648</v>
      </c>
      <c r="DL84" s="20">
        <f t="shared" si="102"/>
        <v>179709.84</v>
      </c>
      <c r="DM84" s="20" t="s">
        <v>145</v>
      </c>
      <c r="DN84" s="15">
        <v>216</v>
      </c>
      <c r="DO84" s="15">
        <v>216</v>
      </c>
      <c r="DP84" s="15">
        <v>216</v>
      </c>
      <c r="DQ84" s="15">
        <f t="shared" si="103"/>
        <v>648</v>
      </c>
      <c r="DR84" s="20">
        <v>277.33</v>
      </c>
      <c r="DS84" s="20">
        <f t="shared" si="104"/>
        <v>179709.84</v>
      </c>
      <c r="DT84" s="23" t="s">
        <v>136</v>
      </c>
      <c r="DU84" s="15">
        <f>IF(Table1[[#This Row],[Check 6 Status]]="Continued", Table1[[#This Row],[Check 6 Students Summer]], 0)</f>
        <v>216</v>
      </c>
      <c r="DV84" s="20">
        <f>Table1[[#This Row],[Check 6 Per Student Savings]]*DU84</f>
        <v>59903.28</v>
      </c>
      <c r="DW84" s="15">
        <f>IF(Table1[[#This Row],[Check 6 Status]]="Continued", Table1[[#This Row],[Check 6 Students Fall]], 0)</f>
        <v>216</v>
      </c>
      <c r="DX84" s="20">
        <f>Table1[[#This Row],[Check 6 Per Student Savings]]*DW84</f>
        <v>59903.28</v>
      </c>
      <c r="DY84" s="15">
        <f>IF(Table1[[#This Row],[Check 6 Status]]="Continued", Table1[[#This Row],[Check 6 Students Spring]], 0)</f>
        <v>216</v>
      </c>
      <c r="DZ84" s="20">
        <f>Table1[[#This Row],[Check 6 Per Student Savings]]*DY84</f>
        <v>59903.28</v>
      </c>
      <c r="EA84" s="15">
        <f t="shared" si="106"/>
        <v>648</v>
      </c>
      <c r="EB84" s="20">
        <f t="shared" si="107"/>
        <v>179709.84</v>
      </c>
      <c r="EC84"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4803</v>
      </c>
      <c r="ED84"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1293308.1133333335</v>
      </c>
      <c r="EE84" s="20">
        <f>Table1[[#This Row],[Grand Total Savings]]/Table1[[#This Row],[Total Award]]</f>
        <v>119.75075123456791</v>
      </c>
      <c r="EF84" s="13"/>
      <c r="EG84" s="13"/>
      <c r="EH84" s="13"/>
      <c r="EI84" s="13"/>
      <c r="EJ84" s="13"/>
      <c r="EK84" s="13"/>
      <c r="EL84" s="13"/>
      <c r="FB84" s="13"/>
      <c r="FC84" s="13"/>
      <c r="FD84" s="13"/>
      <c r="FE84" s="13"/>
    </row>
    <row r="85" spans="1:161" x14ac:dyDescent="0.25">
      <c r="A85" s="116">
        <v>165</v>
      </c>
      <c r="B85" s="39" t="s">
        <v>498</v>
      </c>
      <c r="C85" s="23" t="s">
        <v>6</v>
      </c>
      <c r="D85" s="71" t="s">
        <v>134</v>
      </c>
      <c r="E85" s="13" t="s">
        <v>190</v>
      </c>
      <c r="F85" s="52">
        <v>24800</v>
      </c>
      <c r="G85" s="23" t="s">
        <v>136</v>
      </c>
      <c r="H85" s="28" t="s">
        <v>425</v>
      </c>
      <c r="I85" s="28" t="s">
        <v>426</v>
      </c>
      <c r="J85" s="28" t="s">
        <v>537</v>
      </c>
      <c r="K85" s="28" t="s">
        <v>538</v>
      </c>
      <c r="L85" s="28" t="s">
        <v>201</v>
      </c>
      <c r="M85" s="13" t="s">
        <v>154</v>
      </c>
      <c r="N85" s="13" t="s">
        <v>154</v>
      </c>
      <c r="O85" s="13" t="s">
        <v>154</v>
      </c>
      <c r="P85" s="20">
        <v>33000</v>
      </c>
      <c r="Q85" s="13">
        <v>300</v>
      </c>
      <c r="R85" s="20">
        <f t="shared" si="108"/>
        <v>110</v>
      </c>
      <c r="S85" s="15">
        <f t="shared" si="110"/>
        <v>100</v>
      </c>
      <c r="T85" s="15">
        <f t="shared" si="111"/>
        <v>100</v>
      </c>
      <c r="U85" s="15">
        <f t="shared" si="112"/>
        <v>100</v>
      </c>
      <c r="V85" s="13" t="s">
        <v>511</v>
      </c>
      <c r="W85" s="13" t="s">
        <v>144</v>
      </c>
      <c r="Z85" s="45" t="s">
        <v>156</v>
      </c>
      <c r="AA85" s="15">
        <v>0</v>
      </c>
      <c r="AB85" s="20">
        <v>0</v>
      </c>
      <c r="AC85" s="15">
        <v>0</v>
      </c>
      <c r="AD85" s="20">
        <f t="shared" si="85"/>
        <v>0</v>
      </c>
      <c r="AE85" s="15">
        <v>0</v>
      </c>
      <c r="AF85" s="20">
        <f t="shared" si="87"/>
        <v>0</v>
      </c>
      <c r="AG85" s="15">
        <v>0</v>
      </c>
      <c r="AH85" s="20">
        <f t="shared" si="88"/>
        <v>0</v>
      </c>
      <c r="AI85" s="15">
        <v>0</v>
      </c>
      <c r="AJ85" s="20">
        <f t="shared" si="89"/>
        <v>0</v>
      </c>
      <c r="AK85" s="15">
        <v>0</v>
      </c>
      <c r="AL85" s="20">
        <f t="shared" si="109"/>
        <v>0</v>
      </c>
      <c r="AM85" s="15">
        <v>0</v>
      </c>
      <c r="AN85" s="20">
        <v>0</v>
      </c>
      <c r="AO85" s="16">
        <f>Table1[[#This Row],[Students Per Fall]]</f>
        <v>100</v>
      </c>
      <c r="AP85" s="20">
        <f t="shared" si="113"/>
        <v>11000</v>
      </c>
      <c r="AQ85" s="16">
        <f>IF(Table1[[#This Row],[Sustainability Check 1 (2017-2018) Status]]="Continued", Table1[[#This Row],[Students Per Spring]], 0)</f>
        <v>0</v>
      </c>
      <c r="AR85" s="20">
        <f t="shared" si="114"/>
        <v>0</v>
      </c>
      <c r="AS85" s="16">
        <f t="shared" si="115"/>
        <v>100</v>
      </c>
      <c r="AT85" s="20">
        <f t="shared" si="116"/>
        <v>11000</v>
      </c>
      <c r="AU85" s="16">
        <f>IF(Table1[[#This Row],[Sustainability Check 1 (2017-2018) Status]]="Continued", Table1[[#This Row],[Students Per Summer]], 0)</f>
        <v>0</v>
      </c>
      <c r="AV85" s="20">
        <f t="shared" si="117"/>
        <v>0</v>
      </c>
      <c r="AW85" s="16">
        <f>IF(Table1[[#This Row],[Sustainability Check 1 (2017-2018) Status]]="Continued", Table1[[#This Row],[Students Per Fall]], 0)</f>
        <v>0</v>
      </c>
      <c r="AX85" s="20">
        <f t="shared" si="118"/>
        <v>0</v>
      </c>
      <c r="AY85" s="16">
        <f>IF(Table1[[#This Row],[Sustainability Check 1 (2017-2018) Status]]="Continued", Table1[[#This Row],[Students Per Spring]], 0)</f>
        <v>0</v>
      </c>
      <c r="AZ85" s="20">
        <f t="shared" si="119"/>
        <v>0</v>
      </c>
      <c r="BA85" s="16">
        <f t="shared" si="120"/>
        <v>0</v>
      </c>
      <c r="BB85" s="20">
        <f t="shared" si="121"/>
        <v>0</v>
      </c>
      <c r="BC85" s="20" t="s">
        <v>156</v>
      </c>
      <c r="BD85" s="16">
        <v>0</v>
      </c>
      <c r="BE85" s="16">
        <v>0</v>
      </c>
      <c r="BF85" s="16">
        <v>0</v>
      </c>
      <c r="BG85" s="16">
        <f t="shared" si="86"/>
        <v>0</v>
      </c>
      <c r="BH85" s="24">
        <v>208.98</v>
      </c>
      <c r="BI85" s="20">
        <f>Table1[[#This Row],[Check 2 Students Total]]*Table1[[#This Row],[Summer 2018 Price Check]]</f>
        <v>0</v>
      </c>
      <c r="BJ85" s="16">
        <f>IF(Table1[[#This Row],[Sustainability Check 2 (2018-2019) Status]]="Continued", Table1[[#This Row],[Check 2 Students Summer]], 0)</f>
        <v>0</v>
      </c>
      <c r="BK85" s="20">
        <f>Table1[[#This Row],[Summer 2018 Price Check]]*BJ85</f>
        <v>0</v>
      </c>
      <c r="BL85" s="16">
        <f>IF(Table1[[#This Row],[Sustainability Check 2 (2018-2019) Status]]="Continued", Table1[[#This Row],[Check 2 Students Fall]], 0)</f>
        <v>0</v>
      </c>
      <c r="BM85" s="20">
        <f>Table1[[#This Row],[Summer 2018 Price Check]]*BL85</f>
        <v>0</v>
      </c>
      <c r="BN85" s="15">
        <f>IF(Table1[[#This Row],[Sustainability Check 2 (2018-2019) Status]]="Continued", Table1[Check 2 Students Spring], 0)</f>
        <v>0</v>
      </c>
      <c r="BO85" s="20">
        <f>Table1[[#This Row],[Summer 2018 Price Check]]*Table1[[#This Row],[Spring 2019 Students]]</f>
        <v>0</v>
      </c>
      <c r="BP85" s="16">
        <f t="shared" si="90"/>
        <v>0</v>
      </c>
      <c r="BQ85" s="20">
        <f t="shared" si="91"/>
        <v>0</v>
      </c>
      <c r="BR85" s="20" t="s">
        <v>156</v>
      </c>
      <c r="BS85" s="15">
        <v>0</v>
      </c>
      <c r="BT85" s="15">
        <v>0</v>
      </c>
      <c r="BU85" s="15">
        <v>0</v>
      </c>
      <c r="BV85" s="15">
        <f t="shared" si="105"/>
        <v>0</v>
      </c>
      <c r="BW85" s="20">
        <v>0</v>
      </c>
      <c r="BX85" s="20">
        <f t="shared" si="92"/>
        <v>0</v>
      </c>
      <c r="BY85" s="13" t="s">
        <v>511</v>
      </c>
      <c r="BZ85" s="15">
        <f>IF(Table1[[#This Row],[Check 3 Status]]="Continued", Table1[[#This Row],[Check 3 Students Summer]], 0)</f>
        <v>0</v>
      </c>
      <c r="CA85" s="20">
        <f>Table1[[#This Row],[Check 3 Per Student Savings]]*BZ85</f>
        <v>0</v>
      </c>
      <c r="CB85" s="15">
        <f>IF(Table1[[#This Row],[Check 3 Status]]="Continued", Table1[[#This Row],[Check 3 Students Fall]], 0)</f>
        <v>0</v>
      </c>
      <c r="CC85" s="20">
        <f>Table1[[#This Row],[Check 3 Per Student Savings]]*CB85</f>
        <v>0</v>
      </c>
      <c r="CD85" s="15">
        <f>IF(Table1[[#This Row],[Check 3 Status]]="Continued", Table1[[#This Row],[Check 3 Students Spring]], 0)</f>
        <v>0</v>
      </c>
      <c r="CE85" s="20">
        <f>Table1[[#This Row],[Check 3 Per Student Savings]]*CD85</f>
        <v>0</v>
      </c>
      <c r="CF85" s="15">
        <f t="shared" si="93"/>
        <v>0</v>
      </c>
      <c r="CG85" s="20">
        <f t="shared" si="94"/>
        <v>0</v>
      </c>
      <c r="CH85" s="20" t="s">
        <v>156</v>
      </c>
      <c r="CI85" s="15">
        <v>0</v>
      </c>
      <c r="CJ85" s="15">
        <v>0</v>
      </c>
      <c r="CK85" s="15">
        <v>0</v>
      </c>
      <c r="CL85" s="15">
        <f t="shared" si="95"/>
        <v>0</v>
      </c>
      <c r="CM85" s="20">
        <v>0</v>
      </c>
      <c r="CN85" s="20">
        <f t="shared" si="96"/>
        <v>0</v>
      </c>
      <c r="CO85" s="15">
        <f>IF(Table1[[#This Row],[Check 4 Status]]="Continued", Table1[[#This Row],[Check 4 Students Summer]], 0)</f>
        <v>0</v>
      </c>
      <c r="CP85" s="20">
        <f>Table1[[#This Row],[Check 4 Per Student Savings]]*CO85</f>
        <v>0</v>
      </c>
      <c r="CQ85" s="15">
        <f>IF(Table1[[#This Row],[Check 4 Status]]="Continued", Table1[[#This Row],[Check 4 Students Fall]], 0)</f>
        <v>0</v>
      </c>
      <c r="CR85" s="20">
        <f>Table1[[#This Row],[Check 4 Per Student Savings]]*CQ85</f>
        <v>0</v>
      </c>
      <c r="CS85" s="15">
        <f>IF(Table1[[#This Row],[Check 4 Status]]="Continued", Table1[[#This Row],[Check 4 Students Spring]], 0)</f>
        <v>0</v>
      </c>
      <c r="CT85" s="20">
        <f>Table1[[#This Row],[Check 4 Per Student Savings]]*CS85</f>
        <v>0</v>
      </c>
      <c r="CU85" s="89">
        <f t="shared" si="97"/>
        <v>0</v>
      </c>
      <c r="CV85" s="20">
        <f t="shared" si="98"/>
        <v>0</v>
      </c>
      <c r="CW85" s="20" t="s">
        <v>156</v>
      </c>
      <c r="CX85" s="15">
        <v>100</v>
      </c>
      <c r="CY85" s="15">
        <v>100</v>
      </c>
      <c r="CZ85" s="15">
        <v>100</v>
      </c>
      <c r="DA85" s="15">
        <f t="shared" si="99"/>
        <v>300</v>
      </c>
      <c r="DB85" s="20">
        <v>0</v>
      </c>
      <c r="DC85" s="20">
        <f t="shared" si="100"/>
        <v>0</v>
      </c>
      <c r="DD85" s="23" t="s">
        <v>136</v>
      </c>
      <c r="DE85" s="15">
        <f>IF(Table1[[#This Row],[Check 5 Status]]="Continued", Table1[[#This Row],[Check 5 Students Summer]], 0)</f>
        <v>0</v>
      </c>
      <c r="DF85" s="20">
        <f>Table1[[#This Row],[Check 5 Per Student Savings]]*DE85</f>
        <v>0</v>
      </c>
      <c r="DG85" s="15">
        <f>IF(Table1[[#This Row],[Check 5 Status]]="Continued", Table1[[#This Row],[Check 5 Students Fall]], 0)</f>
        <v>0</v>
      </c>
      <c r="DH85" s="20">
        <f>Table1[[#This Row],[Check 5 Per Student Savings]]*DG85</f>
        <v>0</v>
      </c>
      <c r="DI85" s="15">
        <f>IF(Table1[[#This Row],[Check 5 Status]]="Continued", Table1[[#This Row],[Check 5 Students Spring]], 0)</f>
        <v>0</v>
      </c>
      <c r="DJ85" s="20">
        <f>Table1[[#This Row],[Check 5 Per Student Savings]]*DI85</f>
        <v>0</v>
      </c>
      <c r="DK85" s="15">
        <f t="shared" si="101"/>
        <v>0</v>
      </c>
      <c r="DL85" s="20">
        <f t="shared" si="102"/>
        <v>0</v>
      </c>
      <c r="DM85" s="20" t="s">
        <v>156</v>
      </c>
      <c r="DN85" s="15">
        <v>100</v>
      </c>
      <c r="DO85" s="15">
        <v>100</v>
      </c>
      <c r="DP85" s="15">
        <v>100</v>
      </c>
      <c r="DQ85" s="15">
        <f t="shared" si="103"/>
        <v>300</v>
      </c>
      <c r="DR85" s="20">
        <v>0</v>
      </c>
      <c r="DS85" s="20">
        <f t="shared" si="104"/>
        <v>0</v>
      </c>
      <c r="DT85" s="23" t="s">
        <v>136</v>
      </c>
      <c r="DU85" s="15">
        <f>IF(Table1[[#This Row],[Check 6 Status]]="Continued", Table1[[#This Row],[Check 6 Students Summer]], 0)</f>
        <v>0</v>
      </c>
      <c r="DV85" s="20">
        <f>Table1[[#This Row],[Check 6 Per Student Savings]]*DU85</f>
        <v>0</v>
      </c>
      <c r="DW85" s="15">
        <f>IF(Table1[[#This Row],[Check 6 Status]]="Continued", Table1[[#This Row],[Check 6 Students Fall]], 0)</f>
        <v>0</v>
      </c>
      <c r="DX85" s="20">
        <f>Table1[[#This Row],[Check 6 Per Student Savings]]*DW85</f>
        <v>0</v>
      </c>
      <c r="DY85" s="15">
        <f>IF(Table1[[#This Row],[Check 6 Status]]="Continued", Table1[[#This Row],[Check 6 Students Spring]], 0)</f>
        <v>0</v>
      </c>
      <c r="DZ85" s="20">
        <f>Table1[[#This Row],[Check 6 Per Student Savings]]*DY85</f>
        <v>0</v>
      </c>
      <c r="EA85" s="15">
        <f t="shared" si="106"/>
        <v>0</v>
      </c>
      <c r="EB85" s="20">
        <f t="shared" si="107"/>
        <v>0</v>
      </c>
      <c r="EC85"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100</v>
      </c>
      <c r="ED85"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11000</v>
      </c>
      <c r="EE85" s="20">
        <f>Table1[[#This Row],[Grand Total Savings]]/Table1[[#This Row],[Total Award]]</f>
        <v>0.44354838709677419</v>
      </c>
      <c r="EF85" s="13"/>
      <c r="EG85" s="13"/>
      <c r="EH85" s="13"/>
      <c r="EI85" s="13"/>
      <c r="EJ85" s="13"/>
      <c r="EK85" s="13"/>
      <c r="EL85" s="13"/>
      <c r="FB85" s="13"/>
      <c r="FC85" s="13"/>
      <c r="FD85" s="13"/>
      <c r="FE85" s="13"/>
    </row>
    <row r="86" spans="1:161" x14ac:dyDescent="0.25">
      <c r="A86" s="116">
        <v>167</v>
      </c>
      <c r="B86" s="40" t="s">
        <v>498</v>
      </c>
      <c r="C86" s="23" t="s">
        <v>6</v>
      </c>
      <c r="D86" s="71" t="s">
        <v>134</v>
      </c>
      <c r="E86" s="124" t="s">
        <v>211</v>
      </c>
      <c r="F86" s="52">
        <v>30000</v>
      </c>
      <c r="G86" s="23" t="s">
        <v>136</v>
      </c>
      <c r="H86" s="28" t="s">
        <v>539</v>
      </c>
      <c r="I86" s="28" t="s">
        <v>540</v>
      </c>
      <c r="J86" s="28" t="s">
        <v>509</v>
      </c>
      <c r="K86" s="28" t="s">
        <v>541</v>
      </c>
      <c r="L86" s="28" t="s">
        <v>467</v>
      </c>
      <c r="M86" s="13" t="s">
        <v>163</v>
      </c>
      <c r="N86" s="13" t="s">
        <v>163</v>
      </c>
      <c r="O86" s="13" t="s">
        <v>163</v>
      </c>
      <c r="P86" s="131">
        <v>64862</v>
      </c>
      <c r="Q86" s="13">
        <v>315</v>
      </c>
      <c r="R86" s="131">
        <f t="shared" si="108"/>
        <v>205.9111111111111</v>
      </c>
      <c r="S86" s="15">
        <f t="shared" si="110"/>
        <v>105</v>
      </c>
      <c r="T86" s="15">
        <f t="shared" si="111"/>
        <v>105</v>
      </c>
      <c r="U86" s="15">
        <f t="shared" si="112"/>
        <v>105</v>
      </c>
      <c r="V86" s="13" t="s">
        <v>449</v>
      </c>
      <c r="W86" s="13" t="s">
        <v>144</v>
      </c>
      <c r="Z86" s="13" t="s">
        <v>145</v>
      </c>
      <c r="AA86" s="15">
        <v>0</v>
      </c>
      <c r="AB86" s="20">
        <v>0</v>
      </c>
      <c r="AC86" s="15">
        <v>0</v>
      </c>
      <c r="AD86" s="20">
        <f t="shared" si="85"/>
        <v>0</v>
      </c>
      <c r="AE86" s="15">
        <v>0</v>
      </c>
      <c r="AF86" s="20">
        <f t="shared" si="87"/>
        <v>0</v>
      </c>
      <c r="AG86" s="15">
        <v>0</v>
      </c>
      <c r="AH86" s="20">
        <f t="shared" si="88"/>
        <v>0</v>
      </c>
      <c r="AI86" s="15">
        <v>0</v>
      </c>
      <c r="AJ86" s="20">
        <f t="shared" si="89"/>
        <v>0</v>
      </c>
      <c r="AK86" s="15">
        <v>0</v>
      </c>
      <c r="AL86" s="20">
        <f t="shared" si="109"/>
        <v>0</v>
      </c>
      <c r="AM86" s="15">
        <f>IF(Table1[[#This Row],[Sustainability Check 1 (2017-2018) Status]]="Continued", Table1[[#This Row],[Students Per Summer]], 0)</f>
        <v>105</v>
      </c>
      <c r="AN86" s="20">
        <f>$R86*AM86</f>
        <v>21620.666666666664</v>
      </c>
      <c r="AO86" s="16">
        <f>IF(Table1[[#This Row],[Sustainability Check 1 (2017-2018) Status]]="Continued", Table1[[#This Row],[Students Per Fall]], 0)</f>
        <v>105</v>
      </c>
      <c r="AP86" s="20">
        <f t="shared" si="113"/>
        <v>21620.666666666664</v>
      </c>
      <c r="AQ86" s="16">
        <f>IF(Table1[[#This Row],[Sustainability Check 1 (2017-2018) Status]]="Continued", Table1[[#This Row],[Students Per Spring]], 0)</f>
        <v>105</v>
      </c>
      <c r="AR86" s="20">
        <f t="shared" si="114"/>
        <v>21620.666666666664</v>
      </c>
      <c r="AS86" s="16">
        <f t="shared" si="115"/>
        <v>315</v>
      </c>
      <c r="AT86" s="20">
        <f t="shared" si="116"/>
        <v>64861.999999999993</v>
      </c>
      <c r="AU86" s="16">
        <f>IF(Table1[[#This Row],[Sustainability Check 1 (2017-2018) Status]]="Continued", Table1[[#This Row],[Students Per Summer]], 0)</f>
        <v>105</v>
      </c>
      <c r="AV86" s="20">
        <f t="shared" si="117"/>
        <v>21620.666666666664</v>
      </c>
      <c r="AW86" s="16">
        <f>IF(Table1[[#This Row],[Sustainability Check 1 (2017-2018) Status]]="Continued", Table1[[#This Row],[Students Per Fall]], 0)</f>
        <v>105</v>
      </c>
      <c r="AX86" s="20">
        <f t="shared" si="118"/>
        <v>21620.666666666664</v>
      </c>
      <c r="AY86" s="16">
        <f>IF(Table1[[#This Row],[Sustainability Check 1 (2017-2018) Status]]="Continued", Table1[[#This Row],[Students Per Spring]], 0)</f>
        <v>105</v>
      </c>
      <c r="AZ86" s="20">
        <f t="shared" si="119"/>
        <v>21620.666666666664</v>
      </c>
      <c r="BA86" s="16">
        <f t="shared" si="120"/>
        <v>315</v>
      </c>
      <c r="BB86" s="20">
        <f t="shared" si="121"/>
        <v>64861.999999999993</v>
      </c>
      <c r="BC86" s="20" t="s">
        <v>145</v>
      </c>
      <c r="BD86" s="16">
        <v>38</v>
      </c>
      <c r="BE86" s="16">
        <v>75</v>
      </c>
      <c r="BF86" s="16">
        <v>75</v>
      </c>
      <c r="BG86" s="16">
        <f t="shared" si="86"/>
        <v>188</v>
      </c>
      <c r="BH86" s="24">
        <v>171.25</v>
      </c>
      <c r="BI86" s="20">
        <f>Table1[[#This Row],[Check 2 Students Total]]*Table1[[#This Row],[Summer 2018 Price Check]]</f>
        <v>32195</v>
      </c>
      <c r="BJ86" s="16">
        <f>IF(Table1[[#This Row],[Sustainability Check 2 (2018-2019) Status]]="Continued", Table1[[#This Row],[Check 2 Students Summer]], 0)</f>
        <v>38</v>
      </c>
      <c r="BK86" s="20">
        <f>Table1[[#This Row],[Summer 2018 Price Check]]*BJ86</f>
        <v>6507.5</v>
      </c>
      <c r="BL86" s="16">
        <f>IF(Table1[[#This Row],[Sustainability Check 2 (2018-2019) Status]]="Continued", Table1[[#This Row],[Check 2 Students Fall]], 0)</f>
        <v>75</v>
      </c>
      <c r="BM86" s="20">
        <f>Table1[[#This Row],[Summer 2018 Price Check]]*BL86</f>
        <v>12843.75</v>
      </c>
      <c r="BN86" s="15">
        <f>IF(Table1[[#This Row],[Sustainability Check 2 (2018-2019) Status]]="Continued", Table1[Check 2 Students Spring], 0)</f>
        <v>75</v>
      </c>
      <c r="BO86" s="20">
        <f>Table1[[#This Row],[Summer 2018 Price Check]]*Table1[[#This Row],[Spring 2019 Students]]</f>
        <v>12843.75</v>
      </c>
      <c r="BP86" s="16">
        <f t="shared" si="90"/>
        <v>188</v>
      </c>
      <c r="BQ86" s="20">
        <f t="shared" si="91"/>
        <v>32195</v>
      </c>
      <c r="BR86" s="20" t="s">
        <v>145</v>
      </c>
      <c r="BS86" s="15">
        <v>38</v>
      </c>
      <c r="BT86" s="15">
        <v>75</v>
      </c>
      <c r="BU86" s="15">
        <v>75</v>
      </c>
      <c r="BV86" s="15">
        <f t="shared" si="105"/>
        <v>188</v>
      </c>
      <c r="BW86" s="131">
        <v>213.5</v>
      </c>
      <c r="BX86" s="20">
        <f t="shared" si="92"/>
        <v>40138</v>
      </c>
      <c r="BY86" s="13" t="s">
        <v>449</v>
      </c>
      <c r="BZ86" s="15">
        <f>IF(Table1[[#This Row],[Check 3 Status]]="Continued", Table1[[#This Row],[Check 3 Students Summer]], 0)</f>
        <v>38</v>
      </c>
      <c r="CA86" s="20">
        <f>Table1[[#This Row],[Check 3 Per Student Savings]]*BZ86</f>
        <v>8113</v>
      </c>
      <c r="CB86" s="15">
        <f>IF(Table1[[#This Row],[Check 3 Status]]="Continued", Table1[[#This Row],[Check 3 Students Fall]], 0)</f>
        <v>75</v>
      </c>
      <c r="CC86" s="20">
        <f>Table1[[#This Row],[Check 3 Per Student Savings]]*CB86</f>
        <v>16012.5</v>
      </c>
      <c r="CD86" s="15">
        <f>IF(Table1[[#This Row],[Check 3 Status]]="Continued", Table1[[#This Row],[Check 3 Students Spring]], 0)</f>
        <v>75</v>
      </c>
      <c r="CE86" s="20">
        <f>Table1[[#This Row],[Check 3 Per Student Savings]]*CD86</f>
        <v>16012.5</v>
      </c>
      <c r="CF86" s="15">
        <f t="shared" si="93"/>
        <v>188</v>
      </c>
      <c r="CG86" s="20">
        <f t="shared" si="94"/>
        <v>40138</v>
      </c>
      <c r="CH86" s="20" t="s">
        <v>145</v>
      </c>
      <c r="CI86" s="15">
        <v>38</v>
      </c>
      <c r="CJ86" s="15">
        <v>75</v>
      </c>
      <c r="CK86" s="15">
        <v>75</v>
      </c>
      <c r="CL86" s="15">
        <f t="shared" si="95"/>
        <v>188</v>
      </c>
      <c r="CM86" s="20">
        <v>213.5</v>
      </c>
      <c r="CN86" s="20">
        <f t="shared" si="96"/>
        <v>40138</v>
      </c>
      <c r="CO86" s="15">
        <f>IF(Table1[[#This Row],[Check 4 Status]]="Continued", Table1[[#This Row],[Check 4 Students Summer]], 0)</f>
        <v>38</v>
      </c>
      <c r="CP86" s="20">
        <f>Table1[[#This Row],[Check 4 Per Student Savings]]*CO86</f>
        <v>8113</v>
      </c>
      <c r="CQ86" s="15">
        <f>IF(Table1[[#This Row],[Check 4 Status]]="Continued", Table1[[#This Row],[Check 4 Students Fall]], 0)</f>
        <v>75</v>
      </c>
      <c r="CR86" s="20">
        <f>Table1[[#This Row],[Check 4 Per Student Savings]]*CQ86</f>
        <v>16012.5</v>
      </c>
      <c r="CS86" s="15">
        <f>IF(Table1[[#This Row],[Check 4 Status]]="Continued", Table1[[#This Row],[Check 4 Students Spring]], 0)</f>
        <v>75</v>
      </c>
      <c r="CT86" s="20">
        <f>Table1[[#This Row],[Check 4 Per Student Savings]]*CS86</f>
        <v>16012.5</v>
      </c>
      <c r="CU86" s="89">
        <f t="shared" si="97"/>
        <v>188</v>
      </c>
      <c r="CV86" s="20">
        <f t="shared" si="98"/>
        <v>40138</v>
      </c>
      <c r="CW86" s="20" t="s">
        <v>145</v>
      </c>
      <c r="CX86" s="15">
        <v>105</v>
      </c>
      <c r="CY86" s="15">
        <v>105</v>
      </c>
      <c r="CZ86" s="15">
        <v>105</v>
      </c>
      <c r="DA86" s="15">
        <f t="shared" si="99"/>
        <v>315</v>
      </c>
      <c r="DB86" s="20">
        <v>213.5</v>
      </c>
      <c r="DC86" s="20">
        <f t="shared" si="100"/>
        <v>67252.5</v>
      </c>
      <c r="DD86" s="23" t="s">
        <v>136</v>
      </c>
      <c r="DE86" s="15">
        <f>IF(Table1[[#This Row],[Check 5 Status]]="Continued", Table1[[#This Row],[Check 5 Students Summer]], 0)</f>
        <v>105</v>
      </c>
      <c r="DF86" s="20">
        <f>Table1[[#This Row],[Check 5 Per Student Savings]]*DE86</f>
        <v>22417.5</v>
      </c>
      <c r="DG86" s="15">
        <f>IF(Table1[[#This Row],[Check 5 Status]]="Continued", Table1[[#This Row],[Check 5 Students Fall]], 0)</f>
        <v>105</v>
      </c>
      <c r="DH86" s="20">
        <f>Table1[[#This Row],[Check 5 Per Student Savings]]*DG86</f>
        <v>22417.5</v>
      </c>
      <c r="DI86" s="15">
        <f>IF(Table1[[#This Row],[Check 5 Status]]="Continued", Table1[[#This Row],[Check 5 Students Spring]], 0)</f>
        <v>105</v>
      </c>
      <c r="DJ86" s="20">
        <f>Table1[[#This Row],[Check 5 Per Student Savings]]*DI86</f>
        <v>22417.5</v>
      </c>
      <c r="DK86" s="15">
        <f t="shared" si="101"/>
        <v>315</v>
      </c>
      <c r="DL86" s="20">
        <f t="shared" si="102"/>
        <v>67252.5</v>
      </c>
      <c r="DM86" s="20" t="s">
        <v>145</v>
      </c>
      <c r="DN86" s="15">
        <v>105</v>
      </c>
      <c r="DO86" s="15">
        <v>105</v>
      </c>
      <c r="DP86" s="15">
        <v>105</v>
      </c>
      <c r="DQ86" s="15">
        <f t="shared" si="103"/>
        <v>315</v>
      </c>
      <c r="DR86" s="20">
        <v>213.5</v>
      </c>
      <c r="DS86" s="20">
        <f t="shared" si="104"/>
        <v>67252.5</v>
      </c>
      <c r="DT86" s="23" t="s">
        <v>136</v>
      </c>
      <c r="DU86" s="15">
        <f>IF(Table1[[#This Row],[Check 6 Status]]="Continued", Table1[[#This Row],[Check 6 Students Summer]], 0)</f>
        <v>105</v>
      </c>
      <c r="DV86" s="20">
        <f>Table1[[#This Row],[Check 6 Per Student Savings]]*DU86</f>
        <v>22417.5</v>
      </c>
      <c r="DW86" s="15">
        <f>IF(Table1[[#This Row],[Check 6 Status]]="Continued", Table1[[#This Row],[Check 6 Students Fall]], 0)</f>
        <v>105</v>
      </c>
      <c r="DX86" s="20">
        <f>Table1[[#This Row],[Check 6 Per Student Savings]]*DW86</f>
        <v>22417.5</v>
      </c>
      <c r="DY86" s="15">
        <f>IF(Table1[[#This Row],[Check 6 Status]]="Continued", Table1[[#This Row],[Check 6 Students Spring]], 0)</f>
        <v>105</v>
      </c>
      <c r="DZ86" s="20">
        <f>Table1[[#This Row],[Check 6 Per Student Savings]]*DY86</f>
        <v>22417.5</v>
      </c>
      <c r="EA86" s="15">
        <f t="shared" si="106"/>
        <v>315</v>
      </c>
      <c r="EB86" s="20">
        <f t="shared" si="107"/>
        <v>67252.5</v>
      </c>
      <c r="EC86"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1824</v>
      </c>
      <c r="ED86"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376700</v>
      </c>
      <c r="EE86" s="20">
        <f>Table1[[#This Row],[Grand Total Savings]]/Table1[[#This Row],[Total Award]]</f>
        <v>12.556666666666667</v>
      </c>
      <c r="EF86" s="13"/>
      <c r="EG86" s="13"/>
      <c r="EH86" s="13"/>
      <c r="EI86" s="13"/>
      <c r="EJ86" s="13"/>
      <c r="EK86" s="13"/>
      <c r="EL86" s="13"/>
      <c r="FB86" s="13"/>
      <c r="FC86" s="13"/>
      <c r="FD86" s="13"/>
      <c r="FE86" s="13"/>
    </row>
    <row r="87" spans="1:161" x14ac:dyDescent="0.25">
      <c r="A87" s="116">
        <v>168</v>
      </c>
      <c r="B87" s="40" t="s">
        <v>498</v>
      </c>
      <c r="C87" s="23" t="s">
        <v>6</v>
      </c>
      <c r="D87" s="71" t="s">
        <v>134</v>
      </c>
      <c r="E87" s="13" t="s">
        <v>177</v>
      </c>
      <c r="F87" s="52">
        <v>10800</v>
      </c>
      <c r="G87" s="23" t="s">
        <v>136</v>
      </c>
      <c r="H87" s="28" t="s">
        <v>542</v>
      </c>
      <c r="I87" s="28" t="s">
        <v>543</v>
      </c>
      <c r="J87" s="28" t="s">
        <v>214</v>
      </c>
      <c r="K87" s="28" t="s">
        <v>215</v>
      </c>
      <c r="L87" s="28" t="s">
        <v>216</v>
      </c>
      <c r="M87" s="13" t="s">
        <v>163</v>
      </c>
      <c r="N87" s="13" t="s">
        <v>163</v>
      </c>
      <c r="O87" s="13" t="s">
        <v>163</v>
      </c>
      <c r="P87" s="20">
        <v>153250</v>
      </c>
      <c r="Q87" s="16">
        <v>1000</v>
      </c>
      <c r="R87" s="20">
        <f t="shared" si="108"/>
        <v>153.25</v>
      </c>
      <c r="S87" s="15">
        <f t="shared" si="110"/>
        <v>333.33333333333331</v>
      </c>
      <c r="T87" s="15">
        <f t="shared" si="111"/>
        <v>333.33333333333331</v>
      </c>
      <c r="U87" s="15">
        <f t="shared" si="112"/>
        <v>333.33333333333331</v>
      </c>
      <c r="V87" s="13" t="s">
        <v>511</v>
      </c>
      <c r="W87" s="13" t="s">
        <v>144</v>
      </c>
      <c r="Z87" s="13" t="s">
        <v>145</v>
      </c>
      <c r="AA87" s="15">
        <v>0</v>
      </c>
      <c r="AB87" s="20">
        <v>0</v>
      </c>
      <c r="AC87" s="15">
        <v>0</v>
      </c>
      <c r="AD87" s="20">
        <f t="shared" si="85"/>
        <v>0</v>
      </c>
      <c r="AE87" s="15">
        <v>0</v>
      </c>
      <c r="AF87" s="20">
        <f t="shared" si="87"/>
        <v>0</v>
      </c>
      <c r="AG87" s="15">
        <v>0</v>
      </c>
      <c r="AH87" s="20">
        <f t="shared" si="88"/>
        <v>0</v>
      </c>
      <c r="AI87" s="15">
        <v>0</v>
      </c>
      <c r="AJ87" s="20">
        <f t="shared" si="89"/>
        <v>0</v>
      </c>
      <c r="AK87" s="15">
        <v>0</v>
      </c>
      <c r="AL87" s="20">
        <f t="shared" si="109"/>
        <v>0</v>
      </c>
      <c r="AM87" s="15">
        <v>0</v>
      </c>
      <c r="AN87" s="20">
        <v>0</v>
      </c>
      <c r="AO87" s="16">
        <f>Table1[[#This Row],[Students Per Fall]]</f>
        <v>333.33333333333331</v>
      </c>
      <c r="AP87" s="20">
        <f t="shared" si="113"/>
        <v>51083.333333333328</v>
      </c>
      <c r="AQ87" s="16">
        <f>IF(Table1[[#This Row],[Sustainability Check 1 (2017-2018) Status]]="Continued", Table1[[#This Row],[Students Per Spring]], 0)</f>
        <v>333.33333333333331</v>
      </c>
      <c r="AR87" s="20">
        <f t="shared" si="114"/>
        <v>51083.333333333328</v>
      </c>
      <c r="AS87" s="16">
        <f t="shared" si="115"/>
        <v>666.66666666666663</v>
      </c>
      <c r="AT87" s="20">
        <f t="shared" si="116"/>
        <v>102166.66666666666</v>
      </c>
      <c r="AU87" s="16">
        <f>IF(Table1[[#This Row],[Sustainability Check 1 (2017-2018) Status]]="Continued", Table1[[#This Row],[Students Per Summer]], 0)</f>
        <v>333.33333333333331</v>
      </c>
      <c r="AV87" s="20">
        <f t="shared" si="117"/>
        <v>51083.333333333328</v>
      </c>
      <c r="AW87" s="16">
        <f>IF(Table1[[#This Row],[Sustainability Check 1 (2017-2018) Status]]="Continued", Table1[[#This Row],[Students Per Fall]], 0)</f>
        <v>333.33333333333331</v>
      </c>
      <c r="AX87" s="20">
        <f t="shared" si="118"/>
        <v>51083.333333333328</v>
      </c>
      <c r="AY87" s="16">
        <f>IF(Table1[[#This Row],[Sustainability Check 1 (2017-2018) Status]]="Continued", Table1[[#This Row],[Students Per Spring]], 0)</f>
        <v>333.33333333333331</v>
      </c>
      <c r="AZ87" s="20">
        <f t="shared" si="119"/>
        <v>51083.333333333328</v>
      </c>
      <c r="BA87" s="16">
        <f t="shared" si="120"/>
        <v>1000</v>
      </c>
      <c r="BB87" s="20">
        <f t="shared" si="121"/>
        <v>153250</v>
      </c>
      <c r="BC87" s="20" t="s">
        <v>145</v>
      </c>
      <c r="BD87" s="16">
        <v>20</v>
      </c>
      <c r="BE87" s="16">
        <v>160</v>
      </c>
      <c r="BF87" s="16">
        <v>160</v>
      </c>
      <c r="BG87" s="16">
        <f t="shared" si="86"/>
        <v>340</v>
      </c>
      <c r="BH87" s="24">
        <v>142.97999999999999</v>
      </c>
      <c r="BI87" s="20">
        <f>Table1[[#This Row],[Check 2 Students Total]]*Table1[[#This Row],[Summer 2018 Price Check]]</f>
        <v>48613.2</v>
      </c>
      <c r="BJ87" s="16">
        <f>IF(Table1[[#This Row],[Sustainability Check 2 (2018-2019) Status]]="Continued", Table1[[#This Row],[Check 2 Students Summer]], 0)</f>
        <v>20</v>
      </c>
      <c r="BK87" s="20">
        <f>Table1[[#This Row],[Summer 2018 Price Check]]*BJ87</f>
        <v>2859.6</v>
      </c>
      <c r="BL87" s="16">
        <f>IF(Table1[[#This Row],[Sustainability Check 2 (2018-2019) Status]]="Continued", Table1[[#This Row],[Check 2 Students Fall]], 0)</f>
        <v>160</v>
      </c>
      <c r="BM87" s="20">
        <f>Table1[[#This Row],[Summer 2018 Price Check]]*BL87</f>
        <v>22876.799999999999</v>
      </c>
      <c r="BN87" s="15">
        <f>IF(Table1[[#This Row],[Sustainability Check 2 (2018-2019) Status]]="Continued", Table1[Check 2 Students Spring], 0)</f>
        <v>160</v>
      </c>
      <c r="BO87" s="20">
        <f>Table1[[#This Row],[Summer 2018 Price Check]]*Table1[[#This Row],[Spring 2019 Students]]</f>
        <v>22876.799999999999</v>
      </c>
      <c r="BP87" s="16">
        <f t="shared" si="90"/>
        <v>340</v>
      </c>
      <c r="BQ87" s="20">
        <f t="shared" si="91"/>
        <v>48613.2</v>
      </c>
      <c r="BR87" s="20" t="s">
        <v>145</v>
      </c>
      <c r="BS87" s="15">
        <v>20</v>
      </c>
      <c r="BT87" s="15">
        <v>160</v>
      </c>
      <c r="BU87" s="15">
        <v>160</v>
      </c>
      <c r="BV87" s="15">
        <f t="shared" si="105"/>
        <v>340</v>
      </c>
      <c r="BW87" s="20">
        <v>158.25</v>
      </c>
      <c r="BX87" s="20">
        <f t="shared" si="92"/>
        <v>53805</v>
      </c>
      <c r="BY87" s="13" t="s">
        <v>511</v>
      </c>
      <c r="BZ87" s="15">
        <f>IF(Table1[[#This Row],[Check 3 Status]]="Continued", Table1[[#This Row],[Check 3 Students Summer]], 0)</f>
        <v>20</v>
      </c>
      <c r="CA87" s="20">
        <f>Table1[[#This Row],[Check 3 Per Student Savings]]*BZ87</f>
        <v>3165</v>
      </c>
      <c r="CB87" s="15">
        <f>IF(Table1[[#This Row],[Check 3 Status]]="Continued", Table1[[#This Row],[Check 3 Students Fall]], 0)</f>
        <v>160</v>
      </c>
      <c r="CC87" s="20">
        <f>Table1[[#This Row],[Check 3 Per Student Savings]]*CB87</f>
        <v>25320</v>
      </c>
      <c r="CD87" s="15">
        <f>IF(Table1[[#This Row],[Check 3 Status]]="Continued", Table1[[#This Row],[Check 3 Students Spring]], 0)</f>
        <v>160</v>
      </c>
      <c r="CE87" s="20">
        <f>Table1[[#This Row],[Check 3 Per Student Savings]]*CD87</f>
        <v>25320</v>
      </c>
      <c r="CF87" s="15">
        <f t="shared" si="93"/>
        <v>340</v>
      </c>
      <c r="CG87" s="20">
        <f t="shared" si="94"/>
        <v>53805</v>
      </c>
      <c r="CH87" s="20" t="s">
        <v>145</v>
      </c>
      <c r="CI87" s="15">
        <v>20</v>
      </c>
      <c r="CJ87" s="15">
        <v>160</v>
      </c>
      <c r="CK87" s="15">
        <v>160</v>
      </c>
      <c r="CL87" s="15">
        <f t="shared" si="95"/>
        <v>340</v>
      </c>
      <c r="CM87" s="20">
        <v>158.25</v>
      </c>
      <c r="CN87" s="20">
        <f t="shared" si="96"/>
        <v>53805</v>
      </c>
      <c r="CO87" s="15">
        <f>IF(Table1[[#This Row],[Check 4 Status]]="Continued", Table1[[#This Row],[Check 4 Students Summer]], 0)</f>
        <v>20</v>
      </c>
      <c r="CP87" s="20">
        <f>Table1[[#This Row],[Check 4 Per Student Savings]]*CO87</f>
        <v>3165</v>
      </c>
      <c r="CQ87" s="15">
        <f>IF(Table1[[#This Row],[Check 4 Status]]="Continued", Table1[[#This Row],[Check 4 Students Fall]], 0)</f>
        <v>160</v>
      </c>
      <c r="CR87" s="20">
        <f>Table1[[#This Row],[Check 4 Per Student Savings]]*CQ87</f>
        <v>25320</v>
      </c>
      <c r="CS87" s="15">
        <f>IF(Table1[[#This Row],[Check 4 Status]]="Continued", Table1[[#This Row],[Check 4 Students Spring]], 0)</f>
        <v>160</v>
      </c>
      <c r="CT87" s="20">
        <f>Table1[[#This Row],[Check 4 Per Student Savings]]*CS87</f>
        <v>25320</v>
      </c>
      <c r="CU87" s="89">
        <f t="shared" si="97"/>
        <v>340</v>
      </c>
      <c r="CV87" s="20">
        <f t="shared" si="98"/>
        <v>53805</v>
      </c>
      <c r="CW87" s="20" t="s">
        <v>145</v>
      </c>
      <c r="CX87" s="15">
        <v>333.33333333333331</v>
      </c>
      <c r="CY87" s="15">
        <v>333.33333333333331</v>
      </c>
      <c r="CZ87" s="15">
        <v>333.33333333333331</v>
      </c>
      <c r="DA87" s="15">
        <f t="shared" si="99"/>
        <v>1000</v>
      </c>
      <c r="DB87" s="20">
        <v>158.25</v>
      </c>
      <c r="DC87" s="20">
        <f t="shared" si="100"/>
        <v>158250</v>
      </c>
      <c r="DD87" s="23" t="s">
        <v>136</v>
      </c>
      <c r="DE87" s="15">
        <f>IF(Table1[[#This Row],[Check 5 Status]]="Continued", Table1[[#This Row],[Check 5 Students Summer]], 0)</f>
        <v>333.33333333333331</v>
      </c>
      <c r="DF87" s="20">
        <f>Table1[[#This Row],[Check 5 Per Student Savings]]*DE87</f>
        <v>52750</v>
      </c>
      <c r="DG87" s="15">
        <f>IF(Table1[[#This Row],[Check 5 Status]]="Continued", Table1[[#This Row],[Check 5 Students Fall]], 0)</f>
        <v>333.33333333333331</v>
      </c>
      <c r="DH87" s="20">
        <f>Table1[[#This Row],[Check 5 Per Student Savings]]*DG87</f>
        <v>52750</v>
      </c>
      <c r="DI87" s="15">
        <f>IF(Table1[[#This Row],[Check 5 Status]]="Continued", Table1[[#This Row],[Check 5 Students Spring]], 0)</f>
        <v>333.33333333333331</v>
      </c>
      <c r="DJ87" s="20">
        <f>Table1[[#This Row],[Check 5 Per Student Savings]]*DI87</f>
        <v>52750</v>
      </c>
      <c r="DK87" s="15">
        <f t="shared" si="101"/>
        <v>1000</v>
      </c>
      <c r="DL87" s="20">
        <f t="shared" si="102"/>
        <v>158250</v>
      </c>
      <c r="DM87" s="20" t="s">
        <v>145</v>
      </c>
      <c r="DN87" s="15">
        <v>333.33333333333331</v>
      </c>
      <c r="DO87" s="15">
        <v>333.33333333333331</v>
      </c>
      <c r="DP87" s="15">
        <v>333.33333333333331</v>
      </c>
      <c r="DQ87" s="15">
        <f t="shared" si="103"/>
        <v>1000</v>
      </c>
      <c r="DR87" s="20">
        <v>158.25</v>
      </c>
      <c r="DS87" s="20">
        <f t="shared" si="104"/>
        <v>158250</v>
      </c>
      <c r="DT87" s="23" t="s">
        <v>136</v>
      </c>
      <c r="DU87" s="15">
        <f>IF(Table1[[#This Row],[Check 6 Status]]="Continued", Table1[[#This Row],[Check 6 Students Summer]], 0)</f>
        <v>333.33333333333331</v>
      </c>
      <c r="DV87" s="20">
        <f>Table1[[#This Row],[Check 6 Per Student Savings]]*DU87</f>
        <v>52750</v>
      </c>
      <c r="DW87" s="15">
        <f>IF(Table1[[#This Row],[Check 6 Status]]="Continued", Table1[[#This Row],[Check 6 Students Fall]], 0)</f>
        <v>333.33333333333331</v>
      </c>
      <c r="DX87" s="20">
        <f>Table1[[#This Row],[Check 6 Per Student Savings]]*DW87</f>
        <v>52750</v>
      </c>
      <c r="DY87" s="15">
        <f>IF(Table1[[#This Row],[Check 6 Status]]="Continued", Table1[[#This Row],[Check 6 Students Spring]], 0)</f>
        <v>333.33333333333331</v>
      </c>
      <c r="DZ87" s="20">
        <f>Table1[[#This Row],[Check 6 Per Student Savings]]*DY87</f>
        <v>52750</v>
      </c>
      <c r="EA87" s="15">
        <f t="shared" si="106"/>
        <v>1000</v>
      </c>
      <c r="EB87" s="20">
        <f t="shared" si="107"/>
        <v>158250</v>
      </c>
      <c r="EC87"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4686.6666666666661</v>
      </c>
      <c r="ED87"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728139.8666666667</v>
      </c>
      <c r="EE87" s="20">
        <f>Table1[[#This Row],[Grand Total Savings]]/Table1[[#This Row],[Total Award]]</f>
        <v>67.420358024691367</v>
      </c>
      <c r="EF87" s="13"/>
      <c r="EG87" s="13"/>
      <c r="EH87" s="13"/>
      <c r="EI87" s="13"/>
      <c r="EJ87" s="13"/>
      <c r="EK87" s="13"/>
      <c r="EL87" s="13"/>
      <c r="FB87" s="13"/>
      <c r="FC87" s="13"/>
      <c r="FD87" s="13"/>
      <c r="FE87" s="13"/>
    </row>
    <row r="88" spans="1:161" x14ac:dyDescent="0.25">
      <c r="A88" s="116">
        <v>169</v>
      </c>
      <c r="B88" s="40" t="s">
        <v>498</v>
      </c>
      <c r="C88" s="23" t="s">
        <v>6</v>
      </c>
      <c r="D88" s="71" t="s">
        <v>134</v>
      </c>
      <c r="E88" s="124" t="s">
        <v>544</v>
      </c>
      <c r="F88" s="52">
        <v>10800</v>
      </c>
      <c r="G88" s="23" t="s">
        <v>136</v>
      </c>
      <c r="H88" s="28" t="s">
        <v>545</v>
      </c>
      <c r="I88" s="28" t="s">
        <v>546</v>
      </c>
      <c r="J88" s="28" t="s">
        <v>214</v>
      </c>
      <c r="K88" s="28" t="s">
        <v>215</v>
      </c>
      <c r="L88" s="28" t="s">
        <v>216</v>
      </c>
      <c r="M88" s="13" t="s">
        <v>163</v>
      </c>
      <c r="N88" s="13" t="s">
        <v>163</v>
      </c>
      <c r="O88" s="13" t="s">
        <v>163</v>
      </c>
      <c r="P88" s="131">
        <v>92000</v>
      </c>
      <c r="Q88" s="13">
        <v>460</v>
      </c>
      <c r="R88" s="131">
        <f t="shared" si="108"/>
        <v>200</v>
      </c>
      <c r="S88" s="15">
        <f t="shared" si="110"/>
        <v>153.33333333333334</v>
      </c>
      <c r="T88" s="15">
        <f t="shared" si="111"/>
        <v>153.33333333333334</v>
      </c>
      <c r="U88" s="15">
        <f t="shared" si="112"/>
        <v>153.33333333333334</v>
      </c>
      <c r="V88" s="13" t="s">
        <v>511</v>
      </c>
      <c r="W88" s="13" t="s">
        <v>202</v>
      </c>
      <c r="X88" s="13">
        <v>291</v>
      </c>
      <c r="Y88" s="13" t="s">
        <v>547</v>
      </c>
      <c r="Z88" s="13" t="s">
        <v>145</v>
      </c>
      <c r="AA88" s="15">
        <v>0</v>
      </c>
      <c r="AB88" s="20">
        <v>0</v>
      </c>
      <c r="AC88" s="15">
        <v>0</v>
      </c>
      <c r="AD88" s="20">
        <f t="shared" si="85"/>
        <v>0</v>
      </c>
      <c r="AE88" s="15">
        <v>0</v>
      </c>
      <c r="AF88" s="20">
        <f t="shared" si="87"/>
        <v>0</v>
      </c>
      <c r="AG88" s="15">
        <v>0</v>
      </c>
      <c r="AH88" s="20">
        <f t="shared" si="88"/>
        <v>0</v>
      </c>
      <c r="AI88" s="15">
        <v>0</v>
      </c>
      <c r="AJ88" s="20">
        <f t="shared" si="89"/>
        <v>0</v>
      </c>
      <c r="AK88" s="15">
        <v>0</v>
      </c>
      <c r="AL88" s="20">
        <f t="shared" si="109"/>
        <v>0</v>
      </c>
      <c r="AM88" s="15">
        <v>0</v>
      </c>
      <c r="AN88" s="20">
        <v>0</v>
      </c>
      <c r="AO88" s="16">
        <f>Table1[[#This Row],[Students Per Fall]]</f>
        <v>153.33333333333334</v>
      </c>
      <c r="AP88" s="20">
        <f t="shared" si="113"/>
        <v>30666.666666666668</v>
      </c>
      <c r="AQ88" s="16">
        <f>IF(Table1[[#This Row],[Sustainability Check 1 (2017-2018) Status]]="Continued", Table1[[#This Row],[Students Per Spring]], 0)</f>
        <v>153.33333333333334</v>
      </c>
      <c r="AR88" s="20">
        <f t="shared" si="114"/>
        <v>30666.666666666668</v>
      </c>
      <c r="AS88" s="16">
        <f t="shared" si="115"/>
        <v>306.66666666666669</v>
      </c>
      <c r="AT88" s="20">
        <f t="shared" si="116"/>
        <v>61333.333333333336</v>
      </c>
      <c r="AU88" s="16">
        <f>IF(Table1[[#This Row],[Sustainability Check 1 (2017-2018) Status]]="Continued", Table1[[#This Row],[Students Per Summer]], 0)</f>
        <v>153.33333333333334</v>
      </c>
      <c r="AV88" s="20">
        <f t="shared" si="117"/>
        <v>30666.666666666668</v>
      </c>
      <c r="AW88" s="25">
        <v>0</v>
      </c>
      <c r="AX88" s="26">
        <v>0</v>
      </c>
      <c r="AY88" s="25">
        <v>0</v>
      </c>
      <c r="AZ88" s="26">
        <v>0</v>
      </c>
      <c r="BA88" s="16">
        <f t="shared" si="120"/>
        <v>153.33333333333334</v>
      </c>
      <c r="BB88" s="20">
        <f t="shared" si="121"/>
        <v>30666.666666666668</v>
      </c>
      <c r="BC88" s="26" t="s">
        <v>204</v>
      </c>
      <c r="BD88" s="25">
        <v>0</v>
      </c>
      <c r="BE88" s="25">
        <v>0</v>
      </c>
      <c r="BF88" s="25">
        <v>0</v>
      </c>
      <c r="BG88" s="25">
        <f t="shared" si="86"/>
        <v>0</v>
      </c>
      <c r="BH88" s="24">
        <v>242.2</v>
      </c>
      <c r="BI88" s="20">
        <f>Table1[[#This Row],[Check 2 Students Total]]*Table1[[#This Row],[Summer 2018 Price Check]]</f>
        <v>0</v>
      </c>
      <c r="BJ88" s="16">
        <f>IF(Table1[[#This Row],[Sustainability Check 2 (2018-2019) Status]]="Continued", Table1[[#This Row],[Check 2 Students Summer]], 0)</f>
        <v>0</v>
      </c>
      <c r="BK88" s="20">
        <f>Table1[[#This Row],[Summer 2018 Price Check]]*BJ88</f>
        <v>0</v>
      </c>
      <c r="BL88" s="16">
        <f>IF(Table1[[#This Row],[Sustainability Check 2 (2018-2019) Status]]="Continued", Table1[[#This Row],[Check 2 Students Fall]], 0)</f>
        <v>0</v>
      </c>
      <c r="BM88" s="20">
        <f>Table1[[#This Row],[Summer 2018 Price Check]]*BL88</f>
        <v>0</v>
      </c>
      <c r="BN88" s="15">
        <f>IF(Table1[[#This Row],[Sustainability Check 2 (2018-2019) Status]]="Continued", Table1[Check 2 Students Spring], 0)</f>
        <v>0</v>
      </c>
      <c r="BO88" s="20">
        <f>Table1[[#This Row],[Summer 2018 Price Check]]*Table1[[#This Row],[Spring 2019 Students]]</f>
        <v>0</v>
      </c>
      <c r="BP88" s="16">
        <f t="shared" si="90"/>
        <v>0</v>
      </c>
      <c r="BQ88" s="20">
        <f t="shared" si="91"/>
        <v>0</v>
      </c>
      <c r="BR88" s="26" t="s">
        <v>204</v>
      </c>
      <c r="BS88" s="15">
        <v>0</v>
      </c>
      <c r="BT88" s="15">
        <v>0</v>
      </c>
      <c r="BU88" s="15">
        <v>0</v>
      </c>
      <c r="BV88" s="15">
        <f t="shared" si="105"/>
        <v>0</v>
      </c>
      <c r="BW88" s="131">
        <v>0</v>
      </c>
      <c r="BX88" s="20">
        <f t="shared" si="92"/>
        <v>0</v>
      </c>
      <c r="BY88" s="13" t="s">
        <v>511</v>
      </c>
      <c r="BZ88" s="15">
        <f>IF(Table1[[#This Row],[Check 3 Status]]="Continued", Table1[[#This Row],[Check 3 Students Summer]], 0)</f>
        <v>0</v>
      </c>
      <c r="CA88" s="20">
        <f>Table1[[#This Row],[Check 3 Per Student Savings]]*BZ88</f>
        <v>0</v>
      </c>
      <c r="CB88" s="15">
        <f>IF(Table1[[#This Row],[Check 3 Status]]="Continued", Table1[[#This Row],[Check 3 Students Fall]], 0)</f>
        <v>0</v>
      </c>
      <c r="CC88" s="20">
        <f>Table1[[#This Row],[Check 3 Per Student Savings]]*CB88</f>
        <v>0</v>
      </c>
      <c r="CD88" s="15">
        <f>IF(Table1[[#This Row],[Check 3 Status]]="Continued", Table1[[#This Row],[Check 3 Students Spring]], 0)</f>
        <v>0</v>
      </c>
      <c r="CE88" s="20">
        <f>Table1[[#This Row],[Check 3 Per Student Savings]]*CD88</f>
        <v>0</v>
      </c>
      <c r="CF88" s="15">
        <f t="shared" si="93"/>
        <v>0</v>
      </c>
      <c r="CG88" s="20">
        <f t="shared" si="94"/>
        <v>0</v>
      </c>
      <c r="CH88" s="20" t="s">
        <v>204</v>
      </c>
      <c r="CI88" s="15">
        <v>0</v>
      </c>
      <c r="CJ88" s="15">
        <v>0</v>
      </c>
      <c r="CK88" s="15">
        <v>0</v>
      </c>
      <c r="CL88" s="15">
        <f t="shared" si="95"/>
        <v>0</v>
      </c>
      <c r="CM88" s="20">
        <v>0</v>
      </c>
      <c r="CN88" s="20">
        <f t="shared" si="96"/>
        <v>0</v>
      </c>
      <c r="CO88" s="15">
        <f>IF(Table1[[#This Row],[Check 4 Status]]="Continued", Table1[[#This Row],[Check 4 Students Summer]], 0)</f>
        <v>0</v>
      </c>
      <c r="CP88" s="20">
        <f>Table1[[#This Row],[Check 4 Per Student Savings]]*CO88</f>
        <v>0</v>
      </c>
      <c r="CQ88" s="15">
        <f>IF(Table1[[#This Row],[Check 4 Status]]="Continued", Table1[[#This Row],[Check 4 Students Fall]], 0)</f>
        <v>0</v>
      </c>
      <c r="CR88" s="20">
        <f>Table1[[#This Row],[Check 4 Per Student Savings]]*CQ88</f>
        <v>0</v>
      </c>
      <c r="CS88" s="15">
        <f>IF(Table1[[#This Row],[Check 4 Status]]="Continued", Table1[[#This Row],[Check 4 Students Spring]], 0)</f>
        <v>0</v>
      </c>
      <c r="CT88" s="20">
        <f>Table1[[#This Row],[Check 4 Per Student Savings]]*CS88</f>
        <v>0</v>
      </c>
      <c r="CU88" s="89">
        <f t="shared" si="97"/>
        <v>0</v>
      </c>
      <c r="CV88" s="20">
        <f t="shared" si="98"/>
        <v>0</v>
      </c>
      <c r="CW88" s="20" t="s">
        <v>204</v>
      </c>
      <c r="CX88" s="15">
        <v>153.33333333333334</v>
      </c>
      <c r="CY88" s="15">
        <v>153.33333333333334</v>
      </c>
      <c r="CZ88" s="15">
        <v>153.33333333333334</v>
      </c>
      <c r="DA88" s="15">
        <f t="shared" si="99"/>
        <v>460</v>
      </c>
      <c r="DB88" s="20">
        <v>0</v>
      </c>
      <c r="DC88" s="20">
        <f t="shared" si="100"/>
        <v>0</v>
      </c>
      <c r="DD88" s="23" t="s">
        <v>136</v>
      </c>
      <c r="DE88" s="15">
        <f>IF(Table1[[#This Row],[Check 5 Status]]="Continued", Table1[[#This Row],[Check 5 Students Summer]], 0)</f>
        <v>0</v>
      </c>
      <c r="DF88" s="20">
        <f>Table1[[#This Row],[Check 5 Per Student Savings]]*DE88</f>
        <v>0</v>
      </c>
      <c r="DG88" s="15">
        <f>IF(Table1[[#This Row],[Check 5 Status]]="Continued", Table1[[#This Row],[Check 5 Students Fall]], 0)</f>
        <v>0</v>
      </c>
      <c r="DH88" s="20">
        <f>Table1[[#This Row],[Check 5 Per Student Savings]]*DG88</f>
        <v>0</v>
      </c>
      <c r="DI88" s="15">
        <f>IF(Table1[[#This Row],[Check 5 Status]]="Continued", Table1[[#This Row],[Check 5 Students Spring]], 0)</f>
        <v>0</v>
      </c>
      <c r="DJ88" s="20">
        <f>Table1[[#This Row],[Check 5 Per Student Savings]]*DI88</f>
        <v>0</v>
      </c>
      <c r="DK88" s="15">
        <f t="shared" si="101"/>
        <v>0</v>
      </c>
      <c r="DL88" s="20">
        <f t="shared" si="102"/>
        <v>0</v>
      </c>
      <c r="DM88" s="20" t="s">
        <v>224</v>
      </c>
      <c r="DN88" s="15">
        <v>153.33333333333334</v>
      </c>
      <c r="DO88" s="15">
        <v>153.33333333333334</v>
      </c>
      <c r="DP88" s="15">
        <v>153.33333333333334</v>
      </c>
      <c r="DQ88" s="15">
        <f t="shared" si="103"/>
        <v>460</v>
      </c>
      <c r="DR88" s="20">
        <v>0</v>
      </c>
      <c r="DS88" s="20">
        <f t="shared" si="104"/>
        <v>0</v>
      </c>
      <c r="DT88" s="23" t="s">
        <v>136</v>
      </c>
      <c r="DU88" s="15">
        <f>IF(Table1[[#This Row],[Check 6 Status]]="Continued", Table1[[#This Row],[Check 6 Students Summer]], 0)</f>
        <v>0</v>
      </c>
      <c r="DV88" s="20">
        <f>Table1[[#This Row],[Check 6 Per Student Savings]]*DU88</f>
        <v>0</v>
      </c>
      <c r="DW88" s="15">
        <f>IF(Table1[[#This Row],[Check 6 Status]]="Continued", Table1[[#This Row],[Check 6 Students Fall]], 0)</f>
        <v>0</v>
      </c>
      <c r="DX88" s="20">
        <f>Table1[[#This Row],[Check 6 Per Student Savings]]*DW88</f>
        <v>0</v>
      </c>
      <c r="DY88" s="15">
        <f>IF(Table1[[#This Row],[Check 6 Status]]="Continued", Table1[[#This Row],[Check 6 Students Spring]], 0)</f>
        <v>0</v>
      </c>
      <c r="DZ88" s="20">
        <f>Table1[[#This Row],[Check 6 Per Student Savings]]*DY88</f>
        <v>0</v>
      </c>
      <c r="EA88" s="15">
        <f t="shared" si="106"/>
        <v>0</v>
      </c>
      <c r="EB88" s="20">
        <f t="shared" si="107"/>
        <v>0</v>
      </c>
      <c r="EC88"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460</v>
      </c>
      <c r="ED88"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92000</v>
      </c>
      <c r="EE88" s="20">
        <f>Table1[[#This Row],[Grand Total Savings]]/Table1[[#This Row],[Total Award]]</f>
        <v>8.518518518518519</v>
      </c>
      <c r="EF88" s="13"/>
      <c r="EG88" s="13"/>
      <c r="EH88" s="13"/>
      <c r="EI88" s="13"/>
      <c r="EJ88" s="13"/>
      <c r="EK88" s="13"/>
      <c r="EL88" s="13"/>
      <c r="FB88" s="13"/>
      <c r="FC88" s="13"/>
      <c r="FD88" s="13"/>
      <c r="FE88" s="13"/>
    </row>
    <row r="89" spans="1:161" x14ac:dyDescent="0.25">
      <c r="A89" s="116">
        <v>172</v>
      </c>
      <c r="B89" s="40" t="s">
        <v>498</v>
      </c>
      <c r="C89" s="23" t="s">
        <v>6</v>
      </c>
      <c r="D89" s="71" t="s">
        <v>134</v>
      </c>
      <c r="E89" s="13" t="s">
        <v>544</v>
      </c>
      <c r="F89" s="52">
        <v>10000</v>
      </c>
      <c r="G89" s="23" t="s">
        <v>136</v>
      </c>
      <c r="H89" s="28" t="s">
        <v>548</v>
      </c>
      <c r="I89" s="28" t="s">
        <v>549</v>
      </c>
      <c r="J89" s="28" t="s">
        <v>139</v>
      </c>
      <c r="K89" s="28" t="s">
        <v>140</v>
      </c>
      <c r="L89" s="28" t="s">
        <v>141</v>
      </c>
      <c r="M89" s="13" t="s">
        <v>163</v>
      </c>
      <c r="N89" s="13" t="s">
        <v>142</v>
      </c>
      <c r="O89" s="13" t="s">
        <v>142</v>
      </c>
      <c r="P89" s="20">
        <v>106320</v>
      </c>
      <c r="Q89" s="13">
        <v>600</v>
      </c>
      <c r="R89" s="20">
        <f t="shared" si="108"/>
        <v>177.2</v>
      </c>
      <c r="S89" s="15">
        <f t="shared" si="110"/>
        <v>200</v>
      </c>
      <c r="T89" s="15">
        <f t="shared" si="111"/>
        <v>200</v>
      </c>
      <c r="U89" s="15">
        <f t="shared" si="112"/>
        <v>200</v>
      </c>
      <c r="V89" s="13" t="s">
        <v>511</v>
      </c>
      <c r="W89" s="13" t="s">
        <v>144</v>
      </c>
      <c r="Z89" s="13" t="s">
        <v>145</v>
      </c>
      <c r="AA89" s="15">
        <v>0</v>
      </c>
      <c r="AB89" s="20">
        <v>0</v>
      </c>
      <c r="AC89" s="15">
        <v>0</v>
      </c>
      <c r="AD89" s="20">
        <f t="shared" si="85"/>
        <v>0</v>
      </c>
      <c r="AE89" s="15">
        <v>0</v>
      </c>
      <c r="AF89" s="20">
        <f t="shared" si="87"/>
        <v>0</v>
      </c>
      <c r="AG89" s="15">
        <v>0</v>
      </c>
      <c r="AH89" s="20">
        <f t="shared" si="88"/>
        <v>0</v>
      </c>
      <c r="AI89" s="15">
        <v>0</v>
      </c>
      <c r="AJ89" s="20">
        <f t="shared" si="89"/>
        <v>0</v>
      </c>
      <c r="AK89" s="15">
        <v>0</v>
      </c>
      <c r="AL89" s="20">
        <f t="shared" si="109"/>
        <v>0</v>
      </c>
      <c r="AM89" s="15">
        <v>0</v>
      </c>
      <c r="AN89" s="20">
        <v>0</v>
      </c>
      <c r="AO89" s="16">
        <f>Table1[[#This Row],[Students Per Fall]]</f>
        <v>200</v>
      </c>
      <c r="AP89" s="20">
        <f t="shared" si="113"/>
        <v>35440</v>
      </c>
      <c r="AQ89" s="16">
        <f>IF(Table1[[#This Row],[Sustainability Check 1 (2017-2018) Status]]="Continued", Table1[[#This Row],[Students Per Spring]], 0)</f>
        <v>200</v>
      </c>
      <c r="AR89" s="20">
        <f t="shared" si="114"/>
        <v>35440</v>
      </c>
      <c r="AS89" s="16">
        <f t="shared" si="115"/>
        <v>400</v>
      </c>
      <c r="AT89" s="20">
        <f t="shared" si="116"/>
        <v>70880</v>
      </c>
      <c r="AU89" s="16">
        <f>IF(Table1[[#This Row],[Sustainability Check 1 (2017-2018) Status]]="Continued", Table1[[#This Row],[Students Per Summer]], 0)</f>
        <v>200</v>
      </c>
      <c r="AV89" s="20">
        <f t="shared" si="117"/>
        <v>35440</v>
      </c>
      <c r="AW89" s="16">
        <f>IF(Table1[[#This Row],[Sustainability Check 1 (2017-2018) Status]]="Continued", Table1[[#This Row],[Students Per Fall]], 0)</f>
        <v>200</v>
      </c>
      <c r="AX89" s="20">
        <f t="shared" ref="AX89:AX120" si="122">$R89*AW89</f>
        <v>35440</v>
      </c>
      <c r="AY89" s="16">
        <f>IF(Table1[[#This Row],[Sustainability Check 1 (2017-2018) Status]]="Continued", Table1[[#This Row],[Students Per Spring]], 0)</f>
        <v>200</v>
      </c>
      <c r="AZ89" s="20">
        <f t="shared" ref="AZ89:AZ120" si="123">$R89*AY89</f>
        <v>35440</v>
      </c>
      <c r="BA89" s="16">
        <f t="shared" si="120"/>
        <v>600</v>
      </c>
      <c r="BB89" s="20">
        <f t="shared" si="121"/>
        <v>106320</v>
      </c>
      <c r="BC89" s="20" t="s">
        <v>145</v>
      </c>
      <c r="BD89" s="16">
        <v>0</v>
      </c>
      <c r="BE89" s="16">
        <v>100</v>
      </c>
      <c r="BF89" s="16">
        <v>40</v>
      </c>
      <c r="BG89" s="16">
        <f t="shared" si="86"/>
        <v>140</v>
      </c>
      <c r="BH89" s="24">
        <v>199.95</v>
      </c>
      <c r="BI89" s="20">
        <f>Table1[[#This Row],[Check 2 Students Total]]*Table1[[#This Row],[Summer 2018 Price Check]]</f>
        <v>27993</v>
      </c>
      <c r="BJ89" s="16">
        <f>IF(Table1[[#This Row],[Sustainability Check 2 (2018-2019) Status]]="Continued", Table1[[#This Row],[Check 2 Students Summer]], 0)</f>
        <v>0</v>
      </c>
      <c r="BK89" s="20">
        <f>Table1[[#This Row],[Summer 2018 Price Check]]*BJ89</f>
        <v>0</v>
      </c>
      <c r="BL89" s="16">
        <f>IF(Table1[[#This Row],[Sustainability Check 2 (2018-2019) Status]]="Continued", Table1[[#This Row],[Check 2 Students Fall]], 0)</f>
        <v>100</v>
      </c>
      <c r="BM89" s="20">
        <f>Table1[[#This Row],[Summer 2018 Price Check]]*BL89</f>
        <v>19995</v>
      </c>
      <c r="BN89" s="15">
        <f>IF(Table1[[#This Row],[Sustainability Check 2 (2018-2019) Status]]="Continued", Table1[Check 2 Students Spring], 0)</f>
        <v>40</v>
      </c>
      <c r="BO89" s="20">
        <f>Table1[[#This Row],[Summer 2018 Price Check]]*Table1[[#This Row],[Spring 2019 Students]]</f>
        <v>7998</v>
      </c>
      <c r="BP89" s="16">
        <f t="shared" si="90"/>
        <v>140</v>
      </c>
      <c r="BQ89" s="20">
        <f t="shared" si="91"/>
        <v>27993</v>
      </c>
      <c r="BR89" s="20" t="s">
        <v>145</v>
      </c>
      <c r="BS89" s="15">
        <v>0</v>
      </c>
      <c r="BT89" s="15">
        <v>40</v>
      </c>
      <c r="BU89" s="15">
        <v>40</v>
      </c>
      <c r="BV89" s="15">
        <f t="shared" si="105"/>
        <v>80</v>
      </c>
      <c r="BW89" s="20">
        <v>100</v>
      </c>
      <c r="BX89" s="20">
        <f t="shared" si="92"/>
        <v>8000</v>
      </c>
      <c r="BY89" s="13" t="s">
        <v>511</v>
      </c>
      <c r="BZ89" s="15">
        <f>IF(Table1[[#This Row],[Check 3 Status]]="Continued", Table1[[#This Row],[Check 3 Students Summer]], 0)</f>
        <v>0</v>
      </c>
      <c r="CA89" s="20">
        <f>Table1[[#This Row],[Check 3 Per Student Savings]]*BZ89</f>
        <v>0</v>
      </c>
      <c r="CB89" s="15">
        <f>IF(Table1[[#This Row],[Check 3 Status]]="Continued", Table1[[#This Row],[Check 3 Students Fall]], 0)</f>
        <v>40</v>
      </c>
      <c r="CC89" s="20">
        <f>Table1[[#This Row],[Check 3 Per Student Savings]]*CB89</f>
        <v>4000</v>
      </c>
      <c r="CD89" s="15">
        <f>IF(Table1[[#This Row],[Check 3 Status]]="Continued", Table1[[#This Row],[Check 3 Students Spring]], 0)</f>
        <v>40</v>
      </c>
      <c r="CE89" s="20">
        <f>Table1[[#This Row],[Check 3 Per Student Savings]]*CD89</f>
        <v>4000</v>
      </c>
      <c r="CF89" s="15">
        <f t="shared" si="93"/>
        <v>80</v>
      </c>
      <c r="CG89" s="20">
        <f t="shared" si="94"/>
        <v>8000</v>
      </c>
      <c r="CH89" s="20" t="s">
        <v>145</v>
      </c>
      <c r="CI89" s="15">
        <v>0</v>
      </c>
      <c r="CJ89" s="15">
        <v>40</v>
      </c>
      <c r="CK89" s="15">
        <v>0</v>
      </c>
      <c r="CL89" s="15">
        <f t="shared" si="95"/>
        <v>40</v>
      </c>
      <c r="CM89" s="20">
        <v>100</v>
      </c>
      <c r="CN89" s="20">
        <f t="shared" si="96"/>
        <v>4000</v>
      </c>
      <c r="CO89" s="15">
        <f>IF(Table1[[#This Row],[Check 4 Status]]="Continued", Table1[[#This Row],[Check 4 Students Summer]], 0)</f>
        <v>0</v>
      </c>
      <c r="CP89" s="20">
        <f>Table1[[#This Row],[Check 4 Per Student Savings]]*CO89</f>
        <v>0</v>
      </c>
      <c r="CQ89" s="15">
        <f>IF(Table1[[#This Row],[Check 4 Status]]="Continued", Table1[[#This Row],[Check 4 Students Fall]], 0)</f>
        <v>40</v>
      </c>
      <c r="CR89" s="20">
        <f>Table1[[#This Row],[Check 4 Per Student Savings]]*CQ89</f>
        <v>4000</v>
      </c>
      <c r="CS89" s="15">
        <f>IF(Table1[[#This Row],[Check 4 Status]]="Continued", Table1[[#This Row],[Check 4 Students Spring]], 0)</f>
        <v>0</v>
      </c>
      <c r="CT89" s="20">
        <f>Table1[[#This Row],[Check 4 Per Student Savings]]*CS89</f>
        <v>0</v>
      </c>
      <c r="CU89" s="89">
        <f t="shared" si="97"/>
        <v>40</v>
      </c>
      <c r="CV89" s="20">
        <f t="shared" si="98"/>
        <v>4000</v>
      </c>
      <c r="CW89" s="20" t="s">
        <v>145</v>
      </c>
      <c r="CX89" s="15">
        <v>0</v>
      </c>
      <c r="CY89" s="15">
        <v>40</v>
      </c>
      <c r="CZ89" s="15">
        <v>0</v>
      </c>
      <c r="DA89" s="15">
        <f t="shared" si="99"/>
        <v>40</v>
      </c>
      <c r="DB89" s="20">
        <v>125</v>
      </c>
      <c r="DC89" s="20">
        <f t="shared" si="100"/>
        <v>5000</v>
      </c>
      <c r="DD89" s="23" t="s">
        <v>136</v>
      </c>
      <c r="DE89" s="15">
        <f>IF(Table1[[#This Row],[Check 5 Status]]="Continued", Table1[[#This Row],[Check 5 Students Summer]], 0)</f>
        <v>0</v>
      </c>
      <c r="DF89" s="20">
        <f>Table1[[#This Row],[Check 5 Per Student Savings]]*DE89</f>
        <v>0</v>
      </c>
      <c r="DG89" s="15">
        <f>IF(Table1[[#This Row],[Check 5 Status]]="Continued", Table1[[#This Row],[Check 5 Students Fall]], 0)</f>
        <v>40</v>
      </c>
      <c r="DH89" s="20">
        <f>Table1[[#This Row],[Check 5 Per Student Savings]]*DG89</f>
        <v>5000</v>
      </c>
      <c r="DI89" s="15">
        <f>IF(Table1[[#This Row],[Check 5 Status]]="Continued", Table1[[#This Row],[Check 5 Students Spring]], 0)</f>
        <v>0</v>
      </c>
      <c r="DJ89" s="20">
        <f>Table1[[#This Row],[Check 5 Per Student Savings]]*DI89</f>
        <v>0</v>
      </c>
      <c r="DK89" s="15">
        <f t="shared" si="101"/>
        <v>40</v>
      </c>
      <c r="DL89" s="20">
        <f t="shared" si="102"/>
        <v>5000</v>
      </c>
      <c r="DM89" s="20" t="s">
        <v>145</v>
      </c>
      <c r="DN89" s="15">
        <v>0</v>
      </c>
      <c r="DO89" s="15">
        <v>40</v>
      </c>
      <c r="DP89" s="15">
        <v>0</v>
      </c>
      <c r="DQ89" s="15">
        <f t="shared" si="103"/>
        <v>40</v>
      </c>
      <c r="DR89" s="20">
        <v>125</v>
      </c>
      <c r="DS89" s="20">
        <f t="shared" si="104"/>
        <v>5000</v>
      </c>
      <c r="DT89" s="23" t="s">
        <v>136</v>
      </c>
      <c r="DU89" s="15">
        <f>IF(Table1[[#This Row],[Check 6 Status]]="Continued", Table1[[#This Row],[Check 6 Students Summer]], 0)</f>
        <v>0</v>
      </c>
      <c r="DV89" s="20">
        <f>Table1[[#This Row],[Check 6 Per Student Savings]]*DU89</f>
        <v>0</v>
      </c>
      <c r="DW89" s="15">
        <f>IF(Table1[[#This Row],[Check 6 Status]]="Continued", Table1[[#This Row],[Check 6 Students Fall]], 0)</f>
        <v>40</v>
      </c>
      <c r="DX89" s="20">
        <f>Table1[[#This Row],[Check 6 Per Student Savings]]*DW89</f>
        <v>5000</v>
      </c>
      <c r="DY89" s="15">
        <f>IF(Table1[[#This Row],[Check 6 Status]]="Continued", Table1[[#This Row],[Check 6 Students Spring]], 0)</f>
        <v>0</v>
      </c>
      <c r="DZ89" s="20">
        <f>Table1[[#This Row],[Check 6 Per Student Savings]]*DY89</f>
        <v>0</v>
      </c>
      <c r="EA89" s="15">
        <f t="shared" si="106"/>
        <v>40</v>
      </c>
      <c r="EB89" s="20">
        <f t="shared" si="107"/>
        <v>5000</v>
      </c>
      <c r="EC89"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1340</v>
      </c>
      <c r="ED89"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227193</v>
      </c>
      <c r="EE89" s="20">
        <f>Table1[[#This Row],[Grand Total Savings]]/Table1[[#This Row],[Total Award]]</f>
        <v>22.7193</v>
      </c>
      <c r="EF89" s="13"/>
      <c r="EG89" s="13"/>
      <c r="EH89" s="13"/>
      <c r="EI89" s="13"/>
      <c r="EJ89" s="13"/>
      <c r="EK89" s="13"/>
      <c r="EL89" s="13"/>
      <c r="FB89" s="13"/>
      <c r="FC89" s="13"/>
      <c r="FD89" s="13"/>
      <c r="FE89" s="13"/>
    </row>
    <row r="90" spans="1:161" x14ac:dyDescent="0.25">
      <c r="A90" s="116">
        <v>174</v>
      </c>
      <c r="B90" s="40" t="s">
        <v>498</v>
      </c>
      <c r="C90" s="13">
        <v>2016</v>
      </c>
      <c r="D90" s="71" t="s">
        <v>134</v>
      </c>
      <c r="E90" s="13" t="s">
        <v>171</v>
      </c>
      <c r="F90" s="52">
        <v>30000</v>
      </c>
      <c r="G90" s="23" t="s">
        <v>136</v>
      </c>
      <c r="H90" s="28" t="s">
        <v>550</v>
      </c>
      <c r="I90" s="28" t="s">
        <v>551</v>
      </c>
      <c r="J90" s="28" t="s">
        <v>259</v>
      </c>
      <c r="K90" s="28" t="s">
        <v>552</v>
      </c>
      <c r="L90" s="28" t="s">
        <v>201</v>
      </c>
      <c r="M90" s="13" t="s">
        <v>142</v>
      </c>
      <c r="N90" s="13" t="s">
        <v>142</v>
      </c>
      <c r="O90" s="13" t="s">
        <v>142</v>
      </c>
      <c r="P90" s="20">
        <v>728163</v>
      </c>
      <c r="Q90" s="16">
        <v>1603</v>
      </c>
      <c r="R90" s="20">
        <f t="shared" si="108"/>
        <v>454.25015595757952</v>
      </c>
      <c r="S90" s="15">
        <f t="shared" si="110"/>
        <v>534.33333333333337</v>
      </c>
      <c r="T90" s="15">
        <f t="shared" si="111"/>
        <v>534.33333333333337</v>
      </c>
      <c r="U90" s="15">
        <f t="shared" si="112"/>
        <v>534.33333333333337</v>
      </c>
      <c r="V90" s="13" t="s">
        <v>511</v>
      </c>
      <c r="W90" s="13" t="s">
        <v>202</v>
      </c>
      <c r="X90" s="13" t="s">
        <v>553</v>
      </c>
      <c r="Y90" s="13" t="s">
        <v>554</v>
      </c>
      <c r="Z90" s="13" t="s">
        <v>145</v>
      </c>
      <c r="AA90" s="15">
        <v>0</v>
      </c>
      <c r="AB90" s="20">
        <v>0</v>
      </c>
      <c r="AC90" s="15">
        <v>0</v>
      </c>
      <c r="AD90" s="20">
        <f t="shared" si="85"/>
        <v>0</v>
      </c>
      <c r="AE90" s="15">
        <v>0</v>
      </c>
      <c r="AF90" s="20">
        <f t="shared" si="87"/>
        <v>0</v>
      </c>
      <c r="AG90" s="15">
        <v>0</v>
      </c>
      <c r="AH90" s="20">
        <f t="shared" si="88"/>
        <v>0</v>
      </c>
      <c r="AI90" s="15">
        <v>0</v>
      </c>
      <c r="AJ90" s="20">
        <f t="shared" si="89"/>
        <v>0</v>
      </c>
      <c r="AK90" s="15">
        <v>0</v>
      </c>
      <c r="AL90" s="20">
        <f t="shared" si="109"/>
        <v>0</v>
      </c>
      <c r="AM90" s="15">
        <v>0</v>
      </c>
      <c r="AN90" s="20">
        <v>0</v>
      </c>
      <c r="AO90" s="16">
        <f>Table1[[#This Row],[Students Per Fall]]</f>
        <v>534.33333333333337</v>
      </c>
      <c r="AP90" s="20">
        <f t="shared" si="113"/>
        <v>242721</v>
      </c>
      <c r="AQ90" s="16">
        <f>IF(Table1[[#This Row],[Sustainability Check 1 (2017-2018) Status]]="Continued", Table1[[#This Row],[Students Per Spring]], 0)</f>
        <v>534.33333333333337</v>
      </c>
      <c r="AR90" s="20">
        <f t="shared" si="114"/>
        <v>242721</v>
      </c>
      <c r="AS90" s="16">
        <f t="shared" si="115"/>
        <v>1068.6666666666667</v>
      </c>
      <c r="AT90" s="20">
        <f t="shared" si="116"/>
        <v>485442</v>
      </c>
      <c r="AU90" s="16">
        <f>IF(Table1[[#This Row],[Sustainability Check 1 (2017-2018) Status]]="Continued", Table1[[#This Row],[Students Per Summer]], 0)</f>
        <v>534.33333333333337</v>
      </c>
      <c r="AV90" s="20">
        <f t="shared" si="117"/>
        <v>242721</v>
      </c>
      <c r="AW90" s="16">
        <f>IF(Table1[[#This Row],[Sustainability Check 1 (2017-2018) Status]]="Continued", Table1[[#This Row],[Students Per Fall]], 0)</f>
        <v>534.33333333333337</v>
      </c>
      <c r="AX90" s="20">
        <f t="shared" si="122"/>
        <v>242721</v>
      </c>
      <c r="AY90" s="16">
        <f>IF(Table1[[#This Row],[Sustainability Check 1 (2017-2018) Status]]="Continued", Table1[[#This Row],[Students Per Spring]], 0)</f>
        <v>534.33333333333337</v>
      </c>
      <c r="AZ90" s="20">
        <f t="shared" si="123"/>
        <v>242721</v>
      </c>
      <c r="BA90" s="16">
        <f t="shared" si="120"/>
        <v>1603</v>
      </c>
      <c r="BB90" s="20">
        <f t="shared" si="121"/>
        <v>728163</v>
      </c>
      <c r="BC90" s="26" t="s">
        <v>145</v>
      </c>
      <c r="BD90" s="16">
        <v>534</v>
      </c>
      <c r="BE90" s="16">
        <v>534</v>
      </c>
      <c r="BF90" s="16">
        <v>534</v>
      </c>
      <c r="BG90" s="16">
        <f t="shared" si="86"/>
        <v>1602</v>
      </c>
      <c r="BH90" s="20">
        <v>414.58</v>
      </c>
      <c r="BI90" s="20">
        <f>Table1[[#This Row],[Check 2 Students Total]]*Table1[[#This Row],[Summer 2018 Price Check]]</f>
        <v>664157.16</v>
      </c>
      <c r="BJ90" s="16">
        <f>IF(Table1[[#This Row],[Sustainability Check 2 (2018-2019) Status]]="Continued", Table1[[#This Row],[Check 2 Students Summer]], 0)</f>
        <v>534</v>
      </c>
      <c r="BK90" s="20">
        <f>Table1[[#This Row],[Summer 2018 Price Check]]*BJ90</f>
        <v>221385.72</v>
      </c>
      <c r="BL90" s="16">
        <f>IF(Table1[[#This Row],[Sustainability Check 2 (2018-2019) Status]]="Continued", Table1[[#This Row],[Check 2 Students Fall]], 0)</f>
        <v>534</v>
      </c>
      <c r="BM90" s="20">
        <f>Table1[[#This Row],[Summer 2018 Price Check]]*BL90</f>
        <v>221385.72</v>
      </c>
      <c r="BN90" s="27">
        <v>0</v>
      </c>
      <c r="BO90" s="26">
        <f>Table1[[#This Row],[Summer 2018 Price Check]]*Table1[[#This Row],[Spring 2019 Students]]</f>
        <v>0</v>
      </c>
      <c r="BP90" s="16">
        <f t="shared" si="90"/>
        <v>1068</v>
      </c>
      <c r="BQ90" s="20">
        <f t="shared" si="91"/>
        <v>442771.44</v>
      </c>
      <c r="BR90" s="26" t="s">
        <v>204</v>
      </c>
      <c r="BS90" s="15">
        <v>0</v>
      </c>
      <c r="BT90" s="15">
        <v>0</v>
      </c>
      <c r="BU90" s="15">
        <v>0</v>
      </c>
      <c r="BV90" s="15">
        <f t="shared" si="105"/>
        <v>0</v>
      </c>
      <c r="BW90" s="20">
        <v>0</v>
      </c>
      <c r="BX90" s="26">
        <f t="shared" si="92"/>
        <v>0</v>
      </c>
      <c r="BY90" s="13" t="s">
        <v>511</v>
      </c>
      <c r="BZ90" s="27">
        <f>IF(Table1[[#This Row],[Check 3 Status]]="Continued", Table1[[#This Row],[Check 3 Students Summer]], 0)</f>
        <v>0</v>
      </c>
      <c r="CA90" s="26">
        <f>Table1[[#This Row],[Check 3 Per Student Savings]]*BZ90</f>
        <v>0</v>
      </c>
      <c r="CB90" s="27">
        <f>IF(Table1[[#This Row],[Check 3 Status]]="Continued", Table1[[#This Row],[Check 3 Students Fall]], 0)</f>
        <v>0</v>
      </c>
      <c r="CC90" s="26">
        <f>Table1[[#This Row],[Check 3 Per Student Savings]]*CB90</f>
        <v>0</v>
      </c>
      <c r="CD90" s="27">
        <f>IF(Table1[[#This Row],[Check 3 Status]]="Continued", Table1[[#This Row],[Check 3 Students Spring]], 0)</f>
        <v>0</v>
      </c>
      <c r="CE90" s="26">
        <f>Table1[[#This Row],[Check 3 Per Student Savings]]*CD90</f>
        <v>0</v>
      </c>
      <c r="CF90" s="27">
        <f t="shared" si="93"/>
        <v>0</v>
      </c>
      <c r="CG90" s="26">
        <f t="shared" si="94"/>
        <v>0</v>
      </c>
      <c r="CH90" s="26" t="s">
        <v>204</v>
      </c>
      <c r="CI90" s="27">
        <v>0</v>
      </c>
      <c r="CJ90" s="27">
        <v>0</v>
      </c>
      <c r="CK90" s="27">
        <v>0</v>
      </c>
      <c r="CL90" s="27">
        <f t="shared" si="95"/>
        <v>0</v>
      </c>
      <c r="CM90" s="26">
        <v>0</v>
      </c>
      <c r="CN90" s="26">
        <f t="shared" si="96"/>
        <v>0</v>
      </c>
      <c r="CO90" s="15">
        <f>IF(Table1[[#This Row],[Check 4 Status]]="Continued", Table1[[#This Row],[Check 4 Students Summer]], 0)</f>
        <v>0</v>
      </c>
      <c r="CP90" s="20">
        <f>Table1[[#This Row],[Check 4 Per Student Savings]]*CO90</f>
        <v>0</v>
      </c>
      <c r="CQ90" s="27">
        <f>IF(Table1[[#This Row],[Check 4 Status]]="Continued", Table1[[#This Row],[Check 4 Students Fall]], 0)</f>
        <v>0</v>
      </c>
      <c r="CR90" s="26">
        <f>Table1[[#This Row],[Check 4 Per Student Savings]]*CQ90</f>
        <v>0</v>
      </c>
      <c r="CS90" s="15">
        <f>IF(Table1[[#This Row],[Check 4 Status]]="Continued", Table1[[#This Row],[Check 4 Students Spring]], 0)</f>
        <v>0</v>
      </c>
      <c r="CT90" s="20">
        <f>Table1[[#This Row],[Check 4 Per Student Savings]]*CS90</f>
        <v>0</v>
      </c>
      <c r="CU90" s="89">
        <f t="shared" si="97"/>
        <v>0</v>
      </c>
      <c r="CV90" s="20">
        <f t="shared" si="98"/>
        <v>0</v>
      </c>
      <c r="CW90" s="20" t="s">
        <v>204</v>
      </c>
      <c r="CX90" s="15">
        <v>534.33333333333337</v>
      </c>
      <c r="CY90" s="15">
        <v>534.33333333333337</v>
      </c>
      <c r="CZ90" s="15">
        <v>534.33333333333337</v>
      </c>
      <c r="DA90" s="15">
        <f t="shared" si="99"/>
        <v>1603</v>
      </c>
      <c r="DB90" s="20">
        <v>0</v>
      </c>
      <c r="DC90" s="20">
        <f t="shared" si="100"/>
        <v>0</v>
      </c>
      <c r="DD90" s="23" t="s">
        <v>136</v>
      </c>
      <c r="DE90" s="15">
        <f>IF(Table1[[#This Row],[Check 5 Status]]="Continued", Table1[[#This Row],[Check 5 Students Summer]], 0)</f>
        <v>0</v>
      </c>
      <c r="DF90" s="20">
        <f>Table1[[#This Row],[Check 5 Per Student Savings]]*DE90</f>
        <v>0</v>
      </c>
      <c r="DG90" s="15">
        <f>IF(Table1[[#This Row],[Check 5 Status]]="Continued", Table1[[#This Row],[Check 5 Students Fall]], 0)</f>
        <v>0</v>
      </c>
      <c r="DH90" s="20">
        <f>Table1[[#This Row],[Check 5 Per Student Savings]]*DG90</f>
        <v>0</v>
      </c>
      <c r="DI90" s="15">
        <f>IF(Table1[[#This Row],[Check 5 Status]]="Continued", Table1[[#This Row],[Check 5 Students Spring]], 0)</f>
        <v>0</v>
      </c>
      <c r="DJ90" s="20">
        <f>Table1[[#This Row],[Check 5 Per Student Savings]]*DI90</f>
        <v>0</v>
      </c>
      <c r="DK90" s="15">
        <f t="shared" si="101"/>
        <v>0</v>
      </c>
      <c r="DL90" s="20">
        <f t="shared" si="102"/>
        <v>0</v>
      </c>
      <c r="DM90" s="20" t="s">
        <v>204</v>
      </c>
      <c r="DN90" s="15">
        <v>534.33333333333337</v>
      </c>
      <c r="DO90" s="15">
        <v>534.33333333333337</v>
      </c>
      <c r="DP90" s="15">
        <v>534.33333333333337</v>
      </c>
      <c r="DQ90" s="15">
        <f t="shared" si="103"/>
        <v>1603</v>
      </c>
      <c r="DR90" s="20">
        <v>0</v>
      </c>
      <c r="DS90" s="20">
        <f t="shared" si="104"/>
        <v>0</v>
      </c>
      <c r="DT90" s="23" t="s">
        <v>136</v>
      </c>
      <c r="DU90" s="15">
        <f>IF(Table1[[#This Row],[Check 6 Status]]="Continued", Table1[[#This Row],[Check 6 Students Summer]], 0)</f>
        <v>0</v>
      </c>
      <c r="DV90" s="20">
        <f>Table1[[#This Row],[Check 6 Per Student Savings]]*DU90</f>
        <v>0</v>
      </c>
      <c r="DW90" s="15">
        <f>IF(Table1[[#This Row],[Check 6 Status]]="Continued", Table1[[#This Row],[Check 6 Students Fall]], 0)</f>
        <v>0</v>
      </c>
      <c r="DX90" s="20">
        <f>Table1[[#This Row],[Check 6 Per Student Savings]]*DW90</f>
        <v>0</v>
      </c>
      <c r="DY90" s="15">
        <f>IF(Table1[[#This Row],[Check 6 Status]]="Continued", Table1[[#This Row],[Check 6 Students Spring]], 0)</f>
        <v>0</v>
      </c>
      <c r="DZ90" s="20">
        <f>Table1[[#This Row],[Check 6 Per Student Savings]]*DY90</f>
        <v>0</v>
      </c>
      <c r="EA90" s="15">
        <f t="shared" si="106"/>
        <v>0</v>
      </c>
      <c r="EB90" s="20">
        <f t="shared" si="107"/>
        <v>0</v>
      </c>
      <c r="EC90"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3739.666666666667</v>
      </c>
      <c r="ED90"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1656376.44</v>
      </c>
      <c r="EE90" s="20">
        <f>Table1[[#This Row],[Grand Total Savings]]/Table1[[#This Row],[Total Award]]</f>
        <v>55.212547999999998</v>
      </c>
      <c r="EF90" s="13"/>
      <c r="EG90" s="13"/>
      <c r="EH90" s="13"/>
      <c r="EI90" s="13"/>
      <c r="EJ90" s="13"/>
      <c r="EK90" s="13"/>
      <c r="EL90" s="13"/>
      <c r="FB90" s="13"/>
      <c r="FC90" s="13"/>
      <c r="FD90" s="13"/>
      <c r="FE90" s="13"/>
    </row>
    <row r="91" spans="1:161" x14ac:dyDescent="0.25">
      <c r="A91" s="116">
        <v>175</v>
      </c>
      <c r="B91" s="40" t="s">
        <v>498</v>
      </c>
      <c r="C91" s="23" t="s">
        <v>6</v>
      </c>
      <c r="D91" s="71" t="s">
        <v>134</v>
      </c>
      <c r="E91" s="13" t="s">
        <v>135</v>
      </c>
      <c r="F91" s="52">
        <v>10800</v>
      </c>
      <c r="G91" s="23" t="s">
        <v>136</v>
      </c>
      <c r="H91" s="28" t="s">
        <v>555</v>
      </c>
      <c r="I91" s="28" t="s">
        <v>556</v>
      </c>
      <c r="J91" s="28" t="s">
        <v>557</v>
      </c>
      <c r="K91" s="28" t="s">
        <v>558</v>
      </c>
      <c r="L91" s="28" t="s">
        <v>277</v>
      </c>
      <c r="M91" s="13" t="s">
        <v>154</v>
      </c>
      <c r="N91" s="13" t="s">
        <v>153</v>
      </c>
      <c r="O91" s="13" t="s">
        <v>163</v>
      </c>
      <c r="P91" s="20">
        <v>104879</v>
      </c>
      <c r="Q91" s="13">
        <v>216</v>
      </c>
      <c r="R91" s="20">
        <f t="shared" si="108"/>
        <v>485.55092592592592</v>
      </c>
      <c r="S91" s="15">
        <f t="shared" si="110"/>
        <v>72</v>
      </c>
      <c r="T91" s="15">
        <f t="shared" si="111"/>
        <v>72</v>
      </c>
      <c r="U91" s="15">
        <f t="shared" si="112"/>
        <v>72</v>
      </c>
      <c r="V91" s="13" t="s">
        <v>203</v>
      </c>
      <c r="W91" s="13" t="s">
        <v>144</v>
      </c>
      <c r="Z91" s="45" t="s">
        <v>156</v>
      </c>
      <c r="AA91" s="15">
        <v>0</v>
      </c>
      <c r="AB91" s="20">
        <v>0</v>
      </c>
      <c r="AC91" s="15">
        <v>0</v>
      </c>
      <c r="AD91" s="20">
        <f t="shared" si="85"/>
        <v>0</v>
      </c>
      <c r="AE91" s="15">
        <v>0</v>
      </c>
      <c r="AF91" s="20">
        <f t="shared" si="87"/>
        <v>0</v>
      </c>
      <c r="AG91" s="15">
        <v>0</v>
      </c>
      <c r="AH91" s="20">
        <f t="shared" si="88"/>
        <v>0</v>
      </c>
      <c r="AI91" s="15">
        <f>Table1[[#This Row],[Students Per Spring]]</f>
        <v>72</v>
      </c>
      <c r="AJ91" s="20">
        <f t="shared" si="89"/>
        <v>34959.666666666664</v>
      </c>
      <c r="AK91" s="15">
        <f>AE91+AG91+AI91</f>
        <v>72</v>
      </c>
      <c r="AL91" s="20">
        <f t="shared" si="109"/>
        <v>34959.666666666664</v>
      </c>
      <c r="AM91" s="15">
        <f>IF(Table1[[#This Row],[Sustainability Check 1 (2017-2018) Status]]="Continued", Table1[[#This Row],[Students Per Summer]], 0)</f>
        <v>0</v>
      </c>
      <c r="AN91" s="20">
        <f>$R91*AM91</f>
        <v>0</v>
      </c>
      <c r="AO91" s="16">
        <f>IF(Table1[[#This Row],[Sustainability Check 1 (2017-2018) Status]]="Continued", Table1[[#This Row],[Students Per Fall]], 0)</f>
        <v>0</v>
      </c>
      <c r="AP91" s="20">
        <f t="shared" si="113"/>
        <v>0</v>
      </c>
      <c r="AQ91" s="16">
        <f>IF(Table1[[#This Row],[Sustainability Check 1 (2017-2018) Status]]="Continued", Table1[[#This Row],[Students Per Spring]], 0)</f>
        <v>0</v>
      </c>
      <c r="AR91" s="20">
        <f t="shared" si="114"/>
        <v>0</v>
      </c>
      <c r="AS91" s="16">
        <f t="shared" si="115"/>
        <v>0</v>
      </c>
      <c r="AT91" s="20">
        <f t="shared" si="116"/>
        <v>0</v>
      </c>
      <c r="AU91" s="16">
        <f>IF(Table1[[#This Row],[Sustainability Check 1 (2017-2018) Status]]="Continued", Table1[[#This Row],[Students Per Summer]], 0)</f>
        <v>0</v>
      </c>
      <c r="AV91" s="20">
        <f t="shared" si="117"/>
        <v>0</v>
      </c>
      <c r="AW91" s="16">
        <f>IF(Table1[[#This Row],[Sustainability Check 1 (2017-2018) Status]]="Continued", Table1[[#This Row],[Students Per Fall]], 0)</f>
        <v>0</v>
      </c>
      <c r="AX91" s="20">
        <f t="shared" si="122"/>
        <v>0</v>
      </c>
      <c r="AY91" s="16">
        <f>IF(Table1[[#This Row],[Sustainability Check 1 (2017-2018) Status]]="Continued", Table1[[#This Row],[Students Per Spring]], 0)</f>
        <v>0</v>
      </c>
      <c r="AZ91" s="20">
        <f t="shared" si="123"/>
        <v>0</v>
      </c>
      <c r="BA91" s="16">
        <f t="shared" si="120"/>
        <v>0</v>
      </c>
      <c r="BB91" s="20">
        <f t="shared" si="121"/>
        <v>0</v>
      </c>
      <c r="BC91" s="20" t="s">
        <v>156</v>
      </c>
      <c r="BD91" s="16">
        <v>0</v>
      </c>
      <c r="BE91" s="16">
        <v>0</v>
      </c>
      <c r="BF91" s="16">
        <v>0</v>
      </c>
      <c r="BG91" s="16">
        <f t="shared" si="86"/>
        <v>0</v>
      </c>
      <c r="BH91" s="20">
        <v>482.55</v>
      </c>
      <c r="BI91" s="20">
        <f>Table1[[#This Row],[Check 2 Students Total]]*Table1[[#This Row],[Summer 2018 Price Check]]</f>
        <v>0</v>
      </c>
      <c r="BJ91" s="16">
        <f>IF(Table1[[#This Row],[Sustainability Check 2 (2018-2019) Status]]="Continued", Table1[[#This Row],[Check 2 Students Summer]], 0)</f>
        <v>0</v>
      </c>
      <c r="BK91" s="20">
        <f>Table1[[#This Row],[Summer 2018 Price Check]]*BJ91</f>
        <v>0</v>
      </c>
      <c r="BL91" s="16">
        <f>IF(Table1[[#This Row],[Sustainability Check 2 (2018-2019) Status]]="Continued", Table1[[#This Row],[Check 2 Students Fall]], 0)</f>
        <v>0</v>
      </c>
      <c r="BM91" s="20">
        <f>Table1[[#This Row],[Summer 2018 Price Check]]*BL91</f>
        <v>0</v>
      </c>
      <c r="BN91" s="15">
        <f>IF(Table1[[#This Row],[Sustainability Check 2 (2018-2019) Status]]="Continued", Table1[Check 2 Students Spring], 0)</f>
        <v>0</v>
      </c>
      <c r="BO91" s="20">
        <f>Table1[[#This Row],[Summer 2018 Price Check]]*Table1[[#This Row],[Spring 2019 Students]]</f>
        <v>0</v>
      </c>
      <c r="BP91" s="16">
        <f t="shared" si="90"/>
        <v>0</v>
      </c>
      <c r="BQ91" s="20">
        <f t="shared" si="91"/>
        <v>0</v>
      </c>
      <c r="BR91" s="20" t="s">
        <v>156</v>
      </c>
      <c r="BS91" s="15">
        <v>0</v>
      </c>
      <c r="BT91" s="15">
        <v>0</v>
      </c>
      <c r="BU91" s="15">
        <v>0</v>
      </c>
      <c r="BV91" s="15">
        <f t="shared" si="105"/>
        <v>0</v>
      </c>
      <c r="BW91" s="20">
        <v>0</v>
      </c>
      <c r="BX91" s="20">
        <f t="shared" si="92"/>
        <v>0</v>
      </c>
      <c r="BY91" s="13" t="s">
        <v>203</v>
      </c>
      <c r="BZ91" s="15">
        <f>IF(Table1[[#This Row],[Check 3 Status]]="Continued", Table1[[#This Row],[Check 3 Students Summer]], 0)</f>
        <v>0</v>
      </c>
      <c r="CA91" s="20">
        <f>Table1[[#This Row],[Check 3 Per Student Savings]]*BZ91</f>
        <v>0</v>
      </c>
      <c r="CB91" s="15">
        <f>IF(Table1[[#This Row],[Check 3 Status]]="Continued", Table1[[#This Row],[Check 3 Students Fall]], 0)</f>
        <v>0</v>
      </c>
      <c r="CC91" s="20">
        <f>Table1[[#This Row],[Check 3 Per Student Savings]]*CB91</f>
        <v>0</v>
      </c>
      <c r="CD91" s="15">
        <f>IF(Table1[[#This Row],[Check 3 Status]]="Continued", Table1[[#This Row],[Check 3 Students Spring]], 0)</f>
        <v>0</v>
      </c>
      <c r="CE91" s="20">
        <f>Table1[[#This Row],[Check 3 Per Student Savings]]*CD91</f>
        <v>0</v>
      </c>
      <c r="CF91" s="15">
        <f t="shared" si="93"/>
        <v>0</v>
      </c>
      <c r="CG91" s="20">
        <f t="shared" si="94"/>
        <v>0</v>
      </c>
      <c r="CH91" s="20" t="s">
        <v>156</v>
      </c>
      <c r="CI91" s="15">
        <v>0</v>
      </c>
      <c r="CJ91" s="15">
        <v>0</v>
      </c>
      <c r="CK91" s="15">
        <v>0</v>
      </c>
      <c r="CL91" s="15">
        <f t="shared" si="95"/>
        <v>0</v>
      </c>
      <c r="CM91" s="20">
        <v>0</v>
      </c>
      <c r="CN91" s="20">
        <f t="shared" si="96"/>
        <v>0</v>
      </c>
      <c r="CO91" s="15">
        <f>IF(Table1[[#This Row],[Check 4 Status]]="Continued", Table1[[#This Row],[Check 4 Students Summer]], 0)</f>
        <v>0</v>
      </c>
      <c r="CP91" s="20">
        <f>Table1[[#This Row],[Check 4 Per Student Savings]]*CO91</f>
        <v>0</v>
      </c>
      <c r="CQ91" s="15">
        <f>IF(Table1[[#This Row],[Check 4 Status]]="Continued", Table1[[#This Row],[Check 4 Students Fall]], 0)</f>
        <v>0</v>
      </c>
      <c r="CR91" s="20">
        <f>Table1[[#This Row],[Check 4 Per Student Savings]]*CQ91</f>
        <v>0</v>
      </c>
      <c r="CS91" s="15">
        <f>IF(Table1[[#This Row],[Check 4 Status]]="Continued", Table1[[#This Row],[Check 4 Students Spring]], 0)</f>
        <v>0</v>
      </c>
      <c r="CT91" s="20">
        <f>Table1[[#This Row],[Check 4 Per Student Savings]]*CS91</f>
        <v>0</v>
      </c>
      <c r="CU91" s="89">
        <f t="shared" si="97"/>
        <v>0</v>
      </c>
      <c r="CV91" s="20">
        <f t="shared" si="98"/>
        <v>0</v>
      </c>
      <c r="CW91" s="20" t="s">
        <v>156</v>
      </c>
      <c r="CX91" s="15">
        <v>72</v>
      </c>
      <c r="CY91" s="15">
        <v>72</v>
      </c>
      <c r="CZ91" s="15">
        <v>72</v>
      </c>
      <c r="DA91" s="15">
        <f t="shared" si="99"/>
        <v>216</v>
      </c>
      <c r="DB91" s="20">
        <v>0</v>
      </c>
      <c r="DC91" s="20">
        <f t="shared" si="100"/>
        <v>0</v>
      </c>
      <c r="DD91" s="23" t="s">
        <v>136</v>
      </c>
      <c r="DE91" s="15">
        <f>IF(Table1[[#This Row],[Check 5 Status]]="Continued", Table1[[#This Row],[Check 5 Students Summer]], 0)</f>
        <v>0</v>
      </c>
      <c r="DF91" s="20">
        <f>Table1[[#This Row],[Check 5 Per Student Savings]]*DE91</f>
        <v>0</v>
      </c>
      <c r="DG91" s="15">
        <f>IF(Table1[[#This Row],[Check 5 Status]]="Continued", Table1[[#This Row],[Check 5 Students Fall]], 0)</f>
        <v>0</v>
      </c>
      <c r="DH91" s="20">
        <f>Table1[[#This Row],[Check 5 Per Student Savings]]*DG91</f>
        <v>0</v>
      </c>
      <c r="DI91" s="15">
        <f>IF(Table1[[#This Row],[Check 5 Status]]="Continued", Table1[[#This Row],[Check 5 Students Spring]], 0)</f>
        <v>0</v>
      </c>
      <c r="DJ91" s="20">
        <f>Table1[[#This Row],[Check 5 Per Student Savings]]*DI91</f>
        <v>0</v>
      </c>
      <c r="DK91" s="15">
        <f t="shared" si="101"/>
        <v>0</v>
      </c>
      <c r="DL91" s="20">
        <f t="shared" si="102"/>
        <v>0</v>
      </c>
      <c r="DM91" s="20" t="s">
        <v>156</v>
      </c>
      <c r="DN91" s="15">
        <v>72</v>
      </c>
      <c r="DO91" s="15">
        <v>72</v>
      </c>
      <c r="DP91" s="15">
        <v>72</v>
      </c>
      <c r="DQ91" s="15">
        <f t="shared" si="103"/>
        <v>216</v>
      </c>
      <c r="DR91" s="20">
        <v>0</v>
      </c>
      <c r="DS91" s="20">
        <f t="shared" si="104"/>
        <v>0</v>
      </c>
      <c r="DT91" s="23" t="s">
        <v>136</v>
      </c>
      <c r="DU91" s="15">
        <f>IF(Table1[[#This Row],[Check 6 Status]]="Continued", Table1[[#This Row],[Check 6 Students Summer]], 0)</f>
        <v>0</v>
      </c>
      <c r="DV91" s="20">
        <f>Table1[[#This Row],[Check 6 Per Student Savings]]*DU91</f>
        <v>0</v>
      </c>
      <c r="DW91" s="15">
        <f>IF(Table1[[#This Row],[Check 6 Status]]="Continued", Table1[[#This Row],[Check 6 Students Fall]], 0)</f>
        <v>0</v>
      </c>
      <c r="DX91" s="20">
        <f>Table1[[#This Row],[Check 6 Per Student Savings]]*DW91</f>
        <v>0</v>
      </c>
      <c r="DY91" s="15">
        <f>IF(Table1[[#This Row],[Check 6 Status]]="Continued", Table1[[#This Row],[Check 6 Students Spring]], 0)</f>
        <v>0</v>
      </c>
      <c r="DZ91" s="20">
        <f>Table1[[#This Row],[Check 6 Per Student Savings]]*DY91</f>
        <v>0</v>
      </c>
      <c r="EA91" s="15">
        <f t="shared" si="106"/>
        <v>0</v>
      </c>
      <c r="EB91" s="20">
        <f t="shared" si="107"/>
        <v>0</v>
      </c>
      <c r="EC91"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72</v>
      </c>
      <c r="ED91"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34959.666666666664</v>
      </c>
      <c r="EE91" s="20">
        <f>Table1[[#This Row],[Grand Total Savings]]/Table1[[#This Row],[Total Award]]</f>
        <v>3.2370061728395059</v>
      </c>
      <c r="EF91" s="13"/>
      <c r="EG91" s="13"/>
      <c r="EH91" s="13"/>
      <c r="EI91" s="13"/>
      <c r="EJ91" s="13"/>
      <c r="EK91" s="13"/>
      <c r="EL91" s="13"/>
      <c r="FB91" s="13"/>
      <c r="FC91" s="13"/>
      <c r="FD91" s="13"/>
      <c r="FE91" s="13"/>
    </row>
    <row r="92" spans="1:161" x14ac:dyDescent="0.25">
      <c r="A92" s="116">
        <v>177</v>
      </c>
      <c r="B92" s="39" t="s">
        <v>498</v>
      </c>
      <c r="C92" s="23" t="s">
        <v>6</v>
      </c>
      <c r="D92" s="71" t="s">
        <v>134</v>
      </c>
      <c r="E92" s="13" t="s">
        <v>211</v>
      </c>
      <c r="F92" s="52">
        <v>16800</v>
      </c>
      <c r="G92" s="23" t="s">
        <v>136</v>
      </c>
      <c r="H92" s="28" t="s">
        <v>559</v>
      </c>
      <c r="I92" s="28" t="s">
        <v>560</v>
      </c>
      <c r="J92" s="28" t="s">
        <v>561</v>
      </c>
      <c r="K92" s="28" t="s">
        <v>562</v>
      </c>
      <c r="L92" s="28" t="s">
        <v>440</v>
      </c>
      <c r="M92" s="13" t="s">
        <v>163</v>
      </c>
      <c r="N92" s="13" t="s">
        <v>163</v>
      </c>
      <c r="O92" s="13" t="s">
        <v>163</v>
      </c>
      <c r="P92" s="20">
        <v>44075</v>
      </c>
      <c r="Q92" s="13">
        <v>215</v>
      </c>
      <c r="R92" s="20">
        <f t="shared" si="108"/>
        <v>205</v>
      </c>
      <c r="S92" s="15">
        <f t="shared" si="110"/>
        <v>71.666666666666671</v>
      </c>
      <c r="T92" s="15">
        <f t="shared" si="111"/>
        <v>71.666666666666671</v>
      </c>
      <c r="U92" s="15">
        <f t="shared" si="112"/>
        <v>71.666666666666671</v>
      </c>
      <c r="V92" s="13" t="s">
        <v>203</v>
      </c>
      <c r="W92" s="13" t="s">
        <v>144</v>
      </c>
      <c r="Z92" s="13" t="s">
        <v>145</v>
      </c>
      <c r="AA92" s="15">
        <v>0</v>
      </c>
      <c r="AB92" s="20">
        <v>0</v>
      </c>
      <c r="AC92" s="15">
        <v>0</v>
      </c>
      <c r="AD92" s="20">
        <f t="shared" si="85"/>
        <v>0</v>
      </c>
      <c r="AE92" s="15">
        <v>0</v>
      </c>
      <c r="AF92" s="20">
        <f t="shared" si="87"/>
        <v>0</v>
      </c>
      <c r="AG92" s="15">
        <v>0</v>
      </c>
      <c r="AH92" s="20">
        <f t="shared" si="88"/>
        <v>0</v>
      </c>
      <c r="AI92" s="15">
        <f>Table1[[#This Row],[Students Per Spring]]</f>
        <v>71.666666666666671</v>
      </c>
      <c r="AJ92" s="20">
        <f t="shared" si="89"/>
        <v>14691.666666666668</v>
      </c>
      <c r="AK92" s="15">
        <f>AE92+AG92+AI92</f>
        <v>71.666666666666671</v>
      </c>
      <c r="AL92" s="20">
        <f t="shared" si="109"/>
        <v>14691.666666666668</v>
      </c>
      <c r="AM92" s="15">
        <f>IF(Table1[[#This Row],[Sustainability Check 1 (2017-2018) Status]]="Continued", Table1[[#This Row],[Students Per Summer]], 0)</f>
        <v>71.666666666666671</v>
      </c>
      <c r="AN92" s="20">
        <f>$R92*AM92</f>
        <v>14691.666666666668</v>
      </c>
      <c r="AO92" s="16">
        <f>IF(Table1[[#This Row],[Sustainability Check 1 (2017-2018) Status]]="Continued", Table1[[#This Row],[Students Per Fall]], 0)</f>
        <v>71.666666666666671</v>
      </c>
      <c r="AP92" s="20">
        <f t="shared" si="113"/>
        <v>14691.666666666668</v>
      </c>
      <c r="AQ92" s="16">
        <f>IF(Table1[[#This Row],[Sustainability Check 1 (2017-2018) Status]]="Continued", Table1[[#This Row],[Students Per Spring]], 0)</f>
        <v>71.666666666666671</v>
      </c>
      <c r="AR92" s="20">
        <f t="shared" si="114"/>
        <v>14691.666666666668</v>
      </c>
      <c r="AS92" s="16">
        <f t="shared" si="115"/>
        <v>215</v>
      </c>
      <c r="AT92" s="20">
        <f t="shared" si="116"/>
        <v>44075</v>
      </c>
      <c r="AU92" s="16">
        <f>IF(Table1[[#This Row],[Sustainability Check 1 (2017-2018) Status]]="Continued", Table1[[#This Row],[Students Per Summer]], 0)</f>
        <v>71.666666666666671</v>
      </c>
      <c r="AV92" s="20">
        <f t="shared" si="117"/>
        <v>14691.666666666668</v>
      </c>
      <c r="AW92" s="16">
        <f>IF(Table1[[#This Row],[Sustainability Check 1 (2017-2018) Status]]="Continued", Table1[[#This Row],[Students Per Fall]], 0)</f>
        <v>71.666666666666671</v>
      </c>
      <c r="AX92" s="20">
        <f t="shared" si="122"/>
        <v>14691.666666666668</v>
      </c>
      <c r="AY92" s="16">
        <f>IF(Table1[[#This Row],[Sustainability Check 1 (2017-2018) Status]]="Continued", Table1[[#This Row],[Students Per Spring]], 0)</f>
        <v>71.666666666666671</v>
      </c>
      <c r="AZ92" s="20">
        <f t="shared" si="123"/>
        <v>14691.666666666668</v>
      </c>
      <c r="BA92" s="16">
        <f t="shared" si="120"/>
        <v>215</v>
      </c>
      <c r="BB92" s="20">
        <f t="shared" si="121"/>
        <v>44075</v>
      </c>
      <c r="BC92" s="20" t="s">
        <v>145</v>
      </c>
      <c r="BD92" s="16">
        <v>20</v>
      </c>
      <c r="BE92" s="16">
        <v>50</v>
      </c>
      <c r="BF92" s="16">
        <v>60</v>
      </c>
      <c r="BG92" s="16">
        <f t="shared" si="86"/>
        <v>130</v>
      </c>
      <c r="BH92" s="20">
        <v>157.69999999999999</v>
      </c>
      <c r="BI92" s="20">
        <f>Table1[[#This Row],[Check 2 Students Total]]*Table1[[#This Row],[Summer 2018 Price Check]]</f>
        <v>20501</v>
      </c>
      <c r="BJ92" s="16">
        <f>IF(Table1[[#This Row],[Sustainability Check 2 (2018-2019) Status]]="Continued", Table1[[#This Row],[Check 2 Students Summer]], 0)</f>
        <v>20</v>
      </c>
      <c r="BK92" s="20">
        <f>Table1[[#This Row],[Summer 2018 Price Check]]*BJ92</f>
        <v>3154</v>
      </c>
      <c r="BL92" s="16">
        <f>IF(Table1[[#This Row],[Sustainability Check 2 (2018-2019) Status]]="Continued", Table1[[#This Row],[Check 2 Students Fall]], 0)</f>
        <v>50</v>
      </c>
      <c r="BM92" s="20">
        <f>Table1[[#This Row],[Summer 2018 Price Check]]*BL92</f>
        <v>7884.9999999999991</v>
      </c>
      <c r="BN92" s="15">
        <f>IF(Table1[[#This Row],[Sustainability Check 2 (2018-2019) Status]]="Continued", Table1[Check 2 Students Spring], 0)</f>
        <v>60</v>
      </c>
      <c r="BO92" s="20">
        <f>Table1[[#This Row],[Summer 2018 Price Check]]*Table1[[#This Row],[Spring 2019 Students]]</f>
        <v>9462</v>
      </c>
      <c r="BP92" s="16">
        <f t="shared" si="90"/>
        <v>130</v>
      </c>
      <c r="BQ92" s="20">
        <f t="shared" si="91"/>
        <v>20501</v>
      </c>
      <c r="BR92" s="20" t="s">
        <v>145</v>
      </c>
      <c r="BS92" s="15">
        <v>15</v>
      </c>
      <c r="BT92" s="15">
        <v>30</v>
      </c>
      <c r="BU92" s="15">
        <v>30</v>
      </c>
      <c r="BV92" s="15">
        <f t="shared" si="105"/>
        <v>75</v>
      </c>
      <c r="BW92" s="20">
        <v>172</v>
      </c>
      <c r="BX92" s="20">
        <f t="shared" si="92"/>
        <v>12900</v>
      </c>
      <c r="BY92" s="13" t="s">
        <v>203</v>
      </c>
      <c r="BZ92" s="15">
        <f>IF(Table1[[#This Row],[Check 3 Status]]="Continued", Table1[[#This Row],[Check 3 Students Summer]], 0)</f>
        <v>15</v>
      </c>
      <c r="CA92" s="20">
        <f>Table1[[#This Row],[Check 3 Per Student Savings]]*BZ92</f>
        <v>2580</v>
      </c>
      <c r="CB92" s="15">
        <f>IF(Table1[[#This Row],[Check 3 Status]]="Continued", Table1[[#This Row],[Check 3 Students Fall]], 0)</f>
        <v>30</v>
      </c>
      <c r="CC92" s="20">
        <f>Table1[[#This Row],[Check 3 Per Student Savings]]*CB92</f>
        <v>5160</v>
      </c>
      <c r="CD92" s="15">
        <f>IF(Table1[[#This Row],[Check 3 Status]]="Continued", Table1[[#This Row],[Check 3 Students Spring]], 0)</f>
        <v>30</v>
      </c>
      <c r="CE92" s="20">
        <f>Table1[[#This Row],[Check 3 Per Student Savings]]*CD92</f>
        <v>5160</v>
      </c>
      <c r="CF92" s="15">
        <f t="shared" si="93"/>
        <v>75</v>
      </c>
      <c r="CG92" s="20">
        <f t="shared" si="94"/>
        <v>12900</v>
      </c>
      <c r="CH92" s="20" t="s">
        <v>156</v>
      </c>
      <c r="CI92" s="15">
        <v>15</v>
      </c>
      <c r="CJ92" s="15">
        <v>30</v>
      </c>
      <c r="CK92" s="15">
        <v>30</v>
      </c>
      <c r="CL92" s="15">
        <v>0</v>
      </c>
      <c r="CM92" s="20">
        <v>0</v>
      </c>
      <c r="CN92" s="20">
        <f t="shared" si="96"/>
        <v>0</v>
      </c>
      <c r="CO92" s="15">
        <f>IF(Table1[[#This Row],[Check 4 Status]]="Continued", Table1[[#This Row],[Check 4 Students Summer]], 0)</f>
        <v>0</v>
      </c>
      <c r="CP92" s="20">
        <f>Table1[[#This Row],[Check 4 Per Student Savings]]*CO92</f>
        <v>0</v>
      </c>
      <c r="CQ92" s="15">
        <f>IF(Table1[[#This Row],[Check 4 Status]]="Continued", Table1[[#This Row],[Check 4 Students Fall]], 0)</f>
        <v>0</v>
      </c>
      <c r="CR92" s="20">
        <f>Table1[[#This Row],[Check 4 Per Student Savings]]*CQ92</f>
        <v>0</v>
      </c>
      <c r="CS92" s="15">
        <f>IF(Table1[[#This Row],[Check 4 Status]]="Continued", Table1[[#This Row],[Check 4 Students Spring]], 0)</f>
        <v>0</v>
      </c>
      <c r="CT92" s="20">
        <f>Table1[[#This Row],[Check 4 Per Student Savings]]*CS92</f>
        <v>0</v>
      </c>
      <c r="CU92" s="89">
        <f t="shared" si="97"/>
        <v>0</v>
      </c>
      <c r="CV92" s="20">
        <f t="shared" si="98"/>
        <v>0</v>
      </c>
      <c r="CW92" s="20" t="s">
        <v>156</v>
      </c>
      <c r="CX92" s="15">
        <v>71.666666666666671</v>
      </c>
      <c r="CY92" s="15">
        <v>71.666666666666671</v>
      </c>
      <c r="CZ92" s="15">
        <v>71.666666666666671</v>
      </c>
      <c r="DA92" s="15">
        <f t="shared" si="99"/>
        <v>215</v>
      </c>
      <c r="DB92" s="20">
        <v>0</v>
      </c>
      <c r="DC92" s="20">
        <f t="shared" si="100"/>
        <v>0</v>
      </c>
      <c r="DD92" s="23" t="s">
        <v>136</v>
      </c>
      <c r="DE92" s="15">
        <f>IF(Table1[[#This Row],[Check 5 Status]]="Continued", Table1[[#This Row],[Check 5 Students Summer]], 0)</f>
        <v>0</v>
      </c>
      <c r="DF92" s="20">
        <f>Table1[[#This Row],[Check 5 Per Student Savings]]*DE92</f>
        <v>0</v>
      </c>
      <c r="DG92" s="15">
        <f>IF(Table1[[#This Row],[Check 5 Status]]="Continued", Table1[[#This Row],[Check 5 Students Fall]], 0)</f>
        <v>0</v>
      </c>
      <c r="DH92" s="20">
        <f>Table1[[#This Row],[Check 5 Per Student Savings]]*DG92</f>
        <v>0</v>
      </c>
      <c r="DI92" s="15">
        <f>IF(Table1[[#This Row],[Check 5 Status]]="Continued", Table1[[#This Row],[Check 5 Students Spring]], 0)</f>
        <v>0</v>
      </c>
      <c r="DJ92" s="20">
        <f>Table1[[#This Row],[Check 5 Per Student Savings]]*DI92</f>
        <v>0</v>
      </c>
      <c r="DK92" s="15">
        <f t="shared" si="101"/>
        <v>0</v>
      </c>
      <c r="DL92" s="20">
        <f t="shared" si="102"/>
        <v>0</v>
      </c>
      <c r="DM92" s="20" t="s">
        <v>156</v>
      </c>
      <c r="DN92" s="15">
        <v>71.666666666666671</v>
      </c>
      <c r="DO92" s="15">
        <v>71.666666666666671</v>
      </c>
      <c r="DP92" s="15">
        <v>71.666666666666671</v>
      </c>
      <c r="DQ92" s="15">
        <f t="shared" si="103"/>
        <v>215</v>
      </c>
      <c r="DR92" s="20">
        <v>0</v>
      </c>
      <c r="DS92" s="20">
        <f t="shared" si="104"/>
        <v>0</v>
      </c>
      <c r="DT92" s="23" t="s">
        <v>136</v>
      </c>
      <c r="DU92" s="15">
        <f>IF(Table1[[#This Row],[Check 6 Status]]="Continued", Table1[[#This Row],[Check 6 Students Summer]], 0)</f>
        <v>0</v>
      </c>
      <c r="DV92" s="20">
        <f>Table1[[#This Row],[Check 6 Per Student Savings]]*DU92</f>
        <v>0</v>
      </c>
      <c r="DW92" s="15">
        <f>IF(Table1[[#This Row],[Check 6 Status]]="Continued", Table1[[#This Row],[Check 6 Students Fall]], 0)</f>
        <v>0</v>
      </c>
      <c r="DX92" s="20">
        <f>Table1[[#This Row],[Check 6 Per Student Savings]]*DW92</f>
        <v>0</v>
      </c>
      <c r="DY92" s="15">
        <f>IF(Table1[[#This Row],[Check 6 Status]]="Continued", Table1[[#This Row],[Check 6 Students Spring]], 0)</f>
        <v>0</v>
      </c>
      <c r="DZ92" s="20">
        <f>Table1[[#This Row],[Check 6 Per Student Savings]]*DY92</f>
        <v>0</v>
      </c>
      <c r="EA92" s="15">
        <f t="shared" si="106"/>
        <v>0</v>
      </c>
      <c r="EB92" s="20">
        <f t="shared" si="107"/>
        <v>0</v>
      </c>
      <c r="EC92"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706.66666666666674</v>
      </c>
      <c r="ED92"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136242.66666666669</v>
      </c>
      <c r="EE92" s="20">
        <f>Table1[[#This Row],[Grand Total Savings]]/Table1[[#This Row],[Total Award]]</f>
        <v>8.1096825396825416</v>
      </c>
      <c r="EF92" s="13"/>
      <c r="EG92" s="13"/>
      <c r="EH92" s="13"/>
      <c r="EI92" s="13"/>
      <c r="EJ92" s="13"/>
      <c r="EK92" s="13"/>
      <c r="EL92" s="13"/>
      <c r="FB92" s="13"/>
      <c r="FC92" s="13"/>
      <c r="FD92" s="13"/>
      <c r="FE92" s="13"/>
    </row>
    <row r="93" spans="1:161" x14ac:dyDescent="0.25">
      <c r="A93" s="116">
        <v>178</v>
      </c>
      <c r="B93" s="39" t="s">
        <v>498</v>
      </c>
      <c r="C93" s="23" t="s">
        <v>6</v>
      </c>
      <c r="D93" s="71" t="s">
        <v>134</v>
      </c>
      <c r="E93" s="13" t="s">
        <v>243</v>
      </c>
      <c r="F93" s="52">
        <v>21200</v>
      </c>
      <c r="G93" s="23" t="s">
        <v>136</v>
      </c>
      <c r="H93" s="28" t="s">
        <v>563</v>
      </c>
      <c r="I93" s="28" t="s">
        <v>564</v>
      </c>
      <c r="J93" s="28" t="s">
        <v>565</v>
      </c>
      <c r="K93" s="28" t="s">
        <v>566</v>
      </c>
      <c r="L93" s="28" t="s">
        <v>162</v>
      </c>
      <c r="M93" s="13" t="s">
        <v>163</v>
      </c>
      <c r="N93" s="13" t="s">
        <v>163</v>
      </c>
      <c r="O93" s="13" t="s">
        <v>163</v>
      </c>
      <c r="P93" s="20">
        <v>96000</v>
      </c>
      <c r="Q93" s="16">
        <v>1050</v>
      </c>
      <c r="R93" s="20">
        <f t="shared" si="108"/>
        <v>91.428571428571431</v>
      </c>
      <c r="S93" s="15">
        <f t="shared" si="110"/>
        <v>350</v>
      </c>
      <c r="T93" s="15">
        <f t="shared" si="111"/>
        <v>350</v>
      </c>
      <c r="U93" s="15">
        <f t="shared" si="112"/>
        <v>350</v>
      </c>
      <c r="V93" s="13" t="s">
        <v>203</v>
      </c>
      <c r="W93" s="13" t="s">
        <v>144</v>
      </c>
      <c r="Z93" s="13" t="s">
        <v>145</v>
      </c>
      <c r="AA93" s="15">
        <v>0</v>
      </c>
      <c r="AB93" s="20">
        <v>0</v>
      </c>
      <c r="AC93" s="15">
        <v>0</v>
      </c>
      <c r="AD93" s="20">
        <f t="shared" si="85"/>
        <v>0</v>
      </c>
      <c r="AE93" s="15">
        <v>0</v>
      </c>
      <c r="AF93" s="20">
        <f t="shared" si="87"/>
        <v>0</v>
      </c>
      <c r="AG93" s="15">
        <v>0</v>
      </c>
      <c r="AH93" s="20">
        <f t="shared" si="88"/>
        <v>0</v>
      </c>
      <c r="AI93" s="15">
        <f>Table1[[#This Row],[Students Per Spring]]</f>
        <v>350</v>
      </c>
      <c r="AJ93" s="20">
        <f t="shared" si="89"/>
        <v>32000</v>
      </c>
      <c r="AK93" s="15">
        <f>AE93+AG93+AI93</f>
        <v>350</v>
      </c>
      <c r="AL93" s="20">
        <f t="shared" si="109"/>
        <v>32000</v>
      </c>
      <c r="AM93" s="15">
        <f>IF(Table1[[#This Row],[Sustainability Check 1 (2017-2018) Status]]="Continued", Table1[[#This Row],[Students Per Summer]], 0)</f>
        <v>350</v>
      </c>
      <c r="AN93" s="20">
        <f>$R93*AM93</f>
        <v>32000</v>
      </c>
      <c r="AO93" s="16">
        <f>IF(Table1[[#This Row],[Sustainability Check 1 (2017-2018) Status]]="Continued", Table1[[#This Row],[Students Per Fall]], 0)</f>
        <v>350</v>
      </c>
      <c r="AP93" s="20">
        <f t="shared" si="113"/>
        <v>32000</v>
      </c>
      <c r="AQ93" s="16">
        <f>IF(Table1[[#This Row],[Sustainability Check 1 (2017-2018) Status]]="Continued", Table1[[#This Row],[Students Per Spring]], 0)</f>
        <v>350</v>
      </c>
      <c r="AR93" s="20">
        <f t="shared" si="114"/>
        <v>32000</v>
      </c>
      <c r="AS93" s="16">
        <f t="shared" si="115"/>
        <v>1050</v>
      </c>
      <c r="AT93" s="20">
        <f t="shared" si="116"/>
        <v>96000</v>
      </c>
      <c r="AU93" s="16">
        <f>IF(Table1[[#This Row],[Sustainability Check 1 (2017-2018) Status]]="Continued", Table1[[#This Row],[Students Per Summer]], 0)</f>
        <v>350</v>
      </c>
      <c r="AV93" s="20">
        <f t="shared" si="117"/>
        <v>32000</v>
      </c>
      <c r="AW93" s="16">
        <f>IF(Table1[[#This Row],[Sustainability Check 1 (2017-2018) Status]]="Continued", Table1[[#This Row],[Students Per Fall]], 0)</f>
        <v>350</v>
      </c>
      <c r="AX93" s="20">
        <f t="shared" si="122"/>
        <v>32000</v>
      </c>
      <c r="AY93" s="16">
        <f>IF(Table1[[#This Row],[Sustainability Check 1 (2017-2018) Status]]="Continued", Table1[[#This Row],[Students Per Spring]], 0)</f>
        <v>350</v>
      </c>
      <c r="AZ93" s="20">
        <f t="shared" si="123"/>
        <v>32000</v>
      </c>
      <c r="BA93" s="16">
        <f t="shared" si="120"/>
        <v>1050</v>
      </c>
      <c r="BB93" s="20">
        <f t="shared" si="121"/>
        <v>96000</v>
      </c>
      <c r="BC93" s="20" t="s">
        <v>145</v>
      </c>
      <c r="BD93" s="16">
        <v>25</v>
      </c>
      <c r="BE93" s="16">
        <v>60</v>
      </c>
      <c r="BF93" s="16">
        <v>60</v>
      </c>
      <c r="BG93" s="16">
        <f t="shared" si="86"/>
        <v>145</v>
      </c>
      <c r="BH93" s="20">
        <v>240.52</v>
      </c>
      <c r="BI93" s="20">
        <f>Table1[[#This Row],[Check 2 Students Total]]*Table1[[#This Row],[Summer 2018 Price Check]]</f>
        <v>34875.4</v>
      </c>
      <c r="BJ93" s="16">
        <f>IF(Table1[[#This Row],[Sustainability Check 2 (2018-2019) Status]]="Continued", Table1[[#This Row],[Check 2 Students Summer]], 0)</f>
        <v>25</v>
      </c>
      <c r="BK93" s="20">
        <f>Table1[[#This Row],[Summer 2018 Price Check]]*BJ93</f>
        <v>6013</v>
      </c>
      <c r="BL93" s="16">
        <f>IF(Table1[[#This Row],[Sustainability Check 2 (2018-2019) Status]]="Continued", Table1[[#This Row],[Check 2 Students Fall]], 0)</f>
        <v>60</v>
      </c>
      <c r="BM93" s="20">
        <f>Table1[[#This Row],[Summer 2018 Price Check]]*BL93</f>
        <v>14431.2</v>
      </c>
      <c r="BN93" s="15">
        <f>IF(Table1[[#This Row],[Sustainability Check 2 (2018-2019) Status]]="Continued", Table1[Check 2 Students Spring], 0)</f>
        <v>60</v>
      </c>
      <c r="BO93" s="20">
        <f>Table1[[#This Row],[Summer 2018 Price Check]]*Table1[[#This Row],[Spring 2019 Students]]</f>
        <v>14431.2</v>
      </c>
      <c r="BP93" s="16">
        <f t="shared" si="90"/>
        <v>145</v>
      </c>
      <c r="BQ93" s="20">
        <f t="shared" si="91"/>
        <v>34875.4</v>
      </c>
      <c r="BR93" s="20" t="s">
        <v>156</v>
      </c>
      <c r="BS93" s="15">
        <v>0</v>
      </c>
      <c r="BT93" s="15">
        <v>0</v>
      </c>
      <c r="BU93" s="15">
        <v>0</v>
      </c>
      <c r="BV93" s="15">
        <f t="shared" si="105"/>
        <v>0</v>
      </c>
      <c r="BW93" s="20">
        <v>0</v>
      </c>
      <c r="BX93" s="20">
        <f t="shared" si="92"/>
        <v>0</v>
      </c>
      <c r="BY93" s="13" t="s">
        <v>203</v>
      </c>
      <c r="BZ93" s="15">
        <f>IF(Table1[[#This Row],[Check 3 Status]]="Continued", Table1[[#This Row],[Check 3 Students Summer]], 0)</f>
        <v>0</v>
      </c>
      <c r="CA93" s="20">
        <f>Table1[[#This Row],[Check 3 Per Student Savings]]*BZ93</f>
        <v>0</v>
      </c>
      <c r="CB93" s="15">
        <f>IF(Table1[[#This Row],[Check 3 Status]]="Continued", Table1[[#This Row],[Check 3 Students Fall]], 0)</f>
        <v>0</v>
      </c>
      <c r="CC93" s="20">
        <f>Table1[[#This Row],[Check 3 Per Student Savings]]*CB93</f>
        <v>0</v>
      </c>
      <c r="CD93" s="15">
        <f>IF(Table1[[#This Row],[Check 3 Status]]="Continued", Table1[[#This Row],[Check 3 Students Spring]], 0)</f>
        <v>0</v>
      </c>
      <c r="CE93" s="20">
        <f>Table1[[#This Row],[Check 3 Per Student Savings]]*CD93</f>
        <v>0</v>
      </c>
      <c r="CF93" s="15">
        <f t="shared" si="93"/>
        <v>0</v>
      </c>
      <c r="CG93" s="20">
        <f t="shared" si="94"/>
        <v>0</v>
      </c>
      <c r="CH93" s="20" t="s">
        <v>156</v>
      </c>
      <c r="CI93" s="15">
        <v>0</v>
      </c>
      <c r="CJ93" s="15">
        <v>0</v>
      </c>
      <c r="CK93" s="15">
        <v>0</v>
      </c>
      <c r="CL93" s="15">
        <f>CI93+CJ93+CK93</f>
        <v>0</v>
      </c>
      <c r="CM93" s="20">
        <v>0</v>
      </c>
      <c r="CN93" s="20">
        <f t="shared" si="96"/>
        <v>0</v>
      </c>
      <c r="CO93" s="15">
        <f>IF(Table1[[#This Row],[Check 4 Status]]="Continued", Table1[[#This Row],[Check 4 Students Summer]], 0)</f>
        <v>0</v>
      </c>
      <c r="CP93" s="20">
        <f>Table1[[#This Row],[Check 4 Per Student Savings]]*CO93</f>
        <v>0</v>
      </c>
      <c r="CQ93" s="15">
        <f>IF(Table1[[#This Row],[Check 4 Status]]="Continued", Table1[[#This Row],[Check 4 Students Fall]], 0)</f>
        <v>0</v>
      </c>
      <c r="CR93" s="20">
        <f>Table1[[#This Row],[Check 4 Per Student Savings]]*CQ93</f>
        <v>0</v>
      </c>
      <c r="CS93" s="15">
        <f>IF(Table1[[#This Row],[Check 4 Status]]="Continued", Table1[[#This Row],[Check 4 Students Spring]], 0)</f>
        <v>0</v>
      </c>
      <c r="CT93" s="20">
        <f>Table1[[#This Row],[Check 4 Per Student Savings]]*CS93</f>
        <v>0</v>
      </c>
      <c r="CU93" s="89">
        <f t="shared" si="97"/>
        <v>0</v>
      </c>
      <c r="CV93" s="20">
        <f t="shared" si="98"/>
        <v>0</v>
      </c>
      <c r="CW93" s="20" t="s">
        <v>156</v>
      </c>
      <c r="CX93" s="15">
        <v>350</v>
      </c>
      <c r="CY93" s="15">
        <v>350</v>
      </c>
      <c r="CZ93" s="15">
        <v>350</v>
      </c>
      <c r="DA93" s="15">
        <f t="shared" si="99"/>
        <v>1050</v>
      </c>
      <c r="DB93" s="20">
        <v>0</v>
      </c>
      <c r="DC93" s="20">
        <f t="shared" si="100"/>
        <v>0</v>
      </c>
      <c r="DD93" s="23" t="s">
        <v>136</v>
      </c>
      <c r="DE93" s="15">
        <f>IF(Table1[[#This Row],[Check 5 Status]]="Continued", Table1[[#This Row],[Check 5 Students Summer]], 0)</f>
        <v>0</v>
      </c>
      <c r="DF93" s="20">
        <f>Table1[[#This Row],[Check 5 Per Student Savings]]*DE93</f>
        <v>0</v>
      </c>
      <c r="DG93" s="15">
        <f>IF(Table1[[#This Row],[Check 5 Status]]="Continued", Table1[[#This Row],[Check 5 Students Fall]], 0)</f>
        <v>0</v>
      </c>
      <c r="DH93" s="20">
        <f>Table1[[#This Row],[Check 5 Per Student Savings]]*DG93</f>
        <v>0</v>
      </c>
      <c r="DI93" s="15">
        <f>IF(Table1[[#This Row],[Check 5 Status]]="Continued", Table1[[#This Row],[Check 5 Students Spring]], 0)</f>
        <v>0</v>
      </c>
      <c r="DJ93" s="20">
        <f>Table1[[#This Row],[Check 5 Per Student Savings]]*DI93</f>
        <v>0</v>
      </c>
      <c r="DK93" s="15">
        <f t="shared" si="101"/>
        <v>0</v>
      </c>
      <c r="DL93" s="20">
        <f t="shared" si="102"/>
        <v>0</v>
      </c>
      <c r="DM93" s="20" t="s">
        <v>156</v>
      </c>
      <c r="DN93" s="15">
        <v>350</v>
      </c>
      <c r="DO93" s="15">
        <v>350</v>
      </c>
      <c r="DP93" s="15">
        <v>350</v>
      </c>
      <c r="DQ93" s="15">
        <f t="shared" si="103"/>
        <v>1050</v>
      </c>
      <c r="DR93" s="20">
        <v>0</v>
      </c>
      <c r="DS93" s="20">
        <f t="shared" si="104"/>
        <v>0</v>
      </c>
      <c r="DT93" s="23" t="s">
        <v>136</v>
      </c>
      <c r="DU93" s="15">
        <f>IF(Table1[[#This Row],[Check 6 Status]]="Continued", Table1[[#This Row],[Check 6 Students Summer]], 0)</f>
        <v>0</v>
      </c>
      <c r="DV93" s="20">
        <f>Table1[[#This Row],[Check 6 Per Student Savings]]*DU93</f>
        <v>0</v>
      </c>
      <c r="DW93" s="15">
        <f>IF(Table1[[#This Row],[Check 6 Status]]="Continued", Table1[[#This Row],[Check 6 Students Fall]], 0)</f>
        <v>0</v>
      </c>
      <c r="DX93" s="20">
        <f>Table1[[#This Row],[Check 6 Per Student Savings]]*DW93</f>
        <v>0</v>
      </c>
      <c r="DY93" s="15">
        <f>IF(Table1[[#This Row],[Check 6 Status]]="Continued", Table1[[#This Row],[Check 6 Students Spring]], 0)</f>
        <v>0</v>
      </c>
      <c r="DZ93" s="20">
        <f>Table1[[#This Row],[Check 6 Per Student Savings]]*DY93</f>
        <v>0</v>
      </c>
      <c r="EA93" s="15">
        <f t="shared" si="106"/>
        <v>0</v>
      </c>
      <c r="EB93" s="20">
        <f t="shared" si="107"/>
        <v>0</v>
      </c>
      <c r="EC93"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2595</v>
      </c>
      <c r="ED93"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258875.4</v>
      </c>
      <c r="EE93" s="20">
        <f>Table1[[#This Row],[Grand Total Savings]]/Table1[[#This Row],[Total Award]]</f>
        <v>12.211103773584906</v>
      </c>
      <c r="EF93" s="13"/>
      <c r="EG93" s="13"/>
      <c r="EH93" s="13"/>
      <c r="EI93" s="13"/>
      <c r="EJ93" s="13"/>
      <c r="EK93" s="13"/>
      <c r="EL93" s="13"/>
      <c r="FB93" s="13"/>
      <c r="FC93" s="13"/>
      <c r="FD93" s="13"/>
      <c r="FE93" s="13"/>
    </row>
    <row r="94" spans="1:161" x14ac:dyDescent="0.25">
      <c r="A94" s="116">
        <v>180</v>
      </c>
      <c r="B94" s="39" t="s">
        <v>498</v>
      </c>
      <c r="C94" s="23" t="s">
        <v>6</v>
      </c>
      <c r="D94" s="71" t="s">
        <v>134</v>
      </c>
      <c r="E94" s="13" t="s">
        <v>190</v>
      </c>
      <c r="F94" s="52">
        <v>15800</v>
      </c>
      <c r="G94" s="23" t="s">
        <v>136</v>
      </c>
      <c r="H94" s="28" t="s">
        <v>197</v>
      </c>
      <c r="I94" s="28" t="s">
        <v>198</v>
      </c>
      <c r="J94" s="28" t="s">
        <v>199</v>
      </c>
      <c r="K94" s="28" t="s">
        <v>200</v>
      </c>
      <c r="L94" s="28" t="s">
        <v>201</v>
      </c>
      <c r="M94" s="13" t="s">
        <v>163</v>
      </c>
      <c r="N94" s="13" t="s">
        <v>142</v>
      </c>
      <c r="O94" s="13" t="s">
        <v>142</v>
      </c>
      <c r="P94" s="20">
        <v>89000</v>
      </c>
      <c r="Q94" s="16">
        <v>1000</v>
      </c>
      <c r="R94" s="20">
        <f t="shared" si="108"/>
        <v>89</v>
      </c>
      <c r="S94" s="15">
        <f t="shared" si="110"/>
        <v>333.33333333333331</v>
      </c>
      <c r="T94" s="15">
        <f t="shared" si="111"/>
        <v>333.33333333333331</v>
      </c>
      <c r="U94" s="15">
        <f t="shared" si="112"/>
        <v>333.33333333333331</v>
      </c>
      <c r="V94" s="13" t="s">
        <v>203</v>
      </c>
      <c r="W94" s="13" t="s">
        <v>144</v>
      </c>
      <c r="Z94" s="13" t="s">
        <v>145</v>
      </c>
      <c r="AA94" s="15">
        <v>0</v>
      </c>
      <c r="AB94" s="20">
        <v>0</v>
      </c>
      <c r="AC94" s="15">
        <v>0</v>
      </c>
      <c r="AD94" s="20">
        <f t="shared" si="85"/>
        <v>0</v>
      </c>
      <c r="AE94" s="15">
        <v>0</v>
      </c>
      <c r="AF94" s="20">
        <f t="shared" si="87"/>
        <v>0</v>
      </c>
      <c r="AG94" s="15">
        <v>0</v>
      </c>
      <c r="AH94" s="20">
        <f t="shared" si="88"/>
        <v>0</v>
      </c>
      <c r="AI94" s="15">
        <f>Table1[[#This Row],[Students Per Spring]]</f>
        <v>333.33333333333331</v>
      </c>
      <c r="AJ94" s="20">
        <f t="shared" si="89"/>
        <v>29666.666666666664</v>
      </c>
      <c r="AK94" s="15">
        <f>AE94+AG94+AI94</f>
        <v>333.33333333333331</v>
      </c>
      <c r="AL94" s="20">
        <f t="shared" si="109"/>
        <v>29666.666666666664</v>
      </c>
      <c r="AM94" s="15">
        <f>IF(Table1[[#This Row],[Sustainability Check 1 (2017-2018) Status]]="Continued", Table1[[#This Row],[Students Per Summer]], 0)</f>
        <v>333.33333333333331</v>
      </c>
      <c r="AN94" s="20">
        <f>$R94*AM94</f>
        <v>29666.666666666664</v>
      </c>
      <c r="AO94" s="16">
        <f>IF(Table1[[#This Row],[Sustainability Check 1 (2017-2018) Status]]="Continued", Table1[[#This Row],[Students Per Fall]], 0)</f>
        <v>333.33333333333331</v>
      </c>
      <c r="AP94" s="20">
        <f t="shared" si="113"/>
        <v>29666.666666666664</v>
      </c>
      <c r="AQ94" s="16">
        <f>IF(Table1[[#This Row],[Sustainability Check 1 (2017-2018) Status]]="Continued", Table1[[#This Row],[Students Per Spring]], 0)</f>
        <v>333.33333333333331</v>
      </c>
      <c r="AR94" s="20">
        <f t="shared" si="114"/>
        <v>29666.666666666664</v>
      </c>
      <c r="AS94" s="16">
        <f t="shared" si="115"/>
        <v>1000</v>
      </c>
      <c r="AT94" s="20">
        <f t="shared" si="116"/>
        <v>89000</v>
      </c>
      <c r="AU94" s="16">
        <f>IF(Table1[[#This Row],[Sustainability Check 1 (2017-2018) Status]]="Continued", Table1[[#This Row],[Students Per Summer]], 0)</f>
        <v>333.33333333333331</v>
      </c>
      <c r="AV94" s="20">
        <f t="shared" si="117"/>
        <v>29666.666666666664</v>
      </c>
      <c r="AW94" s="16">
        <f>IF(Table1[[#This Row],[Sustainability Check 1 (2017-2018) Status]]="Continued", Table1[[#This Row],[Students Per Fall]], 0)</f>
        <v>333.33333333333331</v>
      </c>
      <c r="AX94" s="20">
        <f t="shared" si="122"/>
        <v>29666.666666666664</v>
      </c>
      <c r="AY94" s="16">
        <f>IF(Table1[[#This Row],[Sustainability Check 1 (2017-2018) Status]]="Continued", Table1[[#This Row],[Students Per Spring]], 0)</f>
        <v>333.33333333333331</v>
      </c>
      <c r="AZ94" s="20">
        <f t="shared" si="123"/>
        <v>29666.666666666664</v>
      </c>
      <c r="BA94" s="16">
        <f t="shared" si="120"/>
        <v>1000</v>
      </c>
      <c r="BB94" s="20">
        <f t="shared" si="121"/>
        <v>89000</v>
      </c>
      <c r="BC94" s="20" t="s">
        <v>145</v>
      </c>
      <c r="BD94" s="16">
        <v>60</v>
      </c>
      <c r="BE94" s="16">
        <v>150</v>
      </c>
      <c r="BF94" s="16">
        <v>150</v>
      </c>
      <c r="BG94" s="16">
        <f t="shared" si="86"/>
        <v>360</v>
      </c>
      <c r="BH94" s="20">
        <v>159.94999999999999</v>
      </c>
      <c r="BI94" s="20">
        <f>Table1[[#This Row],[Check 2 Students Total]]*Table1[[#This Row],[Summer 2018 Price Check]]</f>
        <v>57581.999999999993</v>
      </c>
      <c r="BJ94" s="16">
        <f>IF(Table1[[#This Row],[Sustainability Check 2 (2018-2019) Status]]="Continued", Table1[[#This Row],[Check 2 Students Summer]], 0)</f>
        <v>60</v>
      </c>
      <c r="BK94" s="20">
        <f>Table1[[#This Row],[Summer 2018 Price Check]]*BJ94</f>
        <v>9597</v>
      </c>
      <c r="BL94" s="16">
        <f>IF(Table1[[#This Row],[Sustainability Check 2 (2018-2019) Status]]="Continued", Table1[[#This Row],[Check 2 Students Fall]], 0)</f>
        <v>150</v>
      </c>
      <c r="BM94" s="20">
        <f>Table1[[#This Row],[Summer 2018 Price Check]]*BL94</f>
        <v>23992.5</v>
      </c>
      <c r="BN94" s="15">
        <f>IF(Table1[[#This Row],[Sustainability Check 2 (2018-2019) Status]]="Continued", Table1[Check 2 Students Spring], 0)</f>
        <v>150</v>
      </c>
      <c r="BO94" s="20">
        <f>Table1[[#This Row],[Summer 2018 Price Check]]*Table1[[#This Row],[Spring 2019 Students]]</f>
        <v>23992.5</v>
      </c>
      <c r="BP94" s="16">
        <f t="shared" si="90"/>
        <v>360</v>
      </c>
      <c r="BQ94" s="20">
        <f t="shared" si="91"/>
        <v>57582</v>
      </c>
      <c r="BR94" s="20" t="s">
        <v>156</v>
      </c>
      <c r="BS94" s="15">
        <v>0</v>
      </c>
      <c r="BT94" s="15">
        <v>0</v>
      </c>
      <c r="BU94" s="15">
        <v>0</v>
      </c>
      <c r="BV94" s="15">
        <f t="shared" si="105"/>
        <v>0</v>
      </c>
      <c r="BW94" s="20">
        <v>0</v>
      </c>
      <c r="BX94" s="20">
        <f t="shared" si="92"/>
        <v>0</v>
      </c>
      <c r="BY94" s="13" t="s">
        <v>203</v>
      </c>
      <c r="BZ94" s="15">
        <f>IF(Table1[[#This Row],[Check 3 Status]]="Continued", Table1[[#This Row],[Check 3 Students Summer]], 0)</f>
        <v>0</v>
      </c>
      <c r="CA94" s="20">
        <f>Table1[[#This Row],[Check 3 Per Student Savings]]*BZ94</f>
        <v>0</v>
      </c>
      <c r="CB94" s="15">
        <f>IF(Table1[[#This Row],[Check 3 Status]]="Continued", Table1[[#This Row],[Check 3 Students Fall]], 0)</f>
        <v>0</v>
      </c>
      <c r="CC94" s="20">
        <f>Table1[[#This Row],[Check 3 Per Student Savings]]*CB94</f>
        <v>0</v>
      </c>
      <c r="CD94" s="15">
        <f>IF(Table1[[#This Row],[Check 3 Status]]="Continued", Table1[[#This Row],[Check 3 Students Spring]], 0)</f>
        <v>0</v>
      </c>
      <c r="CE94" s="20">
        <f>Table1[[#This Row],[Check 3 Per Student Savings]]*CD94</f>
        <v>0</v>
      </c>
      <c r="CF94" s="15">
        <f t="shared" si="93"/>
        <v>0</v>
      </c>
      <c r="CG94" s="20">
        <f t="shared" si="94"/>
        <v>0</v>
      </c>
      <c r="CH94" s="20" t="s">
        <v>156</v>
      </c>
      <c r="CI94" s="15">
        <v>0</v>
      </c>
      <c r="CJ94" s="15">
        <v>0</v>
      </c>
      <c r="CK94" s="15">
        <v>0</v>
      </c>
      <c r="CL94" s="15">
        <f>CI94+CJ94+CK94</f>
        <v>0</v>
      </c>
      <c r="CM94" s="20">
        <v>0</v>
      </c>
      <c r="CN94" s="20">
        <f t="shared" si="96"/>
        <v>0</v>
      </c>
      <c r="CO94" s="15">
        <f>IF(Table1[[#This Row],[Check 4 Status]]="Continued", Table1[[#This Row],[Check 4 Students Summer]], 0)</f>
        <v>0</v>
      </c>
      <c r="CP94" s="20">
        <f>Table1[[#This Row],[Check 4 Per Student Savings]]*CO94</f>
        <v>0</v>
      </c>
      <c r="CQ94" s="15">
        <f>IF(Table1[[#This Row],[Check 4 Status]]="Continued", Table1[[#This Row],[Check 4 Students Fall]], 0)</f>
        <v>0</v>
      </c>
      <c r="CR94" s="20">
        <f>Table1[[#This Row],[Check 4 Per Student Savings]]*CQ94</f>
        <v>0</v>
      </c>
      <c r="CS94" s="15">
        <f>IF(Table1[[#This Row],[Check 4 Status]]="Continued", Table1[[#This Row],[Check 4 Students Spring]], 0)</f>
        <v>0</v>
      </c>
      <c r="CT94" s="20">
        <f>Table1[[#This Row],[Check 4 Per Student Savings]]*CS94</f>
        <v>0</v>
      </c>
      <c r="CU94" s="89">
        <f t="shared" si="97"/>
        <v>0</v>
      </c>
      <c r="CV94" s="20">
        <f t="shared" si="98"/>
        <v>0</v>
      </c>
      <c r="CW94" s="20" t="s">
        <v>156</v>
      </c>
      <c r="CX94" s="15">
        <v>333.33333333333331</v>
      </c>
      <c r="CY94" s="15">
        <v>333.33333333333331</v>
      </c>
      <c r="CZ94" s="15">
        <v>333.33333333333331</v>
      </c>
      <c r="DA94" s="15">
        <f t="shared" si="99"/>
        <v>1000</v>
      </c>
      <c r="DB94" s="20">
        <v>0</v>
      </c>
      <c r="DC94" s="20">
        <f t="shared" si="100"/>
        <v>0</v>
      </c>
      <c r="DD94" s="23" t="s">
        <v>136</v>
      </c>
      <c r="DE94" s="15">
        <f>IF(Table1[[#This Row],[Check 5 Status]]="Continued", Table1[[#This Row],[Check 5 Students Summer]], 0)</f>
        <v>0</v>
      </c>
      <c r="DF94" s="20">
        <f>Table1[[#This Row],[Check 5 Per Student Savings]]*DE94</f>
        <v>0</v>
      </c>
      <c r="DG94" s="15">
        <f>IF(Table1[[#This Row],[Check 5 Status]]="Continued", Table1[[#This Row],[Check 5 Students Fall]], 0)</f>
        <v>0</v>
      </c>
      <c r="DH94" s="20">
        <f>Table1[[#This Row],[Check 5 Per Student Savings]]*DG94</f>
        <v>0</v>
      </c>
      <c r="DI94" s="15">
        <f>IF(Table1[[#This Row],[Check 5 Status]]="Continued", Table1[[#This Row],[Check 5 Students Spring]], 0)</f>
        <v>0</v>
      </c>
      <c r="DJ94" s="20">
        <f>Table1[[#This Row],[Check 5 Per Student Savings]]*DI94</f>
        <v>0</v>
      </c>
      <c r="DK94" s="15">
        <f t="shared" si="101"/>
        <v>0</v>
      </c>
      <c r="DL94" s="20">
        <f t="shared" si="102"/>
        <v>0</v>
      </c>
      <c r="DM94" s="20" t="s">
        <v>156</v>
      </c>
      <c r="DN94" s="15">
        <v>333.33333333333331</v>
      </c>
      <c r="DO94" s="15">
        <v>333.33333333333331</v>
      </c>
      <c r="DP94" s="15">
        <v>333.33333333333331</v>
      </c>
      <c r="DQ94" s="15">
        <f t="shared" si="103"/>
        <v>1000</v>
      </c>
      <c r="DR94" s="20">
        <v>0</v>
      </c>
      <c r="DS94" s="20">
        <f t="shared" si="104"/>
        <v>0</v>
      </c>
      <c r="DT94" s="23" t="s">
        <v>136</v>
      </c>
      <c r="DU94" s="15">
        <f>IF(Table1[[#This Row],[Check 6 Status]]="Continued", Table1[[#This Row],[Check 6 Students Summer]], 0)</f>
        <v>0</v>
      </c>
      <c r="DV94" s="20">
        <f>Table1[[#This Row],[Check 6 Per Student Savings]]*DU94</f>
        <v>0</v>
      </c>
      <c r="DW94" s="15">
        <f>IF(Table1[[#This Row],[Check 6 Status]]="Continued", Table1[[#This Row],[Check 6 Students Fall]], 0)</f>
        <v>0</v>
      </c>
      <c r="DX94" s="20">
        <f>Table1[[#This Row],[Check 6 Per Student Savings]]*DW94</f>
        <v>0</v>
      </c>
      <c r="DY94" s="15">
        <f>IF(Table1[[#This Row],[Check 6 Status]]="Continued", Table1[[#This Row],[Check 6 Students Spring]], 0)</f>
        <v>0</v>
      </c>
      <c r="DZ94" s="20">
        <f>Table1[[#This Row],[Check 6 Per Student Savings]]*DY94</f>
        <v>0</v>
      </c>
      <c r="EA94" s="15">
        <f t="shared" si="106"/>
        <v>0</v>
      </c>
      <c r="EB94" s="20">
        <f t="shared" si="107"/>
        <v>0</v>
      </c>
      <c r="EC94"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2693.333333333333</v>
      </c>
      <c r="ED94"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265248.66666666663</v>
      </c>
      <c r="EE94" s="20">
        <f>Table1[[#This Row],[Grand Total Savings]]/Table1[[#This Row],[Total Award]]</f>
        <v>16.787890295358647</v>
      </c>
      <c r="EF94" s="13"/>
      <c r="EG94" s="13"/>
      <c r="EH94" s="13"/>
      <c r="EI94" s="13"/>
      <c r="EJ94" s="13"/>
      <c r="EK94" s="13"/>
      <c r="EL94" s="13"/>
      <c r="FB94" s="13"/>
      <c r="FC94" s="13"/>
      <c r="FD94" s="13"/>
      <c r="FE94" s="13"/>
    </row>
    <row r="95" spans="1:161" x14ac:dyDescent="0.25">
      <c r="A95" s="116">
        <v>181</v>
      </c>
      <c r="B95" s="40" t="s">
        <v>498</v>
      </c>
      <c r="C95" s="23" t="s">
        <v>6</v>
      </c>
      <c r="D95" s="71" t="s">
        <v>134</v>
      </c>
      <c r="E95" s="13" t="s">
        <v>190</v>
      </c>
      <c r="F95" s="52">
        <v>15800</v>
      </c>
      <c r="G95" s="23" t="s">
        <v>136</v>
      </c>
      <c r="H95" s="28" t="s">
        <v>567</v>
      </c>
      <c r="I95" s="28" t="s">
        <v>568</v>
      </c>
      <c r="J95" s="28" t="s">
        <v>569</v>
      </c>
      <c r="K95" s="28" t="s">
        <v>558</v>
      </c>
      <c r="L95" s="28" t="s">
        <v>277</v>
      </c>
      <c r="M95" s="13" t="s">
        <v>163</v>
      </c>
      <c r="N95" s="13" t="s">
        <v>142</v>
      </c>
      <c r="O95" s="13" t="s">
        <v>153</v>
      </c>
      <c r="P95" s="20">
        <v>73800</v>
      </c>
      <c r="Q95" s="13">
        <v>300</v>
      </c>
      <c r="R95" s="20">
        <f t="shared" si="108"/>
        <v>246</v>
      </c>
      <c r="S95" s="15">
        <f t="shared" si="110"/>
        <v>100</v>
      </c>
      <c r="T95" s="15">
        <f t="shared" si="111"/>
        <v>100</v>
      </c>
      <c r="U95" s="15">
        <f t="shared" si="112"/>
        <v>100</v>
      </c>
      <c r="V95" s="13" t="s">
        <v>203</v>
      </c>
      <c r="W95" s="13" t="s">
        <v>144</v>
      </c>
      <c r="Z95" s="13" t="s">
        <v>145</v>
      </c>
      <c r="AA95" s="15">
        <v>0</v>
      </c>
      <c r="AB95" s="20">
        <v>0</v>
      </c>
      <c r="AC95" s="15">
        <v>0</v>
      </c>
      <c r="AD95" s="20">
        <f t="shared" ref="AD95:AD126" si="124">AB95</f>
        <v>0</v>
      </c>
      <c r="AE95" s="15">
        <v>0</v>
      </c>
      <c r="AF95" s="20">
        <f t="shared" si="87"/>
        <v>0</v>
      </c>
      <c r="AG95" s="15">
        <v>0</v>
      </c>
      <c r="AH95" s="20">
        <f t="shared" si="88"/>
        <v>0</v>
      </c>
      <c r="AI95" s="15">
        <f>Table1[[#This Row],[Students Per Spring]]</f>
        <v>100</v>
      </c>
      <c r="AJ95" s="20">
        <f t="shared" si="89"/>
        <v>24600</v>
      </c>
      <c r="AK95" s="15">
        <f>AE95+AG95+AI95</f>
        <v>100</v>
      </c>
      <c r="AL95" s="20">
        <f t="shared" si="109"/>
        <v>24600</v>
      </c>
      <c r="AM95" s="15">
        <f>IF(Table1[[#This Row],[Sustainability Check 1 (2017-2018) Status]]="Continued", Table1[[#This Row],[Students Per Summer]], 0)</f>
        <v>100</v>
      </c>
      <c r="AN95" s="20">
        <f>$R95*AM95</f>
        <v>24600</v>
      </c>
      <c r="AO95" s="16">
        <f>IF(Table1[[#This Row],[Sustainability Check 1 (2017-2018) Status]]="Continued", Table1[[#This Row],[Students Per Fall]], 0)</f>
        <v>100</v>
      </c>
      <c r="AP95" s="20">
        <f t="shared" si="113"/>
        <v>24600</v>
      </c>
      <c r="AQ95" s="16">
        <f>IF(Table1[[#This Row],[Sustainability Check 1 (2017-2018) Status]]="Continued", Table1[[#This Row],[Students Per Spring]], 0)</f>
        <v>100</v>
      </c>
      <c r="AR95" s="20">
        <f t="shared" si="114"/>
        <v>24600</v>
      </c>
      <c r="AS95" s="16">
        <f t="shared" si="115"/>
        <v>300</v>
      </c>
      <c r="AT95" s="20">
        <f t="shared" si="116"/>
        <v>73800</v>
      </c>
      <c r="AU95" s="16">
        <f>IF(Table1[[#This Row],[Sustainability Check 1 (2017-2018) Status]]="Continued", Table1[[#This Row],[Students Per Summer]], 0)</f>
        <v>100</v>
      </c>
      <c r="AV95" s="20">
        <f t="shared" si="117"/>
        <v>24600</v>
      </c>
      <c r="AW95" s="16">
        <f>IF(Table1[[#This Row],[Sustainability Check 1 (2017-2018) Status]]="Continued", Table1[[#This Row],[Students Per Fall]], 0)</f>
        <v>100</v>
      </c>
      <c r="AX95" s="20">
        <f t="shared" si="122"/>
        <v>24600</v>
      </c>
      <c r="AY95" s="16">
        <f>IF(Table1[[#This Row],[Sustainability Check 1 (2017-2018) Status]]="Continued", Table1[[#This Row],[Students Per Spring]], 0)</f>
        <v>100</v>
      </c>
      <c r="AZ95" s="20">
        <f t="shared" si="123"/>
        <v>24600</v>
      </c>
      <c r="BA95" s="16">
        <f t="shared" si="120"/>
        <v>300</v>
      </c>
      <c r="BB95" s="20">
        <f t="shared" si="121"/>
        <v>73800</v>
      </c>
      <c r="BC95" s="20" t="s">
        <v>145</v>
      </c>
      <c r="BD95" s="16">
        <v>25</v>
      </c>
      <c r="BE95" s="16">
        <v>100</v>
      </c>
      <c r="BF95" s="16">
        <v>100</v>
      </c>
      <c r="BG95" s="16">
        <f t="shared" ref="BG95:BG126" si="125">SUM(BD95:BF95)</f>
        <v>225</v>
      </c>
      <c r="BH95" s="20">
        <v>287.95</v>
      </c>
      <c r="BI95" s="20">
        <f>Table1[[#This Row],[Check 2 Students Total]]*Table1[[#This Row],[Summer 2018 Price Check]]</f>
        <v>64788.75</v>
      </c>
      <c r="BJ95" s="16">
        <f>IF(Table1[[#This Row],[Sustainability Check 2 (2018-2019) Status]]="Continued", Table1[[#This Row],[Check 2 Students Summer]], 0)</f>
        <v>25</v>
      </c>
      <c r="BK95" s="20">
        <f>Table1[[#This Row],[Summer 2018 Price Check]]*BJ95</f>
        <v>7198.75</v>
      </c>
      <c r="BL95" s="16">
        <f>IF(Table1[[#This Row],[Sustainability Check 2 (2018-2019) Status]]="Continued", Table1[[#This Row],[Check 2 Students Fall]], 0)</f>
        <v>100</v>
      </c>
      <c r="BM95" s="20">
        <f>Table1[[#This Row],[Summer 2018 Price Check]]*BL95</f>
        <v>28795</v>
      </c>
      <c r="BN95" s="15">
        <f>IF(Table1[[#This Row],[Sustainability Check 2 (2018-2019) Status]]="Continued", Table1[Check 2 Students Spring], 0)</f>
        <v>100</v>
      </c>
      <c r="BO95" s="20">
        <f>Table1[[#This Row],[Summer 2018 Price Check]]*Table1[[#This Row],[Spring 2019 Students]]</f>
        <v>28795</v>
      </c>
      <c r="BP95" s="16">
        <f t="shared" si="90"/>
        <v>225</v>
      </c>
      <c r="BQ95" s="20">
        <f t="shared" si="91"/>
        <v>64788.75</v>
      </c>
      <c r="BR95" s="20" t="s">
        <v>145</v>
      </c>
      <c r="BS95" s="15">
        <v>40</v>
      </c>
      <c r="BT95" s="15">
        <v>84</v>
      </c>
      <c r="BU95" s="15">
        <v>84</v>
      </c>
      <c r="BV95" s="15">
        <f t="shared" si="105"/>
        <v>208</v>
      </c>
      <c r="BW95" s="20">
        <v>246</v>
      </c>
      <c r="BX95" s="20">
        <f t="shared" si="92"/>
        <v>51168</v>
      </c>
      <c r="BY95" s="13" t="s">
        <v>203</v>
      </c>
      <c r="BZ95" s="15">
        <f>IF(Table1[[#This Row],[Check 3 Status]]="Continued", Table1[[#This Row],[Check 3 Students Summer]], 0)</f>
        <v>40</v>
      </c>
      <c r="CA95" s="20">
        <f>Table1[[#This Row],[Check 3 Per Student Savings]]*BZ95</f>
        <v>9840</v>
      </c>
      <c r="CB95" s="15">
        <f>IF(Table1[[#This Row],[Check 3 Status]]="Continued", Table1[[#This Row],[Check 3 Students Fall]], 0)</f>
        <v>84</v>
      </c>
      <c r="CC95" s="20">
        <f>Table1[[#This Row],[Check 3 Per Student Savings]]*CB95</f>
        <v>20664</v>
      </c>
      <c r="CD95" s="15">
        <f>IF(Table1[[#This Row],[Check 3 Status]]="Continued", Table1[[#This Row],[Check 3 Students Spring]], 0)</f>
        <v>84</v>
      </c>
      <c r="CE95" s="20">
        <f>Table1[[#This Row],[Check 3 Per Student Savings]]*CD95</f>
        <v>20664</v>
      </c>
      <c r="CF95" s="15">
        <f t="shared" si="93"/>
        <v>208</v>
      </c>
      <c r="CG95" s="20">
        <f t="shared" si="94"/>
        <v>51168</v>
      </c>
      <c r="CH95" s="20" t="s">
        <v>145</v>
      </c>
      <c r="CI95" s="15">
        <v>40</v>
      </c>
      <c r="CJ95" s="15">
        <v>84</v>
      </c>
      <c r="CK95" s="15">
        <v>84</v>
      </c>
      <c r="CL95" s="15">
        <f>CI95+CJ95+CK95</f>
        <v>208</v>
      </c>
      <c r="CM95" s="20">
        <v>246</v>
      </c>
      <c r="CN95" s="20">
        <f t="shared" si="96"/>
        <v>51168</v>
      </c>
      <c r="CO95" s="15">
        <f>IF(Table1[[#This Row],[Check 4 Status]]="Continued", Table1[[#This Row],[Check 4 Students Summer]], 0)</f>
        <v>40</v>
      </c>
      <c r="CP95" s="20">
        <f>Table1[[#This Row],[Check 4 Per Student Savings]]*CO95</f>
        <v>9840</v>
      </c>
      <c r="CQ95" s="15">
        <f>IF(Table1[[#This Row],[Check 4 Status]]="Continued", Table1[[#This Row],[Check 4 Students Fall]], 0)</f>
        <v>84</v>
      </c>
      <c r="CR95" s="20">
        <f>Table1[[#This Row],[Check 4 Per Student Savings]]*CQ95</f>
        <v>20664</v>
      </c>
      <c r="CS95" s="15">
        <f>IF(Table1[[#This Row],[Check 4 Status]]="Continued", Table1[[#This Row],[Check 4 Students Spring]], 0)</f>
        <v>84</v>
      </c>
      <c r="CT95" s="20">
        <f>Table1[[#This Row],[Check 4 Per Student Savings]]*CS95</f>
        <v>20664</v>
      </c>
      <c r="CU95" s="89">
        <f t="shared" si="97"/>
        <v>208</v>
      </c>
      <c r="CV95" s="20">
        <f t="shared" si="98"/>
        <v>51168</v>
      </c>
      <c r="CW95" s="20" t="s">
        <v>145</v>
      </c>
      <c r="CX95" s="15">
        <v>100</v>
      </c>
      <c r="CY95" s="15">
        <v>100</v>
      </c>
      <c r="CZ95" s="15">
        <v>100</v>
      </c>
      <c r="DA95" s="15">
        <f t="shared" si="99"/>
        <v>300</v>
      </c>
      <c r="DB95" s="20">
        <v>246</v>
      </c>
      <c r="DC95" s="20">
        <f t="shared" si="100"/>
        <v>73800</v>
      </c>
      <c r="DD95" s="23" t="s">
        <v>136</v>
      </c>
      <c r="DE95" s="15">
        <f>IF(Table1[[#This Row],[Check 5 Status]]="Continued", Table1[[#This Row],[Check 5 Students Summer]], 0)</f>
        <v>100</v>
      </c>
      <c r="DF95" s="20">
        <f>Table1[[#This Row],[Check 5 Per Student Savings]]*DE95</f>
        <v>24600</v>
      </c>
      <c r="DG95" s="15">
        <f>IF(Table1[[#This Row],[Check 5 Status]]="Continued", Table1[[#This Row],[Check 5 Students Fall]], 0)</f>
        <v>100</v>
      </c>
      <c r="DH95" s="20">
        <f>Table1[[#This Row],[Check 5 Per Student Savings]]*DG95</f>
        <v>24600</v>
      </c>
      <c r="DI95" s="15">
        <f>IF(Table1[[#This Row],[Check 5 Status]]="Continued", Table1[[#This Row],[Check 5 Students Spring]], 0)</f>
        <v>100</v>
      </c>
      <c r="DJ95" s="20">
        <f>Table1[[#This Row],[Check 5 Per Student Savings]]*DI95</f>
        <v>24600</v>
      </c>
      <c r="DK95" s="15">
        <f t="shared" si="101"/>
        <v>300</v>
      </c>
      <c r="DL95" s="20">
        <f t="shared" si="102"/>
        <v>73800</v>
      </c>
      <c r="DM95" s="20" t="s">
        <v>224</v>
      </c>
      <c r="DN95" s="15">
        <v>100</v>
      </c>
      <c r="DO95" s="15">
        <v>100</v>
      </c>
      <c r="DP95" s="15">
        <v>100</v>
      </c>
      <c r="DQ95" s="15">
        <f t="shared" si="103"/>
        <v>300</v>
      </c>
      <c r="DR95" s="20">
        <v>246</v>
      </c>
      <c r="DS95" s="20">
        <f t="shared" si="104"/>
        <v>73800</v>
      </c>
      <c r="DT95" s="23" t="s">
        <v>136</v>
      </c>
      <c r="DU95" s="15">
        <f>IF(Table1[[#This Row],[Check 6 Status]]="Continued", Table1[[#This Row],[Check 6 Students Summer]], 0)</f>
        <v>0</v>
      </c>
      <c r="DV95" s="20">
        <f>Table1[[#This Row],[Check 6 Per Student Savings]]*DU95</f>
        <v>0</v>
      </c>
      <c r="DW95" s="15">
        <f>IF(Table1[[#This Row],[Check 6 Status]]="Continued", Table1[[#This Row],[Check 6 Students Fall]], 0)</f>
        <v>0</v>
      </c>
      <c r="DX95" s="20">
        <f>Table1[[#This Row],[Check 6 Per Student Savings]]*DW95</f>
        <v>0</v>
      </c>
      <c r="DY95" s="15">
        <f>IF(Table1[[#This Row],[Check 6 Status]]="Continued", Table1[[#This Row],[Check 6 Students Spring]], 0)</f>
        <v>0</v>
      </c>
      <c r="DZ95" s="20">
        <f>Table1[[#This Row],[Check 6 Per Student Savings]]*DY95</f>
        <v>0</v>
      </c>
      <c r="EA95" s="15">
        <f t="shared" si="106"/>
        <v>0</v>
      </c>
      <c r="EB95" s="20">
        <f t="shared" si="107"/>
        <v>0</v>
      </c>
      <c r="EC95"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1641</v>
      </c>
      <c r="ED95"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413124.75</v>
      </c>
      <c r="EE95" s="20">
        <f>Table1[[#This Row],[Grand Total Savings]]/Table1[[#This Row],[Total Award]]</f>
        <v>26.147136075949366</v>
      </c>
      <c r="EF95" s="13"/>
      <c r="EG95" s="13"/>
      <c r="EH95" s="13"/>
      <c r="EI95" s="13"/>
      <c r="EJ95" s="13"/>
      <c r="EK95" s="13"/>
      <c r="EL95" s="13"/>
      <c r="FB95" s="13"/>
      <c r="FC95" s="13"/>
      <c r="FD95" s="13"/>
      <c r="FE95" s="13"/>
    </row>
    <row r="96" spans="1:161" x14ac:dyDescent="0.25">
      <c r="A96" s="116">
        <v>182</v>
      </c>
      <c r="B96" s="39" t="s">
        <v>498</v>
      </c>
      <c r="C96" s="23" t="s">
        <v>6</v>
      </c>
      <c r="D96" s="71" t="s">
        <v>134</v>
      </c>
      <c r="E96" s="13" t="s">
        <v>147</v>
      </c>
      <c r="F96" s="52">
        <v>30000</v>
      </c>
      <c r="G96" s="23" t="s">
        <v>136</v>
      </c>
      <c r="H96" s="28" t="s">
        <v>570</v>
      </c>
      <c r="I96" s="28" t="s">
        <v>571</v>
      </c>
      <c r="J96" s="28" t="s">
        <v>572</v>
      </c>
      <c r="K96" s="28" t="s">
        <v>573</v>
      </c>
      <c r="L96" s="28" t="s">
        <v>216</v>
      </c>
      <c r="M96" s="13" t="s">
        <v>163</v>
      </c>
      <c r="N96" s="13" t="s">
        <v>142</v>
      </c>
      <c r="O96" s="13" t="s">
        <v>153</v>
      </c>
      <c r="P96" s="20">
        <v>344520</v>
      </c>
      <c r="Q96" s="16">
        <v>1160</v>
      </c>
      <c r="R96" s="20">
        <f t="shared" si="108"/>
        <v>297</v>
      </c>
      <c r="S96" s="15">
        <f t="shared" si="110"/>
        <v>386.66666666666669</v>
      </c>
      <c r="T96" s="15">
        <f t="shared" si="111"/>
        <v>386.66666666666669</v>
      </c>
      <c r="U96" s="15">
        <f t="shared" si="112"/>
        <v>386.66666666666669</v>
      </c>
      <c r="V96" s="13" t="s">
        <v>511</v>
      </c>
      <c r="W96" s="13" t="s">
        <v>144</v>
      </c>
      <c r="Z96" s="13" t="s">
        <v>145</v>
      </c>
      <c r="AA96" s="15">
        <v>0</v>
      </c>
      <c r="AB96" s="20">
        <v>0</v>
      </c>
      <c r="AC96" s="15">
        <v>0</v>
      </c>
      <c r="AD96" s="20">
        <f t="shared" si="124"/>
        <v>0</v>
      </c>
      <c r="AE96" s="15">
        <v>0</v>
      </c>
      <c r="AF96" s="20">
        <f t="shared" si="87"/>
        <v>0</v>
      </c>
      <c r="AG96" s="15">
        <v>0</v>
      </c>
      <c r="AH96" s="20">
        <f t="shared" si="88"/>
        <v>0</v>
      </c>
      <c r="AI96" s="15">
        <v>0</v>
      </c>
      <c r="AJ96" s="20">
        <f t="shared" si="89"/>
        <v>0</v>
      </c>
      <c r="AK96" s="15">
        <v>0</v>
      </c>
      <c r="AL96" s="20">
        <f t="shared" si="109"/>
        <v>0</v>
      </c>
      <c r="AM96" s="15">
        <v>0</v>
      </c>
      <c r="AN96" s="20">
        <v>0</v>
      </c>
      <c r="AO96" s="16">
        <f>Table1[[#This Row],[Students Per Fall]]</f>
        <v>386.66666666666669</v>
      </c>
      <c r="AP96" s="20">
        <f t="shared" si="113"/>
        <v>114840</v>
      </c>
      <c r="AQ96" s="16">
        <f>IF(Table1[[#This Row],[Sustainability Check 1 (2017-2018) Status]]="Continued", Table1[[#This Row],[Students Per Spring]], 0)</f>
        <v>386.66666666666669</v>
      </c>
      <c r="AR96" s="20">
        <f t="shared" si="114"/>
        <v>114840</v>
      </c>
      <c r="AS96" s="16">
        <f t="shared" si="115"/>
        <v>773.33333333333337</v>
      </c>
      <c r="AT96" s="20">
        <f t="shared" si="116"/>
        <v>229680</v>
      </c>
      <c r="AU96" s="16">
        <f>IF(Table1[[#This Row],[Sustainability Check 1 (2017-2018) Status]]="Continued", Table1[[#This Row],[Students Per Summer]], 0)</f>
        <v>386.66666666666669</v>
      </c>
      <c r="AV96" s="20">
        <f t="shared" si="117"/>
        <v>114840</v>
      </c>
      <c r="AW96" s="16">
        <f>IF(Table1[[#This Row],[Sustainability Check 1 (2017-2018) Status]]="Continued", Table1[[#This Row],[Students Per Fall]], 0)</f>
        <v>386.66666666666669</v>
      </c>
      <c r="AX96" s="20">
        <f t="shared" si="122"/>
        <v>114840</v>
      </c>
      <c r="AY96" s="16">
        <f>IF(Table1[[#This Row],[Sustainability Check 1 (2017-2018) Status]]="Continued", Table1[[#This Row],[Students Per Spring]], 0)</f>
        <v>386.66666666666669</v>
      </c>
      <c r="AZ96" s="20">
        <f t="shared" si="123"/>
        <v>114840</v>
      </c>
      <c r="BA96" s="16">
        <f t="shared" si="120"/>
        <v>1160</v>
      </c>
      <c r="BB96" s="20">
        <f t="shared" si="121"/>
        <v>344520</v>
      </c>
      <c r="BC96" s="20" t="s">
        <v>145</v>
      </c>
      <c r="BD96" s="16">
        <v>27</v>
      </c>
      <c r="BE96" s="16">
        <v>62</v>
      </c>
      <c r="BF96" s="16">
        <v>50</v>
      </c>
      <c r="BG96" s="16">
        <f t="shared" si="125"/>
        <v>139</v>
      </c>
      <c r="BH96" s="20">
        <v>194.5</v>
      </c>
      <c r="BI96" s="20">
        <f>Table1[[#This Row],[Check 2 Students Total]]*Table1[[#This Row],[Summer 2018 Price Check]]</f>
        <v>27035.5</v>
      </c>
      <c r="BJ96" s="16">
        <f>IF(Table1[[#This Row],[Sustainability Check 2 (2018-2019) Status]]="Continued", Table1[[#This Row],[Check 2 Students Summer]], 0)</f>
        <v>27</v>
      </c>
      <c r="BK96" s="20">
        <f>Table1[[#This Row],[Summer 2018 Price Check]]*BJ96</f>
        <v>5251.5</v>
      </c>
      <c r="BL96" s="16">
        <f>IF(Table1[[#This Row],[Sustainability Check 2 (2018-2019) Status]]="Continued", Table1[[#This Row],[Check 2 Students Fall]], 0)</f>
        <v>62</v>
      </c>
      <c r="BM96" s="20">
        <f>Table1[[#This Row],[Summer 2018 Price Check]]*BL96</f>
        <v>12059</v>
      </c>
      <c r="BN96" s="15">
        <f>IF(Table1[[#This Row],[Sustainability Check 2 (2018-2019) Status]]="Continued", Table1[Check 2 Students Spring], 0)</f>
        <v>50</v>
      </c>
      <c r="BO96" s="20">
        <f>Table1[[#This Row],[Summer 2018 Price Check]]*Table1[[#This Row],[Spring 2019 Students]]</f>
        <v>9725</v>
      </c>
      <c r="BP96" s="16">
        <f t="shared" si="90"/>
        <v>139</v>
      </c>
      <c r="BQ96" s="20">
        <f t="shared" si="91"/>
        <v>27035.5</v>
      </c>
      <c r="BR96" s="20" t="s">
        <v>145</v>
      </c>
      <c r="BS96" s="15">
        <v>24</v>
      </c>
      <c r="BT96" s="15">
        <v>60</v>
      </c>
      <c r="BU96" s="15">
        <v>0</v>
      </c>
      <c r="BV96" s="15">
        <f t="shared" si="105"/>
        <v>84</v>
      </c>
      <c r="BW96" s="20">
        <v>297</v>
      </c>
      <c r="BX96" s="20">
        <f t="shared" si="92"/>
        <v>24948</v>
      </c>
      <c r="BY96" s="13" t="s">
        <v>511</v>
      </c>
      <c r="BZ96" s="15">
        <f>IF(Table1[[#This Row],[Check 3 Status]]="Continued", Table1[[#This Row],[Check 3 Students Summer]], 0)</f>
        <v>24</v>
      </c>
      <c r="CA96" s="20">
        <f>Table1[[#This Row],[Check 3 Per Student Savings]]*BZ96</f>
        <v>7128</v>
      </c>
      <c r="CB96" s="15">
        <f>IF(Table1[[#This Row],[Check 3 Status]]="Continued", Table1[[#This Row],[Check 3 Students Fall]], 0)</f>
        <v>60</v>
      </c>
      <c r="CC96" s="20">
        <f>Table1[[#This Row],[Check 3 Per Student Savings]]*CB96</f>
        <v>17820</v>
      </c>
      <c r="CD96" s="15">
        <f>IF(Table1[[#This Row],[Check 3 Status]]="Continued", Table1[[#This Row],[Check 3 Students Spring]], 0)</f>
        <v>0</v>
      </c>
      <c r="CE96" s="20">
        <f>Table1[[#This Row],[Check 3 Per Student Savings]]*CD96</f>
        <v>0</v>
      </c>
      <c r="CF96" s="15">
        <f t="shared" si="93"/>
        <v>84</v>
      </c>
      <c r="CG96" s="20">
        <f t="shared" si="94"/>
        <v>24948</v>
      </c>
      <c r="CH96" s="20" t="s">
        <v>224</v>
      </c>
      <c r="CI96" s="15">
        <v>24</v>
      </c>
      <c r="CJ96" s="15">
        <v>60</v>
      </c>
      <c r="CK96" s="15">
        <v>0</v>
      </c>
      <c r="CL96" s="15">
        <v>0</v>
      </c>
      <c r="CM96" s="20">
        <v>0</v>
      </c>
      <c r="CN96" s="20">
        <f t="shared" si="96"/>
        <v>0</v>
      </c>
      <c r="CO96" s="15">
        <f>IF(Table1[[#This Row],[Check 4 Status]]="Continued", Table1[[#This Row],[Check 4 Students Summer]], 0)</f>
        <v>0</v>
      </c>
      <c r="CP96" s="20">
        <f>Table1[[#This Row],[Check 4 Per Student Savings]]*CO96</f>
        <v>0</v>
      </c>
      <c r="CQ96" s="15">
        <f>IF(Table1[[#This Row],[Check 4 Status]]="Continued", Table1[[#This Row],[Check 4 Students Fall]], 0)</f>
        <v>0</v>
      </c>
      <c r="CR96" s="20">
        <f>Table1[[#This Row],[Check 4 Per Student Savings]]*CQ96</f>
        <v>0</v>
      </c>
      <c r="CS96" s="15">
        <f>IF(Table1[[#This Row],[Check 4 Status]]="Continued", Table1[[#This Row],[Check 4 Students Spring]], 0)</f>
        <v>0</v>
      </c>
      <c r="CT96" s="20">
        <f>Table1[[#This Row],[Check 4 Per Student Savings]]*CS96</f>
        <v>0</v>
      </c>
      <c r="CU96" s="89">
        <f t="shared" si="97"/>
        <v>0</v>
      </c>
      <c r="CV96" s="20">
        <f t="shared" si="98"/>
        <v>0</v>
      </c>
      <c r="CW96" s="20" t="s">
        <v>224</v>
      </c>
      <c r="CX96" s="15">
        <v>386.66666666666669</v>
      </c>
      <c r="CY96" s="15">
        <v>386.66666666666669</v>
      </c>
      <c r="CZ96" s="15">
        <v>386.66666666666669</v>
      </c>
      <c r="DA96" s="15">
        <f t="shared" si="99"/>
        <v>1160</v>
      </c>
      <c r="DB96" s="20">
        <v>0</v>
      </c>
      <c r="DC96" s="20">
        <f t="shared" si="100"/>
        <v>0</v>
      </c>
      <c r="DD96" s="23" t="s">
        <v>136</v>
      </c>
      <c r="DE96" s="15">
        <f>IF(Table1[[#This Row],[Check 5 Status]]="Continued", Table1[[#This Row],[Check 5 Students Summer]], 0)</f>
        <v>0</v>
      </c>
      <c r="DF96" s="20">
        <f>Table1[[#This Row],[Check 5 Per Student Savings]]*DE96</f>
        <v>0</v>
      </c>
      <c r="DG96" s="15">
        <f>IF(Table1[[#This Row],[Check 5 Status]]="Continued", Table1[[#This Row],[Check 5 Students Fall]], 0)</f>
        <v>0</v>
      </c>
      <c r="DH96" s="20">
        <f>Table1[[#This Row],[Check 5 Per Student Savings]]*DG96</f>
        <v>0</v>
      </c>
      <c r="DI96" s="15">
        <f>IF(Table1[[#This Row],[Check 5 Status]]="Continued", Table1[[#This Row],[Check 5 Students Spring]], 0)</f>
        <v>0</v>
      </c>
      <c r="DJ96" s="20">
        <f>Table1[[#This Row],[Check 5 Per Student Savings]]*DI96</f>
        <v>0</v>
      </c>
      <c r="DK96" s="15">
        <f t="shared" si="101"/>
        <v>0</v>
      </c>
      <c r="DL96" s="20">
        <f t="shared" si="102"/>
        <v>0</v>
      </c>
      <c r="DM96" s="20" t="s">
        <v>224</v>
      </c>
      <c r="DN96" s="15">
        <v>386.66666666666669</v>
      </c>
      <c r="DO96" s="15">
        <v>386.66666666666669</v>
      </c>
      <c r="DP96" s="15">
        <v>386.66666666666669</v>
      </c>
      <c r="DQ96" s="15">
        <f t="shared" si="103"/>
        <v>1160</v>
      </c>
      <c r="DR96" s="20">
        <v>0</v>
      </c>
      <c r="DS96" s="20">
        <f t="shared" si="104"/>
        <v>0</v>
      </c>
      <c r="DT96" s="23" t="s">
        <v>136</v>
      </c>
      <c r="DU96" s="15">
        <f>IF(Table1[[#This Row],[Check 6 Status]]="Continued", Table1[[#This Row],[Check 6 Students Summer]], 0)</f>
        <v>0</v>
      </c>
      <c r="DV96" s="20">
        <f>Table1[[#This Row],[Check 6 Per Student Savings]]*DU96</f>
        <v>0</v>
      </c>
      <c r="DW96" s="15">
        <f>IF(Table1[[#This Row],[Check 6 Status]]="Continued", Table1[[#This Row],[Check 6 Students Fall]], 0)</f>
        <v>0</v>
      </c>
      <c r="DX96" s="20">
        <f>Table1[[#This Row],[Check 6 Per Student Savings]]*DW96</f>
        <v>0</v>
      </c>
      <c r="DY96" s="15">
        <f>IF(Table1[[#This Row],[Check 6 Status]]="Continued", Table1[[#This Row],[Check 6 Students Spring]], 0)</f>
        <v>0</v>
      </c>
      <c r="DZ96" s="20">
        <f>Table1[[#This Row],[Check 6 Per Student Savings]]*DY96</f>
        <v>0</v>
      </c>
      <c r="EA96" s="15">
        <f t="shared" si="106"/>
        <v>0</v>
      </c>
      <c r="EB96" s="20">
        <f t="shared" si="107"/>
        <v>0</v>
      </c>
      <c r="EC96"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2156.3333333333335</v>
      </c>
      <c r="ED96"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626183.5</v>
      </c>
      <c r="EE96" s="20">
        <f>Table1[[#This Row],[Grand Total Savings]]/Table1[[#This Row],[Total Award]]</f>
        <v>20.872783333333334</v>
      </c>
      <c r="EF96" s="13"/>
      <c r="EG96" s="13"/>
      <c r="EH96" s="13"/>
      <c r="EI96" s="13"/>
      <c r="EJ96" s="13"/>
      <c r="EK96" s="13"/>
      <c r="EL96" s="13"/>
      <c r="FB96" s="13"/>
      <c r="FC96" s="13"/>
      <c r="FD96" s="13"/>
      <c r="FE96" s="13"/>
    </row>
    <row r="97" spans="1:161" x14ac:dyDescent="0.25">
      <c r="A97" s="116">
        <v>183</v>
      </c>
      <c r="B97" s="39" t="s">
        <v>498</v>
      </c>
      <c r="C97" s="23" t="s">
        <v>6</v>
      </c>
      <c r="D97" s="71" t="s">
        <v>134</v>
      </c>
      <c r="E97" s="13" t="s">
        <v>219</v>
      </c>
      <c r="F97" s="52">
        <v>15800</v>
      </c>
      <c r="G97" s="23" t="s">
        <v>136</v>
      </c>
      <c r="H97" s="28" t="s">
        <v>220</v>
      </c>
      <c r="I97" s="28" t="s">
        <v>221</v>
      </c>
      <c r="J97" s="28" t="s">
        <v>359</v>
      </c>
      <c r="K97" s="28" t="s">
        <v>574</v>
      </c>
      <c r="L97" s="28" t="s">
        <v>162</v>
      </c>
      <c r="M97" s="13" t="s">
        <v>153</v>
      </c>
      <c r="N97" s="13" t="s">
        <v>142</v>
      </c>
      <c r="O97" s="13" t="s">
        <v>163</v>
      </c>
      <c r="P97" s="20">
        <v>210000</v>
      </c>
      <c r="Q97" s="16">
        <v>1050</v>
      </c>
      <c r="R97" s="20">
        <f t="shared" si="108"/>
        <v>200</v>
      </c>
      <c r="S97" s="15">
        <f t="shared" si="110"/>
        <v>350</v>
      </c>
      <c r="T97" s="15">
        <f t="shared" si="111"/>
        <v>350</v>
      </c>
      <c r="U97" s="15">
        <f t="shared" si="112"/>
        <v>350</v>
      </c>
      <c r="V97" s="13" t="s">
        <v>203</v>
      </c>
      <c r="W97" s="13" t="s">
        <v>144</v>
      </c>
      <c r="Z97" s="13" t="s">
        <v>145</v>
      </c>
      <c r="AA97" s="15">
        <v>0</v>
      </c>
      <c r="AB97" s="20">
        <v>0</v>
      </c>
      <c r="AC97" s="15">
        <v>0</v>
      </c>
      <c r="AD97" s="20">
        <f t="shared" si="124"/>
        <v>0</v>
      </c>
      <c r="AE97" s="15">
        <v>0</v>
      </c>
      <c r="AF97" s="20">
        <f t="shared" si="87"/>
        <v>0</v>
      </c>
      <c r="AG97" s="15">
        <v>0</v>
      </c>
      <c r="AH97" s="20">
        <f t="shared" si="88"/>
        <v>0</v>
      </c>
      <c r="AI97" s="15">
        <f>Table1[[#This Row],[Students Per Spring]]</f>
        <v>350</v>
      </c>
      <c r="AJ97" s="20">
        <f t="shared" si="89"/>
        <v>70000</v>
      </c>
      <c r="AK97" s="15">
        <f>AE97+AG97+AI97</f>
        <v>350</v>
      </c>
      <c r="AL97" s="20">
        <f t="shared" si="109"/>
        <v>70000</v>
      </c>
      <c r="AM97" s="15">
        <f>IF(Table1[[#This Row],[Sustainability Check 1 (2017-2018) Status]]="Continued", Table1[[#This Row],[Students Per Summer]], 0)</f>
        <v>350</v>
      </c>
      <c r="AN97" s="20">
        <f>$R97*AM97</f>
        <v>70000</v>
      </c>
      <c r="AO97" s="16">
        <f>IF(Table1[[#This Row],[Sustainability Check 1 (2017-2018) Status]]="Continued", Table1[[#This Row],[Students Per Fall]], 0)</f>
        <v>350</v>
      </c>
      <c r="AP97" s="20">
        <f t="shared" si="113"/>
        <v>70000</v>
      </c>
      <c r="AQ97" s="16">
        <f>IF(Table1[[#This Row],[Sustainability Check 1 (2017-2018) Status]]="Continued", Table1[[#This Row],[Students Per Spring]], 0)</f>
        <v>350</v>
      </c>
      <c r="AR97" s="20">
        <f t="shared" si="114"/>
        <v>70000</v>
      </c>
      <c r="AS97" s="16">
        <f t="shared" si="115"/>
        <v>1050</v>
      </c>
      <c r="AT97" s="20">
        <f t="shared" si="116"/>
        <v>210000</v>
      </c>
      <c r="AU97" s="16">
        <f>IF(Table1[[#This Row],[Sustainability Check 1 (2017-2018) Status]]="Continued", Table1[[#This Row],[Students Per Summer]], 0)</f>
        <v>350</v>
      </c>
      <c r="AV97" s="20">
        <f t="shared" si="117"/>
        <v>70000</v>
      </c>
      <c r="AW97" s="16">
        <f>IF(Table1[[#This Row],[Sustainability Check 1 (2017-2018) Status]]="Continued", Table1[[#This Row],[Students Per Fall]], 0)</f>
        <v>350</v>
      </c>
      <c r="AX97" s="20">
        <f t="shared" si="122"/>
        <v>70000</v>
      </c>
      <c r="AY97" s="16">
        <f>IF(Table1[[#This Row],[Sustainability Check 1 (2017-2018) Status]]="Continued", Table1[[#This Row],[Students Per Spring]], 0)</f>
        <v>350</v>
      </c>
      <c r="AZ97" s="20">
        <f t="shared" si="123"/>
        <v>70000</v>
      </c>
      <c r="BA97" s="16">
        <f t="shared" si="120"/>
        <v>1050</v>
      </c>
      <c r="BB97" s="20">
        <f t="shared" si="121"/>
        <v>210000</v>
      </c>
      <c r="BC97" s="20" t="s">
        <v>145</v>
      </c>
      <c r="BD97" s="16">
        <v>50</v>
      </c>
      <c r="BE97" s="16">
        <v>220</v>
      </c>
      <c r="BF97" s="16">
        <v>200</v>
      </c>
      <c r="BG97" s="16">
        <f t="shared" si="125"/>
        <v>470</v>
      </c>
      <c r="BH97" s="20">
        <v>159.96</v>
      </c>
      <c r="BI97" s="20">
        <f>Table1[[#This Row],[Check 2 Students Total]]*Table1[[#This Row],[Summer 2018 Price Check]]</f>
        <v>75181.2</v>
      </c>
      <c r="BJ97" s="16">
        <f>IF(Table1[[#This Row],[Sustainability Check 2 (2018-2019) Status]]="Continued", Table1[[#This Row],[Check 2 Students Summer]], 0)</f>
        <v>50</v>
      </c>
      <c r="BK97" s="20">
        <f>Table1[[#This Row],[Summer 2018 Price Check]]*BJ97</f>
        <v>7998</v>
      </c>
      <c r="BL97" s="16">
        <f>IF(Table1[[#This Row],[Sustainability Check 2 (2018-2019) Status]]="Continued", Table1[[#This Row],[Check 2 Students Fall]], 0)</f>
        <v>220</v>
      </c>
      <c r="BM97" s="20">
        <f>Table1[[#This Row],[Summer 2018 Price Check]]*BL97</f>
        <v>35191.200000000004</v>
      </c>
      <c r="BN97" s="15">
        <f>IF(Table1[[#This Row],[Sustainability Check 2 (2018-2019) Status]]="Continued", Table1[Check 2 Students Spring], 0)</f>
        <v>200</v>
      </c>
      <c r="BO97" s="20">
        <f>Table1[[#This Row],[Summer 2018 Price Check]]*Table1[[#This Row],[Spring 2019 Students]]</f>
        <v>31992</v>
      </c>
      <c r="BP97" s="16">
        <f t="shared" si="90"/>
        <v>470</v>
      </c>
      <c r="BQ97" s="20">
        <f t="shared" si="91"/>
        <v>75181.200000000012</v>
      </c>
      <c r="BR97" s="20" t="s">
        <v>145</v>
      </c>
      <c r="BS97" s="15">
        <v>50</v>
      </c>
      <c r="BT97" s="15">
        <v>220</v>
      </c>
      <c r="BU97" s="15">
        <v>200</v>
      </c>
      <c r="BV97" s="15">
        <f t="shared" si="105"/>
        <v>470</v>
      </c>
      <c r="BW97" s="20">
        <v>150</v>
      </c>
      <c r="BX97" s="20">
        <f t="shared" si="92"/>
        <v>70500</v>
      </c>
      <c r="BY97" s="13" t="s">
        <v>203</v>
      </c>
      <c r="BZ97" s="15">
        <f>IF(Table1[[#This Row],[Check 3 Status]]="Continued", Table1[[#This Row],[Check 3 Students Summer]], 0)</f>
        <v>50</v>
      </c>
      <c r="CA97" s="20">
        <f>Table1[[#This Row],[Check 3 Per Student Savings]]*BZ97</f>
        <v>7500</v>
      </c>
      <c r="CB97" s="15">
        <f>IF(Table1[[#This Row],[Check 3 Status]]="Continued", Table1[[#This Row],[Check 3 Students Fall]], 0)</f>
        <v>220</v>
      </c>
      <c r="CC97" s="20">
        <f>Table1[[#This Row],[Check 3 Per Student Savings]]*CB97</f>
        <v>33000</v>
      </c>
      <c r="CD97" s="15">
        <f>IF(Table1[[#This Row],[Check 3 Status]]="Continued", Table1[[#This Row],[Check 3 Students Spring]], 0)</f>
        <v>200</v>
      </c>
      <c r="CE97" s="20">
        <f>Table1[[#This Row],[Check 3 Per Student Savings]]*CD97</f>
        <v>30000</v>
      </c>
      <c r="CF97" s="15">
        <f t="shared" si="93"/>
        <v>470</v>
      </c>
      <c r="CG97" s="20">
        <f t="shared" si="94"/>
        <v>70500</v>
      </c>
      <c r="CH97" s="20" t="s">
        <v>224</v>
      </c>
      <c r="CI97" s="15">
        <v>50</v>
      </c>
      <c r="CJ97" s="15">
        <v>220</v>
      </c>
      <c r="CK97" s="15">
        <v>200</v>
      </c>
      <c r="CL97" s="15">
        <v>0</v>
      </c>
      <c r="CM97" s="20">
        <v>0</v>
      </c>
      <c r="CN97" s="20">
        <f t="shared" si="96"/>
        <v>0</v>
      </c>
      <c r="CO97" s="15">
        <f>IF(Table1[[#This Row],[Check 4 Status]]="Continued", Table1[[#This Row],[Check 4 Students Summer]], 0)</f>
        <v>0</v>
      </c>
      <c r="CP97" s="20">
        <f>Table1[[#This Row],[Check 4 Per Student Savings]]*CO97</f>
        <v>0</v>
      </c>
      <c r="CQ97" s="15">
        <f>IF(Table1[[#This Row],[Check 4 Status]]="Continued", Table1[[#This Row],[Check 4 Students Fall]], 0)</f>
        <v>0</v>
      </c>
      <c r="CR97" s="20">
        <f>Table1[[#This Row],[Check 4 Per Student Savings]]*CQ97</f>
        <v>0</v>
      </c>
      <c r="CS97" s="15">
        <f>IF(Table1[[#This Row],[Check 4 Status]]="Continued", Table1[[#This Row],[Check 4 Students Spring]], 0)</f>
        <v>0</v>
      </c>
      <c r="CT97" s="20">
        <f>Table1[[#This Row],[Check 4 Per Student Savings]]*CS97</f>
        <v>0</v>
      </c>
      <c r="CU97" s="89">
        <f t="shared" si="97"/>
        <v>0</v>
      </c>
      <c r="CV97" s="20">
        <f t="shared" si="98"/>
        <v>0</v>
      </c>
      <c r="CW97" s="20" t="s">
        <v>224</v>
      </c>
      <c r="CX97" s="15">
        <v>350</v>
      </c>
      <c r="CY97" s="15">
        <v>350</v>
      </c>
      <c r="CZ97" s="15">
        <v>350</v>
      </c>
      <c r="DA97" s="15">
        <f t="shared" si="99"/>
        <v>1050</v>
      </c>
      <c r="DB97" s="20">
        <v>0</v>
      </c>
      <c r="DC97" s="20">
        <f t="shared" si="100"/>
        <v>0</v>
      </c>
      <c r="DD97" s="23" t="s">
        <v>136</v>
      </c>
      <c r="DE97" s="15">
        <f>IF(Table1[[#This Row],[Check 5 Status]]="Continued", Table1[[#This Row],[Check 5 Students Summer]], 0)</f>
        <v>0</v>
      </c>
      <c r="DF97" s="20">
        <f>Table1[[#This Row],[Check 5 Per Student Savings]]*DE97</f>
        <v>0</v>
      </c>
      <c r="DG97" s="15">
        <f>IF(Table1[[#This Row],[Check 5 Status]]="Continued", Table1[[#This Row],[Check 5 Students Fall]], 0)</f>
        <v>0</v>
      </c>
      <c r="DH97" s="20">
        <f>Table1[[#This Row],[Check 5 Per Student Savings]]*DG97</f>
        <v>0</v>
      </c>
      <c r="DI97" s="15">
        <f>IF(Table1[[#This Row],[Check 5 Status]]="Continued", Table1[[#This Row],[Check 5 Students Spring]], 0)</f>
        <v>0</v>
      </c>
      <c r="DJ97" s="20">
        <f>Table1[[#This Row],[Check 5 Per Student Savings]]*DI97</f>
        <v>0</v>
      </c>
      <c r="DK97" s="15">
        <f t="shared" si="101"/>
        <v>0</v>
      </c>
      <c r="DL97" s="20">
        <f t="shared" si="102"/>
        <v>0</v>
      </c>
      <c r="DM97" s="20" t="s">
        <v>224</v>
      </c>
      <c r="DN97" s="15">
        <v>350</v>
      </c>
      <c r="DO97" s="15">
        <v>350</v>
      </c>
      <c r="DP97" s="15">
        <v>350</v>
      </c>
      <c r="DQ97" s="15">
        <f t="shared" si="103"/>
        <v>1050</v>
      </c>
      <c r="DR97" s="20">
        <v>0</v>
      </c>
      <c r="DS97" s="20">
        <f t="shared" si="104"/>
        <v>0</v>
      </c>
      <c r="DT97" s="23" t="s">
        <v>136</v>
      </c>
      <c r="DU97" s="15">
        <f>IF(Table1[[#This Row],[Check 6 Status]]="Continued", Table1[[#This Row],[Check 6 Students Summer]], 0)</f>
        <v>0</v>
      </c>
      <c r="DV97" s="20">
        <f>Table1[[#This Row],[Check 6 Per Student Savings]]*DU97</f>
        <v>0</v>
      </c>
      <c r="DW97" s="15">
        <f>IF(Table1[[#This Row],[Check 6 Status]]="Continued", Table1[[#This Row],[Check 6 Students Fall]], 0)</f>
        <v>0</v>
      </c>
      <c r="DX97" s="20">
        <f>Table1[[#This Row],[Check 6 Per Student Savings]]*DW97</f>
        <v>0</v>
      </c>
      <c r="DY97" s="15">
        <f>IF(Table1[[#This Row],[Check 6 Status]]="Continued", Table1[[#This Row],[Check 6 Students Spring]], 0)</f>
        <v>0</v>
      </c>
      <c r="DZ97" s="20">
        <f>Table1[[#This Row],[Check 6 Per Student Savings]]*DY97</f>
        <v>0</v>
      </c>
      <c r="EA97" s="15">
        <f t="shared" si="106"/>
        <v>0</v>
      </c>
      <c r="EB97" s="20">
        <f t="shared" si="107"/>
        <v>0</v>
      </c>
      <c r="EC97"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3390</v>
      </c>
      <c r="ED97"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635681.19999999995</v>
      </c>
      <c r="EE97" s="20">
        <f>Table1[[#This Row],[Grand Total Savings]]/Table1[[#This Row],[Total Award]]</f>
        <v>40.232987341772152</v>
      </c>
      <c r="EF97" s="13"/>
      <c r="EG97" s="13"/>
      <c r="EH97" s="13"/>
      <c r="EI97" s="13"/>
      <c r="EJ97" s="13"/>
      <c r="EK97" s="13"/>
      <c r="EL97" s="13"/>
      <c r="FB97" s="13"/>
      <c r="FC97" s="13"/>
      <c r="FD97" s="13"/>
      <c r="FE97" s="13"/>
    </row>
    <row r="98" spans="1:161" x14ac:dyDescent="0.25">
      <c r="A98" s="116" t="s">
        <v>575</v>
      </c>
      <c r="B98" s="39" t="s">
        <v>498</v>
      </c>
      <c r="C98" s="23" t="s">
        <v>6</v>
      </c>
      <c r="D98" s="71" t="s">
        <v>134</v>
      </c>
      <c r="E98" s="124" t="s">
        <v>381</v>
      </c>
      <c r="F98" s="52">
        <v>5400</v>
      </c>
      <c r="G98" s="23" t="s">
        <v>136</v>
      </c>
      <c r="H98" s="28" t="s">
        <v>576</v>
      </c>
      <c r="I98" s="28" t="s">
        <v>577</v>
      </c>
      <c r="J98" s="28" t="s">
        <v>578</v>
      </c>
      <c r="K98" s="28" t="s">
        <v>579</v>
      </c>
      <c r="L98" s="28" t="s">
        <v>580</v>
      </c>
      <c r="M98" s="13" t="s">
        <v>163</v>
      </c>
      <c r="N98" s="13" t="s">
        <v>142</v>
      </c>
      <c r="O98" s="13" t="s">
        <v>153</v>
      </c>
      <c r="P98" s="131">
        <v>9690</v>
      </c>
      <c r="Q98" s="13">
        <v>85</v>
      </c>
      <c r="R98" s="131">
        <f t="shared" si="108"/>
        <v>114</v>
      </c>
      <c r="S98" s="15">
        <f t="shared" si="110"/>
        <v>28.333333333333332</v>
      </c>
      <c r="T98" s="15">
        <f t="shared" si="111"/>
        <v>28.333333333333332</v>
      </c>
      <c r="U98" s="15">
        <f t="shared" si="112"/>
        <v>28.333333333333332</v>
      </c>
      <c r="V98" s="13" t="s">
        <v>511</v>
      </c>
      <c r="W98" s="13" t="s">
        <v>144</v>
      </c>
      <c r="Z98" s="13" t="s">
        <v>145</v>
      </c>
      <c r="AA98" s="15">
        <v>0</v>
      </c>
      <c r="AB98" s="20">
        <v>0</v>
      </c>
      <c r="AC98" s="15">
        <v>0</v>
      </c>
      <c r="AD98" s="20">
        <f t="shared" si="124"/>
        <v>0</v>
      </c>
      <c r="AE98" s="15">
        <v>0</v>
      </c>
      <c r="AF98" s="20">
        <f t="shared" ref="AF98:AF129" si="126">$R98*AE98</f>
        <v>0</v>
      </c>
      <c r="AG98" s="15">
        <v>0</v>
      </c>
      <c r="AH98" s="20">
        <f t="shared" ref="AH98:AH129" si="127">$R98*AG98</f>
        <v>0</v>
      </c>
      <c r="AI98" s="15">
        <v>0</v>
      </c>
      <c r="AJ98" s="20">
        <f t="shared" ref="AJ98:AJ129" si="128">$R98*AI98</f>
        <v>0</v>
      </c>
      <c r="AK98" s="15">
        <v>0</v>
      </c>
      <c r="AL98" s="20">
        <f t="shared" si="109"/>
        <v>0</v>
      </c>
      <c r="AM98" s="15">
        <v>0</v>
      </c>
      <c r="AN98" s="20">
        <v>0</v>
      </c>
      <c r="AO98" s="16">
        <f>Table1[[#This Row],[Students Per Fall]]</f>
        <v>28.333333333333332</v>
      </c>
      <c r="AP98" s="20">
        <f t="shared" si="113"/>
        <v>3230</v>
      </c>
      <c r="AQ98" s="16">
        <f>IF(Table1[[#This Row],[Sustainability Check 1 (2017-2018) Status]]="Continued", Table1[[#This Row],[Students Per Spring]], 0)</f>
        <v>28.333333333333332</v>
      </c>
      <c r="AR98" s="20">
        <f t="shared" si="114"/>
        <v>3230</v>
      </c>
      <c r="AS98" s="16">
        <f t="shared" si="115"/>
        <v>56.666666666666664</v>
      </c>
      <c r="AT98" s="20">
        <f t="shared" si="116"/>
        <v>6460</v>
      </c>
      <c r="AU98" s="16">
        <f>IF(Table1[[#This Row],[Sustainability Check 1 (2017-2018) Status]]="Continued", Table1[[#This Row],[Students Per Summer]], 0)</f>
        <v>28.333333333333332</v>
      </c>
      <c r="AV98" s="20">
        <f t="shared" si="117"/>
        <v>3230</v>
      </c>
      <c r="AW98" s="16">
        <f>IF(Table1[[#This Row],[Sustainability Check 1 (2017-2018) Status]]="Continued", Table1[[#This Row],[Students Per Fall]], 0)</f>
        <v>28.333333333333332</v>
      </c>
      <c r="AX98" s="20">
        <f t="shared" si="122"/>
        <v>3230</v>
      </c>
      <c r="AY98" s="16">
        <f>IF(Table1[[#This Row],[Sustainability Check 1 (2017-2018) Status]]="Continued", Table1[[#This Row],[Students Per Spring]], 0)</f>
        <v>28.333333333333332</v>
      </c>
      <c r="AZ98" s="20">
        <f t="shared" si="123"/>
        <v>3230</v>
      </c>
      <c r="BA98" s="16">
        <f t="shared" si="120"/>
        <v>85</v>
      </c>
      <c r="BB98" s="20">
        <f t="shared" si="121"/>
        <v>9690</v>
      </c>
      <c r="BC98" s="20" t="s">
        <v>145</v>
      </c>
      <c r="BD98" s="16">
        <v>35</v>
      </c>
      <c r="BE98" s="16">
        <v>35</v>
      </c>
      <c r="BF98" s="16">
        <v>35</v>
      </c>
      <c r="BG98" s="16">
        <f t="shared" si="125"/>
        <v>105</v>
      </c>
      <c r="BH98" s="24">
        <v>233.95</v>
      </c>
      <c r="BI98" s="20">
        <f>Table1[[#This Row],[Check 2 Students Total]]*Table1[[#This Row],[Summer 2018 Price Check]]</f>
        <v>24564.75</v>
      </c>
      <c r="BJ98" s="16">
        <f>IF(Table1[[#This Row],[Sustainability Check 2 (2018-2019) Status]]="Continued", Table1[[#This Row],[Check 2 Students Summer]], 0)</f>
        <v>35</v>
      </c>
      <c r="BK98" s="20">
        <f>Table1[[#This Row],[Summer 2018 Price Check]]*BJ98</f>
        <v>8188.25</v>
      </c>
      <c r="BL98" s="16">
        <f>IF(Table1[[#This Row],[Sustainability Check 2 (2018-2019) Status]]="Continued", Table1[[#This Row],[Check 2 Students Fall]], 0)</f>
        <v>35</v>
      </c>
      <c r="BM98" s="20">
        <f>Table1[[#This Row],[Summer 2018 Price Check]]*BL98</f>
        <v>8188.25</v>
      </c>
      <c r="BN98" s="15">
        <f>IF(Table1[[#This Row],[Sustainability Check 2 (2018-2019) Status]]="Continued", Table1[Check 2 Students Spring], 0)</f>
        <v>35</v>
      </c>
      <c r="BO98" s="20">
        <f>Table1[[#This Row],[Summer 2018 Price Check]]*Table1[[#This Row],[Spring 2019 Students]]</f>
        <v>8188.25</v>
      </c>
      <c r="BP98" s="16">
        <f t="shared" si="90"/>
        <v>105</v>
      </c>
      <c r="BQ98" s="20">
        <f t="shared" si="91"/>
        <v>24564.75</v>
      </c>
      <c r="BR98" s="20" t="s">
        <v>145</v>
      </c>
      <c r="BS98" s="15">
        <v>0</v>
      </c>
      <c r="BT98" s="15">
        <v>0</v>
      </c>
      <c r="BU98" s="15">
        <v>35</v>
      </c>
      <c r="BV98" s="15">
        <f t="shared" si="105"/>
        <v>35</v>
      </c>
      <c r="BW98" s="131">
        <v>233.95</v>
      </c>
      <c r="BX98" s="20">
        <f t="shared" si="92"/>
        <v>8188.25</v>
      </c>
      <c r="BY98" s="13" t="s">
        <v>511</v>
      </c>
      <c r="BZ98" s="15">
        <f>IF(Table1[[#This Row],[Check 3 Status]]="Continued", Table1[[#This Row],[Check 3 Students Summer]], 0)</f>
        <v>0</v>
      </c>
      <c r="CA98" s="20">
        <f>Table1[[#This Row],[Check 3 Per Student Savings]]*BZ98</f>
        <v>0</v>
      </c>
      <c r="CB98" s="15">
        <f>IF(Table1[[#This Row],[Check 3 Status]]="Continued", Table1[[#This Row],[Check 3 Students Fall]], 0)</f>
        <v>0</v>
      </c>
      <c r="CC98" s="20">
        <f>Table1[[#This Row],[Check 3 Per Student Savings]]*CB98</f>
        <v>0</v>
      </c>
      <c r="CD98" s="15">
        <f>IF(Table1[[#This Row],[Check 3 Status]]="Continued", Table1[[#This Row],[Check 3 Students Spring]], 0)</f>
        <v>35</v>
      </c>
      <c r="CE98" s="20">
        <f>Table1[[#This Row],[Check 3 Per Student Savings]]*CD98</f>
        <v>8188.25</v>
      </c>
      <c r="CF98" s="15">
        <f t="shared" si="93"/>
        <v>35</v>
      </c>
      <c r="CG98" s="20">
        <f t="shared" si="94"/>
        <v>8188.25</v>
      </c>
      <c r="CH98" s="20" t="s">
        <v>156</v>
      </c>
      <c r="CI98" s="15">
        <v>0</v>
      </c>
      <c r="CJ98" s="15">
        <v>0</v>
      </c>
      <c r="CK98" s="15">
        <v>35</v>
      </c>
      <c r="CL98" s="15">
        <f>CI98+CJ98+CK98</f>
        <v>35</v>
      </c>
      <c r="CM98" s="20">
        <v>233.95</v>
      </c>
      <c r="CN98" s="20">
        <f t="shared" si="96"/>
        <v>8188.25</v>
      </c>
      <c r="CO98" s="15">
        <f>IF(Table1[[#This Row],[Check 4 Status]]="Continued", Table1[[#This Row],[Check 4 Students Summer]], 0)</f>
        <v>0</v>
      </c>
      <c r="CP98" s="20">
        <f>Table1[[#This Row],[Check 4 Per Student Savings]]*CO98</f>
        <v>0</v>
      </c>
      <c r="CQ98" s="15">
        <f>IF(Table1[[#This Row],[Check 4 Status]]="Continued", Table1[[#This Row],[Check 4 Students Fall]], 0)</f>
        <v>0</v>
      </c>
      <c r="CR98" s="20">
        <f>Table1[[#This Row],[Check 4 Per Student Savings]]*CQ98</f>
        <v>0</v>
      </c>
      <c r="CS98" s="15">
        <f>IF(Table1[[#This Row],[Check 4 Status]]="Continued", Table1[[#This Row],[Check 4 Students Spring]], 0)</f>
        <v>0</v>
      </c>
      <c r="CT98" s="20">
        <f>Table1[[#This Row],[Check 4 Per Student Savings]]*CS98</f>
        <v>0</v>
      </c>
      <c r="CU98" s="89">
        <f t="shared" si="97"/>
        <v>0</v>
      </c>
      <c r="CV98" s="20">
        <f t="shared" si="98"/>
        <v>0</v>
      </c>
      <c r="CW98" s="20" t="s">
        <v>156</v>
      </c>
      <c r="CX98" s="15">
        <v>28.333333333333332</v>
      </c>
      <c r="CY98" s="15">
        <v>28.333333333333332</v>
      </c>
      <c r="CZ98" s="15">
        <v>28.333333333333332</v>
      </c>
      <c r="DA98" s="15">
        <f t="shared" si="99"/>
        <v>85</v>
      </c>
      <c r="DB98" s="20">
        <v>233.95</v>
      </c>
      <c r="DC98" s="20">
        <f t="shared" si="100"/>
        <v>19885.75</v>
      </c>
      <c r="DD98" s="23" t="s">
        <v>136</v>
      </c>
      <c r="DE98" s="15">
        <f>IF(Table1[[#This Row],[Check 5 Status]]="Continued", Table1[[#This Row],[Check 5 Students Summer]], 0)</f>
        <v>0</v>
      </c>
      <c r="DF98" s="20">
        <f>Table1[[#This Row],[Check 5 Per Student Savings]]*DE98</f>
        <v>0</v>
      </c>
      <c r="DG98" s="15">
        <f>IF(Table1[[#This Row],[Check 5 Status]]="Continued", Table1[[#This Row],[Check 5 Students Fall]], 0)</f>
        <v>0</v>
      </c>
      <c r="DH98" s="20">
        <f>Table1[[#This Row],[Check 5 Per Student Savings]]*DG98</f>
        <v>0</v>
      </c>
      <c r="DI98" s="15">
        <f>IF(Table1[[#This Row],[Check 5 Status]]="Continued", Table1[[#This Row],[Check 5 Students Spring]], 0)</f>
        <v>0</v>
      </c>
      <c r="DJ98" s="20">
        <f>Table1[[#This Row],[Check 5 Per Student Savings]]*DI98</f>
        <v>0</v>
      </c>
      <c r="DK98" s="15">
        <f t="shared" si="101"/>
        <v>0</v>
      </c>
      <c r="DL98" s="20">
        <f t="shared" si="102"/>
        <v>0</v>
      </c>
      <c r="DM98" s="20" t="s">
        <v>156</v>
      </c>
      <c r="DN98" s="15">
        <v>28.333333333333332</v>
      </c>
      <c r="DO98" s="15">
        <v>28.333333333333332</v>
      </c>
      <c r="DP98" s="15">
        <v>28.333333333333332</v>
      </c>
      <c r="DQ98" s="15">
        <f t="shared" si="103"/>
        <v>85</v>
      </c>
      <c r="DR98" s="20">
        <v>233.95</v>
      </c>
      <c r="DS98" s="20">
        <f t="shared" si="104"/>
        <v>19885.75</v>
      </c>
      <c r="DT98" s="23" t="s">
        <v>136</v>
      </c>
      <c r="DU98" s="15">
        <f>IF(Table1[[#This Row],[Check 6 Status]]="Continued", Table1[[#This Row],[Check 6 Students Summer]], 0)</f>
        <v>0</v>
      </c>
      <c r="DV98" s="20">
        <f>Table1[[#This Row],[Check 6 Per Student Savings]]*DU98</f>
        <v>0</v>
      </c>
      <c r="DW98" s="15">
        <f>IF(Table1[[#This Row],[Check 6 Status]]="Continued", Table1[[#This Row],[Check 6 Students Fall]], 0)</f>
        <v>0</v>
      </c>
      <c r="DX98" s="20">
        <f>Table1[[#This Row],[Check 6 Per Student Savings]]*DW98</f>
        <v>0</v>
      </c>
      <c r="DY98" s="15">
        <f>IF(Table1[[#This Row],[Check 6 Status]]="Continued", Table1[[#This Row],[Check 6 Students Spring]], 0)</f>
        <v>0</v>
      </c>
      <c r="DZ98" s="20">
        <f>Table1[[#This Row],[Check 6 Per Student Savings]]*DY98</f>
        <v>0</v>
      </c>
      <c r="EA98" s="15">
        <f t="shared" si="106"/>
        <v>0</v>
      </c>
      <c r="EB98" s="20">
        <f t="shared" si="107"/>
        <v>0</v>
      </c>
      <c r="EC98"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281.66666666666663</v>
      </c>
      <c r="ED98"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48903</v>
      </c>
      <c r="EE98" s="20">
        <f>Table1[[#This Row],[Grand Total Savings]]/Table1[[#This Row],[Total Award]]</f>
        <v>9.056111111111111</v>
      </c>
      <c r="EF98" s="13"/>
      <c r="EG98" s="13"/>
      <c r="EH98" s="13"/>
      <c r="EI98" s="13"/>
      <c r="EJ98" s="13"/>
      <c r="EK98" s="13"/>
      <c r="EL98" s="13"/>
      <c r="FB98" s="13"/>
      <c r="FC98" s="13"/>
      <c r="FD98" s="13"/>
      <c r="FE98" s="13"/>
    </row>
    <row r="99" spans="1:161" x14ac:dyDescent="0.25">
      <c r="A99" s="116" t="s">
        <v>581</v>
      </c>
      <c r="B99" s="39" t="s">
        <v>498</v>
      </c>
      <c r="C99" s="23" t="s">
        <v>6</v>
      </c>
      <c r="D99" s="71" t="s">
        <v>134</v>
      </c>
      <c r="E99" s="124" t="s">
        <v>183</v>
      </c>
      <c r="F99" s="52">
        <v>5400</v>
      </c>
      <c r="G99" s="23" t="s">
        <v>136</v>
      </c>
      <c r="H99" s="28" t="s">
        <v>582</v>
      </c>
      <c r="I99" s="13" t="s">
        <v>583</v>
      </c>
      <c r="J99" s="28" t="s">
        <v>578</v>
      </c>
      <c r="K99" s="28" t="s">
        <v>579</v>
      </c>
      <c r="L99" s="28" t="s">
        <v>580</v>
      </c>
      <c r="M99" s="13" t="s">
        <v>584</v>
      </c>
      <c r="N99" s="13" t="s">
        <v>584</v>
      </c>
      <c r="O99" s="13" t="s">
        <v>584</v>
      </c>
      <c r="P99" s="131">
        <v>9690</v>
      </c>
      <c r="Q99" s="13">
        <v>85</v>
      </c>
      <c r="R99" s="131">
        <f t="shared" si="108"/>
        <v>114</v>
      </c>
      <c r="S99" s="15">
        <f t="shared" si="110"/>
        <v>28.333333333333332</v>
      </c>
      <c r="T99" s="15">
        <f t="shared" si="111"/>
        <v>28.333333333333332</v>
      </c>
      <c r="U99" s="15">
        <f t="shared" si="112"/>
        <v>28.333333333333332</v>
      </c>
      <c r="V99" s="13" t="s">
        <v>511</v>
      </c>
      <c r="W99" s="13" t="s">
        <v>144</v>
      </c>
      <c r="Z99" s="13" t="s">
        <v>145</v>
      </c>
      <c r="AA99" s="15">
        <v>0</v>
      </c>
      <c r="AB99" s="20">
        <v>0</v>
      </c>
      <c r="AC99" s="15">
        <v>0</v>
      </c>
      <c r="AD99" s="20">
        <f t="shared" si="124"/>
        <v>0</v>
      </c>
      <c r="AE99" s="15">
        <v>0</v>
      </c>
      <c r="AF99" s="20">
        <f t="shared" si="126"/>
        <v>0</v>
      </c>
      <c r="AG99" s="15">
        <v>0</v>
      </c>
      <c r="AH99" s="20">
        <f t="shared" si="127"/>
        <v>0</v>
      </c>
      <c r="AI99" s="15">
        <v>0</v>
      </c>
      <c r="AJ99" s="20">
        <f t="shared" si="128"/>
        <v>0</v>
      </c>
      <c r="AK99" s="15">
        <v>0</v>
      </c>
      <c r="AL99" s="20">
        <f t="shared" si="109"/>
        <v>0</v>
      </c>
      <c r="AM99" s="15">
        <v>0</v>
      </c>
      <c r="AN99" s="20">
        <v>0</v>
      </c>
      <c r="AO99" s="16">
        <f>Table1[[#This Row],[Students Per Fall]]</f>
        <v>28.333333333333332</v>
      </c>
      <c r="AP99" s="20">
        <f t="shared" si="113"/>
        <v>3230</v>
      </c>
      <c r="AQ99" s="16">
        <f>IF(Table1[[#This Row],[Sustainability Check 1 (2017-2018) Status]]="Continued", Table1[[#This Row],[Students Per Spring]], 0)</f>
        <v>28.333333333333332</v>
      </c>
      <c r="AR99" s="20">
        <f t="shared" si="114"/>
        <v>3230</v>
      </c>
      <c r="AS99" s="16">
        <f t="shared" si="115"/>
        <v>56.666666666666664</v>
      </c>
      <c r="AT99" s="20">
        <f t="shared" si="116"/>
        <v>6460</v>
      </c>
      <c r="AU99" s="16">
        <f>IF(Table1[[#This Row],[Sustainability Check 1 (2017-2018) Status]]="Continued", Table1[[#This Row],[Students Per Summer]], 0)</f>
        <v>28.333333333333332</v>
      </c>
      <c r="AV99" s="20">
        <f t="shared" si="117"/>
        <v>3230</v>
      </c>
      <c r="AW99" s="16">
        <f>IF(Table1[[#This Row],[Sustainability Check 1 (2017-2018) Status]]="Continued", Table1[[#This Row],[Students Per Fall]], 0)</f>
        <v>28.333333333333332</v>
      </c>
      <c r="AX99" s="20">
        <f t="shared" si="122"/>
        <v>3230</v>
      </c>
      <c r="AY99" s="16">
        <f>IF(Table1[[#This Row],[Sustainability Check 1 (2017-2018) Status]]="Continued", Table1[[#This Row],[Students Per Spring]], 0)</f>
        <v>28.333333333333332</v>
      </c>
      <c r="AZ99" s="20">
        <f t="shared" si="123"/>
        <v>3230</v>
      </c>
      <c r="BA99" s="16">
        <f t="shared" si="120"/>
        <v>85</v>
      </c>
      <c r="BB99" s="20">
        <f t="shared" si="121"/>
        <v>9690</v>
      </c>
      <c r="BC99" s="20" t="s">
        <v>145</v>
      </c>
      <c r="BD99" s="16">
        <v>0</v>
      </c>
      <c r="BE99" s="16">
        <v>100</v>
      </c>
      <c r="BF99" s="16">
        <v>100</v>
      </c>
      <c r="BG99" s="16">
        <f t="shared" si="125"/>
        <v>200</v>
      </c>
      <c r="BH99" s="24">
        <v>233.95</v>
      </c>
      <c r="BI99" s="20">
        <f>Table1[[#This Row],[Check 2 Students Total]]*Table1[[#This Row],[Summer 2018 Price Check]]</f>
        <v>46790</v>
      </c>
      <c r="BJ99" s="16">
        <f>IF(Table1[[#This Row],[Sustainability Check 2 (2018-2019) Status]]="Continued", Table1[[#This Row],[Check 2 Students Summer]], 0)</f>
        <v>0</v>
      </c>
      <c r="BK99" s="20">
        <f>Table1[[#This Row],[Summer 2018 Price Check]]*BJ99</f>
        <v>0</v>
      </c>
      <c r="BL99" s="16">
        <f>IF(Table1[[#This Row],[Sustainability Check 2 (2018-2019) Status]]="Continued", Table1[[#This Row],[Check 2 Students Fall]], 0)</f>
        <v>100</v>
      </c>
      <c r="BM99" s="20">
        <f>Table1[[#This Row],[Summer 2018 Price Check]]*BL99</f>
        <v>23395</v>
      </c>
      <c r="BN99" s="15">
        <f>IF(Table1[[#This Row],[Sustainability Check 2 (2018-2019) Status]]="Continued", Table1[Check 2 Students Spring], 0)</f>
        <v>100</v>
      </c>
      <c r="BO99" s="20">
        <f>Table1[[#This Row],[Summer 2018 Price Check]]*Table1[[#This Row],[Spring 2019 Students]]</f>
        <v>23395</v>
      </c>
      <c r="BP99" s="16">
        <f t="shared" si="90"/>
        <v>200</v>
      </c>
      <c r="BQ99" s="20">
        <f t="shared" si="91"/>
        <v>46790</v>
      </c>
      <c r="BR99" s="20" t="s">
        <v>145</v>
      </c>
      <c r="BS99" s="15">
        <v>0</v>
      </c>
      <c r="BT99" s="15">
        <v>0</v>
      </c>
      <c r="BU99" s="15">
        <v>60</v>
      </c>
      <c r="BV99" s="15">
        <f t="shared" ref="BV99:BV130" si="129">BS99+BT99+BU99</f>
        <v>60</v>
      </c>
      <c r="BW99" s="131">
        <v>99</v>
      </c>
      <c r="BX99" s="20">
        <f t="shared" si="92"/>
        <v>5940</v>
      </c>
      <c r="BY99" s="13" t="s">
        <v>511</v>
      </c>
      <c r="BZ99" s="15">
        <f>IF(Table1[[#This Row],[Check 3 Status]]="Continued", Table1[[#This Row],[Check 3 Students Summer]], 0)</f>
        <v>0</v>
      </c>
      <c r="CA99" s="20">
        <f>Table1[[#This Row],[Check 3 Per Student Savings]]*BZ99</f>
        <v>0</v>
      </c>
      <c r="CB99" s="15">
        <f>IF(Table1[[#This Row],[Check 3 Status]]="Continued", Table1[[#This Row],[Check 3 Students Fall]], 0)</f>
        <v>0</v>
      </c>
      <c r="CC99" s="20">
        <f>Table1[[#This Row],[Check 3 Per Student Savings]]*CB99</f>
        <v>0</v>
      </c>
      <c r="CD99" s="15">
        <f>IF(Table1[[#This Row],[Check 3 Status]]="Continued", Table1[[#This Row],[Check 3 Students Spring]], 0)</f>
        <v>60</v>
      </c>
      <c r="CE99" s="20">
        <f>Table1[[#This Row],[Check 3 Per Student Savings]]*CD99</f>
        <v>5940</v>
      </c>
      <c r="CF99" s="15">
        <f t="shared" si="93"/>
        <v>60</v>
      </c>
      <c r="CG99" s="20">
        <f t="shared" si="94"/>
        <v>5940</v>
      </c>
      <c r="CH99" s="20" t="s">
        <v>156</v>
      </c>
      <c r="CI99" s="15">
        <v>0</v>
      </c>
      <c r="CJ99" s="15">
        <v>0</v>
      </c>
      <c r="CK99" s="15">
        <v>60</v>
      </c>
      <c r="CL99" s="15">
        <f>CI99+CJ99+CK99</f>
        <v>60</v>
      </c>
      <c r="CM99" s="20">
        <v>99</v>
      </c>
      <c r="CN99" s="20">
        <f t="shared" si="96"/>
        <v>5940</v>
      </c>
      <c r="CO99" s="15">
        <f>IF(Table1[[#This Row],[Check 4 Status]]="Continued", Table1[[#This Row],[Check 4 Students Summer]], 0)</f>
        <v>0</v>
      </c>
      <c r="CP99" s="20">
        <f>Table1[[#This Row],[Check 4 Per Student Savings]]*CO99</f>
        <v>0</v>
      </c>
      <c r="CQ99" s="15">
        <f>IF(Table1[[#This Row],[Check 4 Status]]="Continued", Table1[[#This Row],[Check 4 Students Fall]], 0)</f>
        <v>0</v>
      </c>
      <c r="CR99" s="20">
        <f>Table1[[#This Row],[Check 4 Per Student Savings]]*CQ99</f>
        <v>0</v>
      </c>
      <c r="CS99" s="15">
        <f>IF(Table1[[#This Row],[Check 4 Status]]="Continued", Table1[[#This Row],[Check 4 Students Spring]], 0)</f>
        <v>0</v>
      </c>
      <c r="CT99" s="20">
        <f>Table1[[#This Row],[Check 4 Per Student Savings]]*CS99</f>
        <v>0</v>
      </c>
      <c r="CU99" s="89">
        <f t="shared" si="97"/>
        <v>0</v>
      </c>
      <c r="CV99" s="20">
        <f t="shared" si="98"/>
        <v>0</v>
      </c>
      <c r="CW99" s="20" t="s">
        <v>156</v>
      </c>
      <c r="CX99" s="15">
        <v>28.333333333333332</v>
      </c>
      <c r="CY99" s="15">
        <v>28.333333333333332</v>
      </c>
      <c r="CZ99" s="15">
        <v>28.333333333333332</v>
      </c>
      <c r="DA99" s="15">
        <f t="shared" si="99"/>
        <v>85</v>
      </c>
      <c r="DB99" s="20">
        <v>99</v>
      </c>
      <c r="DC99" s="20">
        <f t="shared" si="100"/>
        <v>8415</v>
      </c>
      <c r="DD99" s="23" t="s">
        <v>136</v>
      </c>
      <c r="DE99" s="15">
        <f>IF(Table1[[#This Row],[Check 5 Status]]="Continued", Table1[[#This Row],[Check 5 Students Summer]], 0)</f>
        <v>0</v>
      </c>
      <c r="DF99" s="20">
        <f>Table1[[#This Row],[Check 5 Per Student Savings]]*DE99</f>
        <v>0</v>
      </c>
      <c r="DG99" s="15">
        <f>IF(Table1[[#This Row],[Check 5 Status]]="Continued", Table1[[#This Row],[Check 5 Students Fall]], 0)</f>
        <v>0</v>
      </c>
      <c r="DH99" s="20">
        <f>Table1[[#This Row],[Check 5 Per Student Savings]]*DG99</f>
        <v>0</v>
      </c>
      <c r="DI99" s="15">
        <f>IF(Table1[[#This Row],[Check 5 Status]]="Continued", Table1[[#This Row],[Check 5 Students Spring]], 0)</f>
        <v>0</v>
      </c>
      <c r="DJ99" s="20">
        <f>Table1[[#This Row],[Check 5 Per Student Savings]]*DI99</f>
        <v>0</v>
      </c>
      <c r="DK99" s="15">
        <f t="shared" si="101"/>
        <v>0</v>
      </c>
      <c r="DL99" s="20">
        <f t="shared" si="102"/>
        <v>0</v>
      </c>
      <c r="DM99" s="20" t="s">
        <v>156</v>
      </c>
      <c r="DN99" s="15">
        <v>28.333333333333332</v>
      </c>
      <c r="DO99" s="15">
        <v>28.333333333333332</v>
      </c>
      <c r="DP99" s="15">
        <v>28.333333333333332</v>
      </c>
      <c r="DQ99" s="15">
        <f t="shared" si="103"/>
        <v>85</v>
      </c>
      <c r="DR99" s="20">
        <v>99</v>
      </c>
      <c r="DS99" s="20">
        <f t="shared" si="104"/>
        <v>8415</v>
      </c>
      <c r="DT99" s="23" t="s">
        <v>136</v>
      </c>
      <c r="DU99" s="15">
        <f>IF(Table1[[#This Row],[Check 6 Status]]="Continued", Table1[[#This Row],[Check 6 Students Summer]], 0)</f>
        <v>0</v>
      </c>
      <c r="DV99" s="20">
        <f>Table1[[#This Row],[Check 6 Per Student Savings]]*DU99</f>
        <v>0</v>
      </c>
      <c r="DW99" s="15">
        <f>IF(Table1[[#This Row],[Check 6 Status]]="Continued", Table1[[#This Row],[Check 6 Students Fall]], 0)</f>
        <v>0</v>
      </c>
      <c r="DX99" s="20">
        <f>Table1[[#This Row],[Check 6 Per Student Savings]]*DW99</f>
        <v>0</v>
      </c>
      <c r="DY99" s="15">
        <f>IF(Table1[[#This Row],[Check 6 Status]]="Continued", Table1[[#This Row],[Check 6 Students Spring]], 0)</f>
        <v>0</v>
      </c>
      <c r="DZ99" s="20">
        <f>Table1[[#This Row],[Check 6 Per Student Savings]]*DY99</f>
        <v>0</v>
      </c>
      <c r="EA99" s="15">
        <f t="shared" si="106"/>
        <v>0</v>
      </c>
      <c r="EB99" s="20">
        <f t="shared" si="107"/>
        <v>0</v>
      </c>
      <c r="EC99"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401.66666666666663</v>
      </c>
      <c r="ED99"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68880</v>
      </c>
      <c r="EE99" s="20">
        <f>Table1[[#This Row],[Grand Total Savings]]/Table1[[#This Row],[Total Award]]</f>
        <v>12.755555555555556</v>
      </c>
      <c r="EF99" s="13"/>
      <c r="EG99" s="13"/>
      <c r="EH99" s="13"/>
      <c r="EI99" s="13"/>
      <c r="EJ99" s="13"/>
      <c r="EK99" s="13"/>
      <c r="EL99" s="13"/>
      <c r="FB99" s="13"/>
      <c r="FC99" s="13"/>
      <c r="FD99" s="13"/>
      <c r="FE99" s="13"/>
    </row>
    <row r="100" spans="1:161" x14ac:dyDescent="0.25">
      <c r="A100" s="116">
        <v>193</v>
      </c>
      <c r="B100" s="40" t="s">
        <v>585</v>
      </c>
      <c r="C100" s="23" t="s">
        <v>6</v>
      </c>
      <c r="D100" s="71" t="s">
        <v>134</v>
      </c>
      <c r="E100" s="13" t="s">
        <v>307</v>
      </c>
      <c r="F100" s="52">
        <v>10800</v>
      </c>
      <c r="G100" s="23" t="s">
        <v>136</v>
      </c>
      <c r="H100" s="28" t="s">
        <v>586</v>
      </c>
      <c r="I100" s="28" t="s">
        <v>587</v>
      </c>
      <c r="J100" s="28" t="s">
        <v>588</v>
      </c>
      <c r="K100" s="28" t="s">
        <v>589</v>
      </c>
      <c r="L100" s="28" t="s">
        <v>305</v>
      </c>
      <c r="M100" s="13" t="s">
        <v>163</v>
      </c>
      <c r="N100" s="13" t="s">
        <v>163</v>
      </c>
      <c r="O100" s="13" t="s">
        <v>142</v>
      </c>
      <c r="P100" s="20">
        <v>48560</v>
      </c>
      <c r="Q100" s="13">
        <v>160</v>
      </c>
      <c r="R100" s="20">
        <f t="shared" si="108"/>
        <v>303.5</v>
      </c>
      <c r="S100" s="15">
        <f t="shared" si="110"/>
        <v>53.333333333333336</v>
      </c>
      <c r="T100" s="15">
        <f t="shared" si="111"/>
        <v>53.333333333333336</v>
      </c>
      <c r="U100" s="15">
        <f t="shared" si="112"/>
        <v>53.333333333333336</v>
      </c>
      <c r="V100" s="13" t="s">
        <v>511</v>
      </c>
      <c r="W100" s="13" t="s">
        <v>144</v>
      </c>
      <c r="Z100" s="13" t="s">
        <v>145</v>
      </c>
      <c r="AA100" s="15">
        <v>0</v>
      </c>
      <c r="AB100" s="20">
        <v>0</v>
      </c>
      <c r="AC100" s="15">
        <v>0</v>
      </c>
      <c r="AD100" s="20">
        <f t="shared" si="124"/>
        <v>0</v>
      </c>
      <c r="AE100" s="15">
        <v>0</v>
      </c>
      <c r="AF100" s="20">
        <f t="shared" si="126"/>
        <v>0</v>
      </c>
      <c r="AG100" s="15">
        <v>0</v>
      </c>
      <c r="AH100" s="20">
        <f t="shared" si="127"/>
        <v>0</v>
      </c>
      <c r="AI100" s="15">
        <v>0</v>
      </c>
      <c r="AJ100" s="20">
        <f t="shared" si="128"/>
        <v>0</v>
      </c>
      <c r="AK100" s="15">
        <v>0</v>
      </c>
      <c r="AL100" s="20">
        <f t="shared" si="109"/>
        <v>0</v>
      </c>
      <c r="AM100" s="15">
        <v>0</v>
      </c>
      <c r="AN100" s="20">
        <v>0</v>
      </c>
      <c r="AO100" s="16">
        <f>Table1[[#This Row],[Students Per Fall]]</f>
        <v>53.333333333333336</v>
      </c>
      <c r="AP100" s="20">
        <f t="shared" si="113"/>
        <v>16186.666666666668</v>
      </c>
      <c r="AQ100" s="16">
        <f>IF(Table1[[#This Row],[Sustainability Check 1 (2017-2018) Status]]="Continued", Table1[[#This Row],[Students Per Spring]], 0)</f>
        <v>53.333333333333336</v>
      </c>
      <c r="AR100" s="20">
        <f t="shared" si="114"/>
        <v>16186.666666666668</v>
      </c>
      <c r="AS100" s="16">
        <f t="shared" si="115"/>
        <v>106.66666666666667</v>
      </c>
      <c r="AT100" s="20">
        <f t="shared" si="116"/>
        <v>32373.333333333336</v>
      </c>
      <c r="AU100" s="16">
        <f>IF(Table1[[#This Row],[Sustainability Check 1 (2017-2018) Status]]="Continued", Table1[[#This Row],[Students Per Summer]], 0)</f>
        <v>53.333333333333336</v>
      </c>
      <c r="AV100" s="20">
        <f t="shared" si="117"/>
        <v>16186.666666666668</v>
      </c>
      <c r="AW100" s="16">
        <f>IF(Table1[[#This Row],[Sustainability Check 1 (2017-2018) Status]]="Continued", Table1[[#This Row],[Students Per Fall]], 0)</f>
        <v>53.333333333333336</v>
      </c>
      <c r="AX100" s="20">
        <f t="shared" si="122"/>
        <v>16186.666666666668</v>
      </c>
      <c r="AY100" s="16">
        <f>IF(Table1[[#This Row],[Sustainability Check 1 (2017-2018) Status]]="Continued", Table1[[#This Row],[Students Per Spring]], 0)</f>
        <v>53.333333333333336</v>
      </c>
      <c r="AZ100" s="20">
        <f t="shared" si="123"/>
        <v>16186.666666666668</v>
      </c>
      <c r="BA100" s="16">
        <f t="shared" si="120"/>
        <v>160</v>
      </c>
      <c r="BB100" s="20">
        <f t="shared" si="121"/>
        <v>48560</v>
      </c>
      <c r="BC100" s="20" t="s">
        <v>145</v>
      </c>
      <c r="BD100" s="16">
        <v>15</v>
      </c>
      <c r="BE100" s="16">
        <v>10</v>
      </c>
      <c r="BF100" s="16">
        <v>50</v>
      </c>
      <c r="BG100" s="16">
        <f t="shared" si="125"/>
        <v>75</v>
      </c>
      <c r="BH100" s="24">
        <v>218.56</v>
      </c>
      <c r="BI100" s="20">
        <f>Table1[[#This Row],[Check 2 Students Total]]*Table1[[#This Row],[Summer 2018 Price Check]]</f>
        <v>16392</v>
      </c>
      <c r="BJ100" s="16">
        <f>IF(Table1[[#This Row],[Sustainability Check 2 (2018-2019) Status]]="Continued", Table1[[#This Row],[Check 2 Students Summer]], 0)</f>
        <v>15</v>
      </c>
      <c r="BK100" s="20">
        <f>Table1[[#This Row],[Summer 2018 Price Check]]*BJ100</f>
        <v>3278.4</v>
      </c>
      <c r="BL100" s="16">
        <f>IF(Table1[[#This Row],[Sustainability Check 2 (2018-2019) Status]]="Continued", Table1[[#This Row],[Check 2 Students Fall]], 0)</f>
        <v>10</v>
      </c>
      <c r="BM100" s="20">
        <f>Table1[[#This Row],[Summer 2018 Price Check]]*BL100</f>
        <v>2185.6</v>
      </c>
      <c r="BN100" s="15">
        <f>IF(Table1[[#This Row],[Sustainability Check 2 (2018-2019) Status]]="Continued", Table1[Check 2 Students Spring], 0)</f>
        <v>50</v>
      </c>
      <c r="BO100" s="20">
        <f>Table1[[#This Row],[Summer 2018 Price Check]]*Table1[[#This Row],[Spring 2019 Students]]</f>
        <v>10928</v>
      </c>
      <c r="BP100" s="16">
        <f t="shared" si="90"/>
        <v>75</v>
      </c>
      <c r="BQ100" s="20">
        <f t="shared" si="91"/>
        <v>16392</v>
      </c>
      <c r="BR100" s="20" t="s">
        <v>156</v>
      </c>
      <c r="BS100" s="15">
        <v>0</v>
      </c>
      <c r="BT100" s="15">
        <v>0</v>
      </c>
      <c r="BU100" s="15">
        <v>0</v>
      </c>
      <c r="BV100" s="15">
        <f t="shared" si="129"/>
        <v>0</v>
      </c>
      <c r="BW100" s="20">
        <v>0</v>
      </c>
      <c r="BX100" s="20">
        <f t="shared" si="92"/>
        <v>0</v>
      </c>
      <c r="BY100" s="13" t="s">
        <v>511</v>
      </c>
      <c r="BZ100" s="15">
        <f>IF(Table1[[#This Row],[Check 3 Status]]="Continued", Table1[[#This Row],[Check 3 Students Summer]], 0)</f>
        <v>0</v>
      </c>
      <c r="CA100" s="20">
        <f>Table1[[#This Row],[Check 3 Per Student Savings]]*BZ100</f>
        <v>0</v>
      </c>
      <c r="CB100" s="15">
        <f>IF(Table1[[#This Row],[Check 3 Status]]="Continued", Table1[[#This Row],[Check 3 Students Fall]], 0)</f>
        <v>0</v>
      </c>
      <c r="CC100" s="20">
        <f>Table1[[#This Row],[Check 3 Per Student Savings]]*CB100</f>
        <v>0</v>
      </c>
      <c r="CD100" s="15">
        <f>IF(Table1[[#This Row],[Check 3 Status]]="Continued", Table1[[#This Row],[Check 3 Students Spring]], 0)</f>
        <v>0</v>
      </c>
      <c r="CE100" s="20">
        <f>Table1[[#This Row],[Check 3 Per Student Savings]]*CD100</f>
        <v>0</v>
      </c>
      <c r="CF100" s="15">
        <f t="shared" si="93"/>
        <v>0</v>
      </c>
      <c r="CG100" s="20">
        <f t="shared" si="94"/>
        <v>0</v>
      </c>
      <c r="CH100" s="20" t="s">
        <v>156</v>
      </c>
      <c r="CI100" s="15">
        <v>0</v>
      </c>
      <c r="CJ100" s="15">
        <v>0</v>
      </c>
      <c r="CK100" s="15">
        <v>0</v>
      </c>
      <c r="CL100" s="15">
        <f>CI100+CJ100+CK100</f>
        <v>0</v>
      </c>
      <c r="CM100" s="20">
        <v>0</v>
      </c>
      <c r="CN100" s="20">
        <f t="shared" si="96"/>
        <v>0</v>
      </c>
      <c r="CO100" s="15">
        <f>IF(Table1[[#This Row],[Check 4 Status]]="Continued", Table1[[#This Row],[Check 4 Students Summer]], 0)</f>
        <v>0</v>
      </c>
      <c r="CP100" s="20">
        <f>Table1[[#This Row],[Check 4 Per Student Savings]]*CO100</f>
        <v>0</v>
      </c>
      <c r="CQ100" s="15">
        <f>IF(Table1[[#This Row],[Check 4 Status]]="Continued", Table1[[#This Row],[Check 4 Students Fall]], 0)</f>
        <v>0</v>
      </c>
      <c r="CR100" s="20">
        <f>Table1[[#This Row],[Check 4 Per Student Savings]]*CQ100</f>
        <v>0</v>
      </c>
      <c r="CS100" s="15">
        <f>IF(Table1[[#This Row],[Check 4 Status]]="Continued", Table1[[#This Row],[Check 4 Students Spring]], 0)</f>
        <v>0</v>
      </c>
      <c r="CT100" s="20">
        <f>Table1[[#This Row],[Check 4 Per Student Savings]]*CS100</f>
        <v>0</v>
      </c>
      <c r="CU100" s="89">
        <f t="shared" si="97"/>
        <v>0</v>
      </c>
      <c r="CV100" s="20">
        <f t="shared" si="98"/>
        <v>0</v>
      </c>
      <c r="CW100" s="20" t="s">
        <v>156</v>
      </c>
      <c r="CX100" s="15">
        <v>53.333333333333336</v>
      </c>
      <c r="CY100" s="15">
        <v>53.333333333333336</v>
      </c>
      <c r="CZ100" s="15">
        <v>53.333333333333336</v>
      </c>
      <c r="DA100" s="15">
        <f t="shared" si="99"/>
        <v>160</v>
      </c>
      <c r="DB100" s="20">
        <v>0</v>
      </c>
      <c r="DC100" s="20">
        <f t="shared" si="100"/>
        <v>0</v>
      </c>
      <c r="DD100" s="23" t="s">
        <v>136</v>
      </c>
      <c r="DE100" s="15">
        <f>IF(Table1[[#This Row],[Check 5 Status]]="Continued", Table1[[#This Row],[Check 5 Students Summer]], 0)</f>
        <v>0</v>
      </c>
      <c r="DF100" s="20">
        <f>Table1[[#This Row],[Check 5 Per Student Savings]]*DE100</f>
        <v>0</v>
      </c>
      <c r="DG100" s="15">
        <f>IF(Table1[[#This Row],[Check 5 Status]]="Continued", Table1[[#This Row],[Check 5 Students Fall]], 0)</f>
        <v>0</v>
      </c>
      <c r="DH100" s="20">
        <f>Table1[[#This Row],[Check 5 Per Student Savings]]*DG100</f>
        <v>0</v>
      </c>
      <c r="DI100" s="15">
        <f>IF(Table1[[#This Row],[Check 5 Status]]="Continued", Table1[[#This Row],[Check 5 Students Spring]], 0)</f>
        <v>0</v>
      </c>
      <c r="DJ100" s="20">
        <f>Table1[[#This Row],[Check 5 Per Student Savings]]*DI100</f>
        <v>0</v>
      </c>
      <c r="DK100" s="15">
        <f t="shared" si="101"/>
        <v>0</v>
      </c>
      <c r="DL100" s="20">
        <f t="shared" si="102"/>
        <v>0</v>
      </c>
      <c r="DM100" s="20" t="s">
        <v>156</v>
      </c>
      <c r="DN100" s="15">
        <v>53.333333333333336</v>
      </c>
      <c r="DO100" s="15">
        <v>53.333333333333336</v>
      </c>
      <c r="DP100" s="15">
        <v>53.333333333333336</v>
      </c>
      <c r="DQ100" s="15">
        <f t="shared" si="103"/>
        <v>160</v>
      </c>
      <c r="DR100" s="20">
        <v>0</v>
      </c>
      <c r="DS100" s="20">
        <f t="shared" si="104"/>
        <v>0</v>
      </c>
      <c r="DT100" s="23" t="s">
        <v>136</v>
      </c>
      <c r="DU100" s="15">
        <f>IF(Table1[[#This Row],[Check 6 Status]]="Continued", Table1[[#This Row],[Check 6 Students Summer]], 0)</f>
        <v>0</v>
      </c>
      <c r="DV100" s="20">
        <f>Table1[[#This Row],[Check 6 Per Student Savings]]*DU100</f>
        <v>0</v>
      </c>
      <c r="DW100" s="15">
        <f>IF(Table1[[#This Row],[Check 6 Status]]="Continued", Table1[[#This Row],[Check 6 Students Fall]], 0)</f>
        <v>0</v>
      </c>
      <c r="DX100" s="20">
        <f>Table1[[#This Row],[Check 6 Per Student Savings]]*DW100</f>
        <v>0</v>
      </c>
      <c r="DY100" s="15">
        <f>IF(Table1[[#This Row],[Check 6 Status]]="Continued", Table1[[#This Row],[Check 6 Students Spring]], 0)</f>
        <v>0</v>
      </c>
      <c r="DZ100" s="20">
        <f>Table1[[#This Row],[Check 6 Per Student Savings]]*DY100</f>
        <v>0</v>
      </c>
      <c r="EA100" s="15">
        <f t="shared" si="106"/>
        <v>0</v>
      </c>
      <c r="EB100" s="20">
        <f t="shared" si="107"/>
        <v>0</v>
      </c>
      <c r="EC100"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341.66666666666669</v>
      </c>
      <c r="ED100"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97325.333333333343</v>
      </c>
      <c r="EE100" s="20">
        <f>Table1[[#This Row],[Grand Total Savings]]/Table1[[#This Row],[Total Award]]</f>
        <v>9.0116049382716064</v>
      </c>
      <c r="EF100" s="13"/>
      <c r="EG100" s="13"/>
      <c r="EH100" s="13"/>
      <c r="EI100" s="13"/>
      <c r="EJ100" s="13"/>
      <c r="EK100" s="13"/>
      <c r="EL100" s="13"/>
      <c r="FB100" s="13"/>
      <c r="FC100" s="13"/>
      <c r="FD100" s="13"/>
      <c r="FE100" s="13"/>
    </row>
    <row r="101" spans="1:161" x14ac:dyDescent="0.25">
      <c r="A101" s="116">
        <v>196</v>
      </c>
      <c r="B101" s="39" t="s">
        <v>585</v>
      </c>
      <c r="C101" s="23" t="s">
        <v>6</v>
      </c>
      <c r="D101" s="71" t="s">
        <v>134</v>
      </c>
      <c r="E101" s="13" t="s">
        <v>477</v>
      </c>
      <c r="F101" s="52">
        <v>20800</v>
      </c>
      <c r="G101" s="23" t="s">
        <v>136</v>
      </c>
      <c r="H101" s="28" t="s">
        <v>590</v>
      </c>
      <c r="I101" t="s">
        <v>591</v>
      </c>
      <c r="J101" s="28" t="s">
        <v>509</v>
      </c>
      <c r="K101" s="28" t="s">
        <v>541</v>
      </c>
      <c r="L101" s="28" t="s">
        <v>467</v>
      </c>
      <c r="M101" s="13" t="s">
        <v>163</v>
      </c>
      <c r="N101" s="13" t="s">
        <v>142</v>
      </c>
      <c r="O101" s="13" t="s">
        <v>153</v>
      </c>
      <c r="P101" s="20">
        <v>79996</v>
      </c>
      <c r="Q101" s="13">
        <v>560</v>
      </c>
      <c r="R101" s="20">
        <f t="shared" si="108"/>
        <v>142.85</v>
      </c>
      <c r="S101" s="15">
        <f t="shared" si="110"/>
        <v>186.66666666666666</v>
      </c>
      <c r="T101" s="15">
        <f t="shared" si="111"/>
        <v>186.66666666666666</v>
      </c>
      <c r="U101" s="15">
        <f t="shared" si="112"/>
        <v>186.66666666666666</v>
      </c>
      <c r="V101" s="13" t="s">
        <v>511</v>
      </c>
      <c r="W101" s="13" t="s">
        <v>144</v>
      </c>
      <c r="Z101" s="13" t="s">
        <v>145</v>
      </c>
      <c r="AA101" s="15">
        <v>0</v>
      </c>
      <c r="AB101" s="20">
        <v>0</v>
      </c>
      <c r="AC101" s="15">
        <v>0</v>
      </c>
      <c r="AD101" s="20">
        <f t="shared" si="124"/>
        <v>0</v>
      </c>
      <c r="AE101" s="15">
        <v>0</v>
      </c>
      <c r="AF101" s="20">
        <f t="shared" si="126"/>
        <v>0</v>
      </c>
      <c r="AG101" s="15">
        <v>0</v>
      </c>
      <c r="AH101" s="20">
        <f t="shared" si="127"/>
        <v>0</v>
      </c>
      <c r="AI101" s="15">
        <v>0</v>
      </c>
      <c r="AJ101" s="20">
        <f t="shared" si="128"/>
        <v>0</v>
      </c>
      <c r="AK101" s="15">
        <v>0</v>
      </c>
      <c r="AL101" s="20">
        <f t="shared" si="109"/>
        <v>0</v>
      </c>
      <c r="AM101" s="15">
        <v>0</v>
      </c>
      <c r="AN101" s="20">
        <v>0</v>
      </c>
      <c r="AO101" s="16">
        <v>0</v>
      </c>
      <c r="AP101" s="20">
        <v>0</v>
      </c>
      <c r="AQ101" s="16">
        <f>Table1[[#This Row],[Students Per Spring]]</f>
        <v>186.66666666666666</v>
      </c>
      <c r="AR101" s="20">
        <f t="shared" si="114"/>
        <v>26665.333333333332</v>
      </c>
      <c r="AS101" s="16">
        <f t="shared" si="115"/>
        <v>186.66666666666666</v>
      </c>
      <c r="AT101" s="20">
        <f t="shared" si="116"/>
        <v>26665.333333333332</v>
      </c>
      <c r="AU101" s="16">
        <f>IF(Table1[[#This Row],[Sustainability Check 1 (2017-2018) Status]]="Continued", Table1[[#This Row],[Students Per Summer]], 0)</f>
        <v>186.66666666666666</v>
      </c>
      <c r="AV101" s="20">
        <f t="shared" si="117"/>
        <v>26665.333333333332</v>
      </c>
      <c r="AW101" s="16">
        <f>IF(Table1[[#This Row],[Sustainability Check 1 (2017-2018) Status]]="Continued", Table1[[#This Row],[Students Per Fall]], 0)</f>
        <v>186.66666666666666</v>
      </c>
      <c r="AX101" s="20">
        <f t="shared" si="122"/>
        <v>26665.333333333332</v>
      </c>
      <c r="AY101" s="16">
        <f>IF(Table1[[#This Row],[Sustainability Check 1 (2017-2018) Status]]="Continued", Table1[[#This Row],[Students Per Spring]], 0)</f>
        <v>186.66666666666666</v>
      </c>
      <c r="AZ101" s="20">
        <f t="shared" si="123"/>
        <v>26665.333333333332</v>
      </c>
      <c r="BA101" s="16">
        <f t="shared" si="120"/>
        <v>560</v>
      </c>
      <c r="BB101" s="20">
        <f t="shared" si="121"/>
        <v>79996</v>
      </c>
      <c r="BC101" s="20" t="s">
        <v>145</v>
      </c>
      <c r="BD101" s="16">
        <v>32</v>
      </c>
      <c r="BE101" s="16">
        <v>32</v>
      </c>
      <c r="BF101" s="16">
        <v>32</v>
      </c>
      <c r="BG101" s="16">
        <f t="shared" si="125"/>
        <v>96</v>
      </c>
      <c r="BH101" s="20">
        <v>93.1</v>
      </c>
      <c r="BI101" s="20">
        <f>Table1[[#This Row],[Check 2 Students Total]]*Table1[[#This Row],[Summer 2018 Price Check]]</f>
        <v>8937.5999999999985</v>
      </c>
      <c r="BJ101" s="16">
        <f>IF(Table1[[#This Row],[Sustainability Check 2 (2018-2019) Status]]="Continued", Table1[[#This Row],[Check 2 Students Summer]], 0)</f>
        <v>32</v>
      </c>
      <c r="BK101" s="20">
        <f>Table1[[#This Row],[Summer 2018 Price Check]]*BJ101</f>
        <v>2979.2</v>
      </c>
      <c r="BL101" s="16">
        <f>IF(Table1[[#This Row],[Sustainability Check 2 (2018-2019) Status]]="Continued", Table1[[#This Row],[Check 2 Students Fall]], 0)</f>
        <v>32</v>
      </c>
      <c r="BM101" s="20">
        <f>Table1[[#This Row],[Summer 2018 Price Check]]*BL101</f>
        <v>2979.2</v>
      </c>
      <c r="BN101" s="15">
        <f>IF(Table1[[#This Row],[Sustainability Check 2 (2018-2019) Status]]="Continued", Table1[Check 2 Students Spring], 0)</f>
        <v>32</v>
      </c>
      <c r="BO101" s="20">
        <f>Table1[[#This Row],[Summer 2018 Price Check]]*Table1[[#This Row],[Spring 2019 Students]]</f>
        <v>2979.2</v>
      </c>
      <c r="BP101" s="16">
        <f t="shared" si="90"/>
        <v>96</v>
      </c>
      <c r="BQ101" s="20">
        <f t="shared" si="91"/>
        <v>8937.5999999999985</v>
      </c>
      <c r="BR101" s="20" t="s">
        <v>145</v>
      </c>
      <c r="BS101" s="15">
        <v>45</v>
      </c>
      <c r="BT101" s="15">
        <v>196</v>
      </c>
      <c r="BU101" s="15">
        <v>196</v>
      </c>
      <c r="BV101" s="15">
        <f t="shared" si="129"/>
        <v>437</v>
      </c>
      <c r="BW101" s="20">
        <v>132.5</v>
      </c>
      <c r="BX101" s="20">
        <f t="shared" si="92"/>
        <v>57902.5</v>
      </c>
      <c r="BY101" s="13" t="s">
        <v>511</v>
      </c>
      <c r="BZ101" s="15">
        <f>IF(Table1[[#This Row],[Check 3 Status]]="Continued", Table1[[#This Row],[Check 3 Students Summer]], 0)</f>
        <v>45</v>
      </c>
      <c r="CA101" s="20">
        <f>Table1[[#This Row],[Check 3 Per Student Savings]]*BZ101</f>
        <v>5962.5</v>
      </c>
      <c r="CB101" s="15">
        <f>IF(Table1[[#This Row],[Check 3 Status]]="Continued", Table1[[#This Row],[Check 3 Students Fall]], 0)</f>
        <v>196</v>
      </c>
      <c r="CC101" s="20">
        <f>Table1[[#This Row],[Check 3 Per Student Savings]]*CB101</f>
        <v>25970</v>
      </c>
      <c r="CD101" s="15">
        <f>IF(Table1[[#This Row],[Check 3 Status]]="Continued", Table1[[#This Row],[Check 3 Students Spring]], 0)</f>
        <v>196</v>
      </c>
      <c r="CE101" s="20">
        <f>Table1[[#This Row],[Check 3 Per Student Savings]]*CD101</f>
        <v>25970</v>
      </c>
      <c r="CF101" s="15">
        <f t="shared" si="93"/>
        <v>437</v>
      </c>
      <c r="CG101" s="20">
        <f t="shared" si="94"/>
        <v>57902.5</v>
      </c>
      <c r="CH101" s="20" t="s">
        <v>156</v>
      </c>
      <c r="CI101" s="15">
        <v>45</v>
      </c>
      <c r="CJ101" s="15">
        <v>196</v>
      </c>
      <c r="CK101" s="15">
        <v>196</v>
      </c>
      <c r="CL101" s="15">
        <v>0</v>
      </c>
      <c r="CM101" s="20">
        <v>0</v>
      </c>
      <c r="CN101" s="20">
        <f t="shared" si="96"/>
        <v>0</v>
      </c>
      <c r="CO101" s="15">
        <f>IF(Table1[[#This Row],[Check 4 Status]]="Continued", Table1[[#This Row],[Check 4 Students Summer]], 0)</f>
        <v>0</v>
      </c>
      <c r="CP101" s="20">
        <f>Table1[[#This Row],[Check 4 Per Student Savings]]*CO101</f>
        <v>0</v>
      </c>
      <c r="CQ101" s="15">
        <f>IF(Table1[[#This Row],[Check 4 Status]]="Continued", Table1[[#This Row],[Check 4 Students Fall]], 0)</f>
        <v>0</v>
      </c>
      <c r="CR101" s="20">
        <f>Table1[[#This Row],[Check 4 Per Student Savings]]*CQ101</f>
        <v>0</v>
      </c>
      <c r="CS101" s="15">
        <f>IF(Table1[[#This Row],[Check 4 Status]]="Continued", Table1[[#This Row],[Check 4 Students Spring]], 0)</f>
        <v>0</v>
      </c>
      <c r="CT101" s="20">
        <f>Table1[[#This Row],[Check 4 Per Student Savings]]*CS101</f>
        <v>0</v>
      </c>
      <c r="CU101" s="89">
        <f t="shared" si="97"/>
        <v>0</v>
      </c>
      <c r="CV101" s="20">
        <f t="shared" si="98"/>
        <v>0</v>
      </c>
      <c r="CW101" s="20" t="s">
        <v>156</v>
      </c>
      <c r="CX101" s="15">
        <v>186.66666666666666</v>
      </c>
      <c r="CY101" s="15">
        <v>186.66666666666666</v>
      </c>
      <c r="CZ101" s="15">
        <v>186.66666666666666</v>
      </c>
      <c r="DA101" s="15">
        <f t="shared" si="99"/>
        <v>560</v>
      </c>
      <c r="DB101" s="20">
        <v>0</v>
      </c>
      <c r="DC101" s="20">
        <f t="shared" si="100"/>
        <v>0</v>
      </c>
      <c r="DD101" s="23" t="s">
        <v>136</v>
      </c>
      <c r="DE101" s="15">
        <f>IF(Table1[[#This Row],[Check 5 Status]]="Continued", Table1[[#This Row],[Check 5 Students Summer]], 0)</f>
        <v>0</v>
      </c>
      <c r="DF101" s="20">
        <f>Table1[[#This Row],[Check 5 Per Student Savings]]*DE101</f>
        <v>0</v>
      </c>
      <c r="DG101" s="15">
        <f>IF(Table1[[#This Row],[Check 5 Status]]="Continued", Table1[[#This Row],[Check 5 Students Fall]], 0)</f>
        <v>0</v>
      </c>
      <c r="DH101" s="20">
        <f>Table1[[#This Row],[Check 5 Per Student Savings]]*DG101</f>
        <v>0</v>
      </c>
      <c r="DI101" s="15">
        <f>IF(Table1[[#This Row],[Check 5 Status]]="Continued", Table1[[#This Row],[Check 5 Students Spring]], 0)</f>
        <v>0</v>
      </c>
      <c r="DJ101" s="20">
        <f>Table1[[#This Row],[Check 5 Per Student Savings]]*DI101</f>
        <v>0</v>
      </c>
      <c r="DK101" s="15">
        <f t="shared" si="101"/>
        <v>0</v>
      </c>
      <c r="DL101" s="20">
        <f t="shared" si="102"/>
        <v>0</v>
      </c>
      <c r="DM101" s="20" t="s">
        <v>156</v>
      </c>
      <c r="DN101" s="15">
        <v>186.66666666666666</v>
      </c>
      <c r="DO101" s="15">
        <v>186.66666666666666</v>
      </c>
      <c r="DP101" s="15">
        <v>186.66666666666666</v>
      </c>
      <c r="DQ101" s="15">
        <f t="shared" si="103"/>
        <v>560</v>
      </c>
      <c r="DR101" s="20">
        <v>0</v>
      </c>
      <c r="DS101" s="20">
        <f t="shared" si="104"/>
        <v>0</v>
      </c>
      <c r="DT101" s="23" t="s">
        <v>136</v>
      </c>
      <c r="DU101" s="15">
        <f>IF(Table1[[#This Row],[Check 6 Status]]="Continued", Table1[[#This Row],[Check 6 Students Summer]], 0)</f>
        <v>0</v>
      </c>
      <c r="DV101" s="20">
        <f>Table1[[#This Row],[Check 6 Per Student Savings]]*DU101</f>
        <v>0</v>
      </c>
      <c r="DW101" s="15">
        <f>IF(Table1[[#This Row],[Check 6 Status]]="Continued", Table1[[#This Row],[Check 6 Students Fall]], 0)</f>
        <v>0</v>
      </c>
      <c r="DX101" s="20">
        <f>Table1[[#This Row],[Check 6 Per Student Savings]]*DW101</f>
        <v>0</v>
      </c>
      <c r="DY101" s="15">
        <f>IF(Table1[[#This Row],[Check 6 Status]]="Continued", Table1[[#This Row],[Check 6 Students Spring]], 0)</f>
        <v>0</v>
      </c>
      <c r="DZ101" s="20">
        <f>Table1[[#This Row],[Check 6 Per Student Savings]]*DY101</f>
        <v>0</v>
      </c>
      <c r="EA101" s="15">
        <f t="shared" si="106"/>
        <v>0</v>
      </c>
      <c r="EB101" s="20">
        <f t="shared" si="107"/>
        <v>0</v>
      </c>
      <c r="EC101"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1279.6666666666665</v>
      </c>
      <c r="ED101"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173501.43333333332</v>
      </c>
      <c r="EE101" s="20">
        <f>Table1[[#This Row],[Grand Total Savings]]/Table1[[#This Row],[Total Award]]</f>
        <v>8.3414150641025628</v>
      </c>
      <c r="EF101" s="13"/>
      <c r="EG101" s="13"/>
      <c r="EH101" s="13"/>
      <c r="EI101" s="13"/>
      <c r="EJ101" s="21"/>
      <c r="EK101" s="13"/>
      <c r="EL101" s="13"/>
      <c r="FB101" s="13"/>
      <c r="FC101" s="13"/>
      <c r="FD101" s="13"/>
      <c r="FE101" s="13"/>
    </row>
    <row r="102" spans="1:161" x14ac:dyDescent="0.25">
      <c r="A102" s="116">
        <v>206</v>
      </c>
      <c r="B102" s="40" t="s">
        <v>585</v>
      </c>
      <c r="C102" s="23" t="s">
        <v>6</v>
      </c>
      <c r="D102" s="71" t="s">
        <v>134</v>
      </c>
      <c r="E102" s="13" t="s">
        <v>219</v>
      </c>
      <c r="F102" s="52">
        <v>10800</v>
      </c>
      <c r="G102" s="23" t="s">
        <v>136</v>
      </c>
      <c r="H102" s="28" t="s">
        <v>592</v>
      </c>
      <c r="I102" s="28" t="s">
        <v>593</v>
      </c>
      <c r="J102" s="28" t="s">
        <v>594</v>
      </c>
      <c r="K102" s="28" t="s">
        <v>595</v>
      </c>
      <c r="L102" s="28" t="s">
        <v>596</v>
      </c>
      <c r="M102" s="13" t="s">
        <v>163</v>
      </c>
      <c r="N102" s="13" t="s">
        <v>163</v>
      </c>
      <c r="O102" s="13" t="s">
        <v>142</v>
      </c>
      <c r="P102" s="20">
        <v>59760</v>
      </c>
      <c r="Q102" s="13">
        <v>360</v>
      </c>
      <c r="R102" s="20">
        <f t="shared" ref="R102:R105" si="130">P102/Q102</f>
        <v>166</v>
      </c>
      <c r="S102" s="15">
        <f t="shared" si="110"/>
        <v>120</v>
      </c>
      <c r="T102" s="15">
        <f t="shared" si="111"/>
        <v>120</v>
      </c>
      <c r="U102" s="15">
        <f t="shared" si="112"/>
        <v>120</v>
      </c>
      <c r="V102" s="13" t="s">
        <v>449</v>
      </c>
      <c r="W102" s="13" t="s">
        <v>144</v>
      </c>
      <c r="Z102" s="42" t="s">
        <v>145</v>
      </c>
      <c r="AA102" s="15">
        <v>0</v>
      </c>
      <c r="AB102" s="20">
        <v>0</v>
      </c>
      <c r="AC102" s="15">
        <v>0</v>
      </c>
      <c r="AD102" s="20">
        <f t="shared" si="124"/>
        <v>0</v>
      </c>
      <c r="AE102" s="15">
        <v>0</v>
      </c>
      <c r="AF102" s="20">
        <f t="shared" si="126"/>
        <v>0</v>
      </c>
      <c r="AG102" s="15">
        <v>0</v>
      </c>
      <c r="AH102" s="20">
        <f t="shared" si="127"/>
        <v>0</v>
      </c>
      <c r="AI102" s="15">
        <v>0</v>
      </c>
      <c r="AJ102" s="20">
        <f t="shared" si="128"/>
        <v>0</v>
      </c>
      <c r="AK102" s="15">
        <v>0</v>
      </c>
      <c r="AL102" s="20">
        <f t="shared" si="109"/>
        <v>0</v>
      </c>
      <c r="AM102" s="15">
        <f>IF(Table1[[#This Row],[Sustainability Check 1 (2017-2018) Status]]="Continued", Table1[[#This Row],[Students Per Summer]], 0)</f>
        <v>120</v>
      </c>
      <c r="AN102" s="20">
        <f>$R102*AM102</f>
        <v>19920</v>
      </c>
      <c r="AO102" s="16">
        <f>IF(Table1[[#This Row],[Sustainability Check 1 (2017-2018) Status]]="Continued", Table1[[#This Row],[Students Per Fall]], 0)</f>
        <v>120</v>
      </c>
      <c r="AP102" s="20">
        <f>$R102*AO102</f>
        <v>19920</v>
      </c>
      <c r="AQ102" s="16">
        <f>IF(Table1[[#This Row],[Sustainability Check 1 (2017-2018) Status]]="Continued", Table1[[#This Row],[Students Per Spring]], 0)</f>
        <v>120</v>
      </c>
      <c r="AR102" s="20">
        <f t="shared" si="114"/>
        <v>19920</v>
      </c>
      <c r="AS102" s="16">
        <f t="shared" si="115"/>
        <v>360</v>
      </c>
      <c r="AT102" s="20">
        <f t="shared" si="116"/>
        <v>59760</v>
      </c>
      <c r="AU102" s="16">
        <f>IF(Table1[[#This Row],[Sustainability Check 1 (2017-2018) Status]]="Continued", Table1[[#This Row],[Students Per Summer]], 0)</f>
        <v>120</v>
      </c>
      <c r="AV102" s="20">
        <f t="shared" si="117"/>
        <v>19920</v>
      </c>
      <c r="AW102" s="16">
        <f>IF(Table1[[#This Row],[Sustainability Check 1 (2017-2018) Status]]="Continued", Table1[[#This Row],[Students Per Fall]], 0)</f>
        <v>120</v>
      </c>
      <c r="AX102" s="20">
        <f t="shared" si="122"/>
        <v>19920</v>
      </c>
      <c r="AY102" s="16">
        <f>IF(Table1[[#This Row],[Sustainability Check 1 (2017-2018) Status]]="Continued", Table1[[#This Row],[Students Per Spring]], 0)</f>
        <v>120</v>
      </c>
      <c r="AZ102" s="20">
        <f t="shared" si="123"/>
        <v>19920</v>
      </c>
      <c r="BA102" s="16">
        <f t="shared" si="120"/>
        <v>360</v>
      </c>
      <c r="BB102" s="20">
        <f t="shared" si="121"/>
        <v>59760</v>
      </c>
      <c r="BC102" s="20" t="s">
        <v>145</v>
      </c>
      <c r="BD102" s="16">
        <v>50</v>
      </c>
      <c r="BE102" s="16">
        <v>120</v>
      </c>
      <c r="BF102" s="16">
        <v>90</v>
      </c>
      <c r="BG102" s="16">
        <f t="shared" si="125"/>
        <v>260</v>
      </c>
      <c r="BH102" s="20">
        <v>198.95</v>
      </c>
      <c r="BI102" s="20">
        <f>Table1[[#This Row],[Check 2 Students Total]]*Table1[[#This Row],[Summer 2018 Price Check]]</f>
        <v>51727</v>
      </c>
      <c r="BJ102" s="16">
        <f>IF(Table1[[#This Row],[Sustainability Check 2 (2018-2019) Status]]="Continued", Table1[[#This Row],[Check 2 Students Summer]], 0)</f>
        <v>50</v>
      </c>
      <c r="BK102" s="20">
        <f>Table1[[#This Row],[Summer 2018 Price Check]]*BJ102</f>
        <v>9947.5</v>
      </c>
      <c r="BL102" s="16">
        <f>IF(Table1[[#This Row],[Sustainability Check 2 (2018-2019) Status]]="Continued", Table1[[#This Row],[Check 2 Students Fall]], 0)</f>
        <v>120</v>
      </c>
      <c r="BM102" s="20">
        <f>Table1[[#This Row],[Summer 2018 Price Check]]*BL102</f>
        <v>23874</v>
      </c>
      <c r="BN102" s="15">
        <f>IF(Table1[[#This Row],[Sustainability Check 2 (2018-2019) Status]]="Continued", Table1[Check 2 Students Spring], 0)</f>
        <v>90</v>
      </c>
      <c r="BO102" s="20">
        <f>Table1[[#This Row],[Summer 2018 Price Check]]*Table1[[#This Row],[Spring 2019 Students]]</f>
        <v>17905.5</v>
      </c>
      <c r="BP102" s="16">
        <f t="shared" si="90"/>
        <v>260</v>
      </c>
      <c r="BQ102" s="20">
        <f t="shared" si="91"/>
        <v>51727</v>
      </c>
      <c r="BR102" s="20" t="s">
        <v>145</v>
      </c>
      <c r="BS102" s="15">
        <v>60</v>
      </c>
      <c r="BT102" s="15">
        <v>160</v>
      </c>
      <c r="BU102" s="15">
        <v>100</v>
      </c>
      <c r="BV102" s="15">
        <f t="shared" si="129"/>
        <v>320</v>
      </c>
      <c r="BW102" s="20">
        <v>166</v>
      </c>
      <c r="BX102" s="20">
        <f t="shared" si="92"/>
        <v>53120</v>
      </c>
      <c r="BY102" s="13" t="s">
        <v>449</v>
      </c>
      <c r="BZ102" s="15">
        <f>IF(Table1[[#This Row],[Check 3 Status]]="Continued", Table1[[#This Row],[Check 3 Students Summer]], 0)</f>
        <v>60</v>
      </c>
      <c r="CA102" s="20">
        <f>Table1[[#This Row],[Check 3 Per Student Savings]]*BZ102</f>
        <v>9960</v>
      </c>
      <c r="CB102" s="15">
        <f>IF(Table1[[#This Row],[Check 3 Status]]="Continued", Table1[[#This Row],[Check 3 Students Fall]], 0)</f>
        <v>160</v>
      </c>
      <c r="CC102" s="20">
        <f>Table1[[#This Row],[Check 3 Per Student Savings]]*CB102</f>
        <v>26560</v>
      </c>
      <c r="CD102" s="15">
        <f>IF(Table1[[#This Row],[Check 3 Status]]="Continued", Table1[[#This Row],[Check 3 Students Spring]], 0)</f>
        <v>100</v>
      </c>
      <c r="CE102" s="20">
        <f>Table1[[#This Row],[Check 3 Per Student Savings]]*CD102</f>
        <v>16600</v>
      </c>
      <c r="CF102" s="15">
        <f t="shared" si="93"/>
        <v>320</v>
      </c>
      <c r="CG102" s="20">
        <f t="shared" si="94"/>
        <v>53120</v>
      </c>
      <c r="CH102" s="20" t="s">
        <v>145</v>
      </c>
      <c r="CI102" s="15">
        <v>60</v>
      </c>
      <c r="CJ102" s="15">
        <v>160</v>
      </c>
      <c r="CK102" s="15">
        <v>100</v>
      </c>
      <c r="CL102" s="15">
        <v>0</v>
      </c>
      <c r="CM102" s="20">
        <v>166</v>
      </c>
      <c r="CN102" s="20">
        <f t="shared" si="96"/>
        <v>0</v>
      </c>
      <c r="CO102" s="15">
        <f>IF(Table1[[#This Row],[Check 4 Status]]="Continued", Table1[[#This Row],[Check 4 Students Summer]], 0)</f>
        <v>60</v>
      </c>
      <c r="CP102" s="20">
        <f>Table1[[#This Row],[Check 4 Per Student Savings]]*CO102</f>
        <v>9960</v>
      </c>
      <c r="CQ102" s="15">
        <f>IF(Table1[[#This Row],[Check 4 Status]]="Continued", Table1[[#This Row],[Check 4 Students Fall]], 0)</f>
        <v>160</v>
      </c>
      <c r="CR102" s="20">
        <f>Table1[[#This Row],[Check 4 Per Student Savings]]*CQ102</f>
        <v>26560</v>
      </c>
      <c r="CS102" s="15">
        <f>IF(Table1[[#This Row],[Check 4 Status]]="Continued", Table1[[#This Row],[Check 4 Students Spring]], 0)</f>
        <v>100</v>
      </c>
      <c r="CT102" s="20">
        <f>Table1[[#This Row],[Check 4 Per Student Savings]]*CS102</f>
        <v>16600</v>
      </c>
      <c r="CU102" s="89">
        <f t="shared" si="97"/>
        <v>320</v>
      </c>
      <c r="CV102" s="20">
        <f t="shared" si="98"/>
        <v>53120</v>
      </c>
      <c r="CW102" s="20" t="s">
        <v>145</v>
      </c>
      <c r="CX102" s="15">
        <v>120</v>
      </c>
      <c r="CY102" s="15">
        <v>120</v>
      </c>
      <c r="CZ102" s="15">
        <v>120</v>
      </c>
      <c r="DA102" s="15">
        <f t="shared" si="99"/>
        <v>360</v>
      </c>
      <c r="DB102" s="20">
        <v>166</v>
      </c>
      <c r="DC102" s="20">
        <f t="shared" si="100"/>
        <v>59760</v>
      </c>
      <c r="DD102" s="23" t="s">
        <v>136</v>
      </c>
      <c r="DE102" s="15">
        <f>IF(Table1[[#This Row],[Check 5 Status]]="Continued", Table1[[#This Row],[Check 5 Students Summer]], 0)</f>
        <v>120</v>
      </c>
      <c r="DF102" s="20">
        <f>Table1[[#This Row],[Check 5 Per Student Savings]]*DE102</f>
        <v>19920</v>
      </c>
      <c r="DG102" s="15">
        <f>IF(Table1[[#This Row],[Check 5 Status]]="Continued", Table1[[#This Row],[Check 5 Students Fall]], 0)</f>
        <v>120</v>
      </c>
      <c r="DH102" s="20">
        <f>Table1[[#This Row],[Check 5 Per Student Savings]]*DG102</f>
        <v>19920</v>
      </c>
      <c r="DI102" s="15">
        <f>IF(Table1[[#This Row],[Check 5 Status]]="Continued", Table1[[#This Row],[Check 5 Students Spring]], 0)</f>
        <v>120</v>
      </c>
      <c r="DJ102" s="20">
        <f>Table1[[#This Row],[Check 5 Per Student Savings]]*DI102</f>
        <v>19920</v>
      </c>
      <c r="DK102" s="15">
        <f t="shared" si="101"/>
        <v>360</v>
      </c>
      <c r="DL102" s="20">
        <f t="shared" si="102"/>
        <v>59760</v>
      </c>
      <c r="DM102" s="20" t="s">
        <v>224</v>
      </c>
      <c r="DN102" s="15">
        <v>120</v>
      </c>
      <c r="DO102" s="15">
        <v>120</v>
      </c>
      <c r="DP102" s="15">
        <v>120</v>
      </c>
      <c r="DQ102" s="15">
        <f t="shared" si="103"/>
        <v>360</v>
      </c>
      <c r="DR102" s="20">
        <v>166</v>
      </c>
      <c r="DS102" s="20">
        <f t="shared" si="104"/>
        <v>59760</v>
      </c>
      <c r="DT102" s="23" t="s">
        <v>136</v>
      </c>
      <c r="DU102" s="15">
        <f>IF(Table1[[#This Row],[Check 6 Status]]="Continued", Table1[[#This Row],[Check 6 Students Summer]], 0)</f>
        <v>0</v>
      </c>
      <c r="DV102" s="20">
        <f>Table1[[#This Row],[Check 6 Per Student Savings]]*DU102</f>
        <v>0</v>
      </c>
      <c r="DW102" s="15">
        <f>IF(Table1[[#This Row],[Check 6 Status]]="Continued", Table1[[#This Row],[Check 6 Students Fall]], 0)</f>
        <v>0</v>
      </c>
      <c r="DX102" s="20">
        <f>Table1[[#This Row],[Check 6 Per Student Savings]]*DW102</f>
        <v>0</v>
      </c>
      <c r="DY102" s="15">
        <f>IF(Table1[[#This Row],[Check 6 Status]]="Continued", Table1[[#This Row],[Check 6 Students Spring]], 0)</f>
        <v>0</v>
      </c>
      <c r="DZ102" s="20">
        <f>Table1[[#This Row],[Check 6 Per Student Savings]]*DY102</f>
        <v>0</v>
      </c>
      <c r="EA102" s="15">
        <f t="shared" si="106"/>
        <v>0</v>
      </c>
      <c r="EB102" s="20">
        <f t="shared" si="107"/>
        <v>0</v>
      </c>
      <c r="EC102"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1980</v>
      </c>
      <c r="ED102"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337247</v>
      </c>
      <c r="EE102" s="20">
        <f>Table1[[#This Row],[Grand Total Savings]]/Table1[[#This Row],[Total Award]]</f>
        <v>31.226574074074072</v>
      </c>
      <c r="EF102" s="13"/>
      <c r="EG102" s="13"/>
      <c r="EH102" s="13"/>
      <c r="EI102" s="13"/>
      <c r="EJ102" s="13"/>
      <c r="EK102" s="13"/>
      <c r="EL102" s="13"/>
      <c r="FB102" s="13"/>
      <c r="FC102" s="13"/>
      <c r="FD102" s="13"/>
      <c r="FE102" s="13"/>
    </row>
    <row r="103" spans="1:161" x14ac:dyDescent="0.25">
      <c r="A103" s="116">
        <v>210</v>
      </c>
      <c r="B103" s="39" t="s">
        <v>585</v>
      </c>
      <c r="C103" s="23" t="s">
        <v>6</v>
      </c>
      <c r="D103" s="71" t="s">
        <v>134</v>
      </c>
      <c r="E103" s="13" t="s">
        <v>219</v>
      </c>
      <c r="F103" s="52">
        <v>10800</v>
      </c>
      <c r="G103" s="23" t="s">
        <v>136</v>
      </c>
      <c r="H103" s="28" t="s">
        <v>597</v>
      </c>
      <c r="I103" s="13" t="s">
        <v>598</v>
      </c>
      <c r="J103" s="28" t="s">
        <v>599</v>
      </c>
      <c r="K103" s="28" t="s">
        <v>600</v>
      </c>
      <c r="L103" s="28" t="s">
        <v>162</v>
      </c>
      <c r="M103" s="13" t="s">
        <v>163</v>
      </c>
      <c r="N103" s="13" t="s">
        <v>163</v>
      </c>
      <c r="O103" s="13" t="s">
        <v>163</v>
      </c>
      <c r="P103" s="20">
        <v>123987.5</v>
      </c>
      <c r="Q103" s="13">
        <v>545</v>
      </c>
      <c r="R103" s="20">
        <f t="shared" si="130"/>
        <v>227.5</v>
      </c>
      <c r="S103" s="15">
        <f t="shared" si="110"/>
        <v>181.66666666666666</v>
      </c>
      <c r="T103" s="15">
        <f t="shared" si="111"/>
        <v>181.66666666666666</v>
      </c>
      <c r="U103" s="15">
        <f t="shared" si="112"/>
        <v>181.66666666666666</v>
      </c>
      <c r="V103" s="13" t="s">
        <v>601</v>
      </c>
      <c r="W103" s="13" t="s">
        <v>144</v>
      </c>
      <c r="Z103" s="13" t="s">
        <v>145</v>
      </c>
      <c r="AA103" s="15">
        <v>0</v>
      </c>
      <c r="AB103" s="20">
        <v>0</v>
      </c>
      <c r="AC103" s="15">
        <v>0</v>
      </c>
      <c r="AD103" s="20">
        <f t="shared" si="124"/>
        <v>0</v>
      </c>
      <c r="AE103" s="15">
        <v>0</v>
      </c>
      <c r="AF103" s="20">
        <f t="shared" si="126"/>
        <v>0</v>
      </c>
      <c r="AG103" s="15">
        <v>0</v>
      </c>
      <c r="AH103" s="20">
        <f t="shared" si="127"/>
        <v>0</v>
      </c>
      <c r="AI103" s="15">
        <v>0</v>
      </c>
      <c r="AJ103" s="20">
        <f t="shared" si="128"/>
        <v>0</v>
      </c>
      <c r="AK103" s="15">
        <v>0</v>
      </c>
      <c r="AL103" s="20">
        <f t="shared" si="109"/>
        <v>0</v>
      </c>
      <c r="AM103" s="15">
        <v>0</v>
      </c>
      <c r="AN103" s="20">
        <v>0</v>
      </c>
      <c r="AO103" s="16">
        <v>0</v>
      </c>
      <c r="AP103" s="20">
        <v>0</v>
      </c>
      <c r="AQ103" s="16">
        <f>Table1[[#This Row],[Students Per Spring]]</f>
        <v>181.66666666666666</v>
      </c>
      <c r="AR103" s="20">
        <f t="shared" si="114"/>
        <v>41329.166666666664</v>
      </c>
      <c r="AS103" s="16">
        <f t="shared" si="115"/>
        <v>181.66666666666666</v>
      </c>
      <c r="AT103" s="20">
        <f t="shared" si="116"/>
        <v>41329.166666666664</v>
      </c>
      <c r="AU103" s="16">
        <f>IF(Table1[[#This Row],[Sustainability Check 1 (2017-2018) Status]]="Continued", Table1[[#This Row],[Students Per Summer]], 0)</f>
        <v>181.66666666666666</v>
      </c>
      <c r="AV103" s="20">
        <f t="shared" si="117"/>
        <v>41329.166666666664</v>
      </c>
      <c r="AW103" s="16">
        <f>IF(Table1[[#This Row],[Sustainability Check 1 (2017-2018) Status]]="Continued", Table1[[#This Row],[Students Per Fall]], 0)</f>
        <v>181.66666666666666</v>
      </c>
      <c r="AX103" s="20">
        <f t="shared" si="122"/>
        <v>41329.166666666664</v>
      </c>
      <c r="AY103" s="16">
        <f>IF(Table1[[#This Row],[Sustainability Check 1 (2017-2018) Status]]="Continued", Table1[[#This Row],[Students Per Spring]], 0)</f>
        <v>181.66666666666666</v>
      </c>
      <c r="AZ103" s="20">
        <f t="shared" si="123"/>
        <v>41329.166666666664</v>
      </c>
      <c r="BA103" s="16">
        <f t="shared" si="120"/>
        <v>545</v>
      </c>
      <c r="BB103" s="20">
        <f t="shared" si="121"/>
        <v>123987.5</v>
      </c>
      <c r="BC103" s="20" t="s">
        <v>145</v>
      </c>
      <c r="BD103" s="16">
        <v>60</v>
      </c>
      <c r="BE103" s="16">
        <v>120</v>
      </c>
      <c r="BF103" s="16">
        <v>240</v>
      </c>
      <c r="BG103" s="16">
        <f t="shared" si="125"/>
        <v>420</v>
      </c>
      <c r="BH103" s="24">
        <v>211.4</v>
      </c>
      <c r="BI103" s="20">
        <f>Table1[[#This Row],[Check 2 Students Total]]*Table1[[#This Row],[Summer 2018 Price Check]]</f>
        <v>88788</v>
      </c>
      <c r="BJ103" s="16">
        <f>IF(Table1[[#This Row],[Sustainability Check 2 (2018-2019) Status]]="Continued", Table1[[#This Row],[Check 2 Students Summer]], 0)</f>
        <v>60</v>
      </c>
      <c r="BK103" s="20">
        <f>Table1[[#This Row],[Summer 2018 Price Check]]*BJ103</f>
        <v>12684</v>
      </c>
      <c r="BL103" s="16">
        <f>IF(Table1[[#This Row],[Sustainability Check 2 (2018-2019) Status]]="Continued", Table1[[#This Row],[Check 2 Students Fall]], 0)</f>
        <v>120</v>
      </c>
      <c r="BM103" s="20">
        <f>Table1[[#This Row],[Summer 2018 Price Check]]*BL103</f>
        <v>25368</v>
      </c>
      <c r="BN103" s="15">
        <f>IF(Table1[[#This Row],[Sustainability Check 2 (2018-2019) Status]]="Continued", Table1[Check 2 Students Spring], 0)</f>
        <v>240</v>
      </c>
      <c r="BO103" s="20">
        <f>Table1[[#This Row],[Summer 2018 Price Check]]*Table1[[#This Row],[Spring 2019 Students]]</f>
        <v>50736</v>
      </c>
      <c r="BP103" s="16">
        <f t="shared" si="90"/>
        <v>420</v>
      </c>
      <c r="BQ103" s="20">
        <f t="shared" si="91"/>
        <v>88788</v>
      </c>
      <c r="BR103" s="20" t="s">
        <v>145</v>
      </c>
      <c r="BS103" s="15">
        <v>40</v>
      </c>
      <c r="BT103" s="15">
        <v>240</v>
      </c>
      <c r="BU103" s="15">
        <v>160</v>
      </c>
      <c r="BV103" s="15">
        <f t="shared" si="129"/>
        <v>440</v>
      </c>
      <c r="BW103" s="20">
        <v>227.99</v>
      </c>
      <c r="BX103" s="20">
        <f t="shared" si="92"/>
        <v>100315.6</v>
      </c>
      <c r="BY103" s="13" t="s">
        <v>601</v>
      </c>
      <c r="BZ103" s="15">
        <f>IF(Table1[[#This Row],[Check 3 Status]]="Continued", Table1[[#This Row],[Check 3 Students Summer]], 0)</f>
        <v>40</v>
      </c>
      <c r="CA103" s="20">
        <f>Table1[[#This Row],[Check 3 Per Student Savings]]*BZ103</f>
        <v>9119.6</v>
      </c>
      <c r="CB103" s="15">
        <f>IF(Table1[[#This Row],[Check 3 Status]]="Continued", Table1[[#This Row],[Check 3 Students Fall]], 0)</f>
        <v>240</v>
      </c>
      <c r="CC103" s="20">
        <f>Table1[[#This Row],[Check 3 Per Student Savings]]*CB103</f>
        <v>54717.600000000006</v>
      </c>
      <c r="CD103" s="15">
        <f>IF(Table1[[#This Row],[Check 3 Status]]="Continued", Table1[[#This Row],[Check 3 Students Spring]], 0)</f>
        <v>160</v>
      </c>
      <c r="CE103" s="20">
        <f>Table1[[#This Row],[Check 3 Per Student Savings]]*CD103</f>
        <v>36478.400000000001</v>
      </c>
      <c r="CF103" s="15">
        <f t="shared" si="93"/>
        <v>440</v>
      </c>
      <c r="CG103" s="20">
        <f t="shared" si="94"/>
        <v>100315.6</v>
      </c>
      <c r="CH103" s="20" t="s">
        <v>145</v>
      </c>
      <c r="CI103" s="15">
        <v>40</v>
      </c>
      <c r="CJ103" s="15">
        <v>240</v>
      </c>
      <c r="CK103" s="15">
        <v>160</v>
      </c>
      <c r="CL103" s="15">
        <f t="shared" ref="CL103:CL125" si="131">CI103+CJ103+CK103</f>
        <v>440</v>
      </c>
      <c r="CM103" s="20">
        <v>227.99</v>
      </c>
      <c r="CN103" s="20">
        <f t="shared" si="96"/>
        <v>100315.6</v>
      </c>
      <c r="CO103" s="15">
        <f>IF(Table1[[#This Row],[Check 4 Status]]="Continued", Table1[[#This Row],[Check 4 Students Summer]], 0)</f>
        <v>40</v>
      </c>
      <c r="CP103" s="20">
        <f>Table1[[#This Row],[Check 4 Per Student Savings]]*CO103</f>
        <v>9119.6</v>
      </c>
      <c r="CQ103" s="15">
        <f>IF(Table1[[#This Row],[Check 4 Status]]="Continued", Table1[[#This Row],[Check 4 Students Fall]], 0)</f>
        <v>240</v>
      </c>
      <c r="CR103" s="20">
        <f>Table1[[#This Row],[Check 4 Per Student Savings]]*CQ103</f>
        <v>54717.600000000006</v>
      </c>
      <c r="CS103" s="15">
        <f>IF(Table1[[#This Row],[Check 4 Status]]="Continued", Table1[[#This Row],[Check 4 Students Spring]], 0)</f>
        <v>160</v>
      </c>
      <c r="CT103" s="20">
        <f>Table1[[#This Row],[Check 4 Per Student Savings]]*CS103</f>
        <v>36478.400000000001</v>
      </c>
      <c r="CU103" s="89">
        <f t="shared" si="97"/>
        <v>440</v>
      </c>
      <c r="CV103" s="20">
        <f t="shared" si="98"/>
        <v>100315.6</v>
      </c>
      <c r="CW103" s="20" t="s">
        <v>145</v>
      </c>
      <c r="CX103" s="15">
        <v>181.66666666666666</v>
      </c>
      <c r="CY103" s="15">
        <v>181.66666666666666</v>
      </c>
      <c r="CZ103" s="15">
        <v>181.66666666666666</v>
      </c>
      <c r="DA103" s="15">
        <f t="shared" si="99"/>
        <v>545</v>
      </c>
      <c r="DB103" s="20">
        <v>227.99</v>
      </c>
      <c r="DC103" s="20">
        <f t="shared" si="100"/>
        <v>124254.55</v>
      </c>
      <c r="DD103" s="23" t="s">
        <v>136</v>
      </c>
      <c r="DE103" s="15">
        <f>IF(Table1[[#This Row],[Check 5 Status]]="Continued", Table1[[#This Row],[Check 5 Students Summer]], 0)</f>
        <v>181.66666666666666</v>
      </c>
      <c r="DF103" s="20">
        <f>Table1[[#This Row],[Check 5 Per Student Savings]]*DE103</f>
        <v>41418.183333333334</v>
      </c>
      <c r="DG103" s="15">
        <f>IF(Table1[[#This Row],[Check 5 Status]]="Continued", Table1[[#This Row],[Check 5 Students Fall]], 0)</f>
        <v>181.66666666666666</v>
      </c>
      <c r="DH103" s="20">
        <f>Table1[[#This Row],[Check 5 Per Student Savings]]*DG103</f>
        <v>41418.183333333334</v>
      </c>
      <c r="DI103" s="15">
        <f>IF(Table1[[#This Row],[Check 5 Status]]="Continued", Table1[[#This Row],[Check 5 Students Spring]], 0)</f>
        <v>181.66666666666666</v>
      </c>
      <c r="DJ103" s="20">
        <f>Table1[[#This Row],[Check 5 Per Student Savings]]*DI103</f>
        <v>41418.183333333334</v>
      </c>
      <c r="DK103" s="15">
        <f t="shared" si="101"/>
        <v>545</v>
      </c>
      <c r="DL103" s="20">
        <f t="shared" si="102"/>
        <v>124254.55</v>
      </c>
      <c r="DM103" s="20" t="s">
        <v>224</v>
      </c>
      <c r="DN103" s="15">
        <v>181.66666666666666</v>
      </c>
      <c r="DO103" s="15">
        <v>181.66666666666666</v>
      </c>
      <c r="DP103" s="15">
        <v>181.66666666666666</v>
      </c>
      <c r="DQ103" s="15">
        <f t="shared" si="103"/>
        <v>545</v>
      </c>
      <c r="DR103" s="20">
        <v>227.99</v>
      </c>
      <c r="DS103" s="20">
        <f t="shared" si="104"/>
        <v>124254.55</v>
      </c>
      <c r="DT103" s="23" t="s">
        <v>136</v>
      </c>
      <c r="DU103" s="15">
        <f>IF(Table1[[#This Row],[Check 6 Status]]="Continued", Table1[[#This Row],[Check 6 Students Summer]], 0)</f>
        <v>0</v>
      </c>
      <c r="DV103" s="20">
        <f>Table1[[#This Row],[Check 6 Per Student Savings]]*DU103</f>
        <v>0</v>
      </c>
      <c r="DW103" s="15">
        <f>IF(Table1[[#This Row],[Check 6 Status]]="Continued", Table1[[#This Row],[Check 6 Students Fall]], 0)</f>
        <v>0</v>
      </c>
      <c r="DX103" s="20">
        <f>Table1[[#This Row],[Check 6 Per Student Savings]]*DW103</f>
        <v>0</v>
      </c>
      <c r="DY103" s="15">
        <f>IF(Table1[[#This Row],[Check 6 Status]]="Continued", Table1[[#This Row],[Check 6 Students Spring]], 0)</f>
        <v>0</v>
      </c>
      <c r="DZ103" s="20">
        <f>Table1[[#This Row],[Check 6 Per Student Savings]]*DY103</f>
        <v>0</v>
      </c>
      <c r="EA103" s="15">
        <f t="shared" si="106"/>
        <v>0</v>
      </c>
      <c r="EB103" s="20">
        <f t="shared" si="107"/>
        <v>0</v>
      </c>
      <c r="EC103"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2571.6666666666665</v>
      </c>
      <c r="ED103"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578990.41666666674</v>
      </c>
      <c r="EE103" s="20">
        <f>Table1[[#This Row],[Grand Total Savings]]/Table1[[#This Row],[Total Award]]</f>
        <v>53.610223765432103</v>
      </c>
      <c r="EF103" s="13"/>
      <c r="EG103" s="13"/>
      <c r="EH103" s="13"/>
      <c r="EI103" s="13"/>
      <c r="EJ103" s="13"/>
      <c r="EK103" s="13"/>
      <c r="EL103" s="13"/>
      <c r="FB103" s="13"/>
      <c r="FC103" s="13"/>
      <c r="FD103" s="13"/>
      <c r="FE103" s="13"/>
    </row>
    <row r="104" spans="1:161" x14ac:dyDescent="0.25">
      <c r="A104" s="116">
        <v>213</v>
      </c>
      <c r="B104" s="40" t="s">
        <v>585</v>
      </c>
      <c r="C104" s="23" t="s">
        <v>6</v>
      </c>
      <c r="D104" s="71" t="s">
        <v>134</v>
      </c>
      <c r="E104" s="13" t="s">
        <v>381</v>
      </c>
      <c r="F104" s="52">
        <v>27900</v>
      </c>
      <c r="G104" s="23" t="s">
        <v>136</v>
      </c>
      <c r="H104" s="28" t="s">
        <v>602</v>
      </c>
      <c r="I104" s="28" t="s">
        <v>603</v>
      </c>
      <c r="J104" s="28" t="s">
        <v>604</v>
      </c>
      <c r="K104" s="28" t="s">
        <v>605</v>
      </c>
      <c r="L104" s="28" t="s">
        <v>162</v>
      </c>
      <c r="M104" s="13" t="s">
        <v>163</v>
      </c>
      <c r="N104" s="13" t="s">
        <v>142</v>
      </c>
      <c r="O104" s="13" t="s">
        <v>163</v>
      </c>
      <c r="P104" s="20">
        <v>160351.56</v>
      </c>
      <c r="Q104" s="13">
        <v>844</v>
      </c>
      <c r="R104" s="20">
        <f t="shared" si="130"/>
        <v>189.99</v>
      </c>
      <c r="S104" s="15">
        <f t="shared" si="110"/>
        <v>281.33333333333331</v>
      </c>
      <c r="T104" s="15">
        <f t="shared" si="111"/>
        <v>281.33333333333331</v>
      </c>
      <c r="U104" s="15">
        <f t="shared" si="112"/>
        <v>281.33333333333331</v>
      </c>
      <c r="V104" s="13" t="s">
        <v>449</v>
      </c>
      <c r="W104" s="13" t="s">
        <v>144</v>
      </c>
      <c r="Z104" s="13" t="s">
        <v>145</v>
      </c>
      <c r="AA104" s="15">
        <v>0</v>
      </c>
      <c r="AB104" s="20">
        <v>0</v>
      </c>
      <c r="AC104" s="15">
        <v>0</v>
      </c>
      <c r="AD104" s="20">
        <f t="shared" si="124"/>
        <v>0</v>
      </c>
      <c r="AE104" s="15">
        <v>0</v>
      </c>
      <c r="AF104" s="20">
        <f t="shared" si="126"/>
        <v>0</v>
      </c>
      <c r="AG104" s="15">
        <v>0</v>
      </c>
      <c r="AH104" s="20">
        <f t="shared" si="127"/>
        <v>0</v>
      </c>
      <c r="AI104" s="15">
        <v>0</v>
      </c>
      <c r="AJ104" s="20">
        <f t="shared" si="128"/>
        <v>0</v>
      </c>
      <c r="AK104" s="15">
        <v>0</v>
      </c>
      <c r="AL104" s="20">
        <f t="shared" si="109"/>
        <v>0</v>
      </c>
      <c r="AM104" s="15">
        <f>IF(Table1[[#This Row],[Sustainability Check 1 (2017-2018) Status]]="Continued", Table1[[#This Row],[Students Per Summer]], 0)</f>
        <v>281.33333333333331</v>
      </c>
      <c r="AN104" s="20">
        <f>$R104*AM104</f>
        <v>53450.52</v>
      </c>
      <c r="AO104" s="16">
        <f>IF(Table1[[#This Row],[Sustainability Check 1 (2017-2018) Status]]="Continued", Table1[[#This Row],[Students Per Fall]], 0)</f>
        <v>281.33333333333331</v>
      </c>
      <c r="AP104" s="20">
        <f t="shared" ref="AP104:AP110" si="132">$R104*AO104</f>
        <v>53450.52</v>
      </c>
      <c r="AQ104" s="16">
        <f>IF(Table1[[#This Row],[Sustainability Check 1 (2017-2018) Status]]="Continued", Table1[[#This Row],[Students Per Spring]], 0)</f>
        <v>281.33333333333331</v>
      </c>
      <c r="AR104" s="20">
        <f t="shared" si="114"/>
        <v>53450.52</v>
      </c>
      <c r="AS104" s="16">
        <f t="shared" si="115"/>
        <v>844</v>
      </c>
      <c r="AT104" s="20">
        <f t="shared" si="116"/>
        <v>160351.56</v>
      </c>
      <c r="AU104" s="16">
        <f>IF(Table1[[#This Row],[Sustainability Check 1 (2017-2018) Status]]="Continued", Table1[[#This Row],[Students Per Summer]], 0)</f>
        <v>281.33333333333331</v>
      </c>
      <c r="AV104" s="20">
        <f t="shared" si="117"/>
        <v>53450.52</v>
      </c>
      <c r="AW104" s="16">
        <f>IF(Table1[[#This Row],[Sustainability Check 1 (2017-2018) Status]]="Continued", Table1[[#This Row],[Students Per Fall]], 0)</f>
        <v>281.33333333333331</v>
      </c>
      <c r="AX104" s="20">
        <f t="shared" si="122"/>
        <v>53450.52</v>
      </c>
      <c r="AY104" s="16">
        <f>IF(Table1[[#This Row],[Sustainability Check 1 (2017-2018) Status]]="Continued", Table1[[#This Row],[Students Per Spring]], 0)</f>
        <v>281.33333333333331</v>
      </c>
      <c r="AZ104" s="20">
        <f t="shared" si="123"/>
        <v>53450.52</v>
      </c>
      <c r="BA104" s="16">
        <f t="shared" si="120"/>
        <v>844</v>
      </c>
      <c r="BB104" s="20">
        <f t="shared" si="121"/>
        <v>160351.56</v>
      </c>
      <c r="BC104" s="20" t="s">
        <v>156</v>
      </c>
      <c r="BD104" s="16">
        <v>0</v>
      </c>
      <c r="BE104" s="16">
        <v>0</v>
      </c>
      <c r="BF104" s="16">
        <v>0</v>
      </c>
      <c r="BG104" s="16">
        <f t="shared" si="125"/>
        <v>0</v>
      </c>
      <c r="BH104" s="24">
        <v>257.8</v>
      </c>
      <c r="BI104" s="20">
        <f>Table1[[#This Row],[Check 2 Students Total]]*Table1[[#This Row],[Summer 2018 Price Check]]</f>
        <v>0</v>
      </c>
      <c r="BJ104" s="16">
        <f>IF(Table1[[#This Row],[Sustainability Check 2 (2018-2019) Status]]="Continued", Table1[[#This Row],[Check 2 Students Summer]], 0)</f>
        <v>0</v>
      </c>
      <c r="BK104" s="20">
        <f>Table1[[#This Row],[Summer 2018 Price Check]]*BJ104</f>
        <v>0</v>
      </c>
      <c r="BL104" s="16">
        <f>IF(Table1[[#This Row],[Sustainability Check 2 (2018-2019) Status]]="Continued", Table1[[#This Row],[Check 2 Students Fall]], 0)</f>
        <v>0</v>
      </c>
      <c r="BM104" s="20">
        <f>Table1[[#This Row],[Summer 2018 Price Check]]*BL104</f>
        <v>0</v>
      </c>
      <c r="BN104" s="15">
        <f>IF(Table1[[#This Row],[Sustainability Check 2 (2018-2019) Status]]="Continued", Table1[Check 2 Students Spring], 0)</f>
        <v>0</v>
      </c>
      <c r="BO104" s="20">
        <f>Table1[[#This Row],[Summer 2018 Price Check]]*Table1[[#This Row],[Spring 2019 Students]]</f>
        <v>0</v>
      </c>
      <c r="BP104" s="16">
        <f t="shared" si="90"/>
        <v>0</v>
      </c>
      <c r="BQ104" s="20">
        <f t="shared" si="91"/>
        <v>0</v>
      </c>
      <c r="BR104" s="20" t="s">
        <v>156</v>
      </c>
      <c r="BS104" s="15">
        <v>0</v>
      </c>
      <c r="BT104" s="15">
        <v>0</v>
      </c>
      <c r="BU104" s="15">
        <v>0</v>
      </c>
      <c r="BV104" s="15">
        <f t="shared" si="129"/>
        <v>0</v>
      </c>
      <c r="BW104" s="20">
        <v>0</v>
      </c>
      <c r="BX104" s="20">
        <f t="shared" si="92"/>
        <v>0</v>
      </c>
      <c r="BY104" s="13" t="s">
        <v>449</v>
      </c>
      <c r="BZ104" s="15">
        <f>IF(Table1[[#This Row],[Check 3 Status]]="Continued", Table1[[#This Row],[Check 3 Students Summer]], 0)</f>
        <v>0</v>
      </c>
      <c r="CA104" s="20">
        <f>Table1[[#This Row],[Check 3 Per Student Savings]]*BZ104</f>
        <v>0</v>
      </c>
      <c r="CB104" s="15">
        <f>IF(Table1[[#This Row],[Check 3 Status]]="Continued", Table1[[#This Row],[Check 3 Students Fall]], 0)</f>
        <v>0</v>
      </c>
      <c r="CC104" s="20">
        <f>Table1[[#This Row],[Check 3 Per Student Savings]]*CB104</f>
        <v>0</v>
      </c>
      <c r="CD104" s="15">
        <f>IF(Table1[[#This Row],[Check 3 Status]]="Continued", Table1[[#This Row],[Check 3 Students Spring]], 0)</f>
        <v>0</v>
      </c>
      <c r="CE104" s="20">
        <f>Table1[[#This Row],[Check 3 Per Student Savings]]*CD104</f>
        <v>0</v>
      </c>
      <c r="CF104" s="15">
        <f t="shared" si="93"/>
        <v>0</v>
      </c>
      <c r="CG104" s="20">
        <f t="shared" si="94"/>
        <v>0</v>
      </c>
      <c r="CH104" s="20" t="s">
        <v>156</v>
      </c>
      <c r="CI104" s="15">
        <v>0</v>
      </c>
      <c r="CJ104" s="15">
        <v>0</v>
      </c>
      <c r="CK104" s="15">
        <v>0</v>
      </c>
      <c r="CL104" s="15">
        <f t="shared" si="131"/>
        <v>0</v>
      </c>
      <c r="CM104" s="20">
        <v>0</v>
      </c>
      <c r="CN104" s="20">
        <f t="shared" si="96"/>
        <v>0</v>
      </c>
      <c r="CO104" s="15">
        <f>IF(Table1[[#This Row],[Check 4 Status]]="Continued", Table1[[#This Row],[Check 4 Students Summer]], 0)</f>
        <v>0</v>
      </c>
      <c r="CP104" s="20">
        <f>Table1[[#This Row],[Check 4 Per Student Savings]]*CO104</f>
        <v>0</v>
      </c>
      <c r="CQ104" s="15">
        <f>IF(Table1[[#This Row],[Check 4 Status]]="Continued", Table1[[#This Row],[Check 4 Students Fall]], 0)</f>
        <v>0</v>
      </c>
      <c r="CR104" s="20">
        <f>Table1[[#This Row],[Check 4 Per Student Savings]]*CQ104</f>
        <v>0</v>
      </c>
      <c r="CS104" s="15">
        <f>IF(Table1[[#This Row],[Check 4 Status]]="Continued", Table1[[#This Row],[Check 4 Students Spring]], 0)</f>
        <v>0</v>
      </c>
      <c r="CT104" s="20">
        <f>Table1[[#This Row],[Check 4 Per Student Savings]]*CS104</f>
        <v>0</v>
      </c>
      <c r="CU104" s="89">
        <f t="shared" si="97"/>
        <v>0</v>
      </c>
      <c r="CV104" s="20">
        <f t="shared" si="98"/>
        <v>0</v>
      </c>
      <c r="CW104" s="20" t="s">
        <v>156</v>
      </c>
      <c r="CX104" s="15">
        <v>281.33333333333331</v>
      </c>
      <c r="CY104" s="15">
        <v>281.33333333333331</v>
      </c>
      <c r="CZ104" s="15">
        <v>281.33333333333331</v>
      </c>
      <c r="DA104" s="15">
        <f t="shared" si="99"/>
        <v>844</v>
      </c>
      <c r="DB104" s="20">
        <v>0</v>
      </c>
      <c r="DC104" s="20">
        <f t="shared" si="100"/>
        <v>0</v>
      </c>
      <c r="DD104" s="23" t="s">
        <v>136</v>
      </c>
      <c r="DE104" s="15">
        <f>IF(Table1[[#This Row],[Check 5 Status]]="Continued", Table1[[#This Row],[Check 5 Students Summer]], 0)</f>
        <v>0</v>
      </c>
      <c r="DF104" s="20">
        <f>Table1[[#This Row],[Check 5 Per Student Savings]]*DE104</f>
        <v>0</v>
      </c>
      <c r="DG104" s="15">
        <f>IF(Table1[[#This Row],[Check 5 Status]]="Continued", Table1[[#This Row],[Check 5 Students Fall]], 0)</f>
        <v>0</v>
      </c>
      <c r="DH104" s="20">
        <f>Table1[[#This Row],[Check 5 Per Student Savings]]*DG104</f>
        <v>0</v>
      </c>
      <c r="DI104" s="15">
        <f>IF(Table1[[#This Row],[Check 5 Status]]="Continued", Table1[[#This Row],[Check 5 Students Spring]], 0)</f>
        <v>0</v>
      </c>
      <c r="DJ104" s="20">
        <f>Table1[[#This Row],[Check 5 Per Student Savings]]*DI104</f>
        <v>0</v>
      </c>
      <c r="DK104" s="15">
        <f t="shared" si="101"/>
        <v>0</v>
      </c>
      <c r="DL104" s="20">
        <f t="shared" si="102"/>
        <v>0</v>
      </c>
      <c r="DM104" s="20" t="s">
        <v>156</v>
      </c>
      <c r="DN104" s="15">
        <v>281.33333333333331</v>
      </c>
      <c r="DO104" s="15">
        <v>281.33333333333331</v>
      </c>
      <c r="DP104" s="15">
        <v>281.33333333333331</v>
      </c>
      <c r="DQ104" s="15">
        <f t="shared" si="103"/>
        <v>844</v>
      </c>
      <c r="DR104" s="20">
        <v>0</v>
      </c>
      <c r="DS104" s="20">
        <f t="shared" si="104"/>
        <v>0</v>
      </c>
      <c r="DT104" s="23" t="s">
        <v>136</v>
      </c>
      <c r="DU104" s="15">
        <f>IF(Table1[[#This Row],[Check 6 Status]]="Continued", Table1[[#This Row],[Check 6 Students Summer]], 0)</f>
        <v>0</v>
      </c>
      <c r="DV104" s="20">
        <f>Table1[[#This Row],[Check 6 Per Student Savings]]*DU104</f>
        <v>0</v>
      </c>
      <c r="DW104" s="15">
        <f>IF(Table1[[#This Row],[Check 6 Status]]="Continued", Table1[[#This Row],[Check 6 Students Fall]], 0)</f>
        <v>0</v>
      </c>
      <c r="DX104" s="20">
        <f>Table1[[#This Row],[Check 6 Per Student Savings]]*DW104</f>
        <v>0</v>
      </c>
      <c r="DY104" s="15">
        <f>IF(Table1[[#This Row],[Check 6 Status]]="Continued", Table1[[#This Row],[Check 6 Students Spring]], 0)</f>
        <v>0</v>
      </c>
      <c r="DZ104" s="20">
        <f>Table1[[#This Row],[Check 6 Per Student Savings]]*DY104</f>
        <v>0</v>
      </c>
      <c r="EA104" s="15">
        <f t="shared" si="106"/>
        <v>0</v>
      </c>
      <c r="EB104" s="20">
        <f t="shared" si="107"/>
        <v>0</v>
      </c>
      <c r="EC104"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1688</v>
      </c>
      <c r="ED104"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320703.12</v>
      </c>
      <c r="EE104" s="20">
        <f>Table1[[#This Row],[Grand Total Savings]]/Table1[[#This Row],[Total Award]]</f>
        <v>11.494735483870967</v>
      </c>
      <c r="EF104" s="13"/>
      <c r="EG104" s="13"/>
      <c r="EH104" s="13"/>
      <c r="EI104" s="13"/>
      <c r="EJ104" s="13"/>
      <c r="EK104" s="13"/>
      <c r="EL104" s="13"/>
      <c r="FB104" s="13"/>
      <c r="FC104" s="13"/>
      <c r="FD104" s="13"/>
      <c r="FE104" s="13"/>
    </row>
    <row r="105" spans="1:161" x14ac:dyDescent="0.25">
      <c r="A105" s="116">
        <v>218</v>
      </c>
      <c r="B105" s="40" t="s">
        <v>585</v>
      </c>
      <c r="C105" s="23" t="s">
        <v>6</v>
      </c>
      <c r="D105" s="71" t="s">
        <v>134</v>
      </c>
      <c r="E105" s="13" t="s">
        <v>177</v>
      </c>
      <c r="F105" s="52">
        <v>10800</v>
      </c>
      <c r="G105" s="23" t="s">
        <v>136</v>
      </c>
      <c r="H105" s="28" t="s">
        <v>606</v>
      </c>
      <c r="I105" s="28" t="s">
        <v>607</v>
      </c>
      <c r="J105" s="28" t="s">
        <v>139</v>
      </c>
      <c r="K105" s="28" t="s">
        <v>140</v>
      </c>
      <c r="L105" s="28" t="s">
        <v>141</v>
      </c>
      <c r="M105" s="13" t="s">
        <v>163</v>
      </c>
      <c r="N105" s="13" t="s">
        <v>163</v>
      </c>
      <c r="O105" s="13" t="s">
        <v>142</v>
      </c>
      <c r="P105" s="20">
        <v>59000.37</v>
      </c>
      <c r="Q105" s="13">
        <v>663</v>
      </c>
      <c r="R105" s="20">
        <f t="shared" si="130"/>
        <v>88.990000000000009</v>
      </c>
      <c r="S105" s="15">
        <f t="shared" si="110"/>
        <v>221</v>
      </c>
      <c r="T105" s="15">
        <f t="shared" si="111"/>
        <v>221</v>
      </c>
      <c r="U105" s="15">
        <f t="shared" si="112"/>
        <v>221</v>
      </c>
      <c r="V105" s="13" t="s">
        <v>511</v>
      </c>
      <c r="W105" s="13" t="s">
        <v>144</v>
      </c>
      <c r="Z105" s="13" t="s">
        <v>145</v>
      </c>
      <c r="AA105" s="15">
        <v>0</v>
      </c>
      <c r="AB105" s="20">
        <v>0</v>
      </c>
      <c r="AC105" s="15">
        <v>0</v>
      </c>
      <c r="AD105" s="20">
        <f t="shared" si="124"/>
        <v>0</v>
      </c>
      <c r="AE105" s="15">
        <v>0</v>
      </c>
      <c r="AF105" s="20">
        <f t="shared" si="126"/>
        <v>0</v>
      </c>
      <c r="AG105" s="15">
        <v>0</v>
      </c>
      <c r="AH105" s="20">
        <f t="shared" si="127"/>
        <v>0</v>
      </c>
      <c r="AI105" s="15">
        <v>0</v>
      </c>
      <c r="AJ105" s="20">
        <f t="shared" si="128"/>
        <v>0</v>
      </c>
      <c r="AK105" s="15">
        <v>0</v>
      </c>
      <c r="AL105" s="20">
        <f t="shared" si="109"/>
        <v>0</v>
      </c>
      <c r="AM105" s="15">
        <v>0</v>
      </c>
      <c r="AN105" s="20">
        <v>0</v>
      </c>
      <c r="AO105" s="16">
        <f>Table1[[#This Row],[Students Per Fall]]</f>
        <v>221</v>
      </c>
      <c r="AP105" s="20">
        <f t="shared" si="132"/>
        <v>19666.79</v>
      </c>
      <c r="AQ105" s="16">
        <f>IF(Table1[[#This Row],[Sustainability Check 1 (2017-2018) Status]]="Continued", Table1[[#This Row],[Students Per Spring]], 0)</f>
        <v>221</v>
      </c>
      <c r="AR105" s="20">
        <f t="shared" si="114"/>
        <v>19666.79</v>
      </c>
      <c r="AS105" s="16">
        <f t="shared" si="115"/>
        <v>442</v>
      </c>
      <c r="AT105" s="20">
        <f t="shared" si="116"/>
        <v>39333.58</v>
      </c>
      <c r="AU105" s="16">
        <f>IF(Table1[[#This Row],[Sustainability Check 1 (2017-2018) Status]]="Continued", Table1[[#This Row],[Students Per Summer]], 0)</f>
        <v>221</v>
      </c>
      <c r="AV105" s="20">
        <f t="shared" si="117"/>
        <v>19666.79</v>
      </c>
      <c r="AW105" s="16">
        <f>IF(Table1[[#This Row],[Sustainability Check 1 (2017-2018) Status]]="Continued", Table1[[#This Row],[Students Per Fall]], 0)</f>
        <v>221</v>
      </c>
      <c r="AX105" s="20">
        <f t="shared" si="122"/>
        <v>19666.79</v>
      </c>
      <c r="AY105" s="16">
        <f>IF(Table1[[#This Row],[Sustainability Check 1 (2017-2018) Status]]="Continued", Table1[[#This Row],[Students Per Spring]], 0)</f>
        <v>221</v>
      </c>
      <c r="AZ105" s="20">
        <f t="shared" si="123"/>
        <v>19666.79</v>
      </c>
      <c r="BA105" s="16">
        <f t="shared" si="120"/>
        <v>663</v>
      </c>
      <c r="BB105" s="20">
        <f t="shared" si="121"/>
        <v>59000.37</v>
      </c>
      <c r="BC105" s="20" t="s">
        <v>145</v>
      </c>
      <c r="BD105" s="16">
        <v>17</v>
      </c>
      <c r="BE105" s="16">
        <v>180</v>
      </c>
      <c r="BF105" s="16">
        <v>140</v>
      </c>
      <c r="BG105" s="16">
        <f t="shared" si="125"/>
        <v>337</v>
      </c>
      <c r="BH105" s="20">
        <v>88.99</v>
      </c>
      <c r="BI105" s="20">
        <f>Table1[[#This Row],[Check 2 Students Total]]*Table1[[#This Row],[Summer 2018 Price Check]]</f>
        <v>29989.629999999997</v>
      </c>
      <c r="BJ105" s="16">
        <f>IF(Table1[[#This Row],[Sustainability Check 2 (2018-2019) Status]]="Continued", Table1[[#This Row],[Check 2 Students Summer]], 0)</f>
        <v>17</v>
      </c>
      <c r="BK105" s="20">
        <f>Table1[[#This Row],[Summer 2018 Price Check]]*BJ105</f>
        <v>1512.83</v>
      </c>
      <c r="BL105" s="16">
        <f>IF(Table1[[#This Row],[Sustainability Check 2 (2018-2019) Status]]="Continued", Table1[[#This Row],[Check 2 Students Fall]], 0)</f>
        <v>180</v>
      </c>
      <c r="BM105" s="20">
        <f>Table1[[#This Row],[Summer 2018 Price Check]]*BL105</f>
        <v>16018.199999999999</v>
      </c>
      <c r="BN105" s="15">
        <f>IF(Table1[[#This Row],[Sustainability Check 2 (2018-2019) Status]]="Continued", Table1[Check 2 Students Spring], 0)</f>
        <v>140</v>
      </c>
      <c r="BO105" s="20">
        <f>Table1[[#This Row],[Summer 2018 Price Check]]*Table1[[#This Row],[Spring 2019 Students]]</f>
        <v>12458.599999999999</v>
      </c>
      <c r="BP105" s="16">
        <f t="shared" si="90"/>
        <v>337</v>
      </c>
      <c r="BQ105" s="20">
        <f t="shared" si="91"/>
        <v>29989.629999999997</v>
      </c>
      <c r="BR105" s="20" t="s">
        <v>155</v>
      </c>
      <c r="BU105" s="15"/>
      <c r="BV105" s="15">
        <f t="shared" si="129"/>
        <v>0</v>
      </c>
      <c r="BW105" s="20"/>
      <c r="BX105" s="20">
        <f t="shared" si="92"/>
        <v>0</v>
      </c>
      <c r="BY105" s="13" t="s">
        <v>511</v>
      </c>
      <c r="BZ105" s="15">
        <f>IF(Table1[[#This Row],[Check 3 Status]]="Continued", Table1[[#This Row],[Check 3 Students Summer]], 0)</f>
        <v>0</v>
      </c>
      <c r="CA105" s="20">
        <f>Table1[[#This Row],[Check 3 Per Student Savings]]*BZ105</f>
        <v>0</v>
      </c>
      <c r="CB105" s="15">
        <f>IF(Table1[[#This Row],[Check 3 Status]]="Continued", Table1[[#This Row],[Check 3 Students Fall]], 0)</f>
        <v>0</v>
      </c>
      <c r="CC105" s="20">
        <f>Table1[[#This Row],[Check 3 Per Student Savings]]*CB105</f>
        <v>0</v>
      </c>
      <c r="CD105" s="15">
        <f>IF(Table1[[#This Row],[Check 3 Status]]="Continued", Table1[[#This Row],[Check 3 Students Spring]], 0)</f>
        <v>0</v>
      </c>
      <c r="CE105" s="20">
        <f>Table1[[#This Row],[Check 3 Per Student Savings]]*CD105</f>
        <v>0</v>
      </c>
      <c r="CF105" s="15">
        <f t="shared" si="93"/>
        <v>0</v>
      </c>
      <c r="CG105" s="20">
        <f t="shared" si="94"/>
        <v>0</v>
      </c>
      <c r="CH105" s="20" t="s">
        <v>224</v>
      </c>
      <c r="CI105" s="15"/>
      <c r="CJ105" s="15"/>
      <c r="CK105" s="15"/>
      <c r="CL105" s="15">
        <f t="shared" si="131"/>
        <v>0</v>
      </c>
      <c r="CM105" s="20">
        <v>0</v>
      </c>
      <c r="CN105" s="20">
        <f t="shared" si="96"/>
        <v>0</v>
      </c>
      <c r="CO105" s="15">
        <f>IF(Table1[[#This Row],[Check 4 Status]]="Continued", Table1[[#This Row],[Check 4 Students Summer]], 0)</f>
        <v>0</v>
      </c>
      <c r="CP105" s="20">
        <f>Table1[[#This Row],[Check 4 Per Student Savings]]*CO105</f>
        <v>0</v>
      </c>
      <c r="CQ105" s="15">
        <f>IF(Table1[[#This Row],[Check 4 Status]]="Continued", Table1[[#This Row],[Check 4 Students Fall]], 0)</f>
        <v>0</v>
      </c>
      <c r="CR105" s="20">
        <f>Table1[[#This Row],[Check 4 Per Student Savings]]*CQ105</f>
        <v>0</v>
      </c>
      <c r="CS105" s="15">
        <f>IF(Table1[[#This Row],[Check 4 Status]]="Continued", Table1[[#This Row],[Check 4 Students Spring]], 0)</f>
        <v>0</v>
      </c>
      <c r="CT105" s="20">
        <f>Table1[[#This Row],[Check 4 Per Student Savings]]*CS105</f>
        <v>0</v>
      </c>
      <c r="CU105" s="89">
        <f t="shared" si="97"/>
        <v>0</v>
      </c>
      <c r="CV105" s="20">
        <f t="shared" si="98"/>
        <v>0</v>
      </c>
      <c r="CW105" s="20" t="s">
        <v>224</v>
      </c>
      <c r="CX105" s="15">
        <v>221</v>
      </c>
      <c r="CY105" s="15">
        <v>221</v>
      </c>
      <c r="CZ105" s="15">
        <v>221</v>
      </c>
      <c r="DA105" s="15">
        <f t="shared" si="99"/>
        <v>663</v>
      </c>
      <c r="DB105" s="20">
        <v>0</v>
      </c>
      <c r="DC105" s="20">
        <f t="shared" si="100"/>
        <v>0</v>
      </c>
      <c r="DD105" s="23" t="s">
        <v>136</v>
      </c>
      <c r="DE105" s="15">
        <f>IF(Table1[[#This Row],[Check 5 Status]]="Continued", Table1[[#This Row],[Check 5 Students Summer]], 0)</f>
        <v>0</v>
      </c>
      <c r="DF105" s="20">
        <f>Table1[[#This Row],[Check 5 Per Student Savings]]*DE105</f>
        <v>0</v>
      </c>
      <c r="DG105" s="15">
        <f>IF(Table1[[#This Row],[Check 5 Status]]="Continued", Table1[[#This Row],[Check 5 Students Fall]], 0)</f>
        <v>0</v>
      </c>
      <c r="DH105" s="20">
        <f>Table1[[#This Row],[Check 5 Per Student Savings]]*DG105</f>
        <v>0</v>
      </c>
      <c r="DI105" s="15">
        <f>IF(Table1[[#This Row],[Check 5 Status]]="Continued", Table1[[#This Row],[Check 5 Students Spring]], 0)</f>
        <v>0</v>
      </c>
      <c r="DJ105" s="20">
        <f>Table1[[#This Row],[Check 5 Per Student Savings]]*DI105</f>
        <v>0</v>
      </c>
      <c r="DK105" s="15">
        <f t="shared" si="101"/>
        <v>0</v>
      </c>
      <c r="DL105" s="20">
        <f t="shared" si="102"/>
        <v>0</v>
      </c>
      <c r="DM105" s="20" t="s">
        <v>224</v>
      </c>
      <c r="DN105" s="15">
        <v>221</v>
      </c>
      <c r="DO105" s="15">
        <v>221</v>
      </c>
      <c r="DP105" s="15">
        <v>221</v>
      </c>
      <c r="DQ105" s="15">
        <f t="shared" si="103"/>
        <v>663</v>
      </c>
      <c r="DR105" s="20">
        <v>0</v>
      </c>
      <c r="DS105" s="20">
        <f t="shared" si="104"/>
        <v>0</v>
      </c>
      <c r="DT105" s="23" t="s">
        <v>136</v>
      </c>
      <c r="DU105" s="15">
        <f>IF(Table1[[#This Row],[Check 6 Status]]="Continued", Table1[[#This Row],[Check 6 Students Summer]], 0)</f>
        <v>0</v>
      </c>
      <c r="DV105" s="20">
        <f>Table1[[#This Row],[Check 6 Per Student Savings]]*DU105</f>
        <v>0</v>
      </c>
      <c r="DW105" s="15">
        <f>IF(Table1[[#This Row],[Check 6 Status]]="Continued", Table1[[#This Row],[Check 6 Students Fall]], 0)</f>
        <v>0</v>
      </c>
      <c r="DX105" s="20">
        <f>Table1[[#This Row],[Check 6 Per Student Savings]]*DW105</f>
        <v>0</v>
      </c>
      <c r="DY105" s="15">
        <f>IF(Table1[[#This Row],[Check 6 Status]]="Continued", Table1[[#This Row],[Check 6 Students Spring]], 0)</f>
        <v>0</v>
      </c>
      <c r="DZ105" s="20">
        <f>Table1[[#This Row],[Check 6 Per Student Savings]]*DY105</f>
        <v>0</v>
      </c>
      <c r="EA105" s="15">
        <f t="shared" si="106"/>
        <v>0</v>
      </c>
      <c r="EB105" s="20">
        <f t="shared" si="107"/>
        <v>0</v>
      </c>
      <c r="EC105"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1442</v>
      </c>
      <c r="ED105"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128323.58000000002</v>
      </c>
      <c r="EE105" s="20">
        <f>Table1[[#This Row],[Grand Total Savings]]/Table1[[#This Row],[Total Award]]</f>
        <v>11.881812962962965</v>
      </c>
      <c r="EF105" s="13"/>
      <c r="EG105" s="13"/>
      <c r="EH105" s="13"/>
      <c r="EI105" s="13"/>
      <c r="EJ105" s="13"/>
      <c r="EK105" s="13"/>
      <c r="EL105" s="13"/>
      <c r="FB105" s="13"/>
      <c r="FC105" s="13"/>
      <c r="FD105" s="13"/>
      <c r="FE105" s="13"/>
    </row>
    <row r="106" spans="1:161" x14ac:dyDescent="0.25">
      <c r="A106" s="116">
        <v>219</v>
      </c>
      <c r="B106" s="39" t="s">
        <v>585</v>
      </c>
      <c r="C106" s="23" t="s">
        <v>6</v>
      </c>
      <c r="D106" s="71" t="s">
        <v>134</v>
      </c>
      <c r="E106" s="13" t="s">
        <v>279</v>
      </c>
      <c r="F106" s="52">
        <v>30000</v>
      </c>
      <c r="G106" s="23" t="s">
        <v>136</v>
      </c>
      <c r="H106" s="28" t="s">
        <v>608</v>
      </c>
      <c r="I106" s="28" t="s">
        <v>609</v>
      </c>
      <c r="J106" s="28" t="s">
        <v>610</v>
      </c>
      <c r="K106" s="28" t="s">
        <v>611</v>
      </c>
      <c r="L106" s="28" t="s">
        <v>201</v>
      </c>
      <c r="M106" s="13" t="s">
        <v>163</v>
      </c>
      <c r="N106" s="13" t="s">
        <v>142</v>
      </c>
      <c r="O106" s="13" t="s">
        <v>142</v>
      </c>
      <c r="P106" s="20">
        <v>259920</v>
      </c>
      <c r="Q106" s="13">
        <v>720</v>
      </c>
      <c r="R106" s="20">
        <v>230</v>
      </c>
      <c r="S106" s="15">
        <f t="shared" si="110"/>
        <v>240</v>
      </c>
      <c r="T106" s="15">
        <f t="shared" si="111"/>
        <v>240</v>
      </c>
      <c r="U106" s="15">
        <f t="shared" si="112"/>
        <v>240</v>
      </c>
      <c r="V106" s="13" t="s">
        <v>511</v>
      </c>
      <c r="W106" s="13" t="s">
        <v>144</v>
      </c>
      <c r="Z106" s="13" t="s">
        <v>145</v>
      </c>
      <c r="AA106" s="15">
        <v>0</v>
      </c>
      <c r="AB106" s="20">
        <v>0</v>
      </c>
      <c r="AC106" s="15">
        <v>0</v>
      </c>
      <c r="AD106" s="20">
        <f t="shared" si="124"/>
        <v>0</v>
      </c>
      <c r="AE106" s="15">
        <v>0</v>
      </c>
      <c r="AF106" s="20">
        <f t="shared" si="126"/>
        <v>0</v>
      </c>
      <c r="AG106" s="15">
        <v>0</v>
      </c>
      <c r="AH106" s="20">
        <f t="shared" si="127"/>
        <v>0</v>
      </c>
      <c r="AI106" s="15">
        <v>0</v>
      </c>
      <c r="AJ106" s="20">
        <f t="shared" si="128"/>
        <v>0</v>
      </c>
      <c r="AK106" s="15">
        <v>0</v>
      </c>
      <c r="AL106" s="20">
        <f t="shared" ref="AL106:AL137" si="133">AF106+AH106+AJ106</f>
        <v>0</v>
      </c>
      <c r="AM106" s="15">
        <v>0</v>
      </c>
      <c r="AN106" s="20">
        <v>0</v>
      </c>
      <c r="AO106" s="16">
        <f>Table1[[#This Row],[Students Per Fall]]</f>
        <v>240</v>
      </c>
      <c r="AP106" s="20">
        <f t="shared" si="132"/>
        <v>55200</v>
      </c>
      <c r="AQ106" s="16">
        <f>IF(Table1[[#This Row],[Sustainability Check 1 (2017-2018) Status]]="Continued", Table1[[#This Row],[Students Per Spring]], 0)</f>
        <v>240</v>
      </c>
      <c r="AR106" s="20">
        <f t="shared" si="114"/>
        <v>55200</v>
      </c>
      <c r="AS106" s="16">
        <f t="shared" si="115"/>
        <v>480</v>
      </c>
      <c r="AT106" s="20">
        <f t="shared" si="116"/>
        <v>110400</v>
      </c>
      <c r="AU106" s="16">
        <f>IF(Table1[[#This Row],[Sustainability Check 1 (2017-2018) Status]]="Continued", Table1[[#This Row],[Students Per Summer]], 0)</f>
        <v>240</v>
      </c>
      <c r="AV106" s="20">
        <f t="shared" si="117"/>
        <v>55200</v>
      </c>
      <c r="AW106" s="16">
        <f>IF(Table1[[#This Row],[Sustainability Check 1 (2017-2018) Status]]="Continued", Table1[[#This Row],[Students Per Fall]], 0)</f>
        <v>240</v>
      </c>
      <c r="AX106" s="20">
        <f t="shared" si="122"/>
        <v>55200</v>
      </c>
      <c r="AY106" s="16">
        <f>IF(Table1[[#This Row],[Sustainability Check 1 (2017-2018) Status]]="Continued", Table1[[#This Row],[Students Per Spring]], 0)</f>
        <v>240</v>
      </c>
      <c r="AZ106" s="20">
        <f t="shared" si="123"/>
        <v>55200</v>
      </c>
      <c r="BA106" s="16">
        <f t="shared" si="120"/>
        <v>720</v>
      </c>
      <c r="BB106" s="20">
        <f t="shared" si="121"/>
        <v>165600</v>
      </c>
      <c r="BC106" s="20" t="s">
        <v>145</v>
      </c>
      <c r="BD106" s="16">
        <v>100</v>
      </c>
      <c r="BE106" s="16">
        <v>300</v>
      </c>
      <c r="BF106" s="16">
        <v>300</v>
      </c>
      <c r="BG106" s="16">
        <f t="shared" si="125"/>
        <v>700</v>
      </c>
      <c r="BH106" s="20">
        <v>230</v>
      </c>
      <c r="BI106" s="20">
        <f>Table1[[#This Row],[Check 2 Students Total]]*Table1[[#This Row],[Summer 2018 Price Check]]</f>
        <v>161000</v>
      </c>
      <c r="BJ106" s="16">
        <f>IF(Table1[[#This Row],[Sustainability Check 2 (2018-2019) Status]]="Continued", Table1[[#This Row],[Check 2 Students Summer]], 0)</f>
        <v>100</v>
      </c>
      <c r="BK106" s="20">
        <f>Table1[[#This Row],[Summer 2018 Price Check]]*BJ106</f>
        <v>23000</v>
      </c>
      <c r="BL106" s="16">
        <f>IF(Table1[[#This Row],[Sustainability Check 2 (2018-2019) Status]]="Continued", Table1[[#This Row],[Check 2 Students Fall]], 0)</f>
        <v>300</v>
      </c>
      <c r="BM106" s="20">
        <f>Table1[[#This Row],[Summer 2018 Price Check]]*BL106</f>
        <v>69000</v>
      </c>
      <c r="BN106" s="15">
        <f>IF(Table1[[#This Row],[Sustainability Check 2 (2018-2019) Status]]="Continued", Table1[Check 2 Students Spring], 0)</f>
        <v>300</v>
      </c>
      <c r="BO106" s="20">
        <f>Table1[[#This Row],[Summer 2018 Price Check]]*Table1[[#This Row],[Spring 2019 Students]]</f>
        <v>69000</v>
      </c>
      <c r="BP106" s="16">
        <f t="shared" si="90"/>
        <v>700</v>
      </c>
      <c r="BQ106" s="20">
        <f t="shared" si="91"/>
        <v>161000</v>
      </c>
      <c r="BR106" s="20" t="s">
        <v>145</v>
      </c>
      <c r="BS106" s="15">
        <v>136</v>
      </c>
      <c r="BT106" s="15">
        <v>475</v>
      </c>
      <c r="BU106" s="15">
        <v>500</v>
      </c>
      <c r="BV106" s="15">
        <f t="shared" si="129"/>
        <v>1111</v>
      </c>
      <c r="BW106" s="20">
        <v>230</v>
      </c>
      <c r="BX106" s="20">
        <f t="shared" si="92"/>
        <v>255530</v>
      </c>
      <c r="BY106" s="13" t="s">
        <v>511</v>
      </c>
      <c r="BZ106" s="15">
        <f>IF(Table1[[#This Row],[Check 3 Status]]="Continued", Table1[[#This Row],[Check 3 Students Summer]], 0)</f>
        <v>136</v>
      </c>
      <c r="CA106" s="20">
        <f>Table1[[#This Row],[Check 3 Per Student Savings]]*BZ106</f>
        <v>31280</v>
      </c>
      <c r="CB106" s="15">
        <f>IF(Table1[[#This Row],[Check 3 Status]]="Continued", Table1[[#This Row],[Check 3 Students Fall]], 0)</f>
        <v>475</v>
      </c>
      <c r="CC106" s="20">
        <f>Table1[[#This Row],[Check 3 Per Student Savings]]*CB106</f>
        <v>109250</v>
      </c>
      <c r="CD106" s="15">
        <f>IF(Table1[[#This Row],[Check 3 Status]]="Continued", Table1[[#This Row],[Check 3 Students Spring]], 0)</f>
        <v>500</v>
      </c>
      <c r="CE106" s="20">
        <f>Table1[[#This Row],[Check 3 Per Student Savings]]*CD106</f>
        <v>115000</v>
      </c>
      <c r="CF106" s="15">
        <f t="shared" si="93"/>
        <v>1111</v>
      </c>
      <c r="CG106" s="20">
        <f t="shared" si="94"/>
        <v>255530</v>
      </c>
      <c r="CH106" s="20" t="s">
        <v>145</v>
      </c>
      <c r="CI106" s="15">
        <v>136</v>
      </c>
      <c r="CJ106" s="15">
        <v>475</v>
      </c>
      <c r="CK106" s="15">
        <v>500</v>
      </c>
      <c r="CL106" s="15">
        <f t="shared" si="131"/>
        <v>1111</v>
      </c>
      <c r="CM106" s="20">
        <v>230</v>
      </c>
      <c r="CN106" s="20">
        <f t="shared" si="96"/>
        <v>255530</v>
      </c>
      <c r="CO106" s="15">
        <f>IF(Table1[[#This Row],[Check 4 Status]]="Continued", Table1[[#This Row],[Check 4 Students Summer]], 0)</f>
        <v>136</v>
      </c>
      <c r="CP106" s="20">
        <f>Table1[[#This Row],[Check 4 Per Student Savings]]*CO106</f>
        <v>31280</v>
      </c>
      <c r="CQ106" s="15">
        <f>IF(Table1[[#This Row],[Check 4 Status]]="Continued", Table1[[#This Row],[Check 4 Students Fall]], 0)</f>
        <v>475</v>
      </c>
      <c r="CR106" s="20">
        <f>Table1[[#This Row],[Check 4 Per Student Savings]]*CQ106</f>
        <v>109250</v>
      </c>
      <c r="CS106" s="15">
        <f>IF(Table1[[#This Row],[Check 4 Status]]="Continued", Table1[[#This Row],[Check 4 Students Spring]], 0)</f>
        <v>500</v>
      </c>
      <c r="CT106" s="20">
        <f>Table1[[#This Row],[Check 4 Per Student Savings]]*CS106</f>
        <v>115000</v>
      </c>
      <c r="CU106" s="89">
        <f t="shared" si="97"/>
        <v>1111</v>
      </c>
      <c r="CV106" s="20">
        <f t="shared" si="98"/>
        <v>255530</v>
      </c>
      <c r="CW106" s="20" t="s">
        <v>145</v>
      </c>
      <c r="CX106" s="15">
        <v>240</v>
      </c>
      <c r="CY106" s="15">
        <v>240</v>
      </c>
      <c r="CZ106" s="15">
        <v>240</v>
      </c>
      <c r="DA106" s="15">
        <f t="shared" si="99"/>
        <v>720</v>
      </c>
      <c r="DB106" s="20">
        <v>230</v>
      </c>
      <c r="DC106" s="20">
        <f t="shared" si="100"/>
        <v>165600</v>
      </c>
      <c r="DD106" s="23" t="s">
        <v>136</v>
      </c>
      <c r="DE106" s="15">
        <f>IF(Table1[[#This Row],[Check 5 Status]]="Continued", Table1[[#This Row],[Check 5 Students Summer]], 0)</f>
        <v>240</v>
      </c>
      <c r="DF106" s="20">
        <f>Table1[[#This Row],[Check 5 Per Student Savings]]*DE106</f>
        <v>55200</v>
      </c>
      <c r="DG106" s="15">
        <f>IF(Table1[[#This Row],[Check 5 Status]]="Continued", Table1[[#This Row],[Check 5 Students Fall]], 0)</f>
        <v>240</v>
      </c>
      <c r="DH106" s="20">
        <f>Table1[[#This Row],[Check 5 Per Student Savings]]*DG106</f>
        <v>55200</v>
      </c>
      <c r="DI106" s="15">
        <f>IF(Table1[[#This Row],[Check 5 Status]]="Continued", Table1[[#This Row],[Check 5 Students Spring]], 0)</f>
        <v>240</v>
      </c>
      <c r="DJ106" s="20">
        <f>Table1[[#This Row],[Check 5 Per Student Savings]]*DI106</f>
        <v>55200</v>
      </c>
      <c r="DK106" s="15">
        <f t="shared" si="101"/>
        <v>720</v>
      </c>
      <c r="DL106" s="20">
        <f t="shared" si="102"/>
        <v>165600</v>
      </c>
      <c r="DM106" s="20" t="s">
        <v>145</v>
      </c>
      <c r="DN106" s="15">
        <v>240</v>
      </c>
      <c r="DO106" s="15">
        <v>240</v>
      </c>
      <c r="DP106" s="15">
        <v>240</v>
      </c>
      <c r="DQ106" s="15">
        <f t="shared" si="103"/>
        <v>720</v>
      </c>
      <c r="DR106" s="20">
        <v>230</v>
      </c>
      <c r="DS106" s="20">
        <f t="shared" si="104"/>
        <v>165600</v>
      </c>
      <c r="DT106" s="23" t="s">
        <v>136</v>
      </c>
      <c r="DU106" s="15">
        <f>IF(Table1[[#This Row],[Check 6 Status]]="Continued", Table1[[#This Row],[Check 6 Students Summer]], 0)</f>
        <v>240</v>
      </c>
      <c r="DV106" s="20">
        <f>Table1[[#This Row],[Check 6 Per Student Savings]]*DU106</f>
        <v>55200</v>
      </c>
      <c r="DW106" s="15">
        <f>IF(Table1[[#This Row],[Check 6 Status]]="Continued", Table1[[#This Row],[Check 6 Students Fall]], 0)</f>
        <v>240</v>
      </c>
      <c r="DX106" s="20">
        <f>Table1[[#This Row],[Check 6 Per Student Savings]]*DW106</f>
        <v>55200</v>
      </c>
      <c r="DY106" s="15">
        <f>IF(Table1[[#This Row],[Check 6 Status]]="Continued", Table1[[#This Row],[Check 6 Students Spring]], 0)</f>
        <v>240</v>
      </c>
      <c r="DZ106" s="20">
        <f>Table1[[#This Row],[Check 6 Per Student Savings]]*DY106</f>
        <v>55200</v>
      </c>
      <c r="EA106" s="15">
        <f t="shared" si="106"/>
        <v>720</v>
      </c>
      <c r="EB106" s="20">
        <f t="shared" si="107"/>
        <v>165600</v>
      </c>
      <c r="EC106"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5562</v>
      </c>
      <c r="ED106"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1279260</v>
      </c>
      <c r="EE106" s="20">
        <f>Table1[[#This Row],[Grand Total Savings]]/Table1[[#This Row],[Total Award]]</f>
        <v>42.642000000000003</v>
      </c>
      <c r="EF106" s="13"/>
      <c r="EG106" s="13"/>
      <c r="EH106" s="13"/>
      <c r="EI106" s="13"/>
      <c r="EJ106" s="13"/>
      <c r="EK106" s="13"/>
      <c r="EL106" s="13"/>
      <c r="FB106" s="13"/>
      <c r="FC106" s="13"/>
      <c r="FD106" s="13"/>
      <c r="FE106" s="13"/>
    </row>
    <row r="107" spans="1:161" x14ac:dyDescent="0.25">
      <c r="A107" s="116">
        <v>221</v>
      </c>
      <c r="B107" s="40" t="s">
        <v>585</v>
      </c>
      <c r="C107" s="23" t="s">
        <v>6</v>
      </c>
      <c r="D107" s="71" t="s">
        <v>134</v>
      </c>
      <c r="E107" s="13" t="s">
        <v>285</v>
      </c>
      <c r="F107" s="52">
        <v>25600</v>
      </c>
      <c r="G107" s="23" t="s">
        <v>136</v>
      </c>
      <c r="H107" s="28" t="s">
        <v>612</v>
      </c>
      <c r="I107" s="28" t="s">
        <v>613</v>
      </c>
      <c r="J107" s="28" t="s">
        <v>214</v>
      </c>
      <c r="K107" s="28" t="s">
        <v>215</v>
      </c>
      <c r="L107" s="28" t="s">
        <v>216</v>
      </c>
      <c r="M107" s="13" t="s">
        <v>163</v>
      </c>
      <c r="N107" s="13" t="s">
        <v>142</v>
      </c>
      <c r="O107" s="13" t="s">
        <v>153</v>
      </c>
      <c r="P107" s="20">
        <v>78331.5</v>
      </c>
      <c r="Q107" s="13">
        <v>845</v>
      </c>
      <c r="R107" s="20">
        <f t="shared" ref="R107:R118" si="134">P107/Q107</f>
        <v>92.7</v>
      </c>
      <c r="S107" s="15">
        <f t="shared" si="110"/>
        <v>281.66666666666669</v>
      </c>
      <c r="T107" s="15">
        <f t="shared" si="111"/>
        <v>281.66666666666669</v>
      </c>
      <c r="U107" s="15">
        <f t="shared" si="112"/>
        <v>281.66666666666669</v>
      </c>
      <c r="V107" s="13" t="s">
        <v>511</v>
      </c>
      <c r="W107" s="13" t="s">
        <v>144</v>
      </c>
      <c r="Z107" s="13" t="s">
        <v>145</v>
      </c>
      <c r="AA107" s="15">
        <v>0</v>
      </c>
      <c r="AB107" s="20">
        <v>0</v>
      </c>
      <c r="AC107" s="15">
        <v>0</v>
      </c>
      <c r="AD107" s="20">
        <f t="shared" si="124"/>
        <v>0</v>
      </c>
      <c r="AE107" s="15">
        <v>0</v>
      </c>
      <c r="AF107" s="20">
        <f t="shared" si="126"/>
        <v>0</v>
      </c>
      <c r="AG107" s="15">
        <v>0</v>
      </c>
      <c r="AH107" s="20">
        <f t="shared" si="127"/>
        <v>0</v>
      </c>
      <c r="AI107" s="15">
        <v>0</v>
      </c>
      <c r="AJ107" s="20">
        <f t="shared" si="128"/>
        <v>0</v>
      </c>
      <c r="AK107" s="15">
        <v>0</v>
      </c>
      <c r="AL107" s="20">
        <f t="shared" si="133"/>
        <v>0</v>
      </c>
      <c r="AM107" s="15">
        <v>0</v>
      </c>
      <c r="AN107" s="20">
        <v>0</v>
      </c>
      <c r="AO107" s="16">
        <f>Table1[[#This Row],[Students Per Fall]]</f>
        <v>281.66666666666669</v>
      </c>
      <c r="AP107" s="20">
        <f t="shared" si="132"/>
        <v>26110.500000000004</v>
      </c>
      <c r="AQ107" s="16">
        <f>IF(Table1[[#This Row],[Sustainability Check 1 (2017-2018) Status]]="Continued", Table1[[#This Row],[Students Per Spring]], 0)</f>
        <v>281.66666666666669</v>
      </c>
      <c r="AR107" s="20">
        <f t="shared" si="114"/>
        <v>26110.500000000004</v>
      </c>
      <c r="AS107" s="16">
        <f t="shared" si="115"/>
        <v>563.33333333333337</v>
      </c>
      <c r="AT107" s="20">
        <f t="shared" si="116"/>
        <v>52221.000000000007</v>
      </c>
      <c r="AU107" s="16">
        <f>IF(Table1[[#This Row],[Sustainability Check 1 (2017-2018) Status]]="Continued", Table1[[#This Row],[Students Per Summer]], 0)</f>
        <v>281.66666666666669</v>
      </c>
      <c r="AV107" s="20">
        <f t="shared" si="117"/>
        <v>26110.500000000004</v>
      </c>
      <c r="AW107" s="16">
        <f>IF(Table1[[#This Row],[Sustainability Check 1 (2017-2018) Status]]="Continued", Table1[[#This Row],[Students Per Fall]], 0)</f>
        <v>281.66666666666669</v>
      </c>
      <c r="AX107" s="20">
        <f t="shared" si="122"/>
        <v>26110.500000000004</v>
      </c>
      <c r="AY107" s="16">
        <f>IF(Table1[[#This Row],[Sustainability Check 1 (2017-2018) Status]]="Continued", Table1[[#This Row],[Students Per Spring]], 0)</f>
        <v>281.66666666666669</v>
      </c>
      <c r="AZ107" s="20">
        <f t="shared" si="123"/>
        <v>26110.500000000004</v>
      </c>
      <c r="BA107" s="16">
        <f t="shared" si="120"/>
        <v>845</v>
      </c>
      <c r="BB107" s="20">
        <f t="shared" si="121"/>
        <v>78331.500000000015</v>
      </c>
      <c r="BC107" s="20" t="s">
        <v>156</v>
      </c>
      <c r="BD107" s="16">
        <v>0</v>
      </c>
      <c r="BE107" s="16">
        <v>0</v>
      </c>
      <c r="BF107" s="16">
        <v>0</v>
      </c>
      <c r="BG107" s="16">
        <f t="shared" si="125"/>
        <v>0</v>
      </c>
      <c r="BH107" s="24">
        <v>142.97999999999999</v>
      </c>
      <c r="BI107" s="20">
        <f>Table1[[#This Row],[Check 2 Students Total]]*Table1[[#This Row],[Summer 2018 Price Check]]</f>
        <v>0</v>
      </c>
      <c r="BJ107" s="16">
        <f>IF(Table1[[#This Row],[Sustainability Check 2 (2018-2019) Status]]="Continued", Table1[[#This Row],[Check 2 Students Summer]], 0)</f>
        <v>0</v>
      </c>
      <c r="BK107" s="20">
        <f>Table1[[#This Row],[Summer 2018 Price Check]]*BJ107</f>
        <v>0</v>
      </c>
      <c r="BL107" s="16">
        <f>IF(Table1[[#This Row],[Sustainability Check 2 (2018-2019) Status]]="Continued", Table1[[#This Row],[Check 2 Students Fall]], 0)</f>
        <v>0</v>
      </c>
      <c r="BM107" s="20">
        <f>Table1[[#This Row],[Summer 2018 Price Check]]*BL107</f>
        <v>0</v>
      </c>
      <c r="BN107" s="15">
        <f>IF(Table1[[#This Row],[Sustainability Check 2 (2018-2019) Status]]="Continued", Table1[Check 2 Students Spring], 0)</f>
        <v>0</v>
      </c>
      <c r="BO107" s="20">
        <f>Table1[[#This Row],[Summer 2018 Price Check]]*Table1[[#This Row],[Spring 2019 Students]]</f>
        <v>0</v>
      </c>
      <c r="BP107" s="16">
        <f t="shared" si="90"/>
        <v>0</v>
      </c>
      <c r="BQ107" s="20">
        <f t="shared" si="91"/>
        <v>0</v>
      </c>
      <c r="BR107" s="20" t="s">
        <v>156</v>
      </c>
      <c r="BU107" s="15"/>
      <c r="BV107" s="15">
        <f t="shared" si="129"/>
        <v>0</v>
      </c>
      <c r="BW107" s="20"/>
      <c r="BX107" s="20">
        <f t="shared" si="92"/>
        <v>0</v>
      </c>
      <c r="BY107" s="13" t="s">
        <v>511</v>
      </c>
      <c r="BZ107" s="15">
        <f>IF(Table1[[#This Row],[Check 3 Status]]="Continued", Table1[[#This Row],[Check 3 Students Summer]], 0)</f>
        <v>0</v>
      </c>
      <c r="CA107" s="20">
        <f>Table1[[#This Row],[Check 3 Per Student Savings]]*BZ107</f>
        <v>0</v>
      </c>
      <c r="CB107" s="15">
        <f>IF(Table1[[#This Row],[Check 3 Status]]="Continued", Table1[[#This Row],[Check 3 Students Fall]], 0)</f>
        <v>0</v>
      </c>
      <c r="CC107" s="20">
        <f>Table1[[#This Row],[Check 3 Per Student Savings]]*CB107</f>
        <v>0</v>
      </c>
      <c r="CD107" s="15">
        <f>IF(Table1[[#This Row],[Check 3 Status]]="Continued", Table1[[#This Row],[Check 3 Students Spring]], 0)</f>
        <v>0</v>
      </c>
      <c r="CE107" s="20">
        <f>Table1[[#This Row],[Check 3 Per Student Savings]]*CD107</f>
        <v>0</v>
      </c>
      <c r="CF107" s="15">
        <f t="shared" si="93"/>
        <v>0</v>
      </c>
      <c r="CG107" s="20">
        <f t="shared" si="94"/>
        <v>0</v>
      </c>
      <c r="CH107" s="20" t="s">
        <v>156</v>
      </c>
      <c r="CI107" s="15"/>
      <c r="CJ107" s="15"/>
      <c r="CK107" s="15"/>
      <c r="CL107" s="15">
        <f t="shared" si="131"/>
        <v>0</v>
      </c>
      <c r="CM107" s="20">
        <v>0</v>
      </c>
      <c r="CN107" s="20">
        <f t="shared" si="96"/>
        <v>0</v>
      </c>
      <c r="CO107" s="15">
        <f>IF(Table1[[#This Row],[Check 4 Status]]="Continued", Table1[[#This Row],[Check 4 Students Summer]], 0)</f>
        <v>0</v>
      </c>
      <c r="CP107" s="20">
        <f>Table1[[#This Row],[Check 4 Per Student Savings]]*CO107</f>
        <v>0</v>
      </c>
      <c r="CQ107" s="15">
        <f>IF(Table1[[#This Row],[Check 4 Status]]="Continued", Table1[[#This Row],[Check 4 Students Fall]], 0)</f>
        <v>0</v>
      </c>
      <c r="CR107" s="20">
        <f>Table1[[#This Row],[Check 4 Per Student Savings]]*CQ107</f>
        <v>0</v>
      </c>
      <c r="CS107" s="15">
        <f>IF(Table1[[#This Row],[Check 4 Status]]="Continued", Table1[[#This Row],[Check 4 Students Spring]], 0)</f>
        <v>0</v>
      </c>
      <c r="CT107" s="20">
        <f>Table1[[#This Row],[Check 4 Per Student Savings]]*CS107</f>
        <v>0</v>
      </c>
      <c r="CU107" s="89">
        <f t="shared" si="97"/>
        <v>0</v>
      </c>
      <c r="CV107" s="20">
        <f t="shared" si="98"/>
        <v>0</v>
      </c>
      <c r="CW107" s="20" t="s">
        <v>156</v>
      </c>
      <c r="CX107" s="15">
        <v>281.66666666666669</v>
      </c>
      <c r="CY107" s="15">
        <v>281.66666666666669</v>
      </c>
      <c r="CZ107" s="15">
        <v>281.66666666666669</v>
      </c>
      <c r="DA107" s="15">
        <f t="shared" si="99"/>
        <v>845</v>
      </c>
      <c r="DB107" s="20">
        <v>0</v>
      </c>
      <c r="DC107" s="20">
        <f t="shared" si="100"/>
        <v>0</v>
      </c>
      <c r="DD107" s="23" t="s">
        <v>136</v>
      </c>
      <c r="DE107" s="15">
        <f>IF(Table1[[#This Row],[Check 5 Status]]="Continued", Table1[[#This Row],[Check 5 Students Summer]], 0)</f>
        <v>0</v>
      </c>
      <c r="DF107" s="20">
        <f>Table1[[#This Row],[Check 5 Per Student Savings]]*DE107</f>
        <v>0</v>
      </c>
      <c r="DG107" s="15">
        <f>IF(Table1[[#This Row],[Check 5 Status]]="Continued", Table1[[#This Row],[Check 5 Students Fall]], 0)</f>
        <v>0</v>
      </c>
      <c r="DH107" s="20">
        <f>Table1[[#This Row],[Check 5 Per Student Savings]]*DG107</f>
        <v>0</v>
      </c>
      <c r="DI107" s="15">
        <f>IF(Table1[[#This Row],[Check 5 Status]]="Continued", Table1[[#This Row],[Check 5 Students Spring]], 0)</f>
        <v>0</v>
      </c>
      <c r="DJ107" s="20">
        <f>Table1[[#This Row],[Check 5 Per Student Savings]]*DI107</f>
        <v>0</v>
      </c>
      <c r="DK107" s="15">
        <f t="shared" si="101"/>
        <v>0</v>
      </c>
      <c r="DL107" s="20">
        <f t="shared" si="102"/>
        <v>0</v>
      </c>
      <c r="DM107" s="20" t="s">
        <v>156</v>
      </c>
      <c r="DN107" s="15">
        <v>281.66666666666669</v>
      </c>
      <c r="DO107" s="15">
        <v>281.66666666666669</v>
      </c>
      <c r="DP107" s="15">
        <v>281.66666666666669</v>
      </c>
      <c r="DQ107" s="15">
        <f t="shared" si="103"/>
        <v>845</v>
      </c>
      <c r="DR107" s="20">
        <v>0</v>
      </c>
      <c r="DS107" s="20">
        <f t="shared" si="104"/>
        <v>0</v>
      </c>
      <c r="DT107" s="23" t="s">
        <v>136</v>
      </c>
      <c r="DU107" s="15">
        <f>IF(Table1[[#This Row],[Check 6 Status]]="Continued", Table1[[#This Row],[Check 6 Students Summer]], 0)</f>
        <v>0</v>
      </c>
      <c r="DV107" s="20">
        <f>Table1[[#This Row],[Check 6 Per Student Savings]]*DU107</f>
        <v>0</v>
      </c>
      <c r="DW107" s="15">
        <f>IF(Table1[[#This Row],[Check 6 Status]]="Continued", Table1[[#This Row],[Check 6 Students Fall]], 0)</f>
        <v>0</v>
      </c>
      <c r="DX107" s="20">
        <f>Table1[[#This Row],[Check 6 Per Student Savings]]*DW107</f>
        <v>0</v>
      </c>
      <c r="DY107" s="15">
        <f>IF(Table1[[#This Row],[Check 6 Status]]="Continued", Table1[[#This Row],[Check 6 Students Spring]], 0)</f>
        <v>0</v>
      </c>
      <c r="DZ107" s="20">
        <f>Table1[[#This Row],[Check 6 Per Student Savings]]*DY107</f>
        <v>0</v>
      </c>
      <c r="EA107" s="15">
        <f t="shared" si="106"/>
        <v>0</v>
      </c>
      <c r="EB107" s="20">
        <f t="shared" si="107"/>
        <v>0</v>
      </c>
      <c r="EC107"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1408.3333333333335</v>
      </c>
      <c r="ED107"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130552.50000000003</v>
      </c>
      <c r="EE107" s="20">
        <f>Table1[[#This Row],[Grand Total Savings]]/Table1[[#This Row],[Total Award]]</f>
        <v>5.0997070312500012</v>
      </c>
      <c r="EF107" s="13"/>
      <c r="EG107" s="13"/>
      <c r="EH107" s="13"/>
      <c r="EI107" s="13"/>
      <c r="EJ107" s="13"/>
      <c r="EK107" s="13"/>
      <c r="EL107" s="13"/>
      <c r="FB107" s="13"/>
      <c r="FC107" s="13"/>
      <c r="FD107" s="13"/>
      <c r="FE107" s="13"/>
    </row>
    <row r="108" spans="1:161" x14ac:dyDescent="0.25">
      <c r="A108" s="116">
        <v>225</v>
      </c>
      <c r="B108" s="40" t="s">
        <v>585</v>
      </c>
      <c r="C108" s="23" t="s">
        <v>6</v>
      </c>
      <c r="D108" s="71" t="s">
        <v>134</v>
      </c>
      <c r="E108" s="13" t="s">
        <v>279</v>
      </c>
      <c r="F108" s="52">
        <v>10800</v>
      </c>
      <c r="G108" s="23" t="s">
        <v>136</v>
      </c>
      <c r="H108" s="28" t="s">
        <v>614</v>
      </c>
      <c r="I108" s="28" t="s">
        <v>615</v>
      </c>
      <c r="J108" s="28" t="s">
        <v>438</v>
      </c>
      <c r="K108" s="28" t="s">
        <v>439</v>
      </c>
      <c r="L108" s="28" t="s">
        <v>440</v>
      </c>
      <c r="M108" s="13" t="s">
        <v>163</v>
      </c>
      <c r="N108" s="13" t="s">
        <v>142</v>
      </c>
      <c r="O108" s="13" t="s">
        <v>153</v>
      </c>
      <c r="P108" s="20">
        <v>69272</v>
      </c>
      <c r="Q108" s="13">
        <v>280</v>
      </c>
      <c r="R108" s="20">
        <f t="shared" si="134"/>
        <v>247.4</v>
      </c>
      <c r="S108" s="15">
        <f t="shared" si="110"/>
        <v>93.333333333333329</v>
      </c>
      <c r="T108" s="15">
        <f t="shared" si="111"/>
        <v>93.333333333333329</v>
      </c>
      <c r="U108" s="15">
        <f t="shared" si="112"/>
        <v>93.333333333333329</v>
      </c>
      <c r="V108" s="13" t="s">
        <v>511</v>
      </c>
      <c r="W108" s="13" t="s">
        <v>144</v>
      </c>
      <c r="Z108" s="13" t="s">
        <v>145</v>
      </c>
      <c r="AA108" s="15">
        <v>0</v>
      </c>
      <c r="AB108" s="20">
        <v>0</v>
      </c>
      <c r="AC108" s="15">
        <v>0</v>
      </c>
      <c r="AD108" s="20">
        <f t="shared" si="124"/>
        <v>0</v>
      </c>
      <c r="AE108" s="15">
        <v>0</v>
      </c>
      <c r="AF108" s="20">
        <f t="shared" si="126"/>
        <v>0</v>
      </c>
      <c r="AG108" s="15">
        <v>0</v>
      </c>
      <c r="AH108" s="20">
        <f t="shared" si="127"/>
        <v>0</v>
      </c>
      <c r="AI108" s="15">
        <v>0</v>
      </c>
      <c r="AJ108" s="20">
        <f t="shared" si="128"/>
        <v>0</v>
      </c>
      <c r="AK108" s="15">
        <v>0</v>
      </c>
      <c r="AL108" s="20">
        <f t="shared" si="133"/>
        <v>0</v>
      </c>
      <c r="AM108" s="15">
        <v>0</v>
      </c>
      <c r="AN108" s="20">
        <v>0</v>
      </c>
      <c r="AO108" s="16">
        <f>Table1[[#This Row],[Students Per Fall]]</f>
        <v>93.333333333333329</v>
      </c>
      <c r="AP108" s="20">
        <f t="shared" si="132"/>
        <v>23090.666666666664</v>
      </c>
      <c r="AQ108" s="16">
        <f>IF(Table1[[#This Row],[Sustainability Check 1 (2017-2018) Status]]="Continued", Table1[[#This Row],[Students Per Spring]], 0)</f>
        <v>93.333333333333329</v>
      </c>
      <c r="AR108" s="20">
        <f t="shared" si="114"/>
        <v>23090.666666666664</v>
      </c>
      <c r="AS108" s="16">
        <f t="shared" si="115"/>
        <v>186.66666666666666</v>
      </c>
      <c r="AT108" s="20">
        <f t="shared" si="116"/>
        <v>46181.333333333328</v>
      </c>
      <c r="AU108" s="16">
        <f>IF(Table1[[#This Row],[Sustainability Check 1 (2017-2018) Status]]="Continued", Table1[[#This Row],[Students Per Summer]], 0)</f>
        <v>93.333333333333329</v>
      </c>
      <c r="AV108" s="20">
        <f t="shared" si="117"/>
        <v>23090.666666666664</v>
      </c>
      <c r="AW108" s="16">
        <f>IF(Table1[[#This Row],[Sustainability Check 1 (2017-2018) Status]]="Continued", Table1[[#This Row],[Students Per Fall]], 0)</f>
        <v>93.333333333333329</v>
      </c>
      <c r="AX108" s="20">
        <f t="shared" si="122"/>
        <v>23090.666666666664</v>
      </c>
      <c r="AY108" s="16">
        <f>IF(Table1[[#This Row],[Sustainability Check 1 (2017-2018) Status]]="Continued", Table1[[#This Row],[Students Per Spring]], 0)</f>
        <v>93.333333333333329</v>
      </c>
      <c r="AZ108" s="20">
        <f t="shared" si="123"/>
        <v>23090.666666666664</v>
      </c>
      <c r="BA108" s="16">
        <f t="shared" si="120"/>
        <v>280</v>
      </c>
      <c r="BB108" s="20">
        <f t="shared" si="121"/>
        <v>69272</v>
      </c>
      <c r="BC108" s="20" t="s">
        <v>145</v>
      </c>
      <c r="BD108" s="16">
        <v>60</v>
      </c>
      <c r="BE108" s="16">
        <v>200</v>
      </c>
      <c r="BF108" s="16">
        <v>200</v>
      </c>
      <c r="BG108" s="16">
        <f t="shared" si="125"/>
        <v>460</v>
      </c>
      <c r="BH108" s="24">
        <v>208.67</v>
      </c>
      <c r="BI108" s="20">
        <f>Table1[[#This Row],[Check 2 Students Total]]*Table1[[#This Row],[Summer 2018 Price Check]]</f>
        <v>95988.2</v>
      </c>
      <c r="BJ108" s="16">
        <f>IF(Table1[[#This Row],[Sustainability Check 2 (2018-2019) Status]]="Continued", Table1[[#This Row],[Check 2 Students Summer]], 0)</f>
        <v>60</v>
      </c>
      <c r="BK108" s="20">
        <f>Table1[[#This Row],[Summer 2018 Price Check]]*BJ108</f>
        <v>12520.199999999999</v>
      </c>
      <c r="BL108" s="16">
        <f>IF(Table1[[#This Row],[Sustainability Check 2 (2018-2019) Status]]="Continued", Table1[[#This Row],[Check 2 Students Fall]], 0)</f>
        <v>200</v>
      </c>
      <c r="BM108" s="20">
        <f>Table1[[#This Row],[Summer 2018 Price Check]]*BL108</f>
        <v>41734</v>
      </c>
      <c r="BN108" s="15">
        <f>IF(Table1[[#This Row],[Sustainability Check 2 (2018-2019) Status]]="Continued", Table1[Check 2 Students Spring], 0)</f>
        <v>200</v>
      </c>
      <c r="BO108" s="20">
        <f>Table1[[#This Row],[Summer 2018 Price Check]]*Table1[[#This Row],[Spring 2019 Students]]</f>
        <v>41734</v>
      </c>
      <c r="BP108" s="16">
        <f t="shared" si="90"/>
        <v>460</v>
      </c>
      <c r="BQ108" s="20">
        <f t="shared" si="91"/>
        <v>95988.2</v>
      </c>
      <c r="BR108" s="20" t="s">
        <v>145</v>
      </c>
      <c r="BS108" s="15">
        <v>60</v>
      </c>
      <c r="BT108" s="15">
        <v>200</v>
      </c>
      <c r="BU108" s="15">
        <v>200</v>
      </c>
      <c r="BV108" s="15">
        <f t="shared" si="129"/>
        <v>460</v>
      </c>
      <c r="BW108" s="20">
        <v>247.5</v>
      </c>
      <c r="BX108" s="20">
        <f t="shared" si="92"/>
        <v>113850</v>
      </c>
      <c r="BY108" s="13" t="s">
        <v>511</v>
      </c>
      <c r="BZ108" s="15">
        <f>IF(Table1[[#This Row],[Check 3 Status]]="Continued", Table1[[#This Row],[Check 3 Students Summer]], 0)</f>
        <v>60</v>
      </c>
      <c r="CA108" s="20">
        <f>Table1[[#This Row],[Check 3 Per Student Savings]]*BZ108</f>
        <v>14850</v>
      </c>
      <c r="CB108" s="15">
        <f>IF(Table1[[#This Row],[Check 3 Status]]="Continued", Table1[[#This Row],[Check 3 Students Fall]], 0)</f>
        <v>200</v>
      </c>
      <c r="CC108" s="20">
        <f>Table1[[#This Row],[Check 3 Per Student Savings]]*CB108</f>
        <v>49500</v>
      </c>
      <c r="CD108" s="15">
        <f>IF(Table1[[#This Row],[Check 3 Status]]="Continued", Table1[[#This Row],[Check 3 Students Spring]], 0)</f>
        <v>200</v>
      </c>
      <c r="CE108" s="20">
        <f>Table1[[#This Row],[Check 3 Per Student Savings]]*CD108</f>
        <v>49500</v>
      </c>
      <c r="CF108" s="15">
        <f t="shared" si="93"/>
        <v>460</v>
      </c>
      <c r="CG108" s="20">
        <f t="shared" si="94"/>
        <v>113850</v>
      </c>
      <c r="CH108" s="20" t="s">
        <v>145</v>
      </c>
      <c r="CI108" s="15">
        <v>60</v>
      </c>
      <c r="CJ108" s="15">
        <v>200</v>
      </c>
      <c r="CK108" s="15">
        <v>200</v>
      </c>
      <c r="CL108" s="15">
        <f t="shared" si="131"/>
        <v>460</v>
      </c>
      <c r="CM108" s="20">
        <v>247.5</v>
      </c>
      <c r="CN108" s="20">
        <f t="shared" si="96"/>
        <v>113850</v>
      </c>
      <c r="CO108" s="15">
        <f>IF(Table1[[#This Row],[Check 4 Status]]="Continued", Table1[[#This Row],[Check 4 Students Summer]], 0)</f>
        <v>60</v>
      </c>
      <c r="CP108" s="20">
        <f>Table1[[#This Row],[Check 4 Per Student Savings]]*CO108</f>
        <v>14850</v>
      </c>
      <c r="CQ108" s="15">
        <f>IF(Table1[[#This Row],[Check 4 Status]]="Continued", Table1[[#This Row],[Check 4 Students Fall]], 0)</f>
        <v>200</v>
      </c>
      <c r="CR108" s="20">
        <f>Table1[[#This Row],[Check 4 Per Student Savings]]*CQ108</f>
        <v>49500</v>
      </c>
      <c r="CS108" s="15">
        <f>IF(Table1[[#This Row],[Check 4 Status]]="Continued", Table1[[#This Row],[Check 4 Students Spring]], 0)</f>
        <v>200</v>
      </c>
      <c r="CT108" s="20">
        <f>Table1[[#This Row],[Check 4 Per Student Savings]]*CS108</f>
        <v>49500</v>
      </c>
      <c r="CU108" s="89">
        <f t="shared" si="97"/>
        <v>460</v>
      </c>
      <c r="CV108" s="20">
        <f t="shared" si="98"/>
        <v>113850</v>
      </c>
      <c r="CW108" s="20" t="s">
        <v>145</v>
      </c>
      <c r="CX108" s="15">
        <v>93.333333333333329</v>
      </c>
      <c r="CY108" s="15">
        <v>93.333333333333329</v>
      </c>
      <c r="CZ108" s="15">
        <v>93.333333333333329</v>
      </c>
      <c r="DA108" s="15">
        <f t="shared" si="99"/>
        <v>280</v>
      </c>
      <c r="DB108" s="20">
        <v>247.5</v>
      </c>
      <c r="DC108" s="20">
        <f t="shared" si="100"/>
        <v>69300</v>
      </c>
      <c r="DD108" s="23" t="s">
        <v>136</v>
      </c>
      <c r="DE108" s="15">
        <f>IF(Table1[[#This Row],[Check 5 Status]]="Continued", Table1[[#This Row],[Check 5 Students Summer]], 0)</f>
        <v>93.333333333333329</v>
      </c>
      <c r="DF108" s="20">
        <f>Table1[[#This Row],[Check 5 Per Student Savings]]*DE108</f>
        <v>23100</v>
      </c>
      <c r="DG108" s="15">
        <f>IF(Table1[[#This Row],[Check 5 Status]]="Continued", Table1[[#This Row],[Check 5 Students Fall]], 0)</f>
        <v>93.333333333333329</v>
      </c>
      <c r="DH108" s="20">
        <f>Table1[[#This Row],[Check 5 Per Student Savings]]*DG108</f>
        <v>23100</v>
      </c>
      <c r="DI108" s="15">
        <f>IF(Table1[[#This Row],[Check 5 Status]]="Continued", Table1[[#This Row],[Check 5 Students Spring]], 0)</f>
        <v>93.333333333333329</v>
      </c>
      <c r="DJ108" s="20">
        <f>Table1[[#This Row],[Check 5 Per Student Savings]]*DI108</f>
        <v>23100</v>
      </c>
      <c r="DK108" s="15">
        <f t="shared" si="101"/>
        <v>280</v>
      </c>
      <c r="DL108" s="20">
        <f t="shared" si="102"/>
        <v>69300</v>
      </c>
      <c r="DM108" s="20" t="s">
        <v>224</v>
      </c>
      <c r="DN108" s="15">
        <v>93.333333333333329</v>
      </c>
      <c r="DO108" s="15">
        <v>93.333333333333329</v>
      </c>
      <c r="DP108" s="15">
        <v>93.333333333333329</v>
      </c>
      <c r="DQ108" s="15">
        <f t="shared" si="103"/>
        <v>280</v>
      </c>
      <c r="DR108" s="20">
        <v>247.5</v>
      </c>
      <c r="DS108" s="20">
        <f t="shared" si="104"/>
        <v>69300</v>
      </c>
      <c r="DT108" s="23" t="s">
        <v>136</v>
      </c>
      <c r="DU108" s="15">
        <f>IF(Table1[[#This Row],[Check 6 Status]]="Continued", Table1[[#This Row],[Check 6 Students Summer]], 0)</f>
        <v>0</v>
      </c>
      <c r="DV108" s="20">
        <f>Table1[[#This Row],[Check 6 Per Student Savings]]*DU108</f>
        <v>0</v>
      </c>
      <c r="DW108" s="15">
        <f>IF(Table1[[#This Row],[Check 6 Status]]="Continued", Table1[[#This Row],[Check 6 Students Fall]], 0)</f>
        <v>0</v>
      </c>
      <c r="DX108" s="20">
        <f>Table1[[#This Row],[Check 6 Per Student Savings]]*DW108</f>
        <v>0</v>
      </c>
      <c r="DY108" s="15">
        <f>IF(Table1[[#This Row],[Check 6 Status]]="Continued", Table1[[#This Row],[Check 6 Students Spring]], 0)</f>
        <v>0</v>
      </c>
      <c r="DZ108" s="20">
        <f>Table1[[#This Row],[Check 6 Per Student Savings]]*DY108</f>
        <v>0</v>
      </c>
      <c r="EA108" s="15">
        <f t="shared" si="106"/>
        <v>0</v>
      </c>
      <c r="EB108" s="20">
        <f t="shared" si="107"/>
        <v>0</v>
      </c>
      <c r="EC108"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2126.6666666666665</v>
      </c>
      <c r="ED108"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508441.53333333333</v>
      </c>
      <c r="EE108" s="20">
        <f>Table1[[#This Row],[Grand Total Savings]]/Table1[[#This Row],[Total Award]]</f>
        <v>47.07791975308642</v>
      </c>
      <c r="EF108" s="13"/>
      <c r="EG108" s="13"/>
      <c r="EH108" s="13"/>
      <c r="EI108" s="13"/>
      <c r="EJ108" s="13"/>
      <c r="EK108" s="13"/>
      <c r="EL108" s="13"/>
      <c r="FB108" s="13"/>
      <c r="FC108" s="13"/>
      <c r="FD108" s="13"/>
      <c r="FE108" s="13"/>
    </row>
    <row r="109" spans="1:161" x14ac:dyDescent="0.25">
      <c r="A109" s="116">
        <v>229</v>
      </c>
      <c r="B109" s="40" t="s">
        <v>585</v>
      </c>
      <c r="C109" s="23" t="s">
        <v>6</v>
      </c>
      <c r="D109" s="71" t="s">
        <v>134</v>
      </c>
      <c r="E109" s="13" t="s">
        <v>147</v>
      </c>
      <c r="F109" s="52">
        <v>10800</v>
      </c>
      <c r="G109" s="23" t="s">
        <v>136</v>
      </c>
      <c r="H109" s="28" t="s">
        <v>616</v>
      </c>
      <c r="I109" s="28" t="s">
        <v>617</v>
      </c>
      <c r="J109" s="28" t="s">
        <v>618</v>
      </c>
      <c r="K109" s="28" t="s">
        <v>619</v>
      </c>
      <c r="L109" s="28" t="s">
        <v>188</v>
      </c>
      <c r="M109" s="13" t="s">
        <v>163</v>
      </c>
      <c r="N109" s="13" t="s">
        <v>142</v>
      </c>
      <c r="O109" s="13" t="s">
        <v>142</v>
      </c>
      <c r="P109" s="20">
        <v>23936</v>
      </c>
      <c r="Q109" s="13">
        <v>160</v>
      </c>
      <c r="R109" s="20">
        <f t="shared" si="134"/>
        <v>149.6</v>
      </c>
      <c r="S109" s="15">
        <f t="shared" si="110"/>
        <v>53.333333333333336</v>
      </c>
      <c r="T109" s="15">
        <f t="shared" si="111"/>
        <v>53.333333333333336</v>
      </c>
      <c r="U109" s="15">
        <f t="shared" si="112"/>
        <v>53.333333333333336</v>
      </c>
      <c r="V109" s="13" t="s">
        <v>511</v>
      </c>
      <c r="W109" s="13" t="s">
        <v>144</v>
      </c>
      <c r="Z109" s="13" t="s">
        <v>145</v>
      </c>
      <c r="AA109" s="15">
        <v>0</v>
      </c>
      <c r="AB109" s="20">
        <v>0</v>
      </c>
      <c r="AC109" s="15">
        <v>0</v>
      </c>
      <c r="AD109" s="20">
        <f t="shared" si="124"/>
        <v>0</v>
      </c>
      <c r="AE109" s="15">
        <v>0</v>
      </c>
      <c r="AF109" s="20">
        <f t="shared" si="126"/>
        <v>0</v>
      </c>
      <c r="AG109" s="15">
        <v>0</v>
      </c>
      <c r="AH109" s="20">
        <f t="shared" si="127"/>
        <v>0</v>
      </c>
      <c r="AI109" s="15">
        <v>0</v>
      </c>
      <c r="AJ109" s="20">
        <f t="shared" si="128"/>
        <v>0</v>
      </c>
      <c r="AK109" s="15">
        <v>0</v>
      </c>
      <c r="AL109" s="20">
        <f t="shared" si="133"/>
        <v>0</v>
      </c>
      <c r="AM109" s="15">
        <v>0</v>
      </c>
      <c r="AN109" s="20">
        <v>0</v>
      </c>
      <c r="AO109" s="16">
        <f>Table1[[#This Row],[Students Per Fall]]</f>
        <v>53.333333333333336</v>
      </c>
      <c r="AP109" s="20">
        <f t="shared" si="132"/>
        <v>7978.666666666667</v>
      </c>
      <c r="AQ109" s="16">
        <f>IF(Table1[[#This Row],[Sustainability Check 1 (2017-2018) Status]]="Continued", Table1[[#This Row],[Students Per Spring]], 0)</f>
        <v>53.333333333333336</v>
      </c>
      <c r="AR109" s="20">
        <f t="shared" si="114"/>
        <v>7978.666666666667</v>
      </c>
      <c r="AS109" s="16">
        <f t="shared" si="115"/>
        <v>106.66666666666667</v>
      </c>
      <c r="AT109" s="20">
        <f t="shared" si="116"/>
        <v>15957.333333333334</v>
      </c>
      <c r="AU109" s="16">
        <f>IF(Table1[[#This Row],[Sustainability Check 1 (2017-2018) Status]]="Continued", Table1[[#This Row],[Students Per Summer]], 0)</f>
        <v>53.333333333333336</v>
      </c>
      <c r="AV109" s="20">
        <f t="shared" si="117"/>
        <v>7978.666666666667</v>
      </c>
      <c r="AW109" s="16">
        <f>IF(Table1[[#This Row],[Sustainability Check 1 (2017-2018) Status]]="Continued", Table1[[#This Row],[Students Per Fall]], 0)</f>
        <v>53.333333333333336</v>
      </c>
      <c r="AX109" s="20">
        <f t="shared" si="122"/>
        <v>7978.666666666667</v>
      </c>
      <c r="AY109" s="16">
        <f>IF(Table1[[#This Row],[Sustainability Check 1 (2017-2018) Status]]="Continued", Table1[[#This Row],[Students Per Spring]], 0)</f>
        <v>53.333333333333336</v>
      </c>
      <c r="AZ109" s="20">
        <f t="shared" si="123"/>
        <v>7978.666666666667</v>
      </c>
      <c r="BA109" s="16">
        <f t="shared" si="120"/>
        <v>160</v>
      </c>
      <c r="BB109" s="20">
        <f t="shared" si="121"/>
        <v>23936</v>
      </c>
      <c r="BC109" s="20" t="s">
        <v>145</v>
      </c>
      <c r="BD109" s="16">
        <v>30</v>
      </c>
      <c r="BE109" s="16">
        <v>65</v>
      </c>
      <c r="BF109" s="16">
        <v>45</v>
      </c>
      <c r="BG109" s="16">
        <f t="shared" si="125"/>
        <v>140</v>
      </c>
      <c r="BH109" s="24">
        <v>145.5</v>
      </c>
      <c r="BI109" s="20">
        <f>Table1[[#This Row],[Check 2 Students Total]]*Table1[[#This Row],[Summer 2018 Price Check]]</f>
        <v>20370</v>
      </c>
      <c r="BJ109" s="16">
        <f>IF(Table1[[#This Row],[Sustainability Check 2 (2018-2019) Status]]="Continued", Table1[[#This Row],[Check 2 Students Summer]], 0)</f>
        <v>30</v>
      </c>
      <c r="BK109" s="20">
        <f>Table1[[#This Row],[Summer 2018 Price Check]]*BJ109</f>
        <v>4365</v>
      </c>
      <c r="BL109" s="16">
        <f>IF(Table1[[#This Row],[Sustainability Check 2 (2018-2019) Status]]="Continued", Table1[[#This Row],[Check 2 Students Fall]], 0)</f>
        <v>65</v>
      </c>
      <c r="BM109" s="20">
        <f>Table1[[#This Row],[Summer 2018 Price Check]]*BL109</f>
        <v>9457.5</v>
      </c>
      <c r="BN109" s="15">
        <f>IF(Table1[[#This Row],[Sustainability Check 2 (2018-2019) Status]]="Continued", Table1[Check 2 Students Spring], 0)</f>
        <v>45</v>
      </c>
      <c r="BO109" s="20">
        <f>Table1[[#This Row],[Summer 2018 Price Check]]*Table1[[#This Row],[Spring 2019 Students]]</f>
        <v>6547.5</v>
      </c>
      <c r="BP109" s="16">
        <f t="shared" si="90"/>
        <v>140</v>
      </c>
      <c r="BQ109" s="20">
        <f t="shared" si="91"/>
        <v>20370</v>
      </c>
      <c r="BR109" s="20" t="s">
        <v>145</v>
      </c>
      <c r="BS109" s="15">
        <v>30</v>
      </c>
      <c r="BT109" s="15">
        <v>65</v>
      </c>
      <c r="BU109" s="15">
        <v>45</v>
      </c>
      <c r="BV109" s="15">
        <f t="shared" si="129"/>
        <v>140</v>
      </c>
      <c r="BW109" s="20">
        <v>149.6</v>
      </c>
      <c r="BX109" s="20">
        <f t="shared" si="92"/>
        <v>20944</v>
      </c>
      <c r="BY109" s="13" t="s">
        <v>511</v>
      </c>
      <c r="BZ109" s="15">
        <f>IF(Table1[[#This Row],[Check 3 Status]]="Continued", Table1[[#This Row],[Check 3 Students Summer]], 0)</f>
        <v>30</v>
      </c>
      <c r="CA109" s="20">
        <f>Table1[[#This Row],[Check 3 Per Student Savings]]*BZ109</f>
        <v>4488</v>
      </c>
      <c r="CB109" s="15">
        <f>IF(Table1[[#This Row],[Check 3 Status]]="Continued", Table1[[#This Row],[Check 3 Students Fall]], 0)</f>
        <v>65</v>
      </c>
      <c r="CC109" s="20">
        <f>Table1[[#This Row],[Check 3 Per Student Savings]]*CB109</f>
        <v>9724</v>
      </c>
      <c r="CD109" s="15">
        <f>IF(Table1[[#This Row],[Check 3 Status]]="Continued", Table1[[#This Row],[Check 3 Students Spring]], 0)</f>
        <v>45</v>
      </c>
      <c r="CE109" s="20">
        <f>Table1[[#This Row],[Check 3 Per Student Savings]]*CD109</f>
        <v>6732</v>
      </c>
      <c r="CF109" s="15">
        <f t="shared" si="93"/>
        <v>140</v>
      </c>
      <c r="CG109" s="20">
        <f t="shared" si="94"/>
        <v>20944</v>
      </c>
      <c r="CH109" s="20" t="s">
        <v>145</v>
      </c>
      <c r="CI109" s="15">
        <v>30</v>
      </c>
      <c r="CJ109" s="15">
        <v>65</v>
      </c>
      <c r="CK109" s="15">
        <v>45</v>
      </c>
      <c r="CL109" s="15">
        <f t="shared" si="131"/>
        <v>140</v>
      </c>
      <c r="CM109" s="20">
        <v>149.6</v>
      </c>
      <c r="CN109" s="20">
        <f t="shared" si="96"/>
        <v>20944</v>
      </c>
      <c r="CO109" s="15">
        <f>IF(Table1[[#This Row],[Check 4 Status]]="Continued", Table1[[#This Row],[Check 4 Students Summer]], 0)</f>
        <v>30</v>
      </c>
      <c r="CP109" s="20">
        <f>Table1[[#This Row],[Check 4 Per Student Savings]]*CO109</f>
        <v>4488</v>
      </c>
      <c r="CQ109" s="15">
        <f>IF(Table1[[#This Row],[Check 4 Status]]="Continued", Table1[[#This Row],[Check 4 Students Fall]], 0)</f>
        <v>65</v>
      </c>
      <c r="CR109" s="20">
        <f>Table1[[#This Row],[Check 4 Per Student Savings]]*CQ109</f>
        <v>9724</v>
      </c>
      <c r="CS109" s="15">
        <f>IF(Table1[[#This Row],[Check 4 Status]]="Continued", Table1[[#This Row],[Check 4 Students Spring]], 0)</f>
        <v>45</v>
      </c>
      <c r="CT109" s="20">
        <f>Table1[[#This Row],[Check 4 Per Student Savings]]*CS109</f>
        <v>6732</v>
      </c>
      <c r="CU109" s="89">
        <f t="shared" si="97"/>
        <v>140</v>
      </c>
      <c r="CV109" s="20">
        <f t="shared" si="98"/>
        <v>20944</v>
      </c>
      <c r="CW109" s="20" t="s">
        <v>145</v>
      </c>
      <c r="CX109" s="15">
        <v>53.333333333333336</v>
      </c>
      <c r="CY109" s="15">
        <v>53.333333333333336</v>
      </c>
      <c r="CZ109" s="15">
        <v>53.333333333333336</v>
      </c>
      <c r="DA109" s="15">
        <f t="shared" si="99"/>
        <v>160</v>
      </c>
      <c r="DB109" s="20">
        <v>149.6</v>
      </c>
      <c r="DC109" s="20">
        <f t="shared" si="100"/>
        <v>23936</v>
      </c>
      <c r="DD109" s="23" t="s">
        <v>136</v>
      </c>
      <c r="DE109" s="15">
        <f>IF(Table1[[#This Row],[Check 5 Status]]="Continued", Table1[[#This Row],[Check 5 Students Summer]], 0)</f>
        <v>53.333333333333336</v>
      </c>
      <c r="DF109" s="20">
        <f>Table1[[#This Row],[Check 5 Per Student Savings]]*DE109</f>
        <v>7978.666666666667</v>
      </c>
      <c r="DG109" s="15">
        <f>IF(Table1[[#This Row],[Check 5 Status]]="Continued", Table1[[#This Row],[Check 5 Students Fall]], 0)</f>
        <v>53.333333333333336</v>
      </c>
      <c r="DH109" s="20">
        <f>Table1[[#This Row],[Check 5 Per Student Savings]]*DG109</f>
        <v>7978.666666666667</v>
      </c>
      <c r="DI109" s="15">
        <f>IF(Table1[[#This Row],[Check 5 Status]]="Continued", Table1[[#This Row],[Check 5 Students Spring]], 0)</f>
        <v>53.333333333333336</v>
      </c>
      <c r="DJ109" s="20">
        <f>Table1[[#This Row],[Check 5 Per Student Savings]]*DI109</f>
        <v>7978.666666666667</v>
      </c>
      <c r="DK109" s="15">
        <f t="shared" si="101"/>
        <v>160</v>
      </c>
      <c r="DL109" s="20">
        <f t="shared" si="102"/>
        <v>23936</v>
      </c>
      <c r="DM109" s="20" t="s">
        <v>145</v>
      </c>
      <c r="DN109" s="15">
        <v>53.333333333333336</v>
      </c>
      <c r="DO109" s="15">
        <v>53.333333333333336</v>
      </c>
      <c r="DP109" s="15">
        <v>53.333333333333336</v>
      </c>
      <c r="DQ109" s="15">
        <f t="shared" si="103"/>
        <v>160</v>
      </c>
      <c r="DR109" s="20">
        <v>149.6</v>
      </c>
      <c r="DS109" s="20">
        <f t="shared" si="104"/>
        <v>23936</v>
      </c>
      <c r="DT109" s="23" t="s">
        <v>136</v>
      </c>
      <c r="DU109" s="15">
        <f>IF(Table1[[#This Row],[Check 6 Status]]="Continued", Table1[[#This Row],[Check 6 Students Summer]], 0)</f>
        <v>53.333333333333336</v>
      </c>
      <c r="DV109" s="20">
        <f>Table1[[#This Row],[Check 6 Per Student Savings]]*DU109</f>
        <v>7978.666666666667</v>
      </c>
      <c r="DW109" s="15">
        <f>IF(Table1[[#This Row],[Check 6 Status]]="Continued", Table1[[#This Row],[Check 6 Students Fall]], 0)</f>
        <v>53.333333333333336</v>
      </c>
      <c r="DX109" s="20">
        <f>Table1[[#This Row],[Check 6 Per Student Savings]]*DW109</f>
        <v>7978.666666666667</v>
      </c>
      <c r="DY109" s="15">
        <f>IF(Table1[[#This Row],[Check 6 Status]]="Continued", Table1[[#This Row],[Check 6 Students Spring]], 0)</f>
        <v>53.333333333333336</v>
      </c>
      <c r="DZ109" s="20">
        <f>Table1[[#This Row],[Check 6 Per Student Savings]]*DY109</f>
        <v>7978.666666666667</v>
      </c>
      <c r="EA109" s="15">
        <f t="shared" si="106"/>
        <v>160</v>
      </c>
      <c r="EB109" s="20">
        <f t="shared" si="107"/>
        <v>23936</v>
      </c>
      <c r="EC109"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1006.6666666666667</v>
      </c>
      <c r="ED109"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150023.33333333334</v>
      </c>
      <c r="EE109" s="20">
        <f>Table1[[#This Row],[Grand Total Savings]]/Table1[[#This Row],[Total Award]]</f>
        <v>13.89104938271605</v>
      </c>
      <c r="EF109" s="13"/>
      <c r="EG109" s="13"/>
      <c r="EH109" s="13"/>
      <c r="EI109" s="13"/>
      <c r="EJ109" s="13"/>
      <c r="EK109" s="13"/>
      <c r="EL109" s="13"/>
      <c r="FB109" s="13"/>
      <c r="FC109" s="13"/>
      <c r="FD109" s="13"/>
      <c r="FE109" s="13"/>
    </row>
    <row r="110" spans="1:161" x14ac:dyDescent="0.25">
      <c r="A110" s="116" t="s">
        <v>620</v>
      </c>
      <c r="B110" s="39" t="s">
        <v>585</v>
      </c>
      <c r="C110" s="23" t="s">
        <v>6</v>
      </c>
      <c r="D110" s="71" t="s">
        <v>134</v>
      </c>
      <c r="E110" s="124" t="s">
        <v>381</v>
      </c>
      <c r="F110" s="52">
        <v>10400</v>
      </c>
      <c r="G110" s="23" t="s">
        <v>136</v>
      </c>
      <c r="H110" s="28" t="s">
        <v>621</v>
      </c>
      <c r="I110" s="28" t="s">
        <v>622</v>
      </c>
      <c r="J110" s="28" t="s">
        <v>623</v>
      </c>
      <c r="K110" s="28" t="s">
        <v>624</v>
      </c>
      <c r="L110" s="28" t="s">
        <v>580</v>
      </c>
      <c r="M110" s="13" t="s">
        <v>163</v>
      </c>
      <c r="N110" s="13" t="s">
        <v>142</v>
      </c>
      <c r="O110" s="13" t="s">
        <v>142</v>
      </c>
      <c r="P110" s="131">
        <v>20989</v>
      </c>
      <c r="Q110" s="13">
        <v>145</v>
      </c>
      <c r="R110" s="131">
        <f t="shared" si="134"/>
        <v>144.75172413793103</v>
      </c>
      <c r="S110" s="15">
        <f t="shared" ref="S110:S141" si="135">Q110/3</f>
        <v>48.333333333333336</v>
      </c>
      <c r="T110" s="15">
        <f t="shared" ref="T110:T141" si="136">Q110/3</f>
        <v>48.333333333333336</v>
      </c>
      <c r="U110" s="15">
        <f t="shared" ref="U110:U141" si="137">Q110/3</f>
        <v>48.333333333333336</v>
      </c>
      <c r="V110" s="13" t="s">
        <v>601</v>
      </c>
      <c r="W110" s="13" t="s">
        <v>144</v>
      </c>
      <c r="Z110" s="13" t="s">
        <v>145</v>
      </c>
      <c r="AA110" s="15">
        <v>0</v>
      </c>
      <c r="AB110" s="20">
        <v>0</v>
      </c>
      <c r="AC110" s="15">
        <v>0</v>
      </c>
      <c r="AD110" s="20">
        <f t="shared" si="124"/>
        <v>0</v>
      </c>
      <c r="AE110" s="15">
        <v>0</v>
      </c>
      <c r="AF110" s="20">
        <f t="shared" si="126"/>
        <v>0</v>
      </c>
      <c r="AG110" s="15">
        <v>0</v>
      </c>
      <c r="AH110" s="20">
        <f t="shared" si="127"/>
        <v>0</v>
      </c>
      <c r="AI110" s="15">
        <f>Table1[[#This Row],[Students Per Spring]]</f>
        <v>48.333333333333336</v>
      </c>
      <c r="AJ110" s="20">
        <f t="shared" si="128"/>
        <v>6996.3333333333339</v>
      </c>
      <c r="AK110" s="15">
        <f>AE110+AG110+AI110</f>
        <v>48.333333333333336</v>
      </c>
      <c r="AL110" s="20">
        <f t="shared" si="133"/>
        <v>6996.3333333333339</v>
      </c>
      <c r="AM110" s="15">
        <f>IF(Table1[[#This Row],[Sustainability Check 1 (2017-2018) Status]]="Continued", Table1[[#This Row],[Students Per Summer]], 0)</f>
        <v>48.333333333333336</v>
      </c>
      <c r="AN110" s="20">
        <f>$R110*AM110</f>
        <v>6996.3333333333339</v>
      </c>
      <c r="AO110" s="16">
        <f>IF(Table1[[#This Row],[Sustainability Check 1 (2017-2018) Status]]="Continued", Table1[[#This Row],[Students Per Fall]], 0)</f>
        <v>48.333333333333336</v>
      </c>
      <c r="AP110" s="20">
        <f t="shared" si="132"/>
        <v>6996.3333333333339</v>
      </c>
      <c r="AQ110" s="16">
        <f>IF(Table1[[#This Row],[Sustainability Check 1 (2017-2018) Status]]="Continued", Table1[[#This Row],[Students Per Spring]], 0)</f>
        <v>48.333333333333336</v>
      </c>
      <c r="AR110" s="20">
        <f t="shared" si="114"/>
        <v>6996.3333333333339</v>
      </c>
      <c r="AS110" s="16">
        <f t="shared" si="115"/>
        <v>145</v>
      </c>
      <c r="AT110" s="20">
        <f t="shared" si="116"/>
        <v>20989</v>
      </c>
      <c r="AU110" s="16">
        <f>IF(Table1[[#This Row],[Sustainability Check 1 (2017-2018) Status]]="Continued", Table1[[#This Row],[Students Per Summer]], 0)</f>
        <v>48.333333333333336</v>
      </c>
      <c r="AV110" s="20">
        <f t="shared" si="117"/>
        <v>6996.3333333333339</v>
      </c>
      <c r="AW110" s="16">
        <f>IF(Table1[[#This Row],[Sustainability Check 1 (2017-2018) Status]]="Continued", Table1[[#This Row],[Students Per Fall]], 0)</f>
        <v>48.333333333333336</v>
      </c>
      <c r="AX110" s="20">
        <f t="shared" si="122"/>
        <v>6996.3333333333339</v>
      </c>
      <c r="AY110" s="16">
        <f>IF(Table1[[#This Row],[Sustainability Check 1 (2017-2018) Status]]="Continued", Table1[[#This Row],[Students Per Spring]], 0)</f>
        <v>48.333333333333336</v>
      </c>
      <c r="AZ110" s="20">
        <f t="shared" si="123"/>
        <v>6996.3333333333339</v>
      </c>
      <c r="BA110" s="16">
        <f t="shared" si="120"/>
        <v>145</v>
      </c>
      <c r="BB110" s="20">
        <f t="shared" si="121"/>
        <v>20989</v>
      </c>
      <c r="BC110" s="20" t="s">
        <v>145</v>
      </c>
      <c r="BD110" s="16">
        <v>70</v>
      </c>
      <c r="BE110" s="16">
        <v>70</v>
      </c>
      <c r="BF110" s="16">
        <v>70</v>
      </c>
      <c r="BG110" s="16">
        <f t="shared" si="125"/>
        <v>210</v>
      </c>
      <c r="BH110" s="20">
        <v>149.94999999999999</v>
      </c>
      <c r="BI110" s="20">
        <f>Table1[[#This Row],[Check 2 Students Total]]*Table1[[#This Row],[Summer 2018 Price Check]]</f>
        <v>31489.499999999996</v>
      </c>
      <c r="BJ110" s="16">
        <f>IF(Table1[[#This Row],[Sustainability Check 2 (2018-2019) Status]]="Continued", Table1[[#This Row],[Check 2 Students Summer]], 0)</f>
        <v>70</v>
      </c>
      <c r="BK110" s="20">
        <f>Table1[[#This Row],[Summer 2018 Price Check]]*BJ110</f>
        <v>10496.5</v>
      </c>
      <c r="BL110" s="16">
        <f>IF(Table1[[#This Row],[Sustainability Check 2 (2018-2019) Status]]="Continued", Table1[[#This Row],[Check 2 Students Fall]], 0)</f>
        <v>70</v>
      </c>
      <c r="BM110" s="20">
        <f>Table1[[#This Row],[Summer 2018 Price Check]]*BL110</f>
        <v>10496.5</v>
      </c>
      <c r="BN110" s="15">
        <f>IF(Table1[[#This Row],[Sustainability Check 2 (2018-2019) Status]]="Continued", Table1[Check 2 Students Spring], 0)</f>
        <v>70</v>
      </c>
      <c r="BO110" s="20">
        <f>Table1[[#This Row],[Summer 2018 Price Check]]*Table1[[#This Row],[Spring 2019 Students]]</f>
        <v>10496.5</v>
      </c>
      <c r="BP110" s="16">
        <f t="shared" si="90"/>
        <v>210</v>
      </c>
      <c r="BQ110" s="20">
        <f t="shared" si="91"/>
        <v>31489.5</v>
      </c>
      <c r="BR110" s="20" t="s">
        <v>145</v>
      </c>
      <c r="BS110" s="15">
        <v>24</v>
      </c>
      <c r="BT110" s="15">
        <v>33</v>
      </c>
      <c r="BU110" s="15">
        <v>33</v>
      </c>
      <c r="BV110" s="15">
        <f t="shared" si="129"/>
        <v>90</v>
      </c>
      <c r="BW110" s="131">
        <v>168.95</v>
      </c>
      <c r="BX110" s="20">
        <f t="shared" si="92"/>
        <v>15205.499999999998</v>
      </c>
      <c r="BY110" s="13" t="s">
        <v>601</v>
      </c>
      <c r="BZ110" s="15">
        <f>IF(Table1[[#This Row],[Check 3 Status]]="Continued", Table1[[#This Row],[Check 3 Students Summer]], 0)</f>
        <v>24</v>
      </c>
      <c r="CA110" s="20">
        <f>Table1[[#This Row],[Check 3 Per Student Savings]]*BZ110</f>
        <v>4054.7999999999997</v>
      </c>
      <c r="CB110" s="15">
        <f>IF(Table1[[#This Row],[Check 3 Status]]="Continued", Table1[[#This Row],[Check 3 Students Fall]], 0)</f>
        <v>33</v>
      </c>
      <c r="CC110" s="20">
        <f>Table1[[#This Row],[Check 3 Per Student Savings]]*CB110</f>
        <v>5575.3499999999995</v>
      </c>
      <c r="CD110" s="15">
        <f>IF(Table1[[#This Row],[Check 3 Status]]="Continued", Table1[[#This Row],[Check 3 Students Spring]], 0)</f>
        <v>33</v>
      </c>
      <c r="CE110" s="20">
        <f>Table1[[#This Row],[Check 3 Per Student Savings]]*CD110</f>
        <v>5575.3499999999995</v>
      </c>
      <c r="CF110" s="15">
        <f t="shared" si="93"/>
        <v>90</v>
      </c>
      <c r="CG110" s="20">
        <f t="shared" si="94"/>
        <v>15205.5</v>
      </c>
      <c r="CH110" s="20" t="s">
        <v>145</v>
      </c>
      <c r="CI110" s="15">
        <v>24</v>
      </c>
      <c r="CJ110" s="15">
        <v>33</v>
      </c>
      <c r="CK110" s="15">
        <v>33</v>
      </c>
      <c r="CL110" s="15">
        <f t="shared" si="131"/>
        <v>90</v>
      </c>
      <c r="CM110" s="20">
        <v>168.95</v>
      </c>
      <c r="CN110" s="20">
        <f t="shared" si="96"/>
        <v>15205.499999999998</v>
      </c>
      <c r="CO110" s="15">
        <f>IF(Table1[[#This Row],[Check 4 Status]]="Continued", Table1[[#This Row],[Check 4 Students Summer]], 0)</f>
        <v>24</v>
      </c>
      <c r="CP110" s="20">
        <f>Table1[[#This Row],[Check 4 Per Student Savings]]*CO110</f>
        <v>4054.7999999999997</v>
      </c>
      <c r="CQ110" s="15">
        <f>IF(Table1[[#This Row],[Check 4 Status]]="Continued", Table1[[#This Row],[Check 4 Students Fall]], 0)</f>
        <v>33</v>
      </c>
      <c r="CR110" s="20">
        <f>Table1[[#This Row],[Check 4 Per Student Savings]]*CQ110</f>
        <v>5575.3499999999995</v>
      </c>
      <c r="CS110" s="15">
        <f>IF(Table1[[#This Row],[Check 4 Status]]="Continued", Table1[[#This Row],[Check 4 Students Spring]], 0)</f>
        <v>33</v>
      </c>
      <c r="CT110" s="20">
        <f>Table1[[#This Row],[Check 4 Per Student Savings]]*CS110</f>
        <v>5575.3499999999995</v>
      </c>
      <c r="CU110" s="89">
        <f t="shared" si="97"/>
        <v>90</v>
      </c>
      <c r="CV110" s="20">
        <f t="shared" si="98"/>
        <v>15205.5</v>
      </c>
      <c r="CW110" s="20" t="s">
        <v>224</v>
      </c>
      <c r="CX110" s="15">
        <v>48.333333333333336</v>
      </c>
      <c r="CY110" s="15">
        <v>48.333333333333336</v>
      </c>
      <c r="CZ110" s="15">
        <v>48.333333333333336</v>
      </c>
      <c r="DA110" s="15">
        <f t="shared" si="99"/>
        <v>145</v>
      </c>
      <c r="DB110" s="20">
        <v>168.95</v>
      </c>
      <c r="DC110" s="20">
        <f t="shared" si="100"/>
        <v>24497.75</v>
      </c>
      <c r="DD110" s="23" t="s">
        <v>136</v>
      </c>
      <c r="DE110" s="15">
        <f>IF(Table1[[#This Row],[Check 5 Status]]="Continued", Table1[[#This Row],[Check 5 Students Summer]], 0)</f>
        <v>0</v>
      </c>
      <c r="DF110" s="20">
        <f>Table1[[#This Row],[Check 5 Per Student Savings]]*DE110</f>
        <v>0</v>
      </c>
      <c r="DG110" s="15">
        <f>IF(Table1[[#This Row],[Check 5 Status]]="Continued", Table1[[#This Row],[Check 5 Students Fall]], 0)</f>
        <v>0</v>
      </c>
      <c r="DH110" s="20">
        <f>Table1[[#This Row],[Check 5 Per Student Savings]]*DG110</f>
        <v>0</v>
      </c>
      <c r="DI110" s="15">
        <f>IF(Table1[[#This Row],[Check 5 Status]]="Continued", Table1[[#This Row],[Check 5 Students Spring]], 0)</f>
        <v>0</v>
      </c>
      <c r="DJ110" s="20">
        <f>Table1[[#This Row],[Check 5 Per Student Savings]]*DI110</f>
        <v>0</v>
      </c>
      <c r="DK110" s="15">
        <f t="shared" si="101"/>
        <v>0</v>
      </c>
      <c r="DL110" s="20">
        <f t="shared" si="102"/>
        <v>0</v>
      </c>
      <c r="DM110" s="20" t="s">
        <v>224</v>
      </c>
      <c r="DN110" s="15">
        <v>48.333333333333336</v>
      </c>
      <c r="DO110" s="15">
        <v>48.333333333333336</v>
      </c>
      <c r="DP110" s="15">
        <v>48.333333333333336</v>
      </c>
      <c r="DQ110" s="15">
        <f t="shared" si="103"/>
        <v>145</v>
      </c>
      <c r="DR110" s="20">
        <v>168.95</v>
      </c>
      <c r="DS110" s="20">
        <f t="shared" si="104"/>
        <v>24497.75</v>
      </c>
      <c r="DT110" s="23" t="s">
        <v>136</v>
      </c>
      <c r="DU110" s="15">
        <f>IF(Table1[[#This Row],[Check 6 Status]]="Continued", Table1[[#This Row],[Check 6 Students Summer]], 0)</f>
        <v>0</v>
      </c>
      <c r="DV110" s="20">
        <f>Table1[[#This Row],[Check 6 Per Student Savings]]*DU110</f>
        <v>0</v>
      </c>
      <c r="DW110" s="15">
        <f>IF(Table1[[#This Row],[Check 6 Status]]="Continued", Table1[[#This Row],[Check 6 Students Fall]], 0)</f>
        <v>0</v>
      </c>
      <c r="DX110" s="20">
        <f>Table1[[#This Row],[Check 6 Per Student Savings]]*DW110</f>
        <v>0</v>
      </c>
      <c r="DY110" s="15">
        <f>IF(Table1[[#This Row],[Check 6 Status]]="Continued", Table1[[#This Row],[Check 6 Students Spring]], 0)</f>
        <v>0</v>
      </c>
      <c r="DZ110" s="20">
        <f>Table1[[#This Row],[Check 6 Per Student Savings]]*DY110</f>
        <v>0</v>
      </c>
      <c r="EA110" s="15">
        <f t="shared" si="106"/>
        <v>0</v>
      </c>
      <c r="EB110" s="20">
        <f t="shared" si="107"/>
        <v>0</v>
      </c>
      <c r="EC110"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728.33333333333337</v>
      </c>
      <c r="ED110"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110874.83333333334</v>
      </c>
      <c r="EE110" s="20">
        <f>Table1[[#This Row],[Grand Total Savings]]/Table1[[#This Row],[Total Award]]</f>
        <v>10.661041666666668</v>
      </c>
      <c r="EF110" s="13"/>
      <c r="EG110" s="13"/>
      <c r="EH110" s="13"/>
      <c r="EI110" s="13"/>
      <c r="EJ110" s="13"/>
      <c r="EK110" s="13"/>
      <c r="EL110" s="13"/>
      <c r="FB110" s="13"/>
      <c r="FC110" s="13"/>
      <c r="FD110" s="13"/>
      <c r="FE110" s="13"/>
    </row>
    <row r="111" spans="1:161" x14ac:dyDescent="0.25">
      <c r="A111" s="116" t="s">
        <v>625</v>
      </c>
      <c r="B111" s="39" t="s">
        <v>585</v>
      </c>
      <c r="C111" s="23" t="s">
        <v>6</v>
      </c>
      <c r="D111" s="71" t="s">
        <v>134</v>
      </c>
      <c r="E111" s="124" t="s">
        <v>183</v>
      </c>
      <c r="F111" s="52">
        <v>5400</v>
      </c>
      <c r="G111" s="23" t="s">
        <v>136</v>
      </c>
      <c r="H111" s="28" t="s">
        <v>582</v>
      </c>
      <c r="I111" s="28" t="s">
        <v>583</v>
      </c>
      <c r="J111" s="28" t="s">
        <v>623</v>
      </c>
      <c r="K111" s="28" t="s">
        <v>624</v>
      </c>
      <c r="L111" s="28" t="s">
        <v>580</v>
      </c>
      <c r="M111" s="13" t="s">
        <v>584</v>
      </c>
      <c r="N111" s="13" t="s">
        <v>584</v>
      </c>
      <c r="O111" s="13" t="s">
        <v>584</v>
      </c>
      <c r="P111" s="131">
        <v>20989</v>
      </c>
      <c r="Q111" s="13">
        <v>145</v>
      </c>
      <c r="R111" s="131">
        <f t="shared" si="134"/>
        <v>144.75172413793103</v>
      </c>
      <c r="S111" s="15">
        <f t="shared" si="135"/>
        <v>48.333333333333336</v>
      </c>
      <c r="T111" s="15">
        <f t="shared" si="136"/>
        <v>48.333333333333336</v>
      </c>
      <c r="U111" s="15">
        <f t="shared" si="137"/>
        <v>48.333333333333336</v>
      </c>
      <c r="V111" s="13" t="s">
        <v>601</v>
      </c>
      <c r="W111" s="13" t="s">
        <v>144</v>
      </c>
      <c r="Z111" s="13" t="s">
        <v>145</v>
      </c>
      <c r="AA111" s="15">
        <v>0</v>
      </c>
      <c r="AB111" s="20">
        <v>0</v>
      </c>
      <c r="AC111" s="15">
        <v>0</v>
      </c>
      <c r="AD111" s="20">
        <f t="shared" si="124"/>
        <v>0</v>
      </c>
      <c r="AE111" s="15">
        <v>0</v>
      </c>
      <c r="AF111" s="20">
        <f t="shared" si="126"/>
        <v>0</v>
      </c>
      <c r="AG111" s="15">
        <v>0</v>
      </c>
      <c r="AH111" s="20">
        <f t="shared" si="127"/>
        <v>0</v>
      </c>
      <c r="AI111" s="15">
        <v>0</v>
      </c>
      <c r="AJ111" s="20">
        <f t="shared" si="128"/>
        <v>0</v>
      </c>
      <c r="AK111" s="15">
        <v>0</v>
      </c>
      <c r="AL111" s="20">
        <f t="shared" si="133"/>
        <v>0</v>
      </c>
      <c r="AM111" s="15">
        <v>0</v>
      </c>
      <c r="AN111" s="20">
        <v>0</v>
      </c>
      <c r="AO111" s="16">
        <v>0</v>
      </c>
      <c r="AP111" s="20">
        <v>0</v>
      </c>
      <c r="AQ111" s="16">
        <f>Table1[[#This Row],[Students Per Spring]]</f>
        <v>48.333333333333336</v>
      </c>
      <c r="AR111" s="20">
        <f t="shared" si="114"/>
        <v>6996.3333333333339</v>
      </c>
      <c r="AS111" s="16">
        <f t="shared" si="115"/>
        <v>48.333333333333336</v>
      </c>
      <c r="AT111" s="20">
        <f t="shared" si="116"/>
        <v>6996.3333333333339</v>
      </c>
      <c r="AU111" s="16">
        <f>IF(Table1[[#This Row],[Sustainability Check 1 (2017-2018) Status]]="Continued", Table1[[#This Row],[Students Per Summer]], 0)</f>
        <v>48.333333333333336</v>
      </c>
      <c r="AV111" s="20">
        <f t="shared" si="117"/>
        <v>6996.3333333333339</v>
      </c>
      <c r="AW111" s="16">
        <f>IF(Table1[[#This Row],[Sustainability Check 1 (2017-2018) Status]]="Continued", Table1[[#This Row],[Students Per Fall]], 0)</f>
        <v>48.333333333333336</v>
      </c>
      <c r="AX111" s="20">
        <f t="shared" si="122"/>
        <v>6996.3333333333339</v>
      </c>
      <c r="AY111" s="16">
        <f>IF(Table1[[#This Row],[Sustainability Check 1 (2017-2018) Status]]="Continued", Table1[[#This Row],[Students Per Spring]], 0)</f>
        <v>48.333333333333336</v>
      </c>
      <c r="AZ111" s="20">
        <f t="shared" si="123"/>
        <v>6996.3333333333339</v>
      </c>
      <c r="BA111" s="16">
        <f t="shared" si="120"/>
        <v>145</v>
      </c>
      <c r="BB111" s="20">
        <f t="shared" si="121"/>
        <v>20989</v>
      </c>
      <c r="BC111" s="20" t="s">
        <v>145</v>
      </c>
      <c r="BD111" s="16">
        <v>0</v>
      </c>
      <c r="BE111" s="16">
        <v>100</v>
      </c>
      <c r="BF111" s="16">
        <v>100</v>
      </c>
      <c r="BG111" s="16">
        <f t="shared" si="125"/>
        <v>200</v>
      </c>
      <c r="BH111" s="20">
        <v>149.94999999999999</v>
      </c>
      <c r="BI111" s="20">
        <f>Table1[[#This Row],[Check 2 Students Total]]*Table1[[#This Row],[Summer 2018 Price Check]]</f>
        <v>29989.999999999996</v>
      </c>
      <c r="BJ111" s="16">
        <f>IF(Table1[[#This Row],[Sustainability Check 2 (2018-2019) Status]]="Continued", Table1[[#This Row],[Check 2 Students Summer]], 0)</f>
        <v>0</v>
      </c>
      <c r="BK111" s="20">
        <f>Table1[[#This Row],[Summer 2018 Price Check]]*BJ111</f>
        <v>0</v>
      </c>
      <c r="BL111" s="16">
        <f>IF(Table1[[#This Row],[Sustainability Check 2 (2018-2019) Status]]="Continued", Table1[[#This Row],[Check 2 Students Fall]], 0)</f>
        <v>100</v>
      </c>
      <c r="BM111" s="20">
        <f>Table1[[#This Row],[Summer 2018 Price Check]]*BL111</f>
        <v>14994.999999999998</v>
      </c>
      <c r="BN111" s="15">
        <f>IF(Table1[[#This Row],[Sustainability Check 2 (2018-2019) Status]]="Continued", Table1[Check 2 Students Spring], 0)</f>
        <v>100</v>
      </c>
      <c r="BO111" s="20">
        <f>Table1[[#This Row],[Summer 2018 Price Check]]*Table1[[#This Row],[Spring 2019 Students]]</f>
        <v>14994.999999999998</v>
      </c>
      <c r="BP111" s="16">
        <f t="shared" si="90"/>
        <v>200</v>
      </c>
      <c r="BQ111" s="20">
        <f t="shared" si="91"/>
        <v>29989.999999999996</v>
      </c>
      <c r="BR111" s="20" t="s">
        <v>145</v>
      </c>
      <c r="BS111" s="15">
        <v>100</v>
      </c>
      <c r="BT111" s="15">
        <v>0</v>
      </c>
      <c r="BU111" s="15">
        <v>200</v>
      </c>
      <c r="BV111" s="15">
        <f t="shared" si="129"/>
        <v>300</v>
      </c>
      <c r="BW111" s="131">
        <v>84.95</v>
      </c>
      <c r="BX111" s="20">
        <f t="shared" si="92"/>
        <v>25485</v>
      </c>
      <c r="BY111" s="13" t="s">
        <v>601</v>
      </c>
      <c r="BZ111" s="15">
        <f>IF(Table1[[#This Row],[Check 3 Status]]="Continued", Table1[[#This Row],[Check 3 Students Summer]], 0)</f>
        <v>100</v>
      </c>
      <c r="CA111" s="20">
        <f>Table1[[#This Row],[Check 3 Per Student Savings]]*BZ111</f>
        <v>8495</v>
      </c>
      <c r="CB111" s="15">
        <f>IF(Table1[[#This Row],[Check 3 Status]]="Continued", Table1[[#This Row],[Check 3 Students Fall]], 0)</f>
        <v>0</v>
      </c>
      <c r="CC111" s="20">
        <f>Table1[[#This Row],[Check 3 Per Student Savings]]*CB111</f>
        <v>0</v>
      </c>
      <c r="CD111" s="15">
        <f>IF(Table1[[#This Row],[Check 3 Status]]="Continued", Table1[[#This Row],[Check 3 Students Spring]], 0)</f>
        <v>200</v>
      </c>
      <c r="CE111" s="20">
        <f>Table1[[#This Row],[Check 3 Per Student Savings]]*CD111</f>
        <v>16990</v>
      </c>
      <c r="CF111" s="15">
        <f t="shared" si="93"/>
        <v>300</v>
      </c>
      <c r="CG111" s="20">
        <f t="shared" si="94"/>
        <v>25485</v>
      </c>
      <c r="CH111" s="20" t="s">
        <v>145</v>
      </c>
      <c r="CI111" s="15">
        <v>100</v>
      </c>
      <c r="CJ111" s="15">
        <v>0</v>
      </c>
      <c r="CK111" s="15">
        <v>200</v>
      </c>
      <c r="CL111" s="15">
        <f t="shared" si="131"/>
        <v>300</v>
      </c>
      <c r="CM111" s="20">
        <v>84.95</v>
      </c>
      <c r="CN111" s="20">
        <f t="shared" si="96"/>
        <v>25485</v>
      </c>
      <c r="CO111" s="15">
        <f>IF(Table1[[#This Row],[Check 4 Status]]="Continued", Table1[[#This Row],[Check 4 Students Summer]], 0)</f>
        <v>100</v>
      </c>
      <c r="CP111" s="20">
        <f>Table1[[#This Row],[Check 4 Per Student Savings]]*CO111</f>
        <v>8495</v>
      </c>
      <c r="CQ111" s="15">
        <f>IF(Table1[[#This Row],[Check 4 Status]]="Continued", Table1[[#This Row],[Check 4 Students Fall]], 0)</f>
        <v>0</v>
      </c>
      <c r="CR111" s="20">
        <f>Table1[[#This Row],[Check 4 Per Student Savings]]*CQ111</f>
        <v>0</v>
      </c>
      <c r="CS111" s="15">
        <f>IF(Table1[[#This Row],[Check 4 Status]]="Continued", Table1[[#This Row],[Check 4 Students Spring]], 0)</f>
        <v>200</v>
      </c>
      <c r="CT111" s="20">
        <f>Table1[[#This Row],[Check 4 Per Student Savings]]*CS111</f>
        <v>16990</v>
      </c>
      <c r="CU111" s="89">
        <f t="shared" si="97"/>
        <v>300</v>
      </c>
      <c r="CV111" s="20">
        <f t="shared" si="98"/>
        <v>25485</v>
      </c>
      <c r="CW111" s="20" t="s">
        <v>224</v>
      </c>
      <c r="CX111" s="15">
        <v>48.333333333333336</v>
      </c>
      <c r="CY111" s="15">
        <v>48.333333333333336</v>
      </c>
      <c r="CZ111" s="15">
        <v>48.333333333333336</v>
      </c>
      <c r="DA111" s="15">
        <f t="shared" si="99"/>
        <v>145</v>
      </c>
      <c r="DB111" s="20">
        <v>84.95</v>
      </c>
      <c r="DC111" s="20">
        <f t="shared" si="100"/>
        <v>12317.75</v>
      </c>
      <c r="DD111" s="23" t="s">
        <v>136</v>
      </c>
      <c r="DE111" s="15">
        <f>IF(Table1[[#This Row],[Check 5 Status]]="Continued", Table1[[#This Row],[Check 5 Students Summer]], 0)</f>
        <v>0</v>
      </c>
      <c r="DF111" s="20">
        <f>Table1[[#This Row],[Check 5 Per Student Savings]]*DE111</f>
        <v>0</v>
      </c>
      <c r="DG111" s="15">
        <f>IF(Table1[[#This Row],[Check 5 Status]]="Continued", Table1[[#This Row],[Check 5 Students Fall]], 0)</f>
        <v>0</v>
      </c>
      <c r="DH111" s="20">
        <f>Table1[[#This Row],[Check 5 Per Student Savings]]*DG111</f>
        <v>0</v>
      </c>
      <c r="DI111" s="15">
        <f>IF(Table1[[#This Row],[Check 5 Status]]="Continued", Table1[[#This Row],[Check 5 Students Spring]], 0)</f>
        <v>0</v>
      </c>
      <c r="DJ111" s="20">
        <f>Table1[[#This Row],[Check 5 Per Student Savings]]*DI111</f>
        <v>0</v>
      </c>
      <c r="DK111" s="15">
        <f t="shared" si="101"/>
        <v>0</v>
      </c>
      <c r="DL111" s="20">
        <f t="shared" si="102"/>
        <v>0</v>
      </c>
      <c r="DM111" s="20" t="s">
        <v>224</v>
      </c>
      <c r="DN111" s="15">
        <v>48.333333333333336</v>
      </c>
      <c r="DO111" s="15">
        <v>48.333333333333336</v>
      </c>
      <c r="DP111" s="15">
        <v>48.333333333333336</v>
      </c>
      <c r="DQ111" s="15">
        <f t="shared" si="103"/>
        <v>145</v>
      </c>
      <c r="DR111" s="20">
        <v>84.95</v>
      </c>
      <c r="DS111" s="20">
        <f t="shared" si="104"/>
        <v>12317.75</v>
      </c>
      <c r="DT111" s="23" t="s">
        <v>136</v>
      </c>
      <c r="DU111" s="15">
        <f>IF(Table1[[#This Row],[Check 6 Status]]="Continued", Table1[[#This Row],[Check 6 Students Summer]], 0)</f>
        <v>0</v>
      </c>
      <c r="DV111" s="20">
        <f>Table1[[#This Row],[Check 6 Per Student Savings]]*DU111</f>
        <v>0</v>
      </c>
      <c r="DW111" s="15">
        <f>IF(Table1[[#This Row],[Check 6 Status]]="Continued", Table1[[#This Row],[Check 6 Students Fall]], 0)</f>
        <v>0</v>
      </c>
      <c r="DX111" s="20">
        <f>Table1[[#This Row],[Check 6 Per Student Savings]]*DW111</f>
        <v>0</v>
      </c>
      <c r="DY111" s="15">
        <f>IF(Table1[[#This Row],[Check 6 Status]]="Continued", Table1[[#This Row],[Check 6 Students Spring]], 0)</f>
        <v>0</v>
      </c>
      <c r="DZ111" s="20">
        <f>Table1[[#This Row],[Check 6 Per Student Savings]]*DY111</f>
        <v>0</v>
      </c>
      <c r="EA111" s="15">
        <f t="shared" si="106"/>
        <v>0</v>
      </c>
      <c r="EB111" s="20">
        <f t="shared" si="107"/>
        <v>0</v>
      </c>
      <c r="EC111"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993.33333333333337</v>
      </c>
      <c r="ED111"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108945.33333333333</v>
      </c>
      <c r="EE111" s="20">
        <f>Table1[[#This Row],[Grand Total Savings]]/Table1[[#This Row],[Total Award]]</f>
        <v>20.175061728395061</v>
      </c>
      <c r="EF111" s="13"/>
      <c r="EG111" s="13"/>
      <c r="EH111" s="13"/>
      <c r="EI111" s="13"/>
      <c r="EJ111" s="13"/>
      <c r="EK111" s="13"/>
      <c r="EL111" s="13"/>
      <c r="FB111" s="13"/>
      <c r="FC111" s="13"/>
      <c r="FD111" s="13"/>
      <c r="FE111" s="13"/>
    </row>
    <row r="112" spans="1:161" x14ac:dyDescent="0.25">
      <c r="A112" s="116">
        <v>232</v>
      </c>
      <c r="B112" s="39" t="s">
        <v>626</v>
      </c>
      <c r="C112" s="23" t="s">
        <v>5</v>
      </c>
      <c r="D112" s="71" t="s">
        <v>134</v>
      </c>
      <c r="E112" s="13" t="s">
        <v>381</v>
      </c>
      <c r="F112" s="52">
        <v>10800</v>
      </c>
      <c r="G112" s="23" t="s">
        <v>136</v>
      </c>
      <c r="H112" s="28" t="s">
        <v>627</v>
      </c>
      <c r="I112" s="28" t="s">
        <v>628</v>
      </c>
      <c r="J112" s="28" t="s">
        <v>629</v>
      </c>
      <c r="K112" s="28" t="s">
        <v>630</v>
      </c>
      <c r="L112" s="28" t="s">
        <v>317</v>
      </c>
      <c r="M112" s="13" t="s">
        <v>163</v>
      </c>
      <c r="N112" s="13" t="s">
        <v>163</v>
      </c>
      <c r="O112" s="13" t="s">
        <v>163</v>
      </c>
      <c r="P112" s="20">
        <v>30446.3</v>
      </c>
      <c r="Q112" s="13">
        <v>359</v>
      </c>
      <c r="R112" s="20">
        <f t="shared" si="134"/>
        <v>84.808635097493038</v>
      </c>
      <c r="S112" s="15">
        <f t="shared" si="135"/>
        <v>119.66666666666667</v>
      </c>
      <c r="T112" s="15">
        <f t="shared" si="136"/>
        <v>119.66666666666667</v>
      </c>
      <c r="U112" s="15">
        <f t="shared" si="137"/>
        <v>119.66666666666667</v>
      </c>
      <c r="V112" s="13" t="s">
        <v>547</v>
      </c>
      <c r="W112" s="13" t="s">
        <v>144</v>
      </c>
      <c r="Z112" s="13" t="s">
        <v>145</v>
      </c>
      <c r="AA112" s="15">
        <v>0</v>
      </c>
      <c r="AB112" s="20">
        <v>0</v>
      </c>
      <c r="AC112" s="15">
        <v>0</v>
      </c>
      <c r="AD112" s="20">
        <f t="shared" si="124"/>
        <v>0</v>
      </c>
      <c r="AE112" s="15">
        <v>0</v>
      </c>
      <c r="AF112" s="20">
        <f t="shared" si="126"/>
        <v>0</v>
      </c>
      <c r="AG112" s="15">
        <v>0</v>
      </c>
      <c r="AH112" s="20">
        <f t="shared" si="127"/>
        <v>0</v>
      </c>
      <c r="AI112" s="15">
        <v>0</v>
      </c>
      <c r="AJ112" s="20">
        <f t="shared" si="128"/>
        <v>0</v>
      </c>
      <c r="AK112" s="15">
        <v>0</v>
      </c>
      <c r="AL112" s="20">
        <f t="shared" si="133"/>
        <v>0</v>
      </c>
      <c r="AM112" s="15">
        <v>0</v>
      </c>
      <c r="AN112" s="20">
        <v>0</v>
      </c>
      <c r="AO112" s="16">
        <v>0</v>
      </c>
      <c r="AP112" s="20">
        <v>0</v>
      </c>
      <c r="AQ112" s="16">
        <v>0</v>
      </c>
      <c r="AR112" s="20">
        <v>0</v>
      </c>
      <c r="AS112" s="16">
        <v>0</v>
      </c>
      <c r="AT112" s="20">
        <v>0</v>
      </c>
      <c r="AU112" s="16">
        <v>0</v>
      </c>
      <c r="AV112" s="20">
        <v>0</v>
      </c>
      <c r="AW112" s="16">
        <f>Table1[[#This Row],[Students Per Fall]]</f>
        <v>119.66666666666667</v>
      </c>
      <c r="AX112" s="20">
        <f t="shared" si="122"/>
        <v>10148.766666666666</v>
      </c>
      <c r="AY112" s="16">
        <f>IF(Table1[[#This Row],[Sustainability Check 1 (2017-2018) Status]]="Continued", Table1[[#This Row],[Students Per Spring]], 0)</f>
        <v>119.66666666666667</v>
      </c>
      <c r="AZ112" s="20">
        <f t="shared" si="123"/>
        <v>10148.766666666666</v>
      </c>
      <c r="BA112" s="16">
        <f t="shared" si="120"/>
        <v>239.33333333333334</v>
      </c>
      <c r="BB112" s="20">
        <f t="shared" si="121"/>
        <v>20297.533333333333</v>
      </c>
      <c r="BC112" s="20" t="s">
        <v>145</v>
      </c>
      <c r="BD112" s="16">
        <v>61</v>
      </c>
      <c r="BE112" s="16">
        <v>120</v>
      </c>
      <c r="BF112" s="16">
        <v>112</v>
      </c>
      <c r="BG112" s="16">
        <f t="shared" si="125"/>
        <v>293</v>
      </c>
      <c r="BH112" s="20">
        <v>155.97</v>
      </c>
      <c r="BI112" s="20">
        <f>Table1[[#This Row],[Check 2 Students Total]]*Table1[[#This Row],[Summer 2018 Price Check]]</f>
        <v>45699.21</v>
      </c>
      <c r="BJ112" s="16">
        <f>IF(Table1[[#This Row],[Sustainability Check 2 (2018-2019) Status]]="Continued", Table1[[#This Row],[Check 2 Students Summer]], 0)</f>
        <v>61</v>
      </c>
      <c r="BK112" s="20">
        <f>Table1[[#This Row],[Summer 2018 Price Check]]*BJ112</f>
        <v>9514.17</v>
      </c>
      <c r="BL112" s="16">
        <f>IF(Table1[[#This Row],[Sustainability Check 2 (2018-2019) Status]]="Continued", Table1[[#This Row],[Check 2 Students Fall]], 0)</f>
        <v>120</v>
      </c>
      <c r="BM112" s="20">
        <f>Table1[[#This Row],[Summer 2018 Price Check]]*BL112</f>
        <v>18716.400000000001</v>
      </c>
      <c r="BN112" s="15">
        <f>IF(Table1[[#This Row],[Sustainability Check 2 (2018-2019) Status]]="Continued", Table1[Check 2 Students Spring], 0)</f>
        <v>112</v>
      </c>
      <c r="BO112" s="20">
        <f>Table1[[#This Row],[Summer 2018 Price Check]]*Table1[[#This Row],[Spring 2019 Students]]</f>
        <v>17468.64</v>
      </c>
      <c r="BP112" s="16">
        <f t="shared" si="90"/>
        <v>293</v>
      </c>
      <c r="BQ112" s="20">
        <f t="shared" si="91"/>
        <v>45699.21</v>
      </c>
      <c r="BR112" s="20" t="s">
        <v>145</v>
      </c>
      <c r="BS112" s="15">
        <v>0</v>
      </c>
      <c r="BT112" s="15">
        <v>46</v>
      </c>
      <c r="BU112" s="15">
        <v>46</v>
      </c>
      <c r="BV112" s="15">
        <f t="shared" si="129"/>
        <v>92</v>
      </c>
      <c r="BW112" s="20">
        <v>104.49</v>
      </c>
      <c r="BX112" s="20">
        <f t="shared" si="92"/>
        <v>9613.08</v>
      </c>
      <c r="BY112" s="13" t="s">
        <v>547</v>
      </c>
      <c r="BZ112" s="15">
        <f>IF(Table1[[#This Row],[Check 3 Status]]="Continued", Table1[[#This Row],[Check 3 Students Summer]], 0)</f>
        <v>0</v>
      </c>
      <c r="CA112" s="20">
        <f>Table1[[#This Row],[Check 3 Per Student Savings]]*BZ112</f>
        <v>0</v>
      </c>
      <c r="CB112" s="15">
        <f>IF(Table1[[#This Row],[Check 3 Status]]="Continued", Table1[[#This Row],[Check 3 Students Fall]], 0)</f>
        <v>46</v>
      </c>
      <c r="CC112" s="20">
        <f>Table1[[#This Row],[Check 3 Per Student Savings]]*CB112</f>
        <v>4806.54</v>
      </c>
      <c r="CD112" s="15">
        <f>IF(Table1[[#This Row],[Check 3 Status]]="Continued", Table1[[#This Row],[Check 3 Students Spring]], 0)</f>
        <v>46</v>
      </c>
      <c r="CE112" s="20">
        <f>Table1[[#This Row],[Check 3 Per Student Savings]]*CD112</f>
        <v>4806.54</v>
      </c>
      <c r="CF112" s="15">
        <f t="shared" si="93"/>
        <v>92</v>
      </c>
      <c r="CG112" s="20">
        <f t="shared" si="94"/>
        <v>9613.08</v>
      </c>
      <c r="CH112" s="20" t="s">
        <v>145</v>
      </c>
      <c r="CI112" s="15">
        <v>0</v>
      </c>
      <c r="CJ112" s="15">
        <v>46</v>
      </c>
      <c r="CK112" s="15">
        <v>46</v>
      </c>
      <c r="CL112" s="15">
        <f t="shared" si="131"/>
        <v>92</v>
      </c>
      <c r="CM112" s="20">
        <v>104.49</v>
      </c>
      <c r="CN112" s="20">
        <f t="shared" si="96"/>
        <v>9613.08</v>
      </c>
      <c r="CO112" s="15">
        <f>IF(Table1[[#This Row],[Check 4 Status]]="Continued", Table1[[#This Row],[Check 4 Students Summer]], 0)</f>
        <v>0</v>
      </c>
      <c r="CP112" s="20">
        <f>Table1[[#This Row],[Check 4 Per Student Savings]]*CO112</f>
        <v>0</v>
      </c>
      <c r="CQ112" s="15">
        <f>IF(Table1[[#This Row],[Check 4 Status]]="Continued", Table1[[#This Row],[Check 4 Students Fall]], 0)</f>
        <v>46</v>
      </c>
      <c r="CR112" s="20">
        <f>Table1[[#This Row],[Check 4 Per Student Savings]]*CQ112</f>
        <v>4806.54</v>
      </c>
      <c r="CS112" s="15">
        <f>IF(Table1[[#This Row],[Check 4 Status]]="Continued", Table1[[#This Row],[Check 4 Students Spring]], 0)</f>
        <v>46</v>
      </c>
      <c r="CT112" s="20">
        <f>Table1[[#This Row],[Check 4 Per Student Savings]]*CS112</f>
        <v>4806.54</v>
      </c>
      <c r="CU112" s="89">
        <f t="shared" si="97"/>
        <v>92</v>
      </c>
      <c r="CV112" s="20">
        <f t="shared" si="98"/>
        <v>9613.08</v>
      </c>
      <c r="CW112" s="20" t="s">
        <v>145</v>
      </c>
      <c r="CX112" s="15">
        <v>119.66666666666667</v>
      </c>
      <c r="CY112" s="15">
        <v>119.66666666666667</v>
      </c>
      <c r="CZ112" s="15">
        <v>119.66666666666667</v>
      </c>
      <c r="DA112" s="15">
        <f t="shared" si="99"/>
        <v>359</v>
      </c>
      <c r="DB112" s="20">
        <v>104.49</v>
      </c>
      <c r="DC112" s="20">
        <f t="shared" si="100"/>
        <v>37511.909999999996</v>
      </c>
      <c r="DD112" s="23" t="s">
        <v>136</v>
      </c>
      <c r="DE112" s="15">
        <f>IF(Table1[[#This Row],[Check 5 Status]]="Continued", Table1[[#This Row],[Check 5 Students Summer]], 0)</f>
        <v>119.66666666666667</v>
      </c>
      <c r="DF112" s="20">
        <f>Table1[[#This Row],[Check 5 Per Student Savings]]*DE112</f>
        <v>12503.97</v>
      </c>
      <c r="DG112" s="15">
        <f>IF(Table1[[#This Row],[Check 5 Status]]="Continued", Table1[[#This Row],[Check 5 Students Fall]], 0)</f>
        <v>119.66666666666667</v>
      </c>
      <c r="DH112" s="20">
        <f>Table1[[#This Row],[Check 5 Per Student Savings]]*DG112</f>
        <v>12503.97</v>
      </c>
      <c r="DI112" s="15">
        <f>IF(Table1[[#This Row],[Check 5 Status]]="Continued", Table1[[#This Row],[Check 5 Students Spring]], 0)</f>
        <v>119.66666666666667</v>
      </c>
      <c r="DJ112" s="20">
        <f>Table1[[#This Row],[Check 5 Per Student Savings]]*DI112</f>
        <v>12503.97</v>
      </c>
      <c r="DK112" s="15">
        <f t="shared" si="101"/>
        <v>359</v>
      </c>
      <c r="DL112" s="20">
        <f t="shared" si="102"/>
        <v>37511.909999999996</v>
      </c>
      <c r="DM112" s="20" t="s">
        <v>145</v>
      </c>
      <c r="DN112" s="15">
        <v>119.66666666666667</v>
      </c>
      <c r="DO112" s="15">
        <v>119.66666666666667</v>
      </c>
      <c r="DP112" s="15">
        <v>119.66666666666667</v>
      </c>
      <c r="DQ112" s="15">
        <f t="shared" si="103"/>
        <v>359</v>
      </c>
      <c r="DR112" s="20">
        <v>104.49</v>
      </c>
      <c r="DS112" s="20">
        <f t="shared" si="104"/>
        <v>37511.909999999996</v>
      </c>
      <c r="DT112" s="23" t="s">
        <v>136</v>
      </c>
      <c r="DU112" s="15">
        <f>IF(Table1[[#This Row],[Check 6 Status]]="Continued", Table1[[#This Row],[Check 6 Students Summer]], 0)</f>
        <v>119.66666666666667</v>
      </c>
      <c r="DV112" s="20">
        <f>Table1[[#This Row],[Check 6 Per Student Savings]]*DU112</f>
        <v>12503.97</v>
      </c>
      <c r="DW112" s="15">
        <f>IF(Table1[[#This Row],[Check 6 Status]]="Continued", Table1[[#This Row],[Check 6 Students Fall]], 0)</f>
        <v>119.66666666666667</v>
      </c>
      <c r="DX112" s="20">
        <f>Table1[[#This Row],[Check 6 Per Student Savings]]*DW112</f>
        <v>12503.97</v>
      </c>
      <c r="DY112" s="15">
        <f>IF(Table1[[#This Row],[Check 6 Status]]="Continued", Table1[[#This Row],[Check 6 Students Spring]], 0)</f>
        <v>119.66666666666667</v>
      </c>
      <c r="DZ112" s="20">
        <f>Table1[[#This Row],[Check 6 Per Student Savings]]*DY112</f>
        <v>12503.97</v>
      </c>
      <c r="EA112" s="15">
        <f t="shared" si="106"/>
        <v>359</v>
      </c>
      <c r="EB112" s="20">
        <f t="shared" si="107"/>
        <v>37511.909999999996</v>
      </c>
      <c r="EC112"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1434.3333333333335</v>
      </c>
      <c r="ED112"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160246.72333333333</v>
      </c>
      <c r="EE112" s="20">
        <f>Table1[[#This Row],[Grand Total Savings]]/Table1[[#This Row],[Total Award]]</f>
        <v>14.837659567901234</v>
      </c>
      <c r="EF112" s="13"/>
      <c r="EG112" s="13"/>
      <c r="EH112" s="13"/>
      <c r="EI112" s="13"/>
      <c r="EJ112" s="13"/>
      <c r="EK112" s="13"/>
      <c r="EL112" s="13"/>
      <c r="FB112" s="13"/>
      <c r="FC112" s="13"/>
      <c r="FD112" s="13"/>
      <c r="FE112" s="13"/>
    </row>
    <row r="113" spans="1:161" x14ac:dyDescent="0.25">
      <c r="A113" s="116">
        <v>234</v>
      </c>
      <c r="B113" s="39" t="s">
        <v>626</v>
      </c>
      <c r="C113" s="23" t="s">
        <v>5</v>
      </c>
      <c r="D113" s="71" t="s">
        <v>134</v>
      </c>
      <c r="E113" s="13" t="s">
        <v>243</v>
      </c>
      <c r="F113" s="52">
        <v>30000</v>
      </c>
      <c r="G113" s="23" t="s">
        <v>136</v>
      </c>
      <c r="H113" s="28" t="s">
        <v>631</v>
      </c>
      <c r="I113" s="28" t="s">
        <v>632</v>
      </c>
      <c r="J113" s="28" t="s">
        <v>633</v>
      </c>
      <c r="K113" s="28" t="s">
        <v>634</v>
      </c>
      <c r="L113" s="28" t="s">
        <v>506</v>
      </c>
      <c r="M113" s="13" t="s">
        <v>163</v>
      </c>
      <c r="N113" s="13" t="s">
        <v>163</v>
      </c>
      <c r="O113" s="13" t="s">
        <v>163</v>
      </c>
      <c r="P113" s="20">
        <v>781830</v>
      </c>
      <c r="Q113" s="16">
        <v>3066</v>
      </c>
      <c r="R113" s="20">
        <f t="shared" si="134"/>
        <v>255</v>
      </c>
      <c r="S113" s="15">
        <f t="shared" si="135"/>
        <v>1022</v>
      </c>
      <c r="T113" s="15">
        <f t="shared" si="136"/>
        <v>1022</v>
      </c>
      <c r="U113" s="15">
        <f t="shared" si="137"/>
        <v>1022</v>
      </c>
      <c r="V113" s="13" t="s">
        <v>601</v>
      </c>
      <c r="W113" s="13" t="s">
        <v>144</v>
      </c>
      <c r="Z113" s="13" t="s">
        <v>145</v>
      </c>
      <c r="AA113" s="15">
        <v>0</v>
      </c>
      <c r="AB113" s="20">
        <v>0</v>
      </c>
      <c r="AC113" s="15">
        <v>0</v>
      </c>
      <c r="AD113" s="20">
        <f t="shared" si="124"/>
        <v>0</v>
      </c>
      <c r="AE113" s="15">
        <v>0</v>
      </c>
      <c r="AF113" s="20">
        <f t="shared" si="126"/>
        <v>0</v>
      </c>
      <c r="AG113" s="15">
        <v>0</v>
      </c>
      <c r="AH113" s="20">
        <f t="shared" si="127"/>
        <v>0</v>
      </c>
      <c r="AI113" s="15">
        <v>0</v>
      </c>
      <c r="AJ113" s="20">
        <f t="shared" si="128"/>
        <v>0</v>
      </c>
      <c r="AK113" s="15">
        <v>0</v>
      </c>
      <c r="AL113" s="20">
        <f t="shared" si="133"/>
        <v>0</v>
      </c>
      <c r="AM113" s="15">
        <v>0</v>
      </c>
      <c r="AN113" s="20">
        <v>0</v>
      </c>
      <c r="AO113" s="16">
        <v>0</v>
      </c>
      <c r="AP113" s="20">
        <v>0</v>
      </c>
      <c r="AQ113" s="16">
        <f>Table1[[#This Row],[Students Per Spring]]</f>
        <v>1022</v>
      </c>
      <c r="AR113" s="20">
        <f>$R113*AQ113</f>
        <v>260610</v>
      </c>
      <c r="AS113" s="16">
        <f>AM113+AO113+AQ113</f>
        <v>1022</v>
      </c>
      <c r="AT113" s="20">
        <f>AN113+AP113+AR113</f>
        <v>260610</v>
      </c>
      <c r="AU113" s="16">
        <f>IF(Table1[[#This Row],[Sustainability Check 1 (2017-2018) Status]]="Continued", Table1[[#This Row],[Students Per Summer]], 0)</f>
        <v>1022</v>
      </c>
      <c r="AV113" s="20">
        <f>$R113*AU113</f>
        <v>260610</v>
      </c>
      <c r="AW113" s="16">
        <f>IF(Table1[[#This Row],[Sustainability Check 1 (2017-2018) Status]]="Continued", Table1[[#This Row],[Students Per Fall]], 0)</f>
        <v>1022</v>
      </c>
      <c r="AX113" s="20">
        <f t="shared" si="122"/>
        <v>260610</v>
      </c>
      <c r="AY113" s="16">
        <f>IF(Table1[[#This Row],[Sustainability Check 1 (2017-2018) Status]]="Continued", Table1[[#This Row],[Students Per Spring]], 0)</f>
        <v>1022</v>
      </c>
      <c r="AZ113" s="20">
        <f t="shared" si="123"/>
        <v>260610</v>
      </c>
      <c r="BA113" s="16">
        <f t="shared" si="120"/>
        <v>3066</v>
      </c>
      <c r="BB113" s="20">
        <f t="shared" si="121"/>
        <v>781830</v>
      </c>
      <c r="BC113" s="20" t="s">
        <v>145</v>
      </c>
      <c r="BD113" s="16">
        <v>600</v>
      </c>
      <c r="BE113" s="16">
        <v>1800</v>
      </c>
      <c r="BF113" s="16">
        <v>1800</v>
      </c>
      <c r="BG113" s="16">
        <f t="shared" si="125"/>
        <v>4200</v>
      </c>
      <c r="BH113" s="24">
        <v>100</v>
      </c>
      <c r="BI113" s="20">
        <f>Table1[[#This Row],[Check 2 Students Total]]*Table1[[#This Row],[Summer 2018 Price Check]]</f>
        <v>420000</v>
      </c>
      <c r="BJ113" s="16">
        <f>IF(Table1[[#This Row],[Sustainability Check 2 (2018-2019) Status]]="Continued", Table1[[#This Row],[Check 2 Students Summer]], 0)</f>
        <v>600</v>
      </c>
      <c r="BK113" s="20">
        <f>Table1[[#This Row],[Summer 2018 Price Check]]*BJ113</f>
        <v>60000</v>
      </c>
      <c r="BL113" s="16">
        <f>IF(Table1[[#This Row],[Sustainability Check 2 (2018-2019) Status]]="Continued", Table1[[#This Row],[Check 2 Students Fall]], 0)</f>
        <v>1800</v>
      </c>
      <c r="BM113" s="20">
        <f>Table1[[#This Row],[Summer 2018 Price Check]]*BL113</f>
        <v>180000</v>
      </c>
      <c r="BN113" s="15">
        <f>IF(Table1[[#This Row],[Sustainability Check 2 (2018-2019) Status]]="Continued", Table1[Check 2 Students Spring], 0)</f>
        <v>1800</v>
      </c>
      <c r="BO113" s="20">
        <f>Table1[[#This Row],[Summer 2018 Price Check]]*Table1[[#This Row],[Spring 2019 Students]]</f>
        <v>180000</v>
      </c>
      <c r="BP113" s="16">
        <f t="shared" si="90"/>
        <v>4200</v>
      </c>
      <c r="BQ113" s="20">
        <f t="shared" si="91"/>
        <v>420000</v>
      </c>
      <c r="BR113" s="20" t="s">
        <v>156</v>
      </c>
      <c r="BS113" s="15">
        <v>0</v>
      </c>
      <c r="BT113" s="15">
        <v>0</v>
      </c>
      <c r="BU113" s="15">
        <v>0</v>
      </c>
      <c r="BV113" s="15">
        <f t="shared" si="129"/>
        <v>0</v>
      </c>
      <c r="BW113" s="20"/>
      <c r="BX113" s="20">
        <f t="shared" si="92"/>
        <v>0</v>
      </c>
      <c r="BY113" s="13" t="s">
        <v>601</v>
      </c>
      <c r="BZ113" s="15">
        <f>IF(Table1[[#This Row],[Check 3 Status]]="Continued", Table1[[#This Row],[Check 3 Students Summer]], 0)</f>
        <v>0</v>
      </c>
      <c r="CA113" s="20">
        <f>Table1[[#This Row],[Check 3 Per Student Savings]]*BZ113</f>
        <v>0</v>
      </c>
      <c r="CB113" s="15">
        <f>IF(Table1[[#This Row],[Check 3 Status]]="Continued", Table1[[#This Row],[Check 3 Students Fall]], 0)</f>
        <v>0</v>
      </c>
      <c r="CC113" s="20">
        <f>Table1[[#This Row],[Check 3 Per Student Savings]]*CB113</f>
        <v>0</v>
      </c>
      <c r="CD113" s="15">
        <f>IF(Table1[[#This Row],[Check 3 Status]]="Continued", Table1[[#This Row],[Check 3 Students Spring]], 0)</f>
        <v>0</v>
      </c>
      <c r="CE113" s="20">
        <f>Table1[[#This Row],[Check 3 Per Student Savings]]*CD113</f>
        <v>0</v>
      </c>
      <c r="CF113" s="15">
        <f t="shared" si="93"/>
        <v>0</v>
      </c>
      <c r="CG113" s="20">
        <f t="shared" si="94"/>
        <v>0</v>
      </c>
      <c r="CH113" s="20" t="s">
        <v>156</v>
      </c>
      <c r="CI113" s="15">
        <v>0</v>
      </c>
      <c r="CJ113" s="15">
        <v>0</v>
      </c>
      <c r="CK113" s="15">
        <v>0</v>
      </c>
      <c r="CL113" s="15">
        <f t="shared" si="131"/>
        <v>0</v>
      </c>
      <c r="CM113" s="20"/>
      <c r="CN113" s="20">
        <f t="shared" si="96"/>
        <v>0</v>
      </c>
      <c r="CO113" s="15">
        <f>IF(Table1[[#This Row],[Check 4 Status]]="Continued", Table1[[#This Row],[Check 4 Students Summer]], 0)</f>
        <v>0</v>
      </c>
      <c r="CP113" s="20">
        <f>Table1[[#This Row],[Check 4 Per Student Savings]]*CO113</f>
        <v>0</v>
      </c>
      <c r="CQ113" s="15">
        <f>IF(Table1[[#This Row],[Check 4 Status]]="Continued", Table1[[#This Row],[Check 4 Students Fall]], 0)</f>
        <v>0</v>
      </c>
      <c r="CR113" s="20">
        <f>Table1[[#This Row],[Check 4 Per Student Savings]]*CQ113</f>
        <v>0</v>
      </c>
      <c r="CS113" s="15">
        <f>IF(Table1[[#This Row],[Check 4 Status]]="Continued", Table1[[#This Row],[Check 4 Students Spring]], 0)</f>
        <v>0</v>
      </c>
      <c r="CT113" s="20">
        <f>Table1[[#This Row],[Check 4 Per Student Savings]]*CS113</f>
        <v>0</v>
      </c>
      <c r="CU113" s="89">
        <f t="shared" si="97"/>
        <v>0</v>
      </c>
      <c r="CV113" s="20">
        <f t="shared" si="98"/>
        <v>0</v>
      </c>
      <c r="CW113" s="20" t="s">
        <v>156</v>
      </c>
      <c r="CX113" s="15">
        <v>1022</v>
      </c>
      <c r="CY113" s="15">
        <v>1022</v>
      </c>
      <c r="CZ113" s="15">
        <v>1022</v>
      </c>
      <c r="DA113" s="15">
        <f t="shared" si="99"/>
        <v>3066</v>
      </c>
      <c r="DB113" s="20"/>
      <c r="DC113" s="20">
        <f t="shared" si="100"/>
        <v>0</v>
      </c>
      <c r="DD113" s="23" t="s">
        <v>136</v>
      </c>
      <c r="DE113" s="15">
        <f>IF(Table1[[#This Row],[Check 5 Status]]="Continued", Table1[[#This Row],[Check 5 Students Summer]], 0)</f>
        <v>0</v>
      </c>
      <c r="DF113" s="20">
        <f>Table1[[#This Row],[Check 5 Per Student Savings]]*DE113</f>
        <v>0</v>
      </c>
      <c r="DG113" s="15">
        <f>IF(Table1[[#This Row],[Check 5 Status]]="Continued", Table1[[#This Row],[Check 5 Students Fall]], 0)</f>
        <v>0</v>
      </c>
      <c r="DH113" s="20">
        <f>Table1[[#This Row],[Check 5 Per Student Savings]]*DG113</f>
        <v>0</v>
      </c>
      <c r="DI113" s="15">
        <f>IF(Table1[[#This Row],[Check 5 Status]]="Continued", Table1[[#This Row],[Check 5 Students Spring]], 0)</f>
        <v>0</v>
      </c>
      <c r="DJ113" s="20">
        <f>Table1[[#This Row],[Check 5 Per Student Savings]]*DI113</f>
        <v>0</v>
      </c>
      <c r="DK113" s="15">
        <f t="shared" si="101"/>
        <v>0</v>
      </c>
      <c r="DL113" s="20">
        <f t="shared" si="102"/>
        <v>0</v>
      </c>
      <c r="DM113" s="20" t="s">
        <v>156</v>
      </c>
      <c r="DN113" s="15">
        <v>1022</v>
      </c>
      <c r="DO113" s="15">
        <v>1022</v>
      </c>
      <c r="DP113" s="15">
        <v>1022</v>
      </c>
      <c r="DQ113" s="15">
        <f t="shared" si="103"/>
        <v>3066</v>
      </c>
      <c r="DR113" s="20"/>
      <c r="DS113" s="20">
        <f t="shared" si="104"/>
        <v>0</v>
      </c>
      <c r="DT113" s="23" t="s">
        <v>136</v>
      </c>
      <c r="DU113" s="15">
        <f>IF(Table1[[#This Row],[Check 6 Status]]="Continued", Table1[[#This Row],[Check 6 Students Summer]], 0)</f>
        <v>0</v>
      </c>
      <c r="DV113" s="20">
        <f>Table1[[#This Row],[Check 6 Per Student Savings]]*DU113</f>
        <v>0</v>
      </c>
      <c r="DW113" s="15">
        <f>IF(Table1[[#This Row],[Check 6 Status]]="Continued", Table1[[#This Row],[Check 6 Students Fall]], 0)</f>
        <v>0</v>
      </c>
      <c r="DX113" s="20">
        <f>Table1[[#This Row],[Check 6 Per Student Savings]]*DW113</f>
        <v>0</v>
      </c>
      <c r="DY113" s="15">
        <f>IF(Table1[[#This Row],[Check 6 Status]]="Continued", Table1[[#This Row],[Check 6 Students Spring]], 0)</f>
        <v>0</v>
      </c>
      <c r="DZ113" s="20">
        <f>Table1[[#This Row],[Check 6 Per Student Savings]]*DY113</f>
        <v>0</v>
      </c>
      <c r="EA113" s="15">
        <f t="shared" si="106"/>
        <v>0</v>
      </c>
      <c r="EB113" s="20">
        <f t="shared" si="107"/>
        <v>0</v>
      </c>
      <c r="EC113"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8288</v>
      </c>
      <c r="ED113"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1462440</v>
      </c>
      <c r="EE113" s="20">
        <f>Table1[[#This Row],[Grand Total Savings]]/Table1[[#This Row],[Total Award]]</f>
        <v>48.747999999999998</v>
      </c>
      <c r="EF113" s="13"/>
      <c r="EG113" s="13"/>
      <c r="EH113" s="13"/>
      <c r="EI113" s="13"/>
      <c r="EJ113" s="13"/>
      <c r="EK113" s="13"/>
      <c r="EL113" s="13"/>
      <c r="FB113" s="13"/>
      <c r="FC113" s="13"/>
      <c r="FD113" s="13"/>
      <c r="FE113" s="13"/>
    </row>
    <row r="114" spans="1:161" x14ac:dyDescent="0.25">
      <c r="A114" s="116">
        <v>235</v>
      </c>
      <c r="B114" s="39" t="s">
        <v>626</v>
      </c>
      <c r="C114" s="23" t="s">
        <v>5</v>
      </c>
      <c r="D114" s="71" t="s">
        <v>134</v>
      </c>
      <c r="E114" s="13" t="s">
        <v>226</v>
      </c>
      <c r="F114" s="52">
        <v>25800</v>
      </c>
      <c r="G114" s="23" t="s">
        <v>136</v>
      </c>
      <c r="H114" s="28" t="s">
        <v>635</v>
      </c>
      <c r="I114" s="28" t="s">
        <v>636</v>
      </c>
      <c r="J114" s="28" t="s">
        <v>637</v>
      </c>
      <c r="K114" s="28" t="s">
        <v>638</v>
      </c>
      <c r="L114" s="28" t="s">
        <v>201</v>
      </c>
      <c r="M114" s="13" t="s">
        <v>163</v>
      </c>
      <c r="N114" s="13" t="s">
        <v>142</v>
      </c>
      <c r="O114" s="13" t="s">
        <v>142</v>
      </c>
      <c r="P114" s="20">
        <v>97080</v>
      </c>
      <c r="Q114" s="13">
        <v>400</v>
      </c>
      <c r="R114" s="20">
        <f t="shared" si="134"/>
        <v>242.7</v>
      </c>
      <c r="S114" s="15">
        <f t="shared" si="135"/>
        <v>133.33333333333334</v>
      </c>
      <c r="T114" s="15">
        <f t="shared" si="136"/>
        <v>133.33333333333334</v>
      </c>
      <c r="U114" s="15">
        <f t="shared" si="137"/>
        <v>133.33333333333334</v>
      </c>
      <c r="V114" s="13" t="s">
        <v>547</v>
      </c>
      <c r="W114" s="13" t="s">
        <v>144</v>
      </c>
      <c r="Z114" s="13" t="s">
        <v>145</v>
      </c>
      <c r="AA114" s="15">
        <v>0</v>
      </c>
      <c r="AB114" s="20">
        <v>0</v>
      </c>
      <c r="AC114" s="15">
        <v>0</v>
      </c>
      <c r="AD114" s="20">
        <f t="shared" si="124"/>
        <v>0</v>
      </c>
      <c r="AE114" s="15">
        <v>0</v>
      </c>
      <c r="AF114" s="20">
        <f t="shared" si="126"/>
        <v>0</v>
      </c>
      <c r="AG114" s="15">
        <v>0</v>
      </c>
      <c r="AH114" s="20">
        <f t="shared" si="127"/>
        <v>0</v>
      </c>
      <c r="AI114" s="15">
        <v>0</v>
      </c>
      <c r="AJ114" s="20">
        <f t="shared" si="128"/>
        <v>0</v>
      </c>
      <c r="AK114" s="15">
        <v>0</v>
      </c>
      <c r="AL114" s="20">
        <f t="shared" si="133"/>
        <v>0</v>
      </c>
      <c r="AM114" s="15">
        <v>0</v>
      </c>
      <c r="AN114" s="20">
        <v>0</v>
      </c>
      <c r="AO114" s="16">
        <v>0</v>
      </c>
      <c r="AP114" s="20">
        <v>0</v>
      </c>
      <c r="AQ114" s="16">
        <v>0</v>
      </c>
      <c r="AR114" s="20">
        <v>0</v>
      </c>
      <c r="AS114" s="16">
        <v>0</v>
      </c>
      <c r="AT114" s="20">
        <v>0</v>
      </c>
      <c r="AU114" s="16">
        <v>0</v>
      </c>
      <c r="AV114" s="20">
        <v>0</v>
      </c>
      <c r="AW114" s="16">
        <f>Table1[[#This Row],[Students Per Fall]]</f>
        <v>133.33333333333334</v>
      </c>
      <c r="AX114" s="20">
        <f t="shared" si="122"/>
        <v>32360</v>
      </c>
      <c r="AY114" s="16">
        <f>IF(Table1[[#This Row],[Sustainability Check 1 (2017-2018) Status]]="Continued", Table1[[#This Row],[Students Per Spring]], 0)</f>
        <v>133.33333333333334</v>
      </c>
      <c r="AZ114" s="20">
        <f t="shared" si="123"/>
        <v>32360</v>
      </c>
      <c r="BA114" s="16">
        <f t="shared" si="120"/>
        <v>266.66666666666669</v>
      </c>
      <c r="BB114" s="20">
        <f t="shared" si="121"/>
        <v>64720</v>
      </c>
      <c r="BC114" s="20" t="s">
        <v>145</v>
      </c>
      <c r="BD114" s="16">
        <v>0</v>
      </c>
      <c r="BE114" s="16">
        <v>120</v>
      </c>
      <c r="BF114" s="16">
        <v>200</v>
      </c>
      <c r="BG114" s="16">
        <f t="shared" si="125"/>
        <v>320</v>
      </c>
      <c r="BH114" s="24">
        <v>268.93</v>
      </c>
      <c r="BI114" s="20">
        <f>Table1[[#This Row],[Check 2 Students Total]]*Table1[[#This Row],[Summer 2018 Price Check]]</f>
        <v>86057.600000000006</v>
      </c>
      <c r="BJ114" s="16">
        <f>IF(Table1[[#This Row],[Sustainability Check 2 (2018-2019) Status]]="Continued", Table1[[#This Row],[Check 2 Students Summer]], 0)</f>
        <v>0</v>
      </c>
      <c r="BK114" s="20">
        <f>Table1[[#This Row],[Summer 2018 Price Check]]*BJ114</f>
        <v>0</v>
      </c>
      <c r="BL114" s="16">
        <f>IF(Table1[[#This Row],[Sustainability Check 2 (2018-2019) Status]]="Continued", Table1[[#This Row],[Check 2 Students Fall]], 0)</f>
        <v>120</v>
      </c>
      <c r="BM114" s="20">
        <f>Table1[[#This Row],[Summer 2018 Price Check]]*BL114</f>
        <v>32271.600000000002</v>
      </c>
      <c r="BN114" s="15">
        <f>IF(Table1[[#This Row],[Sustainability Check 2 (2018-2019) Status]]="Continued", Table1[Check 2 Students Spring], 0)</f>
        <v>200</v>
      </c>
      <c r="BO114" s="20">
        <f>Table1[[#This Row],[Summer 2018 Price Check]]*Table1[[#This Row],[Spring 2019 Students]]</f>
        <v>53786</v>
      </c>
      <c r="BP114" s="16">
        <f t="shared" si="90"/>
        <v>320</v>
      </c>
      <c r="BQ114" s="20">
        <f t="shared" si="91"/>
        <v>86057.600000000006</v>
      </c>
      <c r="BR114" s="20" t="s">
        <v>145</v>
      </c>
      <c r="BS114" s="15">
        <v>0</v>
      </c>
      <c r="BT114" s="15">
        <v>110</v>
      </c>
      <c r="BU114" s="15">
        <v>180</v>
      </c>
      <c r="BV114" s="15">
        <f t="shared" si="129"/>
        <v>290</v>
      </c>
      <c r="BW114" s="20">
        <v>245.99</v>
      </c>
      <c r="BX114" s="20">
        <f t="shared" si="92"/>
        <v>71337.100000000006</v>
      </c>
      <c r="BY114" s="13" t="s">
        <v>547</v>
      </c>
      <c r="BZ114" s="15">
        <f>IF(Table1[[#This Row],[Check 3 Status]]="Continued", Table1[[#This Row],[Check 3 Students Summer]], 0)</f>
        <v>0</v>
      </c>
      <c r="CA114" s="20">
        <f>Table1[[#This Row],[Check 3 Per Student Savings]]*BZ114</f>
        <v>0</v>
      </c>
      <c r="CB114" s="15">
        <f>IF(Table1[[#This Row],[Check 3 Status]]="Continued", Table1[[#This Row],[Check 3 Students Fall]], 0)</f>
        <v>110</v>
      </c>
      <c r="CC114" s="20">
        <f>Table1[[#This Row],[Check 3 Per Student Savings]]*CB114</f>
        <v>27058.9</v>
      </c>
      <c r="CD114" s="15">
        <f>IF(Table1[[#This Row],[Check 3 Status]]="Continued", Table1[[#This Row],[Check 3 Students Spring]], 0)</f>
        <v>180</v>
      </c>
      <c r="CE114" s="20">
        <f>Table1[[#This Row],[Check 3 Per Student Savings]]*CD114</f>
        <v>44278.200000000004</v>
      </c>
      <c r="CF114" s="15">
        <f t="shared" si="93"/>
        <v>290</v>
      </c>
      <c r="CG114" s="20">
        <f t="shared" si="94"/>
        <v>71337.100000000006</v>
      </c>
      <c r="CH114" s="20" t="s">
        <v>145</v>
      </c>
      <c r="CI114" s="15">
        <v>0</v>
      </c>
      <c r="CJ114" s="15">
        <v>110</v>
      </c>
      <c r="CK114" s="15">
        <v>180</v>
      </c>
      <c r="CL114" s="15">
        <f t="shared" si="131"/>
        <v>290</v>
      </c>
      <c r="CM114" s="20">
        <v>245.99</v>
      </c>
      <c r="CN114" s="20">
        <f t="shared" si="96"/>
        <v>71337.100000000006</v>
      </c>
      <c r="CO114" s="15">
        <f>IF(Table1[[#This Row],[Check 4 Status]]="Continued", Table1[[#This Row],[Check 4 Students Summer]], 0)</f>
        <v>0</v>
      </c>
      <c r="CP114" s="20">
        <f>Table1[[#This Row],[Check 4 Per Student Savings]]*CO114</f>
        <v>0</v>
      </c>
      <c r="CQ114" s="15">
        <f>IF(Table1[[#This Row],[Check 4 Status]]="Continued", Table1[[#This Row],[Check 4 Students Fall]], 0)</f>
        <v>110</v>
      </c>
      <c r="CR114" s="20">
        <f>Table1[[#This Row],[Check 4 Per Student Savings]]*CQ114</f>
        <v>27058.9</v>
      </c>
      <c r="CS114" s="15">
        <f>IF(Table1[[#This Row],[Check 4 Status]]="Continued", Table1[[#This Row],[Check 4 Students Spring]], 0)</f>
        <v>180</v>
      </c>
      <c r="CT114" s="20">
        <f>Table1[[#This Row],[Check 4 Per Student Savings]]*CS114</f>
        <v>44278.200000000004</v>
      </c>
      <c r="CU114" s="89">
        <f t="shared" si="97"/>
        <v>290</v>
      </c>
      <c r="CV114" s="20">
        <f t="shared" si="98"/>
        <v>71337.100000000006</v>
      </c>
      <c r="CW114" s="20" t="s">
        <v>145</v>
      </c>
      <c r="CX114" s="15">
        <v>133.33333333333334</v>
      </c>
      <c r="CY114" s="15">
        <v>133.33333333333334</v>
      </c>
      <c r="CZ114" s="15">
        <v>133.33333333333334</v>
      </c>
      <c r="DA114" s="15">
        <f t="shared" si="99"/>
        <v>400</v>
      </c>
      <c r="DB114" s="20">
        <v>245.99</v>
      </c>
      <c r="DC114" s="20">
        <f t="shared" si="100"/>
        <v>98396</v>
      </c>
      <c r="DD114" s="23" t="s">
        <v>136</v>
      </c>
      <c r="DE114" s="15">
        <f>IF(Table1[[#This Row],[Check 5 Status]]="Continued", Table1[[#This Row],[Check 5 Students Summer]], 0)</f>
        <v>133.33333333333334</v>
      </c>
      <c r="DF114" s="20">
        <f>Table1[[#This Row],[Check 5 Per Student Savings]]*DE114</f>
        <v>32798.666666666672</v>
      </c>
      <c r="DG114" s="15">
        <f>IF(Table1[[#This Row],[Check 5 Status]]="Continued", Table1[[#This Row],[Check 5 Students Fall]], 0)</f>
        <v>133.33333333333334</v>
      </c>
      <c r="DH114" s="20">
        <f>Table1[[#This Row],[Check 5 Per Student Savings]]*DG114</f>
        <v>32798.666666666672</v>
      </c>
      <c r="DI114" s="15">
        <f>IF(Table1[[#This Row],[Check 5 Status]]="Continued", Table1[[#This Row],[Check 5 Students Spring]], 0)</f>
        <v>133.33333333333334</v>
      </c>
      <c r="DJ114" s="20">
        <f>Table1[[#This Row],[Check 5 Per Student Savings]]*DI114</f>
        <v>32798.666666666672</v>
      </c>
      <c r="DK114" s="15">
        <f t="shared" si="101"/>
        <v>400</v>
      </c>
      <c r="DL114" s="20">
        <f t="shared" si="102"/>
        <v>98396.000000000015</v>
      </c>
      <c r="DM114" s="20" t="s">
        <v>145</v>
      </c>
      <c r="DN114" s="15">
        <v>133.33333333333334</v>
      </c>
      <c r="DO114" s="15">
        <v>133.33333333333334</v>
      </c>
      <c r="DP114" s="15">
        <v>133.33333333333334</v>
      </c>
      <c r="DQ114" s="15">
        <f t="shared" si="103"/>
        <v>400</v>
      </c>
      <c r="DR114" s="20">
        <v>245.99</v>
      </c>
      <c r="DS114" s="20">
        <f t="shared" si="104"/>
        <v>98396</v>
      </c>
      <c r="DT114" s="23" t="s">
        <v>136</v>
      </c>
      <c r="DU114" s="15">
        <f>IF(Table1[[#This Row],[Check 6 Status]]="Continued", Table1[[#This Row],[Check 6 Students Summer]], 0)</f>
        <v>133.33333333333334</v>
      </c>
      <c r="DV114" s="20">
        <f>Table1[[#This Row],[Check 6 Per Student Savings]]*DU114</f>
        <v>32798.666666666672</v>
      </c>
      <c r="DW114" s="15">
        <f>IF(Table1[[#This Row],[Check 6 Status]]="Continued", Table1[[#This Row],[Check 6 Students Fall]], 0)</f>
        <v>133.33333333333334</v>
      </c>
      <c r="DX114" s="20">
        <f>Table1[[#This Row],[Check 6 Per Student Savings]]*DW114</f>
        <v>32798.666666666672</v>
      </c>
      <c r="DY114" s="15">
        <f>IF(Table1[[#This Row],[Check 6 Status]]="Continued", Table1[[#This Row],[Check 6 Students Spring]], 0)</f>
        <v>133.33333333333334</v>
      </c>
      <c r="DZ114" s="20">
        <f>Table1[[#This Row],[Check 6 Per Student Savings]]*DY114</f>
        <v>32798.666666666672</v>
      </c>
      <c r="EA114" s="15">
        <f t="shared" si="106"/>
        <v>400</v>
      </c>
      <c r="EB114" s="20">
        <f t="shared" si="107"/>
        <v>98396.000000000015</v>
      </c>
      <c r="EC114"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1966.6666666666667</v>
      </c>
      <c r="ED114"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490243.80000000005</v>
      </c>
      <c r="EE114" s="20">
        <f>Table1[[#This Row],[Grand Total Savings]]/Table1[[#This Row],[Total Award]]</f>
        <v>19.001697674418608</v>
      </c>
      <c r="EF114" s="13"/>
      <c r="EG114" s="13"/>
      <c r="EH114" s="13"/>
      <c r="EI114" s="13"/>
      <c r="EJ114" s="13"/>
      <c r="EK114" s="13"/>
      <c r="EL114" s="13"/>
      <c r="FB114" s="13"/>
      <c r="FC114" s="13"/>
      <c r="FD114" s="13"/>
      <c r="FE114" s="13"/>
    </row>
    <row r="115" spans="1:161" x14ac:dyDescent="0.25">
      <c r="A115" s="116">
        <v>237</v>
      </c>
      <c r="B115" s="40" t="s">
        <v>626</v>
      </c>
      <c r="C115" s="23" t="s">
        <v>5</v>
      </c>
      <c r="D115" s="71" t="s">
        <v>134</v>
      </c>
      <c r="E115" s="13" t="s">
        <v>233</v>
      </c>
      <c r="F115" s="52">
        <v>10800</v>
      </c>
      <c r="G115" s="23" t="s">
        <v>136</v>
      </c>
      <c r="H115" s="28" t="s">
        <v>639</v>
      </c>
      <c r="I115" s="28" t="s">
        <v>640</v>
      </c>
      <c r="J115" s="28" t="s">
        <v>641</v>
      </c>
      <c r="K115" s="28" t="s">
        <v>642</v>
      </c>
      <c r="L115" s="28" t="s">
        <v>643</v>
      </c>
      <c r="M115" s="13" t="s">
        <v>163</v>
      </c>
      <c r="N115" s="13" t="s">
        <v>153</v>
      </c>
      <c r="O115" s="13" t="s">
        <v>153</v>
      </c>
      <c r="P115" s="20">
        <v>18008.22</v>
      </c>
      <c r="Q115" s="13">
        <v>90</v>
      </c>
      <c r="R115" s="20">
        <f t="shared" si="134"/>
        <v>200.09133333333335</v>
      </c>
      <c r="S115" s="15">
        <f t="shared" si="135"/>
        <v>30</v>
      </c>
      <c r="T115" s="15">
        <f t="shared" si="136"/>
        <v>30</v>
      </c>
      <c r="U115" s="15">
        <f t="shared" si="137"/>
        <v>30</v>
      </c>
      <c r="V115" s="13" t="s">
        <v>601</v>
      </c>
      <c r="W115" s="13" t="s">
        <v>144</v>
      </c>
      <c r="Z115" s="13" t="s">
        <v>145</v>
      </c>
      <c r="AA115" s="15">
        <v>0</v>
      </c>
      <c r="AB115" s="20">
        <v>0</v>
      </c>
      <c r="AC115" s="15">
        <v>0</v>
      </c>
      <c r="AD115" s="20">
        <f t="shared" si="124"/>
        <v>0</v>
      </c>
      <c r="AE115" s="15">
        <v>0</v>
      </c>
      <c r="AF115" s="20">
        <f t="shared" si="126"/>
        <v>0</v>
      </c>
      <c r="AG115" s="15">
        <v>0</v>
      </c>
      <c r="AH115" s="20">
        <f t="shared" si="127"/>
        <v>0</v>
      </c>
      <c r="AI115" s="15">
        <v>0</v>
      </c>
      <c r="AJ115" s="20">
        <f t="shared" si="128"/>
        <v>0</v>
      </c>
      <c r="AK115" s="15">
        <v>0</v>
      </c>
      <c r="AL115" s="20">
        <f t="shared" si="133"/>
        <v>0</v>
      </c>
      <c r="AM115" s="15">
        <v>0</v>
      </c>
      <c r="AN115" s="20">
        <v>0</v>
      </c>
      <c r="AO115" s="16">
        <v>0</v>
      </c>
      <c r="AP115" s="20">
        <v>0</v>
      </c>
      <c r="AQ115" s="16">
        <f>Table1[[#This Row],[Students Per Spring]]</f>
        <v>30</v>
      </c>
      <c r="AR115" s="20">
        <f>$R115*AQ115</f>
        <v>6002.7400000000007</v>
      </c>
      <c r="AS115" s="16">
        <f t="shared" ref="AS115:AT117" si="138">AM115+AO115+AQ115</f>
        <v>30</v>
      </c>
      <c r="AT115" s="20">
        <f t="shared" si="138"/>
        <v>6002.7400000000007</v>
      </c>
      <c r="AU115" s="16">
        <f>IF(Table1[[#This Row],[Sustainability Check 1 (2017-2018) Status]]="Continued", Table1[[#This Row],[Students Per Summer]], 0)</f>
        <v>30</v>
      </c>
      <c r="AV115" s="20">
        <f>$R115*AU115</f>
        <v>6002.7400000000007</v>
      </c>
      <c r="AW115" s="16">
        <f>IF(Table1[[#This Row],[Sustainability Check 1 (2017-2018) Status]]="Continued", Table1[[#This Row],[Students Per Fall]], 0)</f>
        <v>30</v>
      </c>
      <c r="AX115" s="20">
        <f t="shared" si="122"/>
        <v>6002.7400000000007</v>
      </c>
      <c r="AY115" s="16">
        <f>IF(Table1[[#This Row],[Sustainability Check 1 (2017-2018) Status]]="Continued", Table1[[#This Row],[Students Per Spring]], 0)</f>
        <v>30</v>
      </c>
      <c r="AZ115" s="20">
        <f t="shared" si="123"/>
        <v>6002.7400000000007</v>
      </c>
      <c r="BA115" s="16">
        <f t="shared" si="120"/>
        <v>90</v>
      </c>
      <c r="BB115" s="20">
        <f t="shared" si="121"/>
        <v>18008.22</v>
      </c>
      <c r="BC115" s="20" t="s">
        <v>145</v>
      </c>
      <c r="BD115" s="16">
        <v>30</v>
      </c>
      <c r="BE115" s="16">
        <v>60</v>
      </c>
      <c r="BF115" s="16">
        <v>60</v>
      </c>
      <c r="BG115" s="16">
        <f t="shared" si="125"/>
        <v>150</v>
      </c>
      <c r="BH115" s="24">
        <v>124.55</v>
      </c>
      <c r="BI115" s="20">
        <f>Table1[[#This Row],[Check 2 Students Total]]*Table1[[#This Row],[Summer 2018 Price Check]]</f>
        <v>18682.5</v>
      </c>
      <c r="BJ115" s="16">
        <f>IF(Table1[[#This Row],[Sustainability Check 2 (2018-2019) Status]]="Continued", Table1[[#This Row],[Check 2 Students Summer]], 0)</f>
        <v>30</v>
      </c>
      <c r="BK115" s="20">
        <f>Table1[[#This Row],[Summer 2018 Price Check]]*BJ115</f>
        <v>3736.5</v>
      </c>
      <c r="BL115" s="16">
        <f>IF(Table1[[#This Row],[Sustainability Check 2 (2018-2019) Status]]="Continued", Table1[[#This Row],[Check 2 Students Fall]], 0)</f>
        <v>60</v>
      </c>
      <c r="BM115" s="20">
        <f>Table1[[#This Row],[Summer 2018 Price Check]]*BL115</f>
        <v>7473</v>
      </c>
      <c r="BN115" s="15">
        <f>IF(Table1[[#This Row],[Sustainability Check 2 (2018-2019) Status]]="Continued", Table1[Check 2 Students Spring], 0)</f>
        <v>60</v>
      </c>
      <c r="BO115" s="20">
        <f>Table1[[#This Row],[Summer 2018 Price Check]]*Table1[[#This Row],[Spring 2019 Students]]</f>
        <v>7473</v>
      </c>
      <c r="BP115" s="16">
        <f t="shared" si="90"/>
        <v>150</v>
      </c>
      <c r="BQ115" s="20">
        <f t="shared" si="91"/>
        <v>18682.5</v>
      </c>
      <c r="BR115" s="20" t="s">
        <v>156</v>
      </c>
      <c r="BS115" s="15">
        <v>0</v>
      </c>
      <c r="BT115" s="15">
        <v>0</v>
      </c>
      <c r="BU115" s="15">
        <v>0</v>
      </c>
      <c r="BV115" s="15">
        <f t="shared" si="129"/>
        <v>0</v>
      </c>
      <c r="BW115" s="20">
        <v>0</v>
      </c>
      <c r="BX115" s="20">
        <f t="shared" si="92"/>
        <v>0</v>
      </c>
      <c r="BY115" s="13" t="s">
        <v>601</v>
      </c>
      <c r="BZ115" s="15">
        <f>IF(Table1[[#This Row],[Check 3 Status]]="Continued", Table1[[#This Row],[Check 3 Students Summer]], 0)</f>
        <v>0</v>
      </c>
      <c r="CA115" s="20">
        <f>Table1[[#This Row],[Check 3 Per Student Savings]]*BZ115</f>
        <v>0</v>
      </c>
      <c r="CB115" s="15">
        <f>IF(Table1[[#This Row],[Check 3 Status]]="Continued", Table1[[#This Row],[Check 3 Students Fall]], 0)</f>
        <v>0</v>
      </c>
      <c r="CC115" s="20">
        <f>Table1[[#This Row],[Check 3 Per Student Savings]]*CB115</f>
        <v>0</v>
      </c>
      <c r="CD115" s="15">
        <f>IF(Table1[[#This Row],[Check 3 Status]]="Continued", Table1[[#This Row],[Check 3 Students Spring]], 0)</f>
        <v>0</v>
      </c>
      <c r="CE115" s="20">
        <f>Table1[[#This Row],[Check 3 Per Student Savings]]*CD115</f>
        <v>0</v>
      </c>
      <c r="CF115" s="15">
        <f t="shared" si="93"/>
        <v>0</v>
      </c>
      <c r="CG115" s="20">
        <f t="shared" si="94"/>
        <v>0</v>
      </c>
      <c r="CH115" s="20" t="s">
        <v>156</v>
      </c>
      <c r="CI115" s="15">
        <v>0</v>
      </c>
      <c r="CJ115" s="15">
        <v>0</v>
      </c>
      <c r="CK115" s="15">
        <v>0</v>
      </c>
      <c r="CL115" s="15">
        <f t="shared" si="131"/>
        <v>0</v>
      </c>
      <c r="CM115" s="20">
        <v>0</v>
      </c>
      <c r="CN115" s="20">
        <f t="shared" si="96"/>
        <v>0</v>
      </c>
      <c r="CO115" s="15">
        <f>IF(Table1[[#This Row],[Check 4 Status]]="Continued", Table1[[#This Row],[Check 4 Students Summer]], 0)</f>
        <v>0</v>
      </c>
      <c r="CP115" s="20">
        <f>Table1[[#This Row],[Check 4 Per Student Savings]]*CO115</f>
        <v>0</v>
      </c>
      <c r="CQ115" s="15">
        <f>IF(Table1[[#This Row],[Check 4 Status]]="Continued", Table1[[#This Row],[Check 4 Students Fall]], 0)</f>
        <v>0</v>
      </c>
      <c r="CR115" s="20">
        <f>Table1[[#This Row],[Check 4 Per Student Savings]]*CQ115</f>
        <v>0</v>
      </c>
      <c r="CS115" s="15">
        <f>IF(Table1[[#This Row],[Check 4 Status]]="Continued", Table1[[#This Row],[Check 4 Students Spring]], 0)</f>
        <v>0</v>
      </c>
      <c r="CT115" s="20">
        <f>Table1[[#This Row],[Check 4 Per Student Savings]]*CS115</f>
        <v>0</v>
      </c>
      <c r="CU115" s="89">
        <f t="shared" si="97"/>
        <v>0</v>
      </c>
      <c r="CV115" s="20">
        <f t="shared" si="98"/>
        <v>0</v>
      </c>
      <c r="CW115" s="20" t="s">
        <v>156</v>
      </c>
      <c r="CX115" s="15">
        <v>30</v>
      </c>
      <c r="CY115" s="15">
        <v>30</v>
      </c>
      <c r="CZ115" s="15">
        <v>30</v>
      </c>
      <c r="DA115" s="15">
        <f t="shared" si="99"/>
        <v>90</v>
      </c>
      <c r="DB115" s="20">
        <v>0</v>
      </c>
      <c r="DC115" s="20">
        <f t="shared" si="100"/>
        <v>0</v>
      </c>
      <c r="DD115" s="23" t="s">
        <v>136</v>
      </c>
      <c r="DE115" s="15">
        <f>IF(Table1[[#This Row],[Check 5 Status]]="Continued", Table1[[#This Row],[Check 5 Students Summer]], 0)</f>
        <v>0</v>
      </c>
      <c r="DF115" s="20">
        <f>Table1[[#This Row],[Check 5 Per Student Savings]]*DE115</f>
        <v>0</v>
      </c>
      <c r="DG115" s="15">
        <f>IF(Table1[[#This Row],[Check 5 Status]]="Continued", Table1[[#This Row],[Check 5 Students Fall]], 0)</f>
        <v>0</v>
      </c>
      <c r="DH115" s="20">
        <f>Table1[[#This Row],[Check 5 Per Student Savings]]*DG115</f>
        <v>0</v>
      </c>
      <c r="DI115" s="15">
        <f>IF(Table1[[#This Row],[Check 5 Status]]="Continued", Table1[[#This Row],[Check 5 Students Spring]], 0)</f>
        <v>0</v>
      </c>
      <c r="DJ115" s="20">
        <f>Table1[[#This Row],[Check 5 Per Student Savings]]*DI115</f>
        <v>0</v>
      </c>
      <c r="DK115" s="15">
        <f t="shared" si="101"/>
        <v>0</v>
      </c>
      <c r="DL115" s="20">
        <f t="shared" si="102"/>
        <v>0</v>
      </c>
      <c r="DM115" s="20" t="s">
        <v>156</v>
      </c>
      <c r="DN115" s="15">
        <v>30</v>
      </c>
      <c r="DO115" s="15">
        <v>30</v>
      </c>
      <c r="DP115" s="15">
        <v>30</v>
      </c>
      <c r="DQ115" s="15">
        <f t="shared" si="103"/>
        <v>90</v>
      </c>
      <c r="DR115" s="20">
        <v>0</v>
      </c>
      <c r="DS115" s="20">
        <f t="shared" si="104"/>
        <v>0</v>
      </c>
      <c r="DT115" s="23" t="s">
        <v>136</v>
      </c>
      <c r="DU115" s="15">
        <f>IF(Table1[[#This Row],[Check 6 Status]]="Continued", Table1[[#This Row],[Check 6 Students Summer]], 0)</f>
        <v>0</v>
      </c>
      <c r="DV115" s="20">
        <f>Table1[[#This Row],[Check 6 Per Student Savings]]*DU115</f>
        <v>0</v>
      </c>
      <c r="DW115" s="15">
        <f>IF(Table1[[#This Row],[Check 6 Status]]="Continued", Table1[[#This Row],[Check 6 Students Fall]], 0)</f>
        <v>0</v>
      </c>
      <c r="DX115" s="20">
        <f>Table1[[#This Row],[Check 6 Per Student Savings]]*DW115</f>
        <v>0</v>
      </c>
      <c r="DY115" s="15">
        <f>IF(Table1[[#This Row],[Check 6 Status]]="Continued", Table1[[#This Row],[Check 6 Students Spring]], 0)</f>
        <v>0</v>
      </c>
      <c r="DZ115" s="20">
        <f>Table1[[#This Row],[Check 6 Per Student Savings]]*DY115</f>
        <v>0</v>
      </c>
      <c r="EA115" s="15">
        <f t="shared" si="106"/>
        <v>0</v>
      </c>
      <c r="EB115" s="20">
        <f t="shared" si="107"/>
        <v>0</v>
      </c>
      <c r="EC115"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270</v>
      </c>
      <c r="ED115"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42693.460000000006</v>
      </c>
      <c r="EE115" s="20">
        <f>Table1[[#This Row],[Grand Total Savings]]/Table1[[#This Row],[Total Award]]</f>
        <v>3.9530981481481486</v>
      </c>
      <c r="EF115" s="13"/>
      <c r="EG115" s="13"/>
      <c r="EH115" s="13"/>
      <c r="EI115" s="13"/>
      <c r="EJ115" s="13"/>
      <c r="EK115" s="13"/>
      <c r="EL115" s="13"/>
      <c r="FB115" s="13"/>
      <c r="FC115" s="13"/>
      <c r="FD115" s="13"/>
      <c r="FE115" s="13"/>
    </row>
    <row r="116" spans="1:161" x14ac:dyDescent="0.25">
      <c r="A116" s="116">
        <v>238</v>
      </c>
      <c r="B116" s="39" t="s">
        <v>626</v>
      </c>
      <c r="C116" s="23" t="s">
        <v>5</v>
      </c>
      <c r="D116" s="71" t="s">
        <v>134</v>
      </c>
      <c r="E116" s="13" t="s">
        <v>177</v>
      </c>
      <c r="F116" s="52">
        <v>15400</v>
      </c>
      <c r="G116" s="23" t="s">
        <v>136</v>
      </c>
      <c r="H116" s="28" t="s">
        <v>644</v>
      </c>
      <c r="I116" s="28" t="s">
        <v>645</v>
      </c>
      <c r="J116" s="28" t="s">
        <v>646</v>
      </c>
      <c r="K116" s="28" t="s">
        <v>647</v>
      </c>
      <c r="L116" s="28" t="s">
        <v>162</v>
      </c>
      <c r="M116" s="13" t="s">
        <v>163</v>
      </c>
      <c r="N116" s="13" t="s">
        <v>142</v>
      </c>
      <c r="O116" s="13" t="s">
        <v>142</v>
      </c>
      <c r="P116" s="20">
        <v>99086</v>
      </c>
      <c r="Q116" s="13">
        <v>481</v>
      </c>
      <c r="R116" s="20">
        <f t="shared" si="134"/>
        <v>206</v>
      </c>
      <c r="S116" s="15">
        <f t="shared" si="135"/>
        <v>160.33333333333334</v>
      </c>
      <c r="T116" s="15">
        <f t="shared" si="136"/>
        <v>160.33333333333334</v>
      </c>
      <c r="U116" s="15">
        <f t="shared" si="137"/>
        <v>160.33333333333334</v>
      </c>
      <c r="V116" s="13" t="s">
        <v>601</v>
      </c>
      <c r="W116" s="13" t="s">
        <v>144</v>
      </c>
      <c r="Z116" s="13" t="s">
        <v>145</v>
      </c>
      <c r="AA116" s="15">
        <v>0</v>
      </c>
      <c r="AB116" s="20">
        <v>0</v>
      </c>
      <c r="AC116" s="15">
        <v>0</v>
      </c>
      <c r="AD116" s="20">
        <f t="shared" si="124"/>
        <v>0</v>
      </c>
      <c r="AE116" s="15">
        <v>0</v>
      </c>
      <c r="AF116" s="20">
        <f t="shared" si="126"/>
        <v>0</v>
      </c>
      <c r="AG116" s="15">
        <v>0</v>
      </c>
      <c r="AH116" s="20">
        <f t="shared" si="127"/>
        <v>0</v>
      </c>
      <c r="AI116" s="15">
        <v>0</v>
      </c>
      <c r="AJ116" s="20">
        <f t="shared" si="128"/>
        <v>0</v>
      </c>
      <c r="AK116" s="15">
        <v>0</v>
      </c>
      <c r="AL116" s="20">
        <f t="shared" si="133"/>
        <v>0</v>
      </c>
      <c r="AM116" s="15">
        <v>0</v>
      </c>
      <c r="AN116" s="20">
        <v>0</v>
      </c>
      <c r="AO116" s="16">
        <v>0</v>
      </c>
      <c r="AP116" s="20">
        <v>0</v>
      </c>
      <c r="AQ116" s="16">
        <f>Table1[[#This Row],[Students Per Spring]]</f>
        <v>160.33333333333334</v>
      </c>
      <c r="AR116" s="20">
        <f>$R116*AQ116</f>
        <v>33028.666666666672</v>
      </c>
      <c r="AS116" s="16">
        <f t="shared" si="138"/>
        <v>160.33333333333334</v>
      </c>
      <c r="AT116" s="20">
        <f t="shared" si="138"/>
        <v>33028.666666666672</v>
      </c>
      <c r="AU116" s="16">
        <f>IF(Table1[[#This Row],[Sustainability Check 1 (2017-2018) Status]]="Continued", Table1[[#This Row],[Students Per Summer]], 0)</f>
        <v>160.33333333333334</v>
      </c>
      <c r="AV116" s="20">
        <f>$R116*AU116</f>
        <v>33028.666666666672</v>
      </c>
      <c r="AW116" s="16">
        <f>IF(Table1[[#This Row],[Sustainability Check 1 (2017-2018) Status]]="Continued", Table1[[#This Row],[Students Per Fall]], 0)</f>
        <v>160.33333333333334</v>
      </c>
      <c r="AX116" s="20">
        <f t="shared" si="122"/>
        <v>33028.666666666672</v>
      </c>
      <c r="AY116" s="16">
        <f>IF(Table1[[#This Row],[Sustainability Check 1 (2017-2018) Status]]="Continued", Table1[[#This Row],[Students Per Spring]], 0)</f>
        <v>160.33333333333334</v>
      </c>
      <c r="AZ116" s="20">
        <f t="shared" si="123"/>
        <v>33028.666666666672</v>
      </c>
      <c r="BA116" s="16">
        <f t="shared" ref="BA116:BA147" si="139">AU116+AW116+AY116</f>
        <v>481</v>
      </c>
      <c r="BB116" s="20">
        <f t="shared" ref="BB116:BB147" si="140">AV116+AX116+AZ116</f>
        <v>99086.000000000015</v>
      </c>
      <c r="BC116" s="20" t="s">
        <v>145</v>
      </c>
      <c r="BD116" s="16">
        <v>60</v>
      </c>
      <c r="BE116" s="16">
        <v>250</v>
      </c>
      <c r="BF116" s="16">
        <v>250</v>
      </c>
      <c r="BG116" s="16">
        <f t="shared" si="125"/>
        <v>560</v>
      </c>
      <c r="BH116" s="24">
        <v>299.95</v>
      </c>
      <c r="BI116" s="20">
        <f>Table1[[#This Row],[Check 2 Students Total]]*Table1[[#This Row],[Summer 2018 Price Check]]</f>
        <v>167972</v>
      </c>
      <c r="BJ116" s="16">
        <f>IF(Table1[[#This Row],[Sustainability Check 2 (2018-2019) Status]]="Continued", Table1[[#This Row],[Check 2 Students Summer]], 0)</f>
        <v>60</v>
      </c>
      <c r="BK116" s="20">
        <f>Table1[[#This Row],[Summer 2018 Price Check]]*BJ116</f>
        <v>17997</v>
      </c>
      <c r="BL116" s="16">
        <f>IF(Table1[[#This Row],[Sustainability Check 2 (2018-2019) Status]]="Continued", Table1[[#This Row],[Check 2 Students Fall]], 0)</f>
        <v>250</v>
      </c>
      <c r="BM116" s="20">
        <f>Table1[[#This Row],[Summer 2018 Price Check]]*BL116</f>
        <v>74987.5</v>
      </c>
      <c r="BN116" s="15">
        <f>IF(Table1[[#This Row],[Sustainability Check 2 (2018-2019) Status]]="Continued", Table1[Check 2 Students Spring], 0)</f>
        <v>250</v>
      </c>
      <c r="BO116" s="20">
        <f>Table1[[#This Row],[Summer 2018 Price Check]]*Table1[[#This Row],[Spring 2019 Students]]</f>
        <v>74987.5</v>
      </c>
      <c r="BP116" s="16">
        <f t="shared" si="90"/>
        <v>560</v>
      </c>
      <c r="BQ116" s="20">
        <f t="shared" si="91"/>
        <v>167972</v>
      </c>
      <c r="BR116" s="20" t="s">
        <v>145</v>
      </c>
      <c r="BS116" s="15">
        <v>60</v>
      </c>
      <c r="BT116" s="15">
        <v>332</v>
      </c>
      <c r="BU116" s="15">
        <v>225</v>
      </c>
      <c r="BV116" s="15">
        <f t="shared" si="129"/>
        <v>617</v>
      </c>
      <c r="BW116" s="20">
        <v>240</v>
      </c>
      <c r="BX116" s="20">
        <f t="shared" si="92"/>
        <v>148080</v>
      </c>
      <c r="BY116" s="13" t="s">
        <v>601</v>
      </c>
      <c r="BZ116" s="15">
        <f>IF(Table1[[#This Row],[Check 3 Status]]="Continued", Table1[[#This Row],[Check 3 Students Summer]], 0)</f>
        <v>60</v>
      </c>
      <c r="CA116" s="20">
        <f>Table1[[#This Row],[Check 3 Per Student Savings]]*BZ116</f>
        <v>14400</v>
      </c>
      <c r="CB116" s="15">
        <f>IF(Table1[[#This Row],[Check 3 Status]]="Continued", Table1[[#This Row],[Check 3 Students Fall]], 0)</f>
        <v>332</v>
      </c>
      <c r="CC116" s="20">
        <f>Table1[[#This Row],[Check 3 Per Student Savings]]*CB116</f>
        <v>79680</v>
      </c>
      <c r="CD116" s="15">
        <f>IF(Table1[[#This Row],[Check 3 Status]]="Continued", Table1[[#This Row],[Check 3 Students Spring]], 0)</f>
        <v>225</v>
      </c>
      <c r="CE116" s="20">
        <f>Table1[[#This Row],[Check 3 Per Student Savings]]*CD116</f>
        <v>54000</v>
      </c>
      <c r="CF116" s="15">
        <f t="shared" si="93"/>
        <v>617</v>
      </c>
      <c r="CG116" s="20">
        <f t="shared" si="94"/>
        <v>148080</v>
      </c>
      <c r="CH116" s="20" t="s">
        <v>145</v>
      </c>
      <c r="CI116" s="15">
        <v>60</v>
      </c>
      <c r="CJ116" s="15">
        <v>332</v>
      </c>
      <c r="CK116" s="15">
        <v>225</v>
      </c>
      <c r="CL116" s="15">
        <f t="shared" si="131"/>
        <v>617</v>
      </c>
      <c r="CM116" s="20">
        <v>240</v>
      </c>
      <c r="CN116" s="20">
        <f t="shared" si="96"/>
        <v>148080</v>
      </c>
      <c r="CO116" s="15">
        <f>IF(Table1[[#This Row],[Check 4 Status]]="Continued", Table1[[#This Row],[Check 4 Students Summer]], 0)</f>
        <v>60</v>
      </c>
      <c r="CP116" s="20">
        <f>Table1[[#This Row],[Check 4 Per Student Savings]]*CO116</f>
        <v>14400</v>
      </c>
      <c r="CQ116" s="15">
        <f>IF(Table1[[#This Row],[Check 4 Status]]="Continued", Table1[[#This Row],[Check 4 Students Fall]], 0)</f>
        <v>332</v>
      </c>
      <c r="CR116" s="20">
        <f>Table1[[#This Row],[Check 4 Per Student Savings]]*CQ116</f>
        <v>79680</v>
      </c>
      <c r="CS116" s="15">
        <f>IF(Table1[[#This Row],[Check 4 Status]]="Continued", Table1[[#This Row],[Check 4 Students Spring]], 0)</f>
        <v>225</v>
      </c>
      <c r="CT116" s="20">
        <f>Table1[[#This Row],[Check 4 Per Student Savings]]*CS116</f>
        <v>54000</v>
      </c>
      <c r="CU116" s="89">
        <f t="shared" si="97"/>
        <v>617</v>
      </c>
      <c r="CV116" s="20">
        <f t="shared" si="98"/>
        <v>148080</v>
      </c>
      <c r="CW116" s="20" t="s">
        <v>145</v>
      </c>
      <c r="CX116" s="15">
        <v>160.33333333333334</v>
      </c>
      <c r="CY116" s="15">
        <v>160.33333333333334</v>
      </c>
      <c r="CZ116" s="15">
        <v>160.33333333333334</v>
      </c>
      <c r="DA116" s="15">
        <f t="shared" si="99"/>
        <v>481</v>
      </c>
      <c r="DB116" s="20">
        <v>240</v>
      </c>
      <c r="DC116" s="20">
        <f t="shared" si="100"/>
        <v>115440</v>
      </c>
      <c r="DD116" s="23" t="s">
        <v>136</v>
      </c>
      <c r="DE116" s="15">
        <f>IF(Table1[[#This Row],[Check 5 Status]]="Continued", Table1[[#This Row],[Check 5 Students Summer]], 0)</f>
        <v>160.33333333333334</v>
      </c>
      <c r="DF116" s="20">
        <f>Table1[[#This Row],[Check 5 Per Student Savings]]*DE116</f>
        <v>38480</v>
      </c>
      <c r="DG116" s="15">
        <f>IF(Table1[[#This Row],[Check 5 Status]]="Continued", Table1[[#This Row],[Check 5 Students Fall]], 0)</f>
        <v>160.33333333333334</v>
      </c>
      <c r="DH116" s="20">
        <f>Table1[[#This Row],[Check 5 Per Student Savings]]*DG116</f>
        <v>38480</v>
      </c>
      <c r="DI116" s="15">
        <f>IF(Table1[[#This Row],[Check 5 Status]]="Continued", Table1[[#This Row],[Check 5 Students Spring]], 0)</f>
        <v>160.33333333333334</v>
      </c>
      <c r="DJ116" s="20">
        <f>Table1[[#This Row],[Check 5 Per Student Savings]]*DI116</f>
        <v>38480</v>
      </c>
      <c r="DK116" s="15">
        <f t="shared" si="101"/>
        <v>481</v>
      </c>
      <c r="DL116" s="20">
        <f t="shared" si="102"/>
        <v>115440</v>
      </c>
      <c r="DM116" s="20" t="s">
        <v>145</v>
      </c>
      <c r="DN116" s="15">
        <v>160.33333333333334</v>
      </c>
      <c r="DO116" s="15">
        <v>160.33333333333334</v>
      </c>
      <c r="DP116" s="15">
        <v>160.33333333333334</v>
      </c>
      <c r="DQ116" s="15">
        <f t="shared" si="103"/>
        <v>481</v>
      </c>
      <c r="DR116" s="20">
        <v>240</v>
      </c>
      <c r="DS116" s="20">
        <f t="shared" si="104"/>
        <v>115440</v>
      </c>
      <c r="DT116" s="23" t="s">
        <v>136</v>
      </c>
      <c r="DU116" s="15">
        <f>IF(Table1[[#This Row],[Check 6 Status]]="Continued", Table1[[#This Row],[Check 6 Students Summer]], 0)</f>
        <v>160.33333333333334</v>
      </c>
      <c r="DV116" s="20">
        <f>Table1[[#This Row],[Check 6 Per Student Savings]]*DU116</f>
        <v>38480</v>
      </c>
      <c r="DW116" s="15">
        <f>IF(Table1[[#This Row],[Check 6 Status]]="Continued", Table1[[#This Row],[Check 6 Students Fall]], 0)</f>
        <v>160.33333333333334</v>
      </c>
      <c r="DX116" s="20">
        <f>Table1[[#This Row],[Check 6 Per Student Savings]]*DW116</f>
        <v>38480</v>
      </c>
      <c r="DY116" s="15">
        <f>IF(Table1[[#This Row],[Check 6 Status]]="Continued", Table1[[#This Row],[Check 6 Students Spring]], 0)</f>
        <v>160.33333333333334</v>
      </c>
      <c r="DZ116" s="20">
        <f>Table1[[#This Row],[Check 6 Per Student Savings]]*DY116</f>
        <v>38480</v>
      </c>
      <c r="EA116" s="15">
        <f t="shared" si="106"/>
        <v>481</v>
      </c>
      <c r="EB116" s="20">
        <f t="shared" si="107"/>
        <v>115440</v>
      </c>
      <c r="EC116"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3397.3333333333335</v>
      </c>
      <c r="ED116"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827126.66666666674</v>
      </c>
      <c r="EE116" s="20">
        <f>Table1[[#This Row],[Grand Total Savings]]/Table1[[#This Row],[Total Award]]</f>
        <v>53.709523809523816</v>
      </c>
      <c r="EF116" s="13"/>
      <c r="EG116" s="13"/>
      <c r="EH116" s="13"/>
      <c r="EI116" s="13"/>
      <c r="EJ116" s="13"/>
      <c r="EK116" s="13"/>
      <c r="EL116" s="13"/>
      <c r="FB116" s="13"/>
      <c r="FC116" s="13"/>
      <c r="FD116" s="13"/>
      <c r="FE116" s="13"/>
    </row>
    <row r="117" spans="1:161" x14ac:dyDescent="0.25">
      <c r="A117" s="116">
        <v>240</v>
      </c>
      <c r="B117" s="40" t="s">
        <v>626</v>
      </c>
      <c r="C117" s="23" t="s">
        <v>5</v>
      </c>
      <c r="D117" s="71" t="s">
        <v>134</v>
      </c>
      <c r="E117" s="13" t="s">
        <v>477</v>
      </c>
      <c r="F117" s="52">
        <v>20800</v>
      </c>
      <c r="G117" s="23" t="s">
        <v>136</v>
      </c>
      <c r="H117" s="28" t="s">
        <v>648</v>
      </c>
      <c r="I117" s="28" t="s">
        <v>649</v>
      </c>
      <c r="J117" s="28" t="s">
        <v>139</v>
      </c>
      <c r="K117" s="28" t="s">
        <v>140</v>
      </c>
      <c r="L117" s="28" t="s">
        <v>141</v>
      </c>
      <c r="M117" s="13" t="s">
        <v>142</v>
      </c>
      <c r="N117" s="13" t="s">
        <v>142</v>
      </c>
      <c r="O117" s="13" t="s">
        <v>142</v>
      </c>
      <c r="P117" s="20">
        <v>132809.60000000001</v>
      </c>
      <c r="Q117" s="13">
        <v>616</v>
      </c>
      <c r="R117" s="20">
        <f t="shared" si="134"/>
        <v>215.60000000000002</v>
      </c>
      <c r="S117" s="15">
        <f t="shared" si="135"/>
        <v>205.33333333333334</v>
      </c>
      <c r="T117" s="15">
        <f t="shared" si="136"/>
        <v>205.33333333333334</v>
      </c>
      <c r="U117" s="15">
        <f t="shared" si="137"/>
        <v>205.33333333333334</v>
      </c>
      <c r="V117" s="13" t="s">
        <v>601</v>
      </c>
      <c r="W117" s="13" t="s">
        <v>144</v>
      </c>
      <c r="Z117" s="13" t="s">
        <v>145</v>
      </c>
      <c r="AA117" s="15">
        <v>0</v>
      </c>
      <c r="AB117" s="20">
        <v>0</v>
      </c>
      <c r="AC117" s="15">
        <v>0</v>
      </c>
      <c r="AD117" s="20">
        <f t="shared" si="124"/>
        <v>0</v>
      </c>
      <c r="AE117" s="15">
        <v>0</v>
      </c>
      <c r="AF117" s="20">
        <f t="shared" si="126"/>
        <v>0</v>
      </c>
      <c r="AG117" s="15">
        <v>0</v>
      </c>
      <c r="AH117" s="20">
        <f t="shared" si="127"/>
        <v>0</v>
      </c>
      <c r="AI117" s="15">
        <v>0</v>
      </c>
      <c r="AJ117" s="20">
        <f t="shared" si="128"/>
        <v>0</v>
      </c>
      <c r="AK117" s="15">
        <v>0</v>
      </c>
      <c r="AL117" s="20">
        <f t="shared" si="133"/>
        <v>0</v>
      </c>
      <c r="AM117" s="15">
        <v>0</v>
      </c>
      <c r="AN117" s="20">
        <v>0</v>
      </c>
      <c r="AO117" s="16">
        <v>0</v>
      </c>
      <c r="AP117" s="20">
        <v>0</v>
      </c>
      <c r="AQ117" s="16">
        <f>Table1[[#This Row],[Students Per Spring]]</f>
        <v>205.33333333333334</v>
      </c>
      <c r="AR117" s="20">
        <f>$R117*AQ117</f>
        <v>44269.866666666676</v>
      </c>
      <c r="AS117" s="16">
        <f t="shared" si="138"/>
        <v>205.33333333333334</v>
      </c>
      <c r="AT117" s="20">
        <f t="shared" si="138"/>
        <v>44269.866666666676</v>
      </c>
      <c r="AU117" s="16">
        <f>IF(Table1[[#This Row],[Sustainability Check 1 (2017-2018) Status]]="Continued", Table1[[#This Row],[Students Per Summer]], 0)</f>
        <v>205.33333333333334</v>
      </c>
      <c r="AV117" s="20">
        <f>$R117*AU117</f>
        <v>44269.866666666676</v>
      </c>
      <c r="AW117" s="16">
        <f>IF(Table1[[#This Row],[Sustainability Check 1 (2017-2018) Status]]="Continued", Table1[[#This Row],[Students Per Fall]], 0)</f>
        <v>205.33333333333334</v>
      </c>
      <c r="AX117" s="20">
        <f t="shared" si="122"/>
        <v>44269.866666666676</v>
      </c>
      <c r="AY117" s="16">
        <f>IF(Table1[[#This Row],[Sustainability Check 1 (2017-2018) Status]]="Continued", Table1[[#This Row],[Students Per Spring]], 0)</f>
        <v>205.33333333333334</v>
      </c>
      <c r="AZ117" s="20">
        <f t="shared" si="123"/>
        <v>44269.866666666676</v>
      </c>
      <c r="BA117" s="16">
        <f t="shared" si="139"/>
        <v>616</v>
      </c>
      <c r="BB117" s="20">
        <f t="shared" si="140"/>
        <v>132809.60000000003</v>
      </c>
      <c r="BC117" s="20" t="s">
        <v>145</v>
      </c>
      <c r="BD117" s="16">
        <v>205</v>
      </c>
      <c r="BE117" s="16">
        <v>205</v>
      </c>
      <c r="BF117" s="16">
        <v>205</v>
      </c>
      <c r="BG117" s="16">
        <f t="shared" si="125"/>
        <v>615</v>
      </c>
      <c r="BH117" s="20">
        <v>164.67</v>
      </c>
      <c r="BI117" s="20">
        <f>Table1[[#This Row],[Check 2 Students Total]]*Table1[[#This Row],[Summer 2018 Price Check]]</f>
        <v>101272.04999999999</v>
      </c>
      <c r="BJ117" s="16">
        <f>IF(Table1[[#This Row],[Sustainability Check 2 (2018-2019) Status]]="Continued", Table1[[#This Row],[Check 2 Students Summer]], 0)</f>
        <v>205</v>
      </c>
      <c r="BK117" s="20">
        <f>Table1[[#This Row],[Summer 2018 Price Check]]*BJ117</f>
        <v>33757.35</v>
      </c>
      <c r="BL117" s="16">
        <f>IF(Table1[[#This Row],[Sustainability Check 2 (2018-2019) Status]]="Continued", Table1[[#This Row],[Check 2 Students Fall]], 0)</f>
        <v>205</v>
      </c>
      <c r="BM117" s="20">
        <f>Table1[[#This Row],[Summer 2018 Price Check]]*BL117</f>
        <v>33757.35</v>
      </c>
      <c r="BN117" s="15">
        <f>IF(Table1[[#This Row],[Sustainability Check 2 (2018-2019) Status]]="Continued", Table1[Check 2 Students Spring], 0)</f>
        <v>205</v>
      </c>
      <c r="BO117" s="20">
        <f>Table1[[#This Row],[Summer 2018 Price Check]]*Table1[[#This Row],[Spring 2019 Students]]</f>
        <v>33757.35</v>
      </c>
      <c r="BP117" s="16">
        <f t="shared" si="90"/>
        <v>615</v>
      </c>
      <c r="BQ117" s="20">
        <f t="shared" si="91"/>
        <v>101272.04999999999</v>
      </c>
      <c r="BR117" s="20" t="s">
        <v>145</v>
      </c>
      <c r="BS117" s="15">
        <v>186</v>
      </c>
      <c r="BT117" s="15">
        <v>1257</v>
      </c>
      <c r="BU117" s="15">
        <v>700</v>
      </c>
      <c r="BV117" s="15">
        <f t="shared" si="129"/>
        <v>2143</v>
      </c>
      <c r="BW117" s="20">
        <v>149.71</v>
      </c>
      <c r="BX117" s="20">
        <f t="shared" si="92"/>
        <v>320828.53000000003</v>
      </c>
      <c r="BY117" s="13" t="s">
        <v>601</v>
      </c>
      <c r="BZ117" s="15">
        <f>IF(Table1[[#This Row],[Check 3 Status]]="Continued", Table1[[#This Row],[Check 3 Students Summer]], 0)</f>
        <v>186</v>
      </c>
      <c r="CA117" s="20">
        <f>Table1[[#This Row],[Check 3 Per Student Savings]]*BZ117</f>
        <v>27846.06</v>
      </c>
      <c r="CB117" s="15">
        <f>IF(Table1[[#This Row],[Check 3 Status]]="Continued", Table1[[#This Row],[Check 3 Students Fall]], 0)</f>
        <v>1257</v>
      </c>
      <c r="CC117" s="20">
        <f>Table1[[#This Row],[Check 3 Per Student Savings]]*CB117</f>
        <v>188185.47</v>
      </c>
      <c r="CD117" s="15">
        <f>IF(Table1[[#This Row],[Check 3 Status]]="Continued", Table1[[#This Row],[Check 3 Students Spring]], 0)</f>
        <v>700</v>
      </c>
      <c r="CE117" s="20">
        <f>Table1[[#This Row],[Check 3 Per Student Savings]]*CD117</f>
        <v>104797</v>
      </c>
      <c r="CF117" s="15">
        <f t="shared" si="93"/>
        <v>2143</v>
      </c>
      <c r="CG117" s="20">
        <f t="shared" si="94"/>
        <v>320828.53000000003</v>
      </c>
      <c r="CH117" s="20" t="s">
        <v>145</v>
      </c>
      <c r="CI117" s="15">
        <v>186</v>
      </c>
      <c r="CJ117" s="15">
        <v>1257</v>
      </c>
      <c r="CK117" s="15">
        <v>700</v>
      </c>
      <c r="CL117" s="15">
        <f t="shared" si="131"/>
        <v>2143</v>
      </c>
      <c r="CM117" s="20">
        <v>149.71</v>
      </c>
      <c r="CN117" s="20">
        <f t="shared" si="96"/>
        <v>320828.53000000003</v>
      </c>
      <c r="CO117" s="15">
        <f>IF(Table1[[#This Row],[Check 4 Status]]="Continued", Table1[[#This Row],[Check 4 Students Summer]], 0)</f>
        <v>186</v>
      </c>
      <c r="CP117" s="20">
        <f>Table1[[#This Row],[Check 4 Per Student Savings]]*CO117</f>
        <v>27846.06</v>
      </c>
      <c r="CQ117" s="15">
        <f>IF(Table1[[#This Row],[Check 4 Status]]="Continued", Table1[[#This Row],[Check 4 Students Fall]], 0)</f>
        <v>1257</v>
      </c>
      <c r="CR117" s="20">
        <f>Table1[[#This Row],[Check 4 Per Student Savings]]*CQ117</f>
        <v>188185.47</v>
      </c>
      <c r="CS117" s="15">
        <f>IF(Table1[[#This Row],[Check 4 Status]]="Continued", Table1[[#This Row],[Check 4 Students Spring]], 0)</f>
        <v>700</v>
      </c>
      <c r="CT117" s="20">
        <f>Table1[[#This Row],[Check 4 Per Student Savings]]*CS117</f>
        <v>104797</v>
      </c>
      <c r="CU117" s="89">
        <f t="shared" si="97"/>
        <v>2143</v>
      </c>
      <c r="CV117" s="20">
        <f t="shared" si="98"/>
        <v>320828.53000000003</v>
      </c>
      <c r="CW117" s="20" t="s">
        <v>145</v>
      </c>
      <c r="CX117" s="15">
        <v>205.33333333333334</v>
      </c>
      <c r="CY117" s="15">
        <v>205.33333333333334</v>
      </c>
      <c r="CZ117" s="15">
        <v>205.33333333333334</v>
      </c>
      <c r="DA117" s="15">
        <f t="shared" si="99"/>
        <v>616</v>
      </c>
      <c r="DB117" s="20">
        <v>149.71</v>
      </c>
      <c r="DC117" s="20">
        <f t="shared" si="100"/>
        <v>92221.36</v>
      </c>
      <c r="DD117" s="23" t="s">
        <v>136</v>
      </c>
      <c r="DE117" s="15">
        <f>IF(Table1[[#This Row],[Check 5 Status]]="Continued", Table1[[#This Row],[Check 5 Students Summer]], 0)</f>
        <v>205.33333333333334</v>
      </c>
      <c r="DF117" s="20">
        <f>Table1[[#This Row],[Check 5 Per Student Savings]]*DE117</f>
        <v>30740.453333333335</v>
      </c>
      <c r="DG117" s="15">
        <f>IF(Table1[[#This Row],[Check 5 Status]]="Continued", Table1[[#This Row],[Check 5 Students Fall]], 0)</f>
        <v>205.33333333333334</v>
      </c>
      <c r="DH117" s="20">
        <f>Table1[[#This Row],[Check 5 Per Student Savings]]*DG117</f>
        <v>30740.453333333335</v>
      </c>
      <c r="DI117" s="15">
        <f>IF(Table1[[#This Row],[Check 5 Status]]="Continued", Table1[[#This Row],[Check 5 Students Spring]], 0)</f>
        <v>205.33333333333334</v>
      </c>
      <c r="DJ117" s="20">
        <f>Table1[[#This Row],[Check 5 Per Student Savings]]*DI117</f>
        <v>30740.453333333335</v>
      </c>
      <c r="DK117" s="15">
        <f t="shared" si="101"/>
        <v>616</v>
      </c>
      <c r="DL117" s="20">
        <f t="shared" si="102"/>
        <v>92221.36</v>
      </c>
      <c r="DM117" s="20" t="s">
        <v>145</v>
      </c>
      <c r="DN117" s="15">
        <v>205.33333333333334</v>
      </c>
      <c r="DO117" s="15">
        <v>205.33333333333334</v>
      </c>
      <c r="DP117" s="15">
        <v>205.33333333333334</v>
      </c>
      <c r="DQ117" s="15">
        <f t="shared" si="103"/>
        <v>616</v>
      </c>
      <c r="DR117" s="20">
        <v>149.71</v>
      </c>
      <c r="DS117" s="20">
        <f t="shared" si="104"/>
        <v>92221.36</v>
      </c>
      <c r="DT117" s="23" t="s">
        <v>136</v>
      </c>
      <c r="DU117" s="15">
        <f>IF(Table1[[#This Row],[Check 6 Status]]="Continued", Table1[[#This Row],[Check 6 Students Summer]], 0)</f>
        <v>205.33333333333334</v>
      </c>
      <c r="DV117" s="20">
        <f>Table1[[#This Row],[Check 6 Per Student Savings]]*DU117</f>
        <v>30740.453333333335</v>
      </c>
      <c r="DW117" s="15">
        <f>IF(Table1[[#This Row],[Check 6 Status]]="Continued", Table1[[#This Row],[Check 6 Students Fall]], 0)</f>
        <v>205.33333333333334</v>
      </c>
      <c r="DX117" s="20">
        <f>Table1[[#This Row],[Check 6 Per Student Savings]]*DW117</f>
        <v>30740.453333333335</v>
      </c>
      <c r="DY117" s="15">
        <f>IF(Table1[[#This Row],[Check 6 Status]]="Continued", Table1[[#This Row],[Check 6 Students Spring]], 0)</f>
        <v>205.33333333333334</v>
      </c>
      <c r="DZ117" s="20">
        <f>Table1[[#This Row],[Check 6 Per Student Savings]]*DY117</f>
        <v>30740.453333333335</v>
      </c>
      <c r="EA117" s="15">
        <f t="shared" si="106"/>
        <v>616</v>
      </c>
      <c r="EB117" s="20">
        <f t="shared" si="107"/>
        <v>92221.36</v>
      </c>
      <c r="EC117"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6954.3333333333339</v>
      </c>
      <c r="ED117"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1104451.2966666669</v>
      </c>
      <c r="EE117" s="20">
        <f>Table1[[#This Row],[Grand Total Savings]]/Table1[[#This Row],[Total Award]]</f>
        <v>53.098620032051294</v>
      </c>
      <c r="EF117" s="13"/>
      <c r="EG117" s="13"/>
      <c r="EH117" s="13"/>
      <c r="EI117" s="13"/>
      <c r="EJ117" s="13"/>
      <c r="EK117" s="13"/>
      <c r="EL117" s="13"/>
      <c r="FB117" s="13"/>
      <c r="FC117" s="13"/>
      <c r="FD117" s="13"/>
      <c r="FE117" s="13"/>
    </row>
    <row r="118" spans="1:161" x14ac:dyDescent="0.25">
      <c r="A118" s="116">
        <v>241</v>
      </c>
      <c r="B118" s="39" t="s">
        <v>626</v>
      </c>
      <c r="C118" s="23" t="s">
        <v>5</v>
      </c>
      <c r="D118" s="71" t="s">
        <v>134</v>
      </c>
      <c r="E118" s="13" t="s">
        <v>262</v>
      </c>
      <c r="F118" s="52">
        <v>10800</v>
      </c>
      <c r="G118" s="23" t="s">
        <v>136</v>
      </c>
      <c r="H118" s="28" t="s">
        <v>263</v>
      </c>
      <c r="I118" s="28" t="s">
        <v>264</v>
      </c>
      <c r="J118" s="28" t="s">
        <v>650</v>
      </c>
      <c r="K118" s="28" t="s">
        <v>651</v>
      </c>
      <c r="L118" s="28" t="s">
        <v>201</v>
      </c>
      <c r="M118" s="13" t="s">
        <v>163</v>
      </c>
      <c r="N118" s="13" t="s">
        <v>163</v>
      </c>
      <c r="O118" s="13" t="s">
        <v>163</v>
      </c>
      <c r="P118" s="131">
        <v>22161</v>
      </c>
      <c r="Q118" s="13">
        <v>72</v>
      </c>
      <c r="R118" s="20">
        <f t="shared" si="134"/>
        <v>307.79166666666669</v>
      </c>
      <c r="S118" s="15">
        <f t="shared" si="135"/>
        <v>24</v>
      </c>
      <c r="T118" s="15">
        <f t="shared" si="136"/>
        <v>24</v>
      </c>
      <c r="U118" s="15">
        <f t="shared" si="137"/>
        <v>24</v>
      </c>
      <c r="V118" s="13" t="s">
        <v>547</v>
      </c>
      <c r="W118" s="13" t="s">
        <v>144</v>
      </c>
      <c r="Z118" s="42" t="s">
        <v>145</v>
      </c>
      <c r="AA118" s="15">
        <v>0</v>
      </c>
      <c r="AB118" s="20">
        <v>0</v>
      </c>
      <c r="AC118" s="15">
        <v>0</v>
      </c>
      <c r="AD118" s="20">
        <f t="shared" si="124"/>
        <v>0</v>
      </c>
      <c r="AE118" s="15">
        <v>0</v>
      </c>
      <c r="AF118" s="20">
        <f t="shared" si="126"/>
        <v>0</v>
      </c>
      <c r="AG118" s="15">
        <v>0</v>
      </c>
      <c r="AH118" s="20">
        <f t="shared" si="127"/>
        <v>0</v>
      </c>
      <c r="AI118" s="15">
        <v>0</v>
      </c>
      <c r="AJ118" s="20">
        <f t="shared" si="128"/>
        <v>0</v>
      </c>
      <c r="AK118" s="15">
        <v>0</v>
      </c>
      <c r="AL118" s="20">
        <f t="shared" si="133"/>
        <v>0</v>
      </c>
      <c r="AM118" s="15">
        <v>0</v>
      </c>
      <c r="AN118" s="20">
        <v>0</v>
      </c>
      <c r="AO118" s="16">
        <v>0</v>
      </c>
      <c r="AP118" s="20">
        <v>0</v>
      </c>
      <c r="AQ118" s="16">
        <v>0</v>
      </c>
      <c r="AR118" s="20">
        <v>0</v>
      </c>
      <c r="AS118" s="16">
        <v>0</v>
      </c>
      <c r="AT118" s="20">
        <v>0</v>
      </c>
      <c r="AU118" s="16">
        <v>0</v>
      </c>
      <c r="AV118" s="20">
        <v>0</v>
      </c>
      <c r="AW118" s="16">
        <f>Table1[[#This Row],[Students Per Fall]]</f>
        <v>24</v>
      </c>
      <c r="AX118" s="20">
        <f t="shared" si="122"/>
        <v>7387</v>
      </c>
      <c r="AY118" s="16">
        <f>IF(Table1[[#This Row],[Sustainability Check 1 (2017-2018) Status]]="Continued", Table1[[#This Row],[Students Per Spring]], 0)</f>
        <v>24</v>
      </c>
      <c r="AZ118" s="20">
        <f t="shared" si="123"/>
        <v>7387</v>
      </c>
      <c r="BA118" s="16">
        <f t="shared" si="139"/>
        <v>48</v>
      </c>
      <c r="BB118" s="20">
        <f t="shared" si="140"/>
        <v>14774</v>
      </c>
      <c r="BC118" s="20" t="s">
        <v>145</v>
      </c>
      <c r="BD118" s="16">
        <v>24</v>
      </c>
      <c r="BE118" s="16">
        <v>24</v>
      </c>
      <c r="BF118" s="16">
        <v>24</v>
      </c>
      <c r="BG118" s="16">
        <f t="shared" si="125"/>
        <v>72</v>
      </c>
      <c r="BH118" s="20">
        <v>314.8</v>
      </c>
      <c r="BI118" s="20">
        <f>Table1[[#This Row],[Check 2 Students Total]]*Table1[[#This Row],[Summer 2018 Price Check]]</f>
        <v>22665.600000000002</v>
      </c>
      <c r="BJ118" s="16">
        <f>IF(Table1[[#This Row],[Sustainability Check 2 (2018-2019) Status]]="Continued", Table1[[#This Row],[Check 2 Students Summer]], 0)</f>
        <v>24</v>
      </c>
      <c r="BK118" s="20">
        <f>Table1[[#This Row],[Summer 2018 Price Check]]*BJ118</f>
        <v>7555.2000000000007</v>
      </c>
      <c r="BL118" s="16">
        <f>IF(Table1[[#This Row],[Sustainability Check 2 (2018-2019) Status]]="Continued", Table1[[#This Row],[Check 2 Students Fall]], 0)</f>
        <v>24</v>
      </c>
      <c r="BM118" s="20">
        <f>Table1[[#This Row],[Summer 2018 Price Check]]*BL118</f>
        <v>7555.2000000000007</v>
      </c>
      <c r="BN118" s="15">
        <f>IF(Table1[[#This Row],[Sustainability Check 2 (2018-2019) Status]]="Continued", Table1[Check 2 Students Spring], 0)</f>
        <v>24</v>
      </c>
      <c r="BO118" s="20">
        <f>Table1[[#This Row],[Summer 2018 Price Check]]*Table1[[#This Row],[Spring 2019 Students]]</f>
        <v>7555.2000000000007</v>
      </c>
      <c r="BP118" s="16">
        <f t="shared" si="90"/>
        <v>72</v>
      </c>
      <c r="BQ118" s="20">
        <f t="shared" si="91"/>
        <v>22665.600000000002</v>
      </c>
      <c r="BR118" s="20" t="s">
        <v>145</v>
      </c>
      <c r="BS118" s="15">
        <v>24</v>
      </c>
      <c r="BT118" s="15">
        <v>24</v>
      </c>
      <c r="BU118" s="15">
        <v>24</v>
      </c>
      <c r="BV118" s="15">
        <f t="shared" si="129"/>
        <v>72</v>
      </c>
      <c r="BW118" s="20">
        <v>316</v>
      </c>
      <c r="BX118" s="20">
        <f t="shared" si="92"/>
        <v>22752</v>
      </c>
      <c r="BY118" s="13" t="s">
        <v>547</v>
      </c>
      <c r="BZ118" s="15">
        <f>IF(Table1[[#This Row],[Check 3 Status]]="Continued", Table1[[#This Row],[Check 3 Students Summer]], 0)</f>
        <v>24</v>
      </c>
      <c r="CA118" s="20">
        <f>Table1[[#This Row],[Check 3 Per Student Savings]]*BZ118</f>
        <v>7584</v>
      </c>
      <c r="CB118" s="15">
        <f>IF(Table1[[#This Row],[Check 3 Status]]="Continued", Table1[[#This Row],[Check 3 Students Fall]], 0)</f>
        <v>24</v>
      </c>
      <c r="CC118" s="20">
        <f>Table1[[#This Row],[Check 3 Per Student Savings]]*CB118</f>
        <v>7584</v>
      </c>
      <c r="CD118" s="15">
        <f>IF(Table1[[#This Row],[Check 3 Status]]="Continued", Table1[[#This Row],[Check 3 Students Spring]], 0)</f>
        <v>24</v>
      </c>
      <c r="CE118" s="20">
        <f>Table1[[#This Row],[Check 3 Per Student Savings]]*CD118</f>
        <v>7584</v>
      </c>
      <c r="CF118" s="15">
        <f t="shared" si="93"/>
        <v>72</v>
      </c>
      <c r="CG118" s="20">
        <f t="shared" si="94"/>
        <v>22752</v>
      </c>
      <c r="CH118" s="20" t="s">
        <v>145</v>
      </c>
      <c r="CI118" s="15">
        <v>24</v>
      </c>
      <c r="CJ118" s="15">
        <v>24</v>
      </c>
      <c r="CK118" s="15">
        <v>24</v>
      </c>
      <c r="CL118" s="15">
        <f t="shared" si="131"/>
        <v>72</v>
      </c>
      <c r="CM118" s="20">
        <v>316</v>
      </c>
      <c r="CN118" s="20">
        <f t="shared" si="96"/>
        <v>22752</v>
      </c>
      <c r="CO118" s="15">
        <f>IF(Table1[[#This Row],[Check 4 Status]]="Continued", Table1[[#This Row],[Check 4 Students Summer]], 0)</f>
        <v>24</v>
      </c>
      <c r="CP118" s="20">
        <f>Table1[[#This Row],[Check 4 Per Student Savings]]*CO118</f>
        <v>7584</v>
      </c>
      <c r="CQ118" s="15">
        <f>IF(Table1[[#This Row],[Check 4 Status]]="Continued", Table1[[#This Row],[Check 4 Students Fall]], 0)</f>
        <v>24</v>
      </c>
      <c r="CR118" s="20">
        <f>Table1[[#This Row],[Check 4 Per Student Savings]]*CQ118</f>
        <v>7584</v>
      </c>
      <c r="CS118" s="15">
        <f>IF(Table1[[#This Row],[Check 4 Status]]="Continued", Table1[[#This Row],[Check 4 Students Spring]], 0)</f>
        <v>24</v>
      </c>
      <c r="CT118" s="20">
        <f>Table1[[#This Row],[Check 4 Per Student Savings]]*CS118</f>
        <v>7584</v>
      </c>
      <c r="CU118" s="89">
        <f t="shared" si="97"/>
        <v>72</v>
      </c>
      <c r="CV118" s="20">
        <f t="shared" si="98"/>
        <v>22752</v>
      </c>
      <c r="CW118" s="20" t="s">
        <v>145</v>
      </c>
      <c r="CX118" s="15">
        <v>24</v>
      </c>
      <c r="CY118" s="15">
        <v>24</v>
      </c>
      <c r="CZ118" s="15">
        <v>24</v>
      </c>
      <c r="DA118" s="15">
        <f t="shared" si="99"/>
        <v>72</v>
      </c>
      <c r="DB118" s="20">
        <v>316</v>
      </c>
      <c r="DC118" s="20">
        <f t="shared" si="100"/>
        <v>22752</v>
      </c>
      <c r="DD118" s="23" t="s">
        <v>136</v>
      </c>
      <c r="DE118" s="15">
        <f>IF(Table1[[#This Row],[Check 5 Status]]="Continued", Table1[[#This Row],[Check 5 Students Summer]], 0)</f>
        <v>24</v>
      </c>
      <c r="DF118" s="20">
        <f>Table1[[#This Row],[Check 5 Per Student Savings]]*DE118</f>
        <v>7584</v>
      </c>
      <c r="DG118" s="15">
        <f>IF(Table1[[#This Row],[Check 5 Status]]="Continued", Table1[[#This Row],[Check 5 Students Fall]], 0)</f>
        <v>24</v>
      </c>
      <c r="DH118" s="20">
        <f>Table1[[#This Row],[Check 5 Per Student Savings]]*DG118</f>
        <v>7584</v>
      </c>
      <c r="DI118" s="15">
        <f>IF(Table1[[#This Row],[Check 5 Status]]="Continued", Table1[[#This Row],[Check 5 Students Spring]], 0)</f>
        <v>24</v>
      </c>
      <c r="DJ118" s="20">
        <f>Table1[[#This Row],[Check 5 Per Student Savings]]*DI118</f>
        <v>7584</v>
      </c>
      <c r="DK118" s="15">
        <f t="shared" si="101"/>
        <v>72</v>
      </c>
      <c r="DL118" s="20">
        <f t="shared" si="102"/>
        <v>22752</v>
      </c>
      <c r="DM118" s="20" t="s">
        <v>224</v>
      </c>
      <c r="DN118" s="15">
        <v>24</v>
      </c>
      <c r="DO118" s="15">
        <v>24</v>
      </c>
      <c r="DP118" s="15">
        <v>24</v>
      </c>
      <c r="DQ118" s="15">
        <f t="shared" si="103"/>
        <v>72</v>
      </c>
      <c r="DR118" s="20">
        <v>316</v>
      </c>
      <c r="DS118" s="20">
        <f t="shared" si="104"/>
        <v>22752</v>
      </c>
      <c r="DT118" s="23" t="s">
        <v>136</v>
      </c>
      <c r="DU118" s="15">
        <f>IF(Table1[[#This Row],[Check 6 Status]]="Continued", Table1[[#This Row],[Check 6 Students Summer]], 0)</f>
        <v>0</v>
      </c>
      <c r="DV118" s="20">
        <f>Table1[[#This Row],[Check 6 Per Student Savings]]*DU118</f>
        <v>0</v>
      </c>
      <c r="DW118" s="15">
        <f>IF(Table1[[#This Row],[Check 6 Status]]="Continued", Table1[[#This Row],[Check 6 Students Fall]], 0)</f>
        <v>0</v>
      </c>
      <c r="DX118" s="20">
        <f>Table1[[#This Row],[Check 6 Per Student Savings]]*DW118</f>
        <v>0</v>
      </c>
      <c r="DY118" s="15">
        <f>IF(Table1[[#This Row],[Check 6 Status]]="Continued", Table1[[#This Row],[Check 6 Students Spring]], 0)</f>
        <v>0</v>
      </c>
      <c r="DZ118" s="20">
        <f>Table1[[#This Row],[Check 6 Per Student Savings]]*DY118</f>
        <v>0</v>
      </c>
      <c r="EA118" s="15">
        <f t="shared" si="106"/>
        <v>0</v>
      </c>
      <c r="EB118" s="20">
        <f t="shared" si="107"/>
        <v>0</v>
      </c>
      <c r="EC118"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336</v>
      </c>
      <c r="ED118"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105695.6</v>
      </c>
      <c r="EE118" s="20">
        <f>Table1[[#This Row],[Grand Total Savings]]/Table1[[#This Row],[Total Award]]</f>
        <v>9.7866296296296298</v>
      </c>
      <c r="EF118" s="13"/>
      <c r="EG118" s="13"/>
      <c r="EH118" s="13"/>
      <c r="EI118" s="13"/>
      <c r="EJ118" s="13"/>
      <c r="EK118" s="13"/>
      <c r="EL118" s="13"/>
      <c r="FB118" s="13"/>
      <c r="FC118" s="13"/>
      <c r="FD118" s="13"/>
      <c r="FE118" s="13"/>
    </row>
    <row r="119" spans="1:161" x14ac:dyDescent="0.25">
      <c r="A119" s="116">
        <v>242</v>
      </c>
      <c r="B119" s="39" t="s">
        <v>626</v>
      </c>
      <c r="C119" s="23" t="s">
        <v>5</v>
      </c>
      <c r="D119" s="71" t="s">
        <v>134</v>
      </c>
      <c r="E119" s="13" t="s">
        <v>413</v>
      </c>
      <c r="F119" s="52">
        <v>10800</v>
      </c>
      <c r="G119" s="23" t="s">
        <v>136</v>
      </c>
      <c r="H119" s="28" t="s">
        <v>652</v>
      </c>
      <c r="I119" s="28" t="s">
        <v>653</v>
      </c>
      <c r="J119" s="28" t="s">
        <v>654</v>
      </c>
      <c r="K119" s="28" t="s">
        <v>215</v>
      </c>
      <c r="L119" s="28" t="s">
        <v>216</v>
      </c>
      <c r="M119" s="13" t="s">
        <v>163</v>
      </c>
      <c r="N119" s="13" t="s">
        <v>163</v>
      </c>
      <c r="O119" s="13" t="s">
        <v>163</v>
      </c>
      <c r="P119" s="20">
        <v>70308</v>
      </c>
      <c r="Q119" s="13">
        <v>105</v>
      </c>
      <c r="R119" s="20">
        <v>223</v>
      </c>
      <c r="S119" s="15">
        <f t="shared" si="135"/>
        <v>35</v>
      </c>
      <c r="T119" s="15">
        <f t="shared" si="136"/>
        <v>35</v>
      </c>
      <c r="U119" s="15">
        <f t="shared" si="137"/>
        <v>35</v>
      </c>
      <c r="V119" s="13" t="s">
        <v>547</v>
      </c>
      <c r="W119" s="13" t="s">
        <v>144</v>
      </c>
      <c r="Z119" s="13" t="s">
        <v>145</v>
      </c>
      <c r="AA119" s="15">
        <v>0</v>
      </c>
      <c r="AB119" s="20">
        <v>0</v>
      </c>
      <c r="AC119" s="15">
        <v>0</v>
      </c>
      <c r="AD119" s="20">
        <f t="shared" si="124"/>
        <v>0</v>
      </c>
      <c r="AE119" s="15">
        <v>0</v>
      </c>
      <c r="AF119" s="20">
        <f t="shared" si="126"/>
        <v>0</v>
      </c>
      <c r="AG119" s="15">
        <v>0</v>
      </c>
      <c r="AH119" s="20">
        <f t="shared" si="127"/>
        <v>0</v>
      </c>
      <c r="AI119" s="15">
        <v>0</v>
      </c>
      <c r="AJ119" s="20">
        <f t="shared" si="128"/>
        <v>0</v>
      </c>
      <c r="AK119" s="15">
        <v>0</v>
      </c>
      <c r="AL119" s="20">
        <f t="shared" si="133"/>
        <v>0</v>
      </c>
      <c r="AM119" s="15">
        <v>0</v>
      </c>
      <c r="AN119" s="20">
        <v>0</v>
      </c>
      <c r="AO119" s="16">
        <v>0</v>
      </c>
      <c r="AP119" s="20">
        <v>0</v>
      </c>
      <c r="AQ119" s="16">
        <v>0</v>
      </c>
      <c r="AR119" s="20">
        <v>0</v>
      </c>
      <c r="AS119" s="16">
        <v>0</v>
      </c>
      <c r="AT119" s="20">
        <v>0</v>
      </c>
      <c r="AU119" s="16">
        <v>0</v>
      </c>
      <c r="AV119" s="20">
        <v>0</v>
      </c>
      <c r="AW119" s="16">
        <f>Table1[[#This Row],[Students Per Fall]]</f>
        <v>35</v>
      </c>
      <c r="AX119" s="20">
        <f t="shared" si="122"/>
        <v>7805</v>
      </c>
      <c r="AY119" s="16">
        <f>IF(Table1[[#This Row],[Sustainability Check 1 (2017-2018) Status]]="Continued", Table1[[#This Row],[Students Per Spring]], 0)</f>
        <v>35</v>
      </c>
      <c r="AZ119" s="20">
        <f t="shared" si="123"/>
        <v>7805</v>
      </c>
      <c r="BA119" s="16">
        <f t="shared" si="139"/>
        <v>70</v>
      </c>
      <c r="BB119" s="20">
        <f t="shared" si="140"/>
        <v>15610</v>
      </c>
      <c r="BC119" s="20" t="s">
        <v>145</v>
      </c>
      <c r="BD119" s="16">
        <v>60</v>
      </c>
      <c r="BE119" s="16">
        <v>680</v>
      </c>
      <c r="BF119" s="16">
        <v>584</v>
      </c>
      <c r="BG119" s="16">
        <f t="shared" si="125"/>
        <v>1324</v>
      </c>
      <c r="BH119" s="24">
        <v>242.2</v>
      </c>
      <c r="BI119" s="20">
        <f>Table1[[#This Row],[Check 2 Students Total]]*Table1[[#This Row],[Summer 2018 Price Check]]</f>
        <v>320672.8</v>
      </c>
      <c r="BJ119" s="16">
        <f>IF(Table1[[#This Row],[Sustainability Check 2 (2018-2019) Status]]="Continued", Table1[[#This Row],[Check 2 Students Summer]], 0)</f>
        <v>60</v>
      </c>
      <c r="BK119" s="20">
        <f>Table1[[#This Row],[Summer 2018 Price Check]]*BJ119</f>
        <v>14532</v>
      </c>
      <c r="BL119" s="16">
        <f>IF(Table1[[#This Row],[Sustainability Check 2 (2018-2019) Status]]="Continued", Table1[[#This Row],[Check 2 Students Fall]], 0)</f>
        <v>680</v>
      </c>
      <c r="BM119" s="20">
        <f>Table1[[#This Row],[Summer 2018 Price Check]]*BL119</f>
        <v>164696</v>
      </c>
      <c r="BN119" s="15">
        <f>IF(Table1[[#This Row],[Sustainability Check 2 (2018-2019) Status]]="Continued", Table1[Check 2 Students Spring], 0)</f>
        <v>584</v>
      </c>
      <c r="BO119" s="20">
        <f>Table1[[#This Row],[Summer 2018 Price Check]]*Table1[[#This Row],[Spring 2019 Students]]</f>
        <v>141444.79999999999</v>
      </c>
      <c r="BP119" s="16">
        <f t="shared" si="90"/>
        <v>1324</v>
      </c>
      <c r="BQ119" s="20">
        <f t="shared" si="91"/>
        <v>320672.8</v>
      </c>
      <c r="BR119" s="20" t="s">
        <v>145</v>
      </c>
      <c r="BS119" s="15">
        <v>123</v>
      </c>
      <c r="BT119" s="15">
        <v>478</v>
      </c>
      <c r="BU119" s="15">
        <v>384</v>
      </c>
      <c r="BV119" s="15">
        <f t="shared" si="129"/>
        <v>985</v>
      </c>
      <c r="BW119" s="20">
        <v>223.2</v>
      </c>
      <c r="BX119" s="20">
        <f t="shared" si="92"/>
        <v>219852</v>
      </c>
      <c r="BY119" s="13" t="s">
        <v>547</v>
      </c>
      <c r="BZ119" s="15">
        <f>IF(Table1[[#This Row],[Check 3 Status]]="Continued", Table1[[#This Row],[Check 3 Students Summer]], 0)</f>
        <v>123</v>
      </c>
      <c r="CA119" s="20">
        <f>Table1[[#This Row],[Check 3 Per Student Savings]]*BZ119</f>
        <v>27453.599999999999</v>
      </c>
      <c r="CB119" s="15">
        <f>IF(Table1[[#This Row],[Check 3 Status]]="Continued", Table1[[#This Row],[Check 3 Students Fall]], 0)</f>
        <v>478</v>
      </c>
      <c r="CC119" s="20">
        <f>Table1[[#This Row],[Check 3 Per Student Savings]]*CB119</f>
        <v>106689.59999999999</v>
      </c>
      <c r="CD119" s="15">
        <f>IF(Table1[[#This Row],[Check 3 Status]]="Continued", Table1[[#This Row],[Check 3 Students Spring]], 0)</f>
        <v>384</v>
      </c>
      <c r="CE119" s="20">
        <f>Table1[[#This Row],[Check 3 Per Student Savings]]*CD119</f>
        <v>85708.799999999988</v>
      </c>
      <c r="CF119" s="15">
        <f t="shared" si="93"/>
        <v>985</v>
      </c>
      <c r="CG119" s="20">
        <f t="shared" si="94"/>
        <v>219851.99999999997</v>
      </c>
      <c r="CH119" s="20" t="s">
        <v>145</v>
      </c>
      <c r="CI119" s="15">
        <v>123</v>
      </c>
      <c r="CJ119" s="15">
        <v>478</v>
      </c>
      <c r="CK119" s="15">
        <v>384</v>
      </c>
      <c r="CL119" s="15">
        <f t="shared" si="131"/>
        <v>985</v>
      </c>
      <c r="CM119" s="20">
        <v>223.2</v>
      </c>
      <c r="CN119" s="20">
        <f t="shared" si="96"/>
        <v>219852</v>
      </c>
      <c r="CO119" s="15">
        <f>IF(Table1[[#This Row],[Check 4 Status]]="Continued", Table1[[#This Row],[Check 4 Students Summer]], 0)</f>
        <v>123</v>
      </c>
      <c r="CP119" s="20">
        <f>Table1[[#This Row],[Check 4 Per Student Savings]]*CO119</f>
        <v>27453.599999999999</v>
      </c>
      <c r="CQ119" s="15">
        <f>IF(Table1[[#This Row],[Check 4 Status]]="Continued", Table1[[#This Row],[Check 4 Students Fall]], 0)</f>
        <v>478</v>
      </c>
      <c r="CR119" s="20">
        <f>Table1[[#This Row],[Check 4 Per Student Savings]]*CQ119</f>
        <v>106689.59999999999</v>
      </c>
      <c r="CS119" s="15">
        <f>IF(Table1[[#This Row],[Check 4 Status]]="Continued", Table1[[#This Row],[Check 4 Students Spring]], 0)</f>
        <v>384</v>
      </c>
      <c r="CT119" s="20">
        <f>Table1[[#This Row],[Check 4 Per Student Savings]]*CS119</f>
        <v>85708.799999999988</v>
      </c>
      <c r="CU119" s="89">
        <f t="shared" si="97"/>
        <v>985</v>
      </c>
      <c r="CV119" s="20">
        <f t="shared" si="98"/>
        <v>219851.99999999997</v>
      </c>
      <c r="CW119" s="20" t="s">
        <v>224</v>
      </c>
      <c r="CX119" s="15">
        <v>35</v>
      </c>
      <c r="CY119" s="15">
        <v>35</v>
      </c>
      <c r="CZ119" s="15">
        <v>35</v>
      </c>
      <c r="DA119" s="15">
        <f t="shared" si="99"/>
        <v>105</v>
      </c>
      <c r="DB119" s="20">
        <v>223.2</v>
      </c>
      <c r="DC119" s="20">
        <f t="shared" si="100"/>
        <v>23436</v>
      </c>
      <c r="DD119" s="23" t="s">
        <v>136</v>
      </c>
      <c r="DE119" s="15">
        <f>IF(Table1[[#This Row],[Check 5 Status]]="Continued", Table1[[#This Row],[Check 5 Students Summer]], 0)</f>
        <v>0</v>
      </c>
      <c r="DF119" s="20">
        <f>Table1[[#This Row],[Check 5 Per Student Savings]]*DE119</f>
        <v>0</v>
      </c>
      <c r="DG119" s="15">
        <f>IF(Table1[[#This Row],[Check 5 Status]]="Continued", Table1[[#This Row],[Check 5 Students Fall]], 0)</f>
        <v>0</v>
      </c>
      <c r="DH119" s="20">
        <f>Table1[[#This Row],[Check 5 Per Student Savings]]*DG119</f>
        <v>0</v>
      </c>
      <c r="DI119" s="15">
        <f>IF(Table1[[#This Row],[Check 5 Status]]="Continued", Table1[[#This Row],[Check 5 Students Spring]], 0)</f>
        <v>0</v>
      </c>
      <c r="DJ119" s="20">
        <f>Table1[[#This Row],[Check 5 Per Student Savings]]*DI119</f>
        <v>0</v>
      </c>
      <c r="DK119" s="15">
        <f t="shared" si="101"/>
        <v>0</v>
      </c>
      <c r="DL119" s="20">
        <f t="shared" si="102"/>
        <v>0</v>
      </c>
      <c r="DM119" s="20" t="s">
        <v>224</v>
      </c>
      <c r="DN119" s="15">
        <v>35</v>
      </c>
      <c r="DO119" s="15">
        <v>35</v>
      </c>
      <c r="DP119" s="15">
        <v>35</v>
      </c>
      <c r="DQ119" s="15">
        <f t="shared" si="103"/>
        <v>105</v>
      </c>
      <c r="DR119" s="20">
        <v>223.2</v>
      </c>
      <c r="DS119" s="20">
        <f t="shared" si="104"/>
        <v>23436</v>
      </c>
      <c r="DT119" s="23" t="s">
        <v>136</v>
      </c>
      <c r="DU119" s="15">
        <f>IF(Table1[[#This Row],[Check 6 Status]]="Continued", Table1[[#This Row],[Check 6 Students Summer]], 0)</f>
        <v>0</v>
      </c>
      <c r="DV119" s="20">
        <f>Table1[[#This Row],[Check 6 Per Student Savings]]*DU119</f>
        <v>0</v>
      </c>
      <c r="DW119" s="15">
        <f>IF(Table1[[#This Row],[Check 6 Status]]="Continued", Table1[[#This Row],[Check 6 Students Fall]], 0)</f>
        <v>0</v>
      </c>
      <c r="DX119" s="20">
        <f>Table1[[#This Row],[Check 6 Per Student Savings]]*DW119</f>
        <v>0</v>
      </c>
      <c r="DY119" s="15">
        <f>IF(Table1[[#This Row],[Check 6 Status]]="Continued", Table1[[#This Row],[Check 6 Students Spring]], 0)</f>
        <v>0</v>
      </c>
      <c r="DZ119" s="20">
        <f>Table1[[#This Row],[Check 6 Per Student Savings]]*DY119</f>
        <v>0</v>
      </c>
      <c r="EA119" s="15">
        <f t="shared" si="106"/>
        <v>0</v>
      </c>
      <c r="EB119" s="20">
        <f t="shared" si="107"/>
        <v>0</v>
      </c>
      <c r="EC119"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3364</v>
      </c>
      <c r="ED119"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775986.79999999993</v>
      </c>
      <c r="EE119" s="20">
        <f>Table1[[#This Row],[Grand Total Savings]]/Table1[[#This Row],[Total Award]]</f>
        <v>71.850629629629623</v>
      </c>
      <c r="EF119" s="13"/>
      <c r="EG119" s="13"/>
      <c r="EH119" s="13"/>
      <c r="EI119" s="13"/>
      <c r="EJ119" s="13"/>
      <c r="EK119" s="13"/>
      <c r="EL119" s="13"/>
      <c r="FB119" s="13"/>
      <c r="FC119" s="13"/>
      <c r="FD119" s="13"/>
      <c r="FE119" s="13"/>
    </row>
    <row r="120" spans="1:161" x14ac:dyDescent="0.25">
      <c r="A120" s="116">
        <v>243</v>
      </c>
      <c r="B120" s="40" t="s">
        <v>626</v>
      </c>
      <c r="C120" s="23" t="s">
        <v>5</v>
      </c>
      <c r="D120" s="71" t="s">
        <v>134</v>
      </c>
      <c r="E120" s="13" t="s">
        <v>190</v>
      </c>
      <c r="F120" s="52">
        <v>10800</v>
      </c>
      <c r="G120" s="23" t="s">
        <v>136</v>
      </c>
      <c r="H120" s="28" t="s">
        <v>655</v>
      </c>
      <c r="I120" s="28" t="s">
        <v>656</v>
      </c>
      <c r="J120" s="28" t="s">
        <v>657</v>
      </c>
      <c r="K120" s="28" t="s">
        <v>658</v>
      </c>
      <c r="L120" s="28" t="s">
        <v>277</v>
      </c>
      <c r="M120" s="13" t="s">
        <v>163</v>
      </c>
      <c r="N120" s="13" t="s">
        <v>163</v>
      </c>
      <c r="O120" s="13" t="s">
        <v>142</v>
      </c>
      <c r="P120" s="20">
        <v>61600</v>
      </c>
      <c r="Q120" s="13">
        <v>175</v>
      </c>
      <c r="R120" s="20">
        <f t="shared" ref="R120:R163" si="141">P120/Q120</f>
        <v>352</v>
      </c>
      <c r="S120" s="15">
        <f t="shared" si="135"/>
        <v>58.333333333333336</v>
      </c>
      <c r="T120" s="15">
        <f t="shared" si="136"/>
        <v>58.333333333333336</v>
      </c>
      <c r="U120" s="15">
        <f t="shared" si="137"/>
        <v>58.333333333333336</v>
      </c>
      <c r="V120" s="13" t="s">
        <v>547</v>
      </c>
      <c r="W120" s="13" t="s">
        <v>144</v>
      </c>
      <c r="Z120" s="13" t="s">
        <v>145</v>
      </c>
      <c r="AA120" s="15">
        <v>0</v>
      </c>
      <c r="AB120" s="20">
        <v>0</v>
      </c>
      <c r="AC120" s="15">
        <v>0</v>
      </c>
      <c r="AD120" s="20">
        <f t="shared" si="124"/>
        <v>0</v>
      </c>
      <c r="AE120" s="15">
        <v>0</v>
      </c>
      <c r="AF120" s="20">
        <f t="shared" si="126"/>
        <v>0</v>
      </c>
      <c r="AG120" s="15">
        <v>0</v>
      </c>
      <c r="AH120" s="20">
        <f t="shared" si="127"/>
        <v>0</v>
      </c>
      <c r="AI120" s="15">
        <v>0</v>
      </c>
      <c r="AJ120" s="20">
        <f t="shared" si="128"/>
        <v>0</v>
      </c>
      <c r="AK120" s="15">
        <v>0</v>
      </c>
      <c r="AL120" s="20">
        <f t="shared" si="133"/>
        <v>0</v>
      </c>
      <c r="AM120" s="15">
        <v>0</v>
      </c>
      <c r="AN120" s="20">
        <v>0</v>
      </c>
      <c r="AO120" s="16">
        <v>0</v>
      </c>
      <c r="AP120" s="20">
        <v>0</v>
      </c>
      <c r="AQ120" s="16">
        <v>0</v>
      </c>
      <c r="AR120" s="20">
        <v>0</v>
      </c>
      <c r="AS120" s="16">
        <v>0</v>
      </c>
      <c r="AT120" s="20">
        <v>0</v>
      </c>
      <c r="AU120" s="16">
        <v>0</v>
      </c>
      <c r="AV120" s="20">
        <v>0</v>
      </c>
      <c r="AW120" s="16">
        <f>Table1[[#This Row],[Students Per Fall]]</f>
        <v>58.333333333333336</v>
      </c>
      <c r="AX120" s="20">
        <f t="shared" si="122"/>
        <v>20533.333333333336</v>
      </c>
      <c r="AY120" s="16">
        <f>IF(Table1[[#This Row],[Sustainability Check 1 (2017-2018) Status]]="Continued", Table1[[#This Row],[Students Per Spring]], 0)</f>
        <v>58.333333333333336</v>
      </c>
      <c r="AZ120" s="20">
        <f t="shared" si="123"/>
        <v>20533.333333333336</v>
      </c>
      <c r="BA120" s="16">
        <f t="shared" si="139"/>
        <v>116.66666666666667</v>
      </c>
      <c r="BB120" s="20">
        <f t="shared" si="140"/>
        <v>41066.666666666672</v>
      </c>
      <c r="BC120" s="20" t="s">
        <v>156</v>
      </c>
      <c r="BD120" s="16">
        <v>0</v>
      </c>
      <c r="BE120" s="16">
        <v>0</v>
      </c>
      <c r="BF120" s="16">
        <v>0</v>
      </c>
      <c r="BG120" s="16">
        <f t="shared" si="125"/>
        <v>0</v>
      </c>
      <c r="BH120" s="24">
        <v>310.95</v>
      </c>
      <c r="BI120" s="20">
        <f>Table1[[#This Row],[Check 2 Students Total]]*Table1[[#This Row],[Summer 2018 Price Check]]</f>
        <v>0</v>
      </c>
      <c r="BJ120" s="16">
        <f>IF(Table1[[#This Row],[Sustainability Check 2 (2018-2019) Status]]="Continued", Table1[[#This Row],[Check 2 Students Summer]], 0)</f>
        <v>0</v>
      </c>
      <c r="BK120" s="20">
        <f>Table1[[#This Row],[Summer 2018 Price Check]]*BJ120</f>
        <v>0</v>
      </c>
      <c r="BL120" s="16">
        <f>IF(Table1[[#This Row],[Sustainability Check 2 (2018-2019) Status]]="Continued", Table1[[#This Row],[Check 2 Students Fall]], 0)</f>
        <v>0</v>
      </c>
      <c r="BM120" s="20">
        <f>Table1[[#This Row],[Summer 2018 Price Check]]*BL120</f>
        <v>0</v>
      </c>
      <c r="BN120" s="15">
        <f>IF(Table1[[#This Row],[Sustainability Check 2 (2018-2019) Status]]="Continued", Table1[Check 2 Students Spring], 0)</f>
        <v>0</v>
      </c>
      <c r="BO120" s="20">
        <f>Table1[[#This Row],[Summer 2018 Price Check]]*Table1[[#This Row],[Spring 2019 Students]]</f>
        <v>0</v>
      </c>
      <c r="BP120" s="16">
        <f t="shared" si="90"/>
        <v>0</v>
      </c>
      <c r="BQ120" s="20">
        <f t="shared" si="91"/>
        <v>0</v>
      </c>
      <c r="BR120" s="20" t="s">
        <v>156</v>
      </c>
      <c r="BS120" s="15">
        <v>0</v>
      </c>
      <c r="BT120" s="15">
        <v>0</v>
      </c>
      <c r="BU120" s="15">
        <v>0</v>
      </c>
      <c r="BV120" s="15">
        <f t="shared" si="129"/>
        <v>0</v>
      </c>
      <c r="BW120" s="20">
        <v>0</v>
      </c>
      <c r="BX120" s="20">
        <f t="shared" si="92"/>
        <v>0</v>
      </c>
      <c r="BY120" s="13" t="s">
        <v>547</v>
      </c>
      <c r="BZ120" s="15">
        <f>IF(Table1[[#This Row],[Check 3 Status]]="Continued", Table1[[#This Row],[Check 3 Students Summer]], 0)</f>
        <v>0</v>
      </c>
      <c r="CA120" s="20">
        <f>Table1[[#This Row],[Check 3 Per Student Savings]]*BZ120</f>
        <v>0</v>
      </c>
      <c r="CB120" s="15">
        <f>IF(Table1[[#This Row],[Check 3 Status]]="Continued", Table1[[#This Row],[Check 3 Students Fall]], 0)</f>
        <v>0</v>
      </c>
      <c r="CC120" s="20">
        <f>Table1[[#This Row],[Check 3 Per Student Savings]]*CB120</f>
        <v>0</v>
      </c>
      <c r="CD120" s="15">
        <f>IF(Table1[[#This Row],[Check 3 Status]]="Continued", Table1[[#This Row],[Check 3 Students Spring]], 0)</f>
        <v>0</v>
      </c>
      <c r="CE120" s="20">
        <f>Table1[[#This Row],[Check 3 Per Student Savings]]*CD120</f>
        <v>0</v>
      </c>
      <c r="CF120" s="15">
        <f t="shared" si="93"/>
        <v>0</v>
      </c>
      <c r="CG120" s="20">
        <f t="shared" si="94"/>
        <v>0</v>
      </c>
      <c r="CH120" s="20" t="s">
        <v>156</v>
      </c>
      <c r="CI120" s="15">
        <v>0</v>
      </c>
      <c r="CJ120" s="15">
        <v>0</v>
      </c>
      <c r="CK120" s="15">
        <v>0</v>
      </c>
      <c r="CL120" s="15">
        <f t="shared" si="131"/>
        <v>0</v>
      </c>
      <c r="CM120" s="20">
        <v>0</v>
      </c>
      <c r="CN120" s="20">
        <f t="shared" si="96"/>
        <v>0</v>
      </c>
      <c r="CO120" s="15">
        <f>IF(Table1[[#This Row],[Check 4 Status]]="Continued", Table1[[#This Row],[Check 4 Students Summer]], 0)</f>
        <v>0</v>
      </c>
      <c r="CP120" s="20">
        <f>Table1[[#This Row],[Check 4 Per Student Savings]]*CO120</f>
        <v>0</v>
      </c>
      <c r="CQ120" s="15">
        <f>IF(Table1[[#This Row],[Check 4 Status]]="Continued", Table1[[#This Row],[Check 4 Students Fall]], 0)</f>
        <v>0</v>
      </c>
      <c r="CR120" s="20">
        <f>Table1[[#This Row],[Check 4 Per Student Savings]]*CQ120</f>
        <v>0</v>
      </c>
      <c r="CS120" s="15">
        <f>IF(Table1[[#This Row],[Check 4 Status]]="Continued", Table1[[#This Row],[Check 4 Students Spring]], 0)</f>
        <v>0</v>
      </c>
      <c r="CT120" s="20">
        <f>Table1[[#This Row],[Check 4 Per Student Savings]]*CS120</f>
        <v>0</v>
      </c>
      <c r="CU120" s="89">
        <f t="shared" si="97"/>
        <v>0</v>
      </c>
      <c r="CV120" s="20">
        <f t="shared" si="98"/>
        <v>0</v>
      </c>
      <c r="CW120" s="20" t="s">
        <v>156</v>
      </c>
      <c r="CX120" s="15">
        <v>58.333333333333336</v>
      </c>
      <c r="CY120" s="15">
        <v>58.333333333333336</v>
      </c>
      <c r="CZ120" s="15">
        <v>58.333333333333336</v>
      </c>
      <c r="DA120" s="15">
        <f t="shared" si="99"/>
        <v>175</v>
      </c>
      <c r="DB120" s="20">
        <v>0</v>
      </c>
      <c r="DC120" s="20">
        <f t="shared" si="100"/>
        <v>0</v>
      </c>
      <c r="DD120" s="23" t="s">
        <v>136</v>
      </c>
      <c r="DE120" s="15">
        <f>IF(Table1[[#This Row],[Check 5 Status]]="Continued", Table1[[#This Row],[Check 5 Students Summer]], 0)</f>
        <v>0</v>
      </c>
      <c r="DF120" s="20">
        <f>Table1[[#This Row],[Check 5 Per Student Savings]]*DE120</f>
        <v>0</v>
      </c>
      <c r="DG120" s="15">
        <f>IF(Table1[[#This Row],[Check 5 Status]]="Continued", Table1[[#This Row],[Check 5 Students Fall]], 0)</f>
        <v>0</v>
      </c>
      <c r="DH120" s="20">
        <f>Table1[[#This Row],[Check 5 Per Student Savings]]*DG120</f>
        <v>0</v>
      </c>
      <c r="DI120" s="15">
        <f>IF(Table1[[#This Row],[Check 5 Status]]="Continued", Table1[[#This Row],[Check 5 Students Spring]], 0)</f>
        <v>0</v>
      </c>
      <c r="DJ120" s="20">
        <f>Table1[[#This Row],[Check 5 Per Student Savings]]*DI120</f>
        <v>0</v>
      </c>
      <c r="DK120" s="15">
        <f t="shared" si="101"/>
        <v>0</v>
      </c>
      <c r="DL120" s="20">
        <f t="shared" si="102"/>
        <v>0</v>
      </c>
      <c r="DM120" s="20" t="s">
        <v>156</v>
      </c>
      <c r="DN120" s="15">
        <v>58.333333333333336</v>
      </c>
      <c r="DO120" s="15">
        <v>58.333333333333336</v>
      </c>
      <c r="DP120" s="15">
        <v>58.333333333333336</v>
      </c>
      <c r="DQ120" s="15">
        <f t="shared" si="103"/>
        <v>175</v>
      </c>
      <c r="DR120" s="20">
        <v>0</v>
      </c>
      <c r="DS120" s="20">
        <f t="shared" si="104"/>
        <v>0</v>
      </c>
      <c r="DT120" s="23" t="s">
        <v>136</v>
      </c>
      <c r="DU120" s="15">
        <f>IF(Table1[[#This Row],[Check 6 Status]]="Continued", Table1[[#This Row],[Check 6 Students Summer]], 0)</f>
        <v>0</v>
      </c>
      <c r="DV120" s="20">
        <f>Table1[[#This Row],[Check 6 Per Student Savings]]*DU120</f>
        <v>0</v>
      </c>
      <c r="DW120" s="15">
        <f>IF(Table1[[#This Row],[Check 6 Status]]="Continued", Table1[[#This Row],[Check 6 Students Fall]], 0)</f>
        <v>0</v>
      </c>
      <c r="DX120" s="20">
        <f>Table1[[#This Row],[Check 6 Per Student Savings]]*DW120</f>
        <v>0</v>
      </c>
      <c r="DY120" s="15">
        <f>IF(Table1[[#This Row],[Check 6 Status]]="Continued", Table1[[#This Row],[Check 6 Students Spring]], 0)</f>
        <v>0</v>
      </c>
      <c r="DZ120" s="20">
        <f>Table1[[#This Row],[Check 6 Per Student Savings]]*DY120</f>
        <v>0</v>
      </c>
      <c r="EA120" s="15">
        <f t="shared" si="106"/>
        <v>0</v>
      </c>
      <c r="EB120" s="20">
        <f t="shared" si="107"/>
        <v>0</v>
      </c>
      <c r="EC120"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116.66666666666667</v>
      </c>
      <c r="ED120"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41066.666666666672</v>
      </c>
      <c r="EE120" s="20">
        <f>Table1[[#This Row],[Grand Total Savings]]/Table1[[#This Row],[Total Award]]</f>
        <v>3.8024691358024696</v>
      </c>
      <c r="EF120" s="13"/>
      <c r="EG120" s="13"/>
      <c r="EH120" s="13"/>
      <c r="EI120" s="13"/>
      <c r="EJ120" s="13"/>
      <c r="EK120" s="13"/>
      <c r="EL120" s="13"/>
      <c r="FB120" s="13"/>
      <c r="FC120" s="13"/>
      <c r="FD120" s="13"/>
      <c r="FE120" s="13"/>
    </row>
    <row r="121" spans="1:161" x14ac:dyDescent="0.25">
      <c r="A121" s="116">
        <v>244</v>
      </c>
      <c r="B121" s="39" t="s">
        <v>626</v>
      </c>
      <c r="C121" s="23" t="s">
        <v>5</v>
      </c>
      <c r="D121" s="71" t="s">
        <v>134</v>
      </c>
      <c r="E121" s="13" t="s">
        <v>279</v>
      </c>
      <c r="F121" s="52">
        <v>10800</v>
      </c>
      <c r="G121" s="23" t="s">
        <v>136</v>
      </c>
      <c r="H121" s="28" t="s">
        <v>608</v>
      </c>
      <c r="I121" s="28" t="s">
        <v>609</v>
      </c>
      <c r="J121" s="28" t="s">
        <v>659</v>
      </c>
      <c r="K121" s="28" t="s">
        <v>266</v>
      </c>
      <c r="L121" s="28" t="s">
        <v>201</v>
      </c>
      <c r="M121" s="13" t="s">
        <v>163</v>
      </c>
      <c r="N121" s="13" t="s">
        <v>142</v>
      </c>
      <c r="O121" s="13" t="s">
        <v>163</v>
      </c>
      <c r="P121" s="20">
        <v>40019.4</v>
      </c>
      <c r="Q121" s="13">
        <v>180</v>
      </c>
      <c r="R121" s="20">
        <f t="shared" si="141"/>
        <v>222.33</v>
      </c>
      <c r="S121" s="15">
        <f t="shared" si="135"/>
        <v>60</v>
      </c>
      <c r="T121" s="15">
        <f t="shared" si="136"/>
        <v>60</v>
      </c>
      <c r="U121" s="15">
        <f t="shared" si="137"/>
        <v>60</v>
      </c>
      <c r="V121" s="13" t="s">
        <v>601</v>
      </c>
      <c r="W121" s="13" t="s">
        <v>144</v>
      </c>
      <c r="Z121" s="13" t="s">
        <v>145</v>
      </c>
      <c r="AA121" s="15">
        <v>0</v>
      </c>
      <c r="AB121" s="20">
        <v>0</v>
      </c>
      <c r="AC121" s="15">
        <v>0</v>
      </c>
      <c r="AD121" s="20">
        <f t="shared" si="124"/>
        <v>0</v>
      </c>
      <c r="AE121" s="15">
        <v>0</v>
      </c>
      <c r="AF121" s="20">
        <f t="shared" si="126"/>
        <v>0</v>
      </c>
      <c r="AG121" s="15">
        <v>0</v>
      </c>
      <c r="AH121" s="20">
        <f t="shared" si="127"/>
        <v>0</v>
      </c>
      <c r="AI121" s="15">
        <v>0</v>
      </c>
      <c r="AJ121" s="20">
        <f t="shared" si="128"/>
        <v>0</v>
      </c>
      <c r="AK121" s="15">
        <v>0</v>
      </c>
      <c r="AL121" s="20">
        <f t="shared" si="133"/>
        <v>0</v>
      </c>
      <c r="AM121" s="15">
        <v>0</v>
      </c>
      <c r="AN121" s="20">
        <v>0</v>
      </c>
      <c r="AO121" s="16">
        <v>0</v>
      </c>
      <c r="AP121" s="20">
        <v>0</v>
      </c>
      <c r="AQ121" s="16">
        <f>Table1[[#This Row],[Students Per Spring]]</f>
        <v>60</v>
      </c>
      <c r="AR121" s="20">
        <f>$R121*AQ121</f>
        <v>13339.800000000001</v>
      </c>
      <c r="AS121" s="16">
        <f>AM121+AO121+AQ121</f>
        <v>60</v>
      </c>
      <c r="AT121" s="20">
        <f>AN121+AP121+AR121</f>
        <v>13339.800000000001</v>
      </c>
      <c r="AU121" s="16">
        <f>IF(Table1[[#This Row],[Sustainability Check 1 (2017-2018) Status]]="Continued", Table1[[#This Row],[Students Per Summer]], 0)</f>
        <v>60</v>
      </c>
      <c r="AV121" s="20">
        <f>$R121*AU121</f>
        <v>13339.800000000001</v>
      </c>
      <c r="AW121" s="16">
        <f>IF(Table1[[#This Row],[Sustainability Check 1 (2017-2018) Status]]="Continued", Table1[[#This Row],[Students Per Fall]], 0)</f>
        <v>60</v>
      </c>
      <c r="AX121" s="20">
        <f t="shared" ref="AX121:AX148" si="142">$R121*AW121</f>
        <v>13339.800000000001</v>
      </c>
      <c r="AY121" s="16">
        <f>IF(Table1[[#This Row],[Sustainability Check 1 (2017-2018) Status]]="Continued", Table1[[#This Row],[Students Per Spring]], 0)</f>
        <v>60</v>
      </c>
      <c r="AZ121" s="20">
        <f t="shared" ref="AZ121:AZ152" si="143">$R121*AY121</f>
        <v>13339.800000000001</v>
      </c>
      <c r="BA121" s="16">
        <f t="shared" si="139"/>
        <v>180</v>
      </c>
      <c r="BB121" s="20">
        <f t="shared" si="140"/>
        <v>40019.4</v>
      </c>
      <c r="BC121" s="20" t="s">
        <v>145</v>
      </c>
      <c r="BD121" s="16">
        <v>60</v>
      </c>
      <c r="BE121" s="16">
        <v>60</v>
      </c>
      <c r="BF121" s="16">
        <v>60</v>
      </c>
      <c r="BG121" s="16">
        <f t="shared" si="125"/>
        <v>180</v>
      </c>
      <c r="BH121" s="24">
        <v>140.08000000000001</v>
      </c>
      <c r="BI121" s="20">
        <f>Table1[[#This Row],[Check 2 Students Total]]*Table1[[#This Row],[Summer 2018 Price Check]]</f>
        <v>25214.400000000001</v>
      </c>
      <c r="BJ121" s="16">
        <f>IF(Table1[[#This Row],[Sustainability Check 2 (2018-2019) Status]]="Continued", Table1[[#This Row],[Check 2 Students Summer]], 0)</f>
        <v>60</v>
      </c>
      <c r="BK121" s="20">
        <f>Table1[[#This Row],[Summer 2018 Price Check]]*BJ121</f>
        <v>8404.8000000000011</v>
      </c>
      <c r="BL121" s="16">
        <f>IF(Table1[[#This Row],[Sustainability Check 2 (2018-2019) Status]]="Continued", Table1[[#This Row],[Check 2 Students Fall]], 0)</f>
        <v>60</v>
      </c>
      <c r="BM121" s="20">
        <f>Table1[[#This Row],[Summer 2018 Price Check]]*BL121</f>
        <v>8404.8000000000011</v>
      </c>
      <c r="BN121" s="15">
        <f>IF(Table1[[#This Row],[Sustainability Check 2 (2018-2019) Status]]="Continued", Table1[Check 2 Students Spring], 0)</f>
        <v>60</v>
      </c>
      <c r="BO121" s="20">
        <f>Table1[[#This Row],[Summer 2018 Price Check]]*Table1[[#This Row],[Spring 2019 Students]]</f>
        <v>8404.8000000000011</v>
      </c>
      <c r="BP121" s="16">
        <f t="shared" si="90"/>
        <v>180</v>
      </c>
      <c r="BQ121" s="20">
        <f t="shared" si="91"/>
        <v>25214.400000000001</v>
      </c>
      <c r="BR121" s="20" t="s">
        <v>145</v>
      </c>
      <c r="BS121" s="15">
        <v>30</v>
      </c>
      <c r="BT121" s="15">
        <v>60</v>
      </c>
      <c r="BU121" s="15">
        <v>60</v>
      </c>
      <c r="BV121" s="15">
        <f t="shared" si="129"/>
        <v>150</v>
      </c>
      <c r="BW121" s="20">
        <v>222.33</v>
      </c>
      <c r="BX121" s="20">
        <f t="shared" si="92"/>
        <v>33349.5</v>
      </c>
      <c r="BY121" s="13" t="s">
        <v>601</v>
      </c>
      <c r="BZ121" s="15">
        <f>IF(Table1[[#This Row],[Check 3 Status]]="Continued", Table1[[#This Row],[Check 3 Students Summer]], 0)</f>
        <v>30</v>
      </c>
      <c r="CA121" s="20">
        <f>Table1[[#This Row],[Check 3 Per Student Savings]]*BZ121</f>
        <v>6669.9000000000005</v>
      </c>
      <c r="CB121" s="15">
        <f>IF(Table1[[#This Row],[Check 3 Status]]="Continued", Table1[[#This Row],[Check 3 Students Fall]], 0)</f>
        <v>60</v>
      </c>
      <c r="CC121" s="20">
        <f>Table1[[#This Row],[Check 3 Per Student Savings]]*CB121</f>
        <v>13339.800000000001</v>
      </c>
      <c r="CD121" s="15">
        <f>IF(Table1[[#This Row],[Check 3 Status]]="Continued", Table1[[#This Row],[Check 3 Students Spring]], 0)</f>
        <v>60</v>
      </c>
      <c r="CE121" s="20">
        <f>Table1[[#This Row],[Check 3 Per Student Savings]]*CD121</f>
        <v>13339.800000000001</v>
      </c>
      <c r="CF121" s="15">
        <f t="shared" si="93"/>
        <v>150</v>
      </c>
      <c r="CG121" s="20">
        <f t="shared" si="94"/>
        <v>33349.5</v>
      </c>
      <c r="CH121" s="20" t="s">
        <v>145</v>
      </c>
      <c r="CI121" s="15">
        <v>30</v>
      </c>
      <c r="CJ121" s="15">
        <v>60</v>
      </c>
      <c r="CK121" s="15">
        <v>60</v>
      </c>
      <c r="CL121" s="15">
        <f t="shared" si="131"/>
        <v>150</v>
      </c>
      <c r="CM121" s="20">
        <v>222.33</v>
      </c>
      <c r="CN121" s="20">
        <f t="shared" si="96"/>
        <v>33349.5</v>
      </c>
      <c r="CO121" s="15">
        <f>IF(Table1[[#This Row],[Check 4 Status]]="Continued", Table1[[#This Row],[Check 4 Students Summer]], 0)</f>
        <v>30</v>
      </c>
      <c r="CP121" s="20">
        <f>Table1[[#This Row],[Check 4 Per Student Savings]]*CO121</f>
        <v>6669.9000000000005</v>
      </c>
      <c r="CQ121" s="15">
        <f>IF(Table1[[#This Row],[Check 4 Status]]="Continued", Table1[[#This Row],[Check 4 Students Fall]], 0)</f>
        <v>60</v>
      </c>
      <c r="CR121" s="20">
        <f>Table1[[#This Row],[Check 4 Per Student Savings]]*CQ121</f>
        <v>13339.800000000001</v>
      </c>
      <c r="CS121" s="15">
        <f>IF(Table1[[#This Row],[Check 4 Status]]="Continued", Table1[[#This Row],[Check 4 Students Spring]], 0)</f>
        <v>60</v>
      </c>
      <c r="CT121" s="20">
        <f>Table1[[#This Row],[Check 4 Per Student Savings]]*CS121</f>
        <v>13339.800000000001</v>
      </c>
      <c r="CU121" s="89">
        <f t="shared" si="97"/>
        <v>150</v>
      </c>
      <c r="CV121" s="20">
        <f t="shared" si="98"/>
        <v>33349.5</v>
      </c>
      <c r="CW121" s="20" t="s">
        <v>145</v>
      </c>
      <c r="CX121" s="15">
        <v>60</v>
      </c>
      <c r="CY121" s="15">
        <v>60</v>
      </c>
      <c r="CZ121" s="15">
        <v>60</v>
      </c>
      <c r="DA121" s="15">
        <f t="shared" si="99"/>
        <v>180</v>
      </c>
      <c r="DB121" s="20">
        <v>222.33</v>
      </c>
      <c r="DC121" s="20">
        <f t="shared" si="100"/>
        <v>40019.4</v>
      </c>
      <c r="DD121" s="23" t="s">
        <v>136</v>
      </c>
      <c r="DE121" s="15">
        <f>IF(Table1[[#This Row],[Check 5 Status]]="Continued", Table1[[#This Row],[Check 5 Students Summer]], 0)</f>
        <v>60</v>
      </c>
      <c r="DF121" s="20">
        <f>Table1[[#This Row],[Check 5 Per Student Savings]]*DE121</f>
        <v>13339.800000000001</v>
      </c>
      <c r="DG121" s="15">
        <f>IF(Table1[[#This Row],[Check 5 Status]]="Continued", Table1[[#This Row],[Check 5 Students Fall]], 0)</f>
        <v>60</v>
      </c>
      <c r="DH121" s="20">
        <f>Table1[[#This Row],[Check 5 Per Student Savings]]*DG121</f>
        <v>13339.800000000001</v>
      </c>
      <c r="DI121" s="15">
        <f>IF(Table1[[#This Row],[Check 5 Status]]="Continued", Table1[[#This Row],[Check 5 Students Spring]], 0)</f>
        <v>60</v>
      </c>
      <c r="DJ121" s="20">
        <f>Table1[[#This Row],[Check 5 Per Student Savings]]*DI121</f>
        <v>13339.800000000001</v>
      </c>
      <c r="DK121" s="15">
        <f t="shared" si="101"/>
        <v>180</v>
      </c>
      <c r="DL121" s="20">
        <f t="shared" si="102"/>
        <v>40019.4</v>
      </c>
      <c r="DM121" s="20" t="s">
        <v>145</v>
      </c>
      <c r="DN121" s="15">
        <v>60</v>
      </c>
      <c r="DO121" s="15">
        <v>60</v>
      </c>
      <c r="DP121" s="15">
        <v>60</v>
      </c>
      <c r="DQ121" s="15">
        <f t="shared" si="103"/>
        <v>180</v>
      </c>
      <c r="DR121" s="20">
        <v>222.33</v>
      </c>
      <c r="DS121" s="20">
        <f t="shared" si="104"/>
        <v>40019.4</v>
      </c>
      <c r="DT121" s="23" t="s">
        <v>136</v>
      </c>
      <c r="DU121" s="15">
        <f>IF(Table1[[#This Row],[Check 6 Status]]="Continued", Table1[[#This Row],[Check 6 Students Summer]], 0)</f>
        <v>60</v>
      </c>
      <c r="DV121" s="20">
        <f>Table1[[#This Row],[Check 6 Per Student Savings]]*DU121</f>
        <v>13339.800000000001</v>
      </c>
      <c r="DW121" s="15">
        <f>IF(Table1[[#This Row],[Check 6 Status]]="Continued", Table1[[#This Row],[Check 6 Students Fall]], 0)</f>
        <v>60</v>
      </c>
      <c r="DX121" s="20">
        <f>Table1[[#This Row],[Check 6 Per Student Savings]]*DW121</f>
        <v>13339.800000000001</v>
      </c>
      <c r="DY121" s="15">
        <f>IF(Table1[[#This Row],[Check 6 Status]]="Continued", Table1[[#This Row],[Check 6 Students Spring]], 0)</f>
        <v>60</v>
      </c>
      <c r="DZ121" s="20">
        <f>Table1[[#This Row],[Check 6 Per Student Savings]]*DY121</f>
        <v>13339.800000000001</v>
      </c>
      <c r="EA121" s="15">
        <f t="shared" si="106"/>
        <v>180</v>
      </c>
      <c r="EB121" s="20">
        <f t="shared" si="107"/>
        <v>40019.4</v>
      </c>
      <c r="EC121"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1080</v>
      </c>
      <c r="ED121"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225311.4</v>
      </c>
      <c r="EE121" s="20">
        <f>Table1[[#This Row],[Grand Total Savings]]/Table1[[#This Row],[Total Award]]</f>
        <v>20.862166666666667</v>
      </c>
      <c r="EF121" s="13"/>
      <c r="EG121" s="13"/>
      <c r="EH121" s="13"/>
      <c r="EI121" s="13"/>
      <c r="EJ121" s="13"/>
      <c r="EK121" s="13"/>
      <c r="EL121" s="13"/>
      <c r="FB121" s="13"/>
      <c r="FC121" s="13"/>
      <c r="FD121" s="13"/>
      <c r="FE121" s="13"/>
    </row>
    <row r="122" spans="1:161" x14ac:dyDescent="0.25">
      <c r="A122" s="116">
        <v>245</v>
      </c>
      <c r="B122" s="40" t="s">
        <v>626</v>
      </c>
      <c r="C122" s="23" t="s">
        <v>5</v>
      </c>
      <c r="D122" s="71" t="s">
        <v>134</v>
      </c>
      <c r="E122" s="124" t="s">
        <v>233</v>
      </c>
      <c r="F122" s="52">
        <v>10800</v>
      </c>
      <c r="G122" s="23" t="s">
        <v>136</v>
      </c>
      <c r="H122" s="28" t="s">
        <v>660</v>
      </c>
      <c r="I122" s="28" t="s">
        <v>661</v>
      </c>
      <c r="J122" s="28" t="s">
        <v>662</v>
      </c>
      <c r="K122" s="28" t="s">
        <v>428</v>
      </c>
      <c r="L122" s="28" t="s">
        <v>201</v>
      </c>
      <c r="M122" s="13" t="s">
        <v>163</v>
      </c>
      <c r="N122" s="13" t="s">
        <v>142</v>
      </c>
      <c r="O122" s="13" t="s">
        <v>163</v>
      </c>
      <c r="P122" s="131">
        <v>46452</v>
      </c>
      <c r="Q122" s="13">
        <v>196</v>
      </c>
      <c r="R122" s="131">
        <f t="shared" si="141"/>
        <v>237</v>
      </c>
      <c r="S122" s="15">
        <f t="shared" si="135"/>
        <v>65.333333333333329</v>
      </c>
      <c r="T122" s="15">
        <f t="shared" si="136"/>
        <v>65.333333333333329</v>
      </c>
      <c r="U122" s="15">
        <f t="shared" si="137"/>
        <v>65.333333333333329</v>
      </c>
      <c r="V122" s="13" t="s">
        <v>601</v>
      </c>
      <c r="W122" s="13" t="s">
        <v>144</v>
      </c>
      <c r="Z122" s="13" t="s">
        <v>145</v>
      </c>
      <c r="AA122" s="15">
        <v>0</v>
      </c>
      <c r="AB122" s="20">
        <v>0</v>
      </c>
      <c r="AC122" s="15">
        <v>0</v>
      </c>
      <c r="AD122" s="20">
        <f t="shared" si="124"/>
        <v>0</v>
      </c>
      <c r="AE122" s="15">
        <v>0</v>
      </c>
      <c r="AF122" s="20">
        <f t="shared" si="126"/>
        <v>0</v>
      </c>
      <c r="AG122" s="15">
        <v>0</v>
      </c>
      <c r="AH122" s="20">
        <f t="shared" si="127"/>
        <v>0</v>
      </c>
      <c r="AI122" s="15">
        <v>0</v>
      </c>
      <c r="AJ122" s="20">
        <f t="shared" si="128"/>
        <v>0</v>
      </c>
      <c r="AK122" s="15">
        <v>0</v>
      </c>
      <c r="AL122" s="20">
        <f t="shared" si="133"/>
        <v>0</v>
      </c>
      <c r="AM122" s="15">
        <v>0</v>
      </c>
      <c r="AN122" s="20">
        <v>0</v>
      </c>
      <c r="AO122" s="16">
        <v>0</v>
      </c>
      <c r="AP122" s="20">
        <v>0</v>
      </c>
      <c r="AQ122" s="16">
        <f>Table1[[#This Row],[Students Per Spring]]</f>
        <v>65.333333333333329</v>
      </c>
      <c r="AR122" s="20">
        <f>$R122*AQ122</f>
        <v>15483.999999999998</v>
      </c>
      <c r="AS122" s="16">
        <f>AM122+AO122+AQ122</f>
        <v>65.333333333333329</v>
      </c>
      <c r="AT122" s="20">
        <f>AN122+AP122+AR122</f>
        <v>15483.999999999998</v>
      </c>
      <c r="AU122" s="16">
        <f>IF(Table1[[#This Row],[Sustainability Check 1 (2017-2018) Status]]="Continued", Table1[[#This Row],[Students Per Summer]], 0)</f>
        <v>65.333333333333329</v>
      </c>
      <c r="AV122" s="20">
        <f>$R122*AU122</f>
        <v>15483.999999999998</v>
      </c>
      <c r="AW122" s="16">
        <f>IF(Table1[[#This Row],[Sustainability Check 1 (2017-2018) Status]]="Continued", Table1[[#This Row],[Students Per Fall]], 0)</f>
        <v>65.333333333333329</v>
      </c>
      <c r="AX122" s="20">
        <f t="shared" si="142"/>
        <v>15483.999999999998</v>
      </c>
      <c r="AY122" s="16">
        <f>IF(Table1[[#This Row],[Sustainability Check 1 (2017-2018) Status]]="Continued", Table1[[#This Row],[Students Per Spring]], 0)</f>
        <v>65.333333333333329</v>
      </c>
      <c r="AZ122" s="20">
        <f t="shared" si="143"/>
        <v>15483.999999999998</v>
      </c>
      <c r="BA122" s="16">
        <f t="shared" si="139"/>
        <v>196</v>
      </c>
      <c r="BB122" s="20">
        <f t="shared" si="140"/>
        <v>46451.999999999993</v>
      </c>
      <c r="BC122" s="20" t="s">
        <v>145</v>
      </c>
      <c r="BD122" s="16">
        <v>65</v>
      </c>
      <c r="BE122" s="16">
        <v>65</v>
      </c>
      <c r="BF122" s="16">
        <v>65</v>
      </c>
      <c r="BG122" s="16">
        <f t="shared" si="125"/>
        <v>195</v>
      </c>
      <c r="BH122" s="24">
        <v>259.60000000000002</v>
      </c>
      <c r="BI122" s="20">
        <f>Table1[[#This Row],[Check 2 Students Total]]*Table1[[#This Row],[Summer 2018 Price Check]]</f>
        <v>50622.000000000007</v>
      </c>
      <c r="BJ122" s="16">
        <f>IF(Table1[[#This Row],[Sustainability Check 2 (2018-2019) Status]]="Continued", Table1[[#This Row],[Check 2 Students Summer]], 0)</f>
        <v>65</v>
      </c>
      <c r="BK122" s="20">
        <f>Table1[[#This Row],[Summer 2018 Price Check]]*BJ122</f>
        <v>16874</v>
      </c>
      <c r="BL122" s="16">
        <f>IF(Table1[[#This Row],[Sustainability Check 2 (2018-2019) Status]]="Continued", Table1[[#This Row],[Check 2 Students Fall]], 0)</f>
        <v>65</v>
      </c>
      <c r="BM122" s="20">
        <f>Table1[[#This Row],[Summer 2018 Price Check]]*BL122</f>
        <v>16874</v>
      </c>
      <c r="BN122" s="15">
        <f>IF(Table1[[#This Row],[Sustainability Check 2 (2018-2019) Status]]="Continued", Table1[Check 2 Students Spring], 0)</f>
        <v>65</v>
      </c>
      <c r="BO122" s="20">
        <f>Table1[[#This Row],[Summer 2018 Price Check]]*Table1[[#This Row],[Spring 2019 Students]]</f>
        <v>16874</v>
      </c>
      <c r="BP122" s="16">
        <f t="shared" si="90"/>
        <v>195</v>
      </c>
      <c r="BQ122" s="20">
        <f t="shared" si="91"/>
        <v>50622</v>
      </c>
      <c r="BR122" s="20" t="s">
        <v>145</v>
      </c>
      <c r="BS122" s="15">
        <v>65</v>
      </c>
      <c r="BT122" s="15">
        <v>65</v>
      </c>
      <c r="BU122" s="15">
        <v>65</v>
      </c>
      <c r="BV122" s="15">
        <f t="shared" si="129"/>
        <v>195</v>
      </c>
      <c r="BW122" s="131">
        <v>204.18</v>
      </c>
      <c r="BX122" s="20">
        <f t="shared" si="92"/>
        <v>39815.1</v>
      </c>
      <c r="BY122" s="13" t="s">
        <v>601</v>
      </c>
      <c r="BZ122" s="15">
        <f>IF(Table1[[#This Row],[Check 3 Status]]="Continued", Table1[[#This Row],[Check 3 Students Summer]], 0)</f>
        <v>65</v>
      </c>
      <c r="CA122" s="20">
        <f>Table1[[#This Row],[Check 3 Per Student Savings]]*BZ122</f>
        <v>13271.7</v>
      </c>
      <c r="CB122" s="15">
        <f>IF(Table1[[#This Row],[Check 3 Status]]="Continued", Table1[[#This Row],[Check 3 Students Fall]], 0)</f>
        <v>65</v>
      </c>
      <c r="CC122" s="20">
        <f>Table1[[#This Row],[Check 3 Per Student Savings]]*CB122</f>
        <v>13271.7</v>
      </c>
      <c r="CD122" s="15">
        <f>IF(Table1[[#This Row],[Check 3 Status]]="Continued", Table1[[#This Row],[Check 3 Students Spring]], 0)</f>
        <v>65</v>
      </c>
      <c r="CE122" s="20">
        <f>Table1[[#This Row],[Check 3 Per Student Savings]]*CD122</f>
        <v>13271.7</v>
      </c>
      <c r="CF122" s="15">
        <f t="shared" si="93"/>
        <v>195</v>
      </c>
      <c r="CG122" s="20">
        <f t="shared" si="94"/>
        <v>39815.100000000006</v>
      </c>
      <c r="CH122" s="20" t="s">
        <v>145</v>
      </c>
      <c r="CI122" s="15">
        <v>65</v>
      </c>
      <c r="CJ122" s="15">
        <v>65</v>
      </c>
      <c r="CK122" s="15">
        <v>65</v>
      </c>
      <c r="CL122" s="15">
        <f t="shared" si="131"/>
        <v>195</v>
      </c>
      <c r="CM122" s="20">
        <v>204.18</v>
      </c>
      <c r="CN122" s="20">
        <f t="shared" si="96"/>
        <v>39815.1</v>
      </c>
      <c r="CO122" s="15">
        <f>IF(Table1[[#This Row],[Check 4 Status]]="Continued", Table1[[#This Row],[Check 4 Students Summer]], 0)</f>
        <v>65</v>
      </c>
      <c r="CP122" s="20">
        <f>Table1[[#This Row],[Check 4 Per Student Savings]]*CO122</f>
        <v>13271.7</v>
      </c>
      <c r="CQ122" s="15">
        <f>IF(Table1[[#This Row],[Check 4 Status]]="Continued", Table1[[#This Row],[Check 4 Students Fall]], 0)</f>
        <v>65</v>
      </c>
      <c r="CR122" s="20">
        <f>Table1[[#This Row],[Check 4 Per Student Savings]]*CQ122</f>
        <v>13271.7</v>
      </c>
      <c r="CS122" s="15">
        <f>IF(Table1[[#This Row],[Check 4 Status]]="Continued", Table1[[#This Row],[Check 4 Students Spring]], 0)</f>
        <v>65</v>
      </c>
      <c r="CT122" s="20">
        <f>Table1[[#This Row],[Check 4 Per Student Savings]]*CS122</f>
        <v>13271.7</v>
      </c>
      <c r="CU122" s="89">
        <f t="shared" si="97"/>
        <v>195</v>
      </c>
      <c r="CV122" s="20">
        <f t="shared" si="98"/>
        <v>39815.100000000006</v>
      </c>
      <c r="CW122" s="20" t="s">
        <v>145</v>
      </c>
      <c r="CX122" s="15">
        <v>0</v>
      </c>
      <c r="CY122" s="15">
        <v>20</v>
      </c>
      <c r="CZ122" s="15">
        <v>19</v>
      </c>
      <c r="DA122" s="15">
        <f t="shared" si="99"/>
        <v>39</v>
      </c>
      <c r="DB122" s="20">
        <v>237</v>
      </c>
      <c r="DC122" s="20">
        <f t="shared" si="100"/>
        <v>9243</v>
      </c>
      <c r="DD122" s="23" t="s">
        <v>136</v>
      </c>
      <c r="DE122" s="15">
        <f>IF(Table1[[#This Row],[Check 5 Status]]="Continued", Table1[[#This Row],[Check 5 Students Summer]], 0)</f>
        <v>0</v>
      </c>
      <c r="DF122" s="20">
        <f>Table1[[#This Row],[Check 5 Per Student Savings]]*DE122</f>
        <v>0</v>
      </c>
      <c r="DG122" s="15">
        <f>IF(Table1[[#This Row],[Check 5 Status]]="Continued", Table1[[#This Row],[Check 5 Students Fall]], 0)</f>
        <v>20</v>
      </c>
      <c r="DH122" s="20">
        <f>Table1[[#This Row],[Check 5 Per Student Savings]]*DG122</f>
        <v>4740</v>
      </c>
      <c r="DI122" s="15">
        <f>IF(Table1[[#This Row],[Check 5 Status]]="Continued", Table1[[#This Row],[Check 5 Students Spring]], 0)</f>
        <v>19</v>
      </c>
      <c r="DJ122" s="20">
        <f>Table1[[#This Row],[Check 5 Per Student Savings]]*DI122</f>
        <v>4503</v>
      </c>
      <c r="DK122" s="15">
        <f t="shared" si="101"/>
        <v>39</v>
      </c>
      <c r="DL122" s="20">
        <f t="shared" si="102"/>
        <v>9243</v>
      </c>
      <c r="DM122" s="20" t="s">
        <v>145</v>
      </c>
      <c r="DN122" s="15">
        <v>0</v>
      </c>
      <c r="DO122" s="15">
        <v>28</v>
      </c>
      <c r="DP122" s="15">
        <v>28</v>
      </c>
      <c r="DQ122" s="15">
        <f t="shared" si="103"/>
        <v>56</v>
      </c>
      <c r="DR122" s="20">
        <v>237</v>
      </c>
      <c r="DS122" s="20">
        <f t="shared" si="104"/>
        <v>13272</v>
      </c>
      <c r="DT122" s="23" t="s">
        <v>136</v>
      </c>
      <c r="DU122" s="15">
        <f>IF(Table1[[#This Row],[Check 6 Status]]="Continued", Table1[[#This Row],[Check 6 Students Summer]], 0)</f>
        <v>0</v>
      </c>
      <c r="DV122" s="20">
        <f>Table1[[#This Row],[Check 6 Per Student Savings]]*DU122</f>
        <v>0</v>
      </c>
      <c r="DW122" s="15">
        <f>IF(Table1[[#This Row],[Check 6 Status]]="Continued", Table1[[#This Row],[Check 6 Students Fall]], 0)</f>
        <v>28</v>
      </c>
      <c r="DX122" s="20">
        <f>Table1[[#This Row],[Check 6 Per Student Savings]]*DW122</f>
        <v>6636</v>
      </c>
      <c r="DY122" s="15">
        <f>IF(Table1[[#This Row],[Check 6 Status]]="Continued", Table1[[#This Row],[Check 6 Students Spring]], 0)</f>
        <v>28</v>
      </c>
      <c r="DZ122" s="20">
        <f>Table1[[#This Row],[Check 6 Per Student Savings]]*DY122</f>
        <v>6636</v>
      </c>
      <c r="EA122" s="15">
        <f t="shared" si="106"/>
        <v>56</v>
      </c>
      <c r="EB122" s="20">
        <f t="shared" si="107"/>
        <v>13272</v>
      </c>
      <c r="EC122"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941.33333333333326</v>
      </c>
      <c r="ED122"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214703.2</v>
      </c>
      <c r="EE122" s="20">
        <f>Table1[[#This Row],[Grand Total Savings]]/Table1[[#This Row],[Total Award]]</f>
        <v>19.879925925925928</v>
      </c>
      <c r="EF122" s="13"/>
      <c r="EG122" s="13"/>
      <c r="EH122" s="13"/>
      <c r="EI122" s="13"/>
      <c r="EJ122" s="13"/>
      <c r="EK122" s="13"/>
      <c r="EL122" s="13"/>
      <c r="FB122" s="13"/>
      <c r="FC122" s="13"/>
      <c r="FD122" s="13"/>
      <c r="FE122" s="13"/>
    </row>
    <row r="123" spans="1:161" x14ac:dyDescent="0.25">
      <c r="A123" s="116">
        <v>246</v>
      </c>
      <c r="B123" s="39" t="s">
        <v>626</v>
      </c>
      <c r="C123" s="23" t="s">
        <v>5</v>
      </c>
      <c r="D123" s="71" t="s">
        <v>134</v>
      </c>
      <c r="E123" s="13" t="s">
        <v>406</v>
      </c>
      <c r="F123" s="52">
        <v>30000</v>
      </c>
      <c r="G123" s="23" t="s">
        <v>136</v>
      </c>
      <c r="H123" s="28" t="s">
        <v>407</v>
      </c>
      <c r="I123" s="28" t="s">
        <v>663</v>
      </c>
      <c r="J123" s="28" t="s">
        <v>664</v>
      </c>
      <c r="K123" s="28" t="s">
        <v>665</v>
      </c>
      <c r="L123" s="28" t="s">
        <v>162</v>
      </c>
      <c r="M123" s="13" t="s">
        <v>142</v>
      </c>
      <c r="N123" s="13" t="s">
        <v>142</v>
      </c>
      <c r="O123" s="13" t="s">
        <v>142</v>
      </c>
      <c r="P123" s="20">
        <v>64860</v>
      </c>
      <c r="Q123" s="13">
        <v>270</v>
      </c>
      <c r="R123" s="20">
        <f t="shared" si="141"/>
        <v>240.22222222222223</v>
      </c>
      <c r="S123" s="15">
        <f t="shared" si="135"/>
        <v>90</v>
      </c>
      <c r="T123" s="15">
        <f t="shared" si="136"/>
        <v>90</v>
      </c>
      <c r="U123" s="15">
        <f t="shared" si="137"/>
        <v>90</v>
      </c>
      <c r="V123" s="13" t="s">
        <v>547</v>
      </c>
      <c r="W123" s="13" t="s">
        <v>144</v>
      </c>
      <c r="Z123" s="13" t="s">
        <v>145</v>
      </c>
      <c r="AA123" s="15">
        <v>0</v>
      </c>
      <c r="AB123" s="20">
        <v>0</v>
      </c>
      <c r="AC123" s="15">
        <v>0</v>
      </c>
      <c r="AD123" s="20">
        <f t="shared" si="124"/>
        <v>0</v>
      </c>
      <c r="AE123" s="15">
        <v>0</v>
      </c>
      <c r="AF123" s="20">
        <f t="shared" si="126"/>
        <v>0</v>
      </c>
      <c r="AG123" s="15">
        <v>0</v>
      </c>
      <c r="AH123" s="20">
        <f t="shared" si="127"/>
        <v>0</v>
      </c>
      <c r="AI123" s="15">
        <v>0</v>
      </c>
      <c r="AJ123" s="20">
        <f t="shared" si="128"/>
        <v>0</v>
      </c>
      <c r="AK123" s="15">
        <v>0</v>
      </c>
      <c r="AL123" s="20">
        <f t="shared" si="133"/>
        <v>0</v>
      </c>
      <c r="AM123" s="15">
        <v>0</v>
      </c>
      <c r="AN123" s="20">
        <v>0</v>
      </c>
      <c r="AO123" s="16">
        <v>0</v>
      </c>
      <c r="AP123" s="20">
        <v>0</v>
      </c>
      <c r="AQ123" s="16">
        <v>0</v>
      </c>
      <c r="AR123" s="20">
        <v>0</v>
      </c>
      <c r="AS123" s="16">
        <v>0</v>
      </c>
      <c r="AT123" s="20">
        <v>0</v>
      </c>
      <c r="AU123" s="16">
        <v>0</v>
      </c>
      <c r="AV123" s="20">
        <v>0</v>
      </c>
      <c r="AW123" s="16">
        <f>Table1[[#This Row],[Students Per Fall]]</f>
        <v>90</v>
      </c>
      <c r="AX123" s="20">
        <f t="shared" si="142"/>
        <v>21620</v>
      </c>
      <c r="AY123" s="16">
        <f>IF(Table1[[#This Row],[Sustainability Check 1 (2017-2018) Status]]="Continued", Table1[[#This Row],[Students Per Spring]], 0)</f>
        <v>90</v>
      </c>
      <c r="AZ123" s="20">
        <f t="shared" si="143"/>
        <v>21620</v>
      </c>
      <c r="BA123" s="16">
        <f t="shared" si="139"/>
        <v>180</v>
      </c>
      <c r="BB123" s="20">
        <f t="shared" si="140"/>
        <v>43240</v>
      </c>
      <c r="BC123" s="20" t="s">
        <v>145</v>
      </c>
      <c r="BD123" s="16">
        <v>35</v>
      </c>
      <c r="BE123" s="16">
        <v>220</v>
      </c>
      <c r="BF123" s="16">
        <v>120</v>
      </c>
      <c r="BG123" s="16">
        <f t="shared" si="125"/>
        <v>375</v>
      </c>
      <c r="BH123" s="20">
        <v>246.85</v>
      </c>
      <c r="BI123" s="20">
        <f>Table1[[#This Row],[Check 2 Students Total]]*Table1[[#This Row],[Summer 2018 Price Check]]</f>
        <v>92568.75</v>
      </c>
      <c r="BJ123" s="16">
        <f>IF(Table1[[#This Row],[Sustainability Check 2 (2018-2019) Status]]="Continued", Table1[[#This Row],[Check 2 Students Summer]], 0)</f>
        <v>35</v>
      </c>
      <c r="BK123" s="20">
        <f>Table1[[#This Row],[Summer 2018 Price Check]]*BJ123</f>
        <v>8639.75</v>
      </c>
      <c r="BL123" s="16">
        <f>IF(Table1[[#This Row],[Sustainability Check 2 (2018-2019) Status]]="Continued", Table1[[#This Row],[Check 2 Students Fall]], 0)</f>
        <v>220</v>
      </c>
      <c r="BM123" s="20">
        <f>Table1[[#This Row],[Summer 2018 Price Check]]*BL123</f>
        <v>54307</v>
      </c>
      <c r="BN123" s="15">
        <f>IF(Table1[[#This Row],[Sustainability Check 2 (2018-2019) Status]]="Continued", Table1[Check 2 Students Spring], 0)</f>
        <v>120</v>
      </c>
      <c r="BO123" s="20">
        <f>Table1[[#This Row],[Summer 2018 Price Check]]*Table1[[#This Row],[Spring 2019 Students]]</f>
        <v>29622</v>
      </c>
      <c r="BP123" s="16">
        <f t="shared" si="90"/>
        <v>375</v>
      </c>
      <c r="BQ123" s="20">
        <f t="shared" si="91"/>
        <v>92568.75</v>
      </c>
      <c r="BR123" s="20" t="s">
        <v>145</v>
      </c>
      <c r="BS123" s="15">
        <v>35</v>
      </c>
      <c r="BT123" s="15">
        <v>220</v>
      </c>
      <c r="BU123" s="15">
        <v>120</v>
      </c>
      <c r="BV123" s="15">
        <f t="shared" si="129"/>
        <v>375</v>
      </c>
      <c r="BW123" s="20">
        <v>240</v>
      </c>
      <c r="BX123" s="20">
        <f t="shared" si="92"/>
        <v>90000</v>
      </c>
      <c r="BY123" s="13" t="s">
        <v>547</v>
      </c>
      <c r="BZ123" s="15">
        <f>IF(Table1[[#This Row],[Check 3 Status]]="Continued", Table1[[#This Row],[Check 3 Students Summer]], 0)</f>
        <v>35</v>
      </c>
      <c r="CA123" s="20">
        <f>Table1[[#This Row],[Check 3 Per Student Savings]]*BZ123</f>
        <v>8400</v>
      </c>
      <c r="CB123" s="15">
        <f>IF(Table1[[#This Row],[Check 3 Status]]="Continued", Table1[[#This Row],[Check 3 Students Fall]], 0)</f>
        <v>220</v>
      </c>
      <c r="CC123" s="20">
        <f>Table1[[#This Row],[Check 3 Per Student Savings]]*CB123</f>
        <v>52800</v>
      </c>
      <c r="CD123" s="15">
        <f>IF(Table1[[#This Row],[Check 3 Status]]="Continued", Table1[[#This Row],[Check 3 Students Spring]], 0)</f>
        <v>120</v>
      </c>
      <c r="CE123" s="20">
        <f>Table1[[#This Row],[Check 3 Per Student Savings]]*CD123</f>
        <v>28800</v>
      </c>
      <c r="CF123" s="15">
        <f t="shared" si="93"/>
        <v>375</v>
      </c>
      <c r="CG123" s="20">
        <f t="shared" si="94"/>
        <v>90000</v>
      </c>
      <c r="CH123" s="20" t="s">
        <v>145</v>
      </c>
      <c r="CI123" s="15">
        <v>35</v>
      </c>
      <c r="CJ123" s="15">
        <v>220</v>
      </c>
      <c r="CK123" s="15">
        <v>120</v>
      </c>
      <c r="CL123" s="15">
        <f t="shared" si="131"/>
        <v>375</v>
      </c>
      <c r="CM123" s="20">
        <v>240</v>
      </c>
      <c r="CN123" s="20">
        <f t="shared" si="96"/>
        <v>90000</v>
      </c>
      <c r="CO123" s="15">
        <f>IF(Table1[[#This Row],[Check 4 Status]]="Continued", Table1[[#This Row],[Check 4 Students Summer]], 0)</f>
        <v>35</v>
      </c>
      <c r="CP123" s="20">
        <f>Table1[[#This Row],[Check 4 Per Student Savings]]*CO123</f>
        <v>8400</v>
      </c>
      <c r="CQ123" s="15">
        <f>IF(Table1[[#This Row],[Check 4 Status]]="Continued", Table1[[#This Row],[Check 4 Students Fall]], 0)</f>
        <v>220</v>
      </c>
      <c r="CR123" s="20">
        <f>Table1[[#This Row],[Check 4 Per Student Savings]]*CQ123</f>
        <v>52800</v>
      </c>
      <c r="CS123" s="15">
        <f>IF(Table1[[#This Row],[Check 4 Status]]="Continued", Table1[[#This Row],[Check 4 Students Spring]], 0)</f>
        <v>120</v>
      </c>
      <c r="CT123" s="20">
        <f>Table1[[#This Row],[Check 4 Per Student Savings]]*CS123</f>
        <v>28800</v>
      </c>
      <c r="CU123" s="89">
        <f t="shared" si="97"/>
        <v>375</v>
      </c>
      <c r="CV123" s="20">
        <f t="shared" si="98"/>
        <v>90000</v>
      </c>
      <c r="CW123" s="20" t="s">
        <v>145</v>
      </c>
      <c r="CX123" s="15">
        <v>90</v>
      </c>
      <c r="CY123" s="15">
        <v>90</v>
      </c>
      <c r="CZ123" s="15">
        <v>90</v>
      </c>
      <c r="DA123" s="15">
        <f t="shared" si="99"/>
        <v>270</v>
      </c>
      <c r="DB123" s="20">
        <v>240</v>
      </c>
      <c r="DC123" s="20">
        <f t="shared" si="100"/>
        <v>64800</v>
      </c>
      <c r="DD123" s="23" t="s">
        <v>136</v>
      </c>
      <c r="DE123" s="15">
        <f>IF(Table1[[#This Row],[Check 5 Status]]="Continued", Table1[[#This Row],[Check 5 Students Summer]], 0)</f>
        <v>90</v>
      </c>
      <c r="DF123" s="20">
        <f>Table1[[#This Row],[Check 5 Per Student Savings]]*DE123</f>
        <v>21600</v>
      </c>
      <c r="DG123" s="15">
        <f>IF(Table1[[#This Row],[Check 5 Status]]="Continued", Table1[[#This Row],[Check 5 Students Fall]], 0)</f>
        <v>90</v>
      </c>
      <c r="DH123" s="20">
        <f>Table1[[#This Row],[Check 5 Per Student Savings]]*DG123</f>
        <v>21600</v>
      </c>
      <c r="DI123" s="15">
        <f>IF(Table1[[#This Row],[Check 5 Status]]="Continued", Table1[[#This Row],[Check 5 Students Spring]], 0)</f>
        <v>90</v>
      </c>
      <c r="DJ123" s="20">
        <f>Table1[[#This Row],[Check 5 Per Student Savings]]*DI123</f>
        <v>21600</v>
      </c>
      <c r="DK123" s="15">
        <f t="shared" si="101"/>
        <v>270</v>
      </c>
      <c r="DL123" s="20">
        <f t="shared" si="102"/>
        <v>64800</v>
      </c>
      <c r="DM123" s="20" t="s">
        <v>145</v>
      </c>
      <c r="DN123" s="15">
        <v>90</v>
      </c>
      <c r="DO123" s="15">
        <v>90</v>
      </c>
      <c r="DP123" s="15">
        <v>90</v>
      </c>
      <c r="DQ123" s="15">
        <f t="shared" si="103"/>
        <v>270</v>
      </c>
      <c r="DR123" s="20">
        <v>240</v>
      </c>
      <c r="DS123" s="20">
        <f t="shared" si="104"/>
        <v>64800</v>
      </c>
      <c r="DT123" s="23" t="s">
        <v>136</v>
      </c>
      <c r="DU123" s="15">
        <f>IF(Table1[[#This Row],[Check 6 Status]]="Continued", Table1[[#This Row],[Check 6 Students Summer]], 0)</f>
        <v>90</v>
      </c>
      <c r="DV123" s="20">
        <f>Table1[[#This Row],[Check 6 Per Student Savings]]*DU123</f>
        <v>21600</v>
      </c>
      <c r="DW123" s="15">
        <f>IF(Table1[[#This Row],[Check 6 Status]]="Continued", Table1[[#This Row],[Check 6 Students Fall]], 0)</f>
        <v>90</v>
      </c>
      <c r="DX123" s="20">
        <f>Table1[[#This Row],[Check 6 Per Student Savings]]*DW123</f>
        <v>21600</v>
      </c>
      <c r="DY123" s="15">
        <f>IF(Table1[[#This Row],[Check 6 Status]]="Continued", Table1[[#This Row],[Check 6 Students Spring]], 0)</f>
        <v>90</v>
      </c>
      <c r="DZ123" s="20">
        <f>Table1[[#This Row],[Check 6 Per Student Savings]]*DY123</f>
        <v>21600</v>
      </c>
      <c r="EA123" s="15">
        <f t="shared" si="106"/>
        <v>270</v>
      </c>
      <c r="EB123" s="20">
        <f t="shared" si="107"/>
        <v>64800</v>
      </c>
      <c r="EC123"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1845</v>
      </c>
      <c r="ED123"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445408.75</v>
      </c>
      <c r="EE123" s="20">
        <f>Table1[[#This Row],[Grand Total Savings]]/Table1[[#This Row],[Total Award]]</f>
        <v>14.846958333333333</v>
      </c>
      <c r="EF123" s="13"/>
      <c r="EG123" s="13"/>
      <c r="EH123" s="13"/>
      <c r="EI123" s="13"/>
      <c r="EJ123" s="13"/>
      <c r="EK123" s="13"/>
      <c r="EL123" s="13"/>
      <c r="FB123" s="13"/>
      <c r="FC123" s="13"/>
      <c r="FD123" s="13"/>
      <c r="FE123" s="13"/>
    </row>
    <row r="124" spans="1:161" x14ac:dyDescent="0.25">
      <c r="A124" s="116">
        <v>255</v>
      </c>
      <c r="B124" s="40" t="s">
        <v>666</v>
      </c>
      <c r="C124" s="23" t="s">
        <v>5</v>
      </c>
      <c r="D124" s="71" t="s">
        <v>134</v>
      </c>
      <c r="E124" s="13" t="s">
        <v>183</v>
      </c>
      <c r="F124" s="52">
        <v>10800</v>
      </c>
      <c r="G124" s="23" t="s">
        <v>136</v>
      </c>
      <c r="H124" s="28" t="s">
        <v>667</v>
      </c>
      <c r="I124" s="28" t="s">
        <v>668</v>
      </c>
      <c r="J124" s="28" t="s">
        <v>669</v>
      </c>
      <c r="K124" s="28" t="s">
        <v>670</v>
      </c>
      <c r="L124" s="28" t="s">
        <v>254</v>
      </c>
      <c r="M124" s="13" t="s">
        <v>163</v>
      </c>
      <c r="N124" s="13" t="s">
        <v>142</v>
      </c>
      <c r="O124" s="13" t="s">
        <v>142</v>
      </c>
      <c r="P124" s="20">
        <v>262800</v>
      </c>
      <c r="Q124" s="16">
        <v>1440</v>
      </c>
      <c r="R124" s="20">
        <f t="shared" si="141"/>
        <v>182.5</v>
      </c>
      <c r="S124" s="15">
        <f t="shared" si="135"/>
        <v>480</v>
      </c>
      <c r="T124" s="15">
        <f t="shared" si="136"/>
        <v>480</v>
      </c>
      <c r="U124" s="15">
        <f t="shared" si="137"/>
        <v>480</v>
      </c>
      <c r="V124" s="13" t="s">
        <v>547</v>
      </c>
      <c r="W124" s="13" t="s">
        <v>144</v>
      </c>
      <c r="Z124" s="13" t="s">
        <v>145</v>
      </c>
      <c r="AA124" s="15">
        <v>0</v>
      </c>
      <c r="AB124" s="20">
        <v>0</v>
      </c>
      <c r="AC124" s="15">
        <v>0</v>
      </c>
      <c r="AD124" s="20">
        <f t="shared" si="124"/>
        <v>0</v>
      </c>
      <c r="AE124" s="15">
        <v>0</v>
      </c>
      <c r="AF124" s="20">
        <f t="shared" si="126"/>
        <v>0</v>
      </c>
      <c r="AG124" s="15">
        <v>0</v>
      </c>
      <c r="AH124" s="20">
        <f t="shared" si="127"/>
        <v>0</v>
      </c>
      <c r="AI124" s="15">
        <v>0</v>
      </c>
      <c r="AJ124" s="20">
        <f t="shared" si="128"/>
        <v>0</v>
      </c>
      <c r="AK124" s="15">
        <v>0</v>
      </c>
      <c r="AL124" s="20">
        <f t="shared" si="133"/>
        <v>0</v>
      </c>
      <c r="AM124" s="15">
        <v>0</v>
      </c>
      <c r="AN124" s="20">
        <v>0</v>
      </c>
      <c r="AO124" s="16">
        <v>0</v>
      </c>
      <c r="AP124" s="20">
        <v>0</v>
      </c>
      <c r="AQ124" s="16">
        <v>0</v>
      </c>
      <c r="AR124" s="20">
        <v>0</v>
      </c>
      <c r="AS124" s="16">
        <v>0</v>
      </c>
      <c r="AT124" s="20">
        <v>0</v>
      </c>
      <c r="AU124" s="16">
        <v>0</v>
      </c>
      <c r="AV124" s="20">
        <v>0</v>
      </c>
      <c r="AW124" s="16">
        <f>Table1[[#This Row],[Students Per Fall]]</f>
        <v>480</v>
      </c>
      <c r="AX124" s="20">
        <f t="shared" si="142"/>
        <v>87600</v>
      </c>
      <c r="AY124" s="16">
        <f>IF(Table1[[#This Row],[Sustainability Check 1 (2017-2018) Status]]="Continued", Table1[[#This Row],[Students Per Spring]], 0)</f>
        <v>480</v>
      </c>
      <c r="AZ124" s="20">
        <f t="shared" si="143"/>
        <v>87600</v>
      </c>
      <c r="BA124" s="16">
        <f t="shared" si="139"/>
        <v>960</v>
      </c>
      <c r="BB124" s="20">
        <f t="shared" si="140"/>
        <v>175200</v>
      </c>
      <c r="BC124" s="20" t="s">
        <v>145</v>
      </c>
      <c r="BD124" s="16">
        <v>0</v>
      </c>
      <c r="BE124" s="16">
        <v>200</v>
      </c>
      <c r="BF124" s="16">
        <v>200</v>
      </c>
      <c r="BG124" s="16">
        <f t="shared" si="125"/>
        <v>400</v>
      </c>
      <c r="BH124" s="20">
        <v>154.63</v>
      </c>
      <c r="BI124" s="20">
        <f>Table1[[#This Row],[Check 2 Students Total]]*Table1[[#This Row],[Summer 2018 Price Check]]</f>
        <v>61852</v>
      </c>
      <c r="BJ124" s="16">
        <f>IF(Table1[[#This Row],[Sustainability Check 2 (2018-2019) Status]]="Continued", Table1[[#This Row],[Check 2 Students Summer]], 0)</f>
        <v>0</v>
      </c>
      <c r="BK124" s="20">
        <f>Table1[[#This Row],[Summer 2018 Price Check]]*BJ124</f>
        <v>0</v>
      </c>
      <c r="BL124" s="16">
        <f>IF(Table1[[#This Row],[Sustainability Check 2 (2018-2019) Status]]="Continued", Table1[[#This Row],[Check 2 Students Fall]], 0)</f>
        <v>200</v>
      </c>
      <c r="BM124" s="20">
        <f>Table1[[#This Row],[Summer 2018 Price Check]]*BL124</f>
        <v>30926</v>
      </c>
      <c r="BN124" s="15">
        <f>IF(Table1[[#This Row],[Sustainability Check 2 (2018-2019) Status]]="Continued", Table1[Check 2 Students Spring], 0)</f>
        <v>200</v>
      </c>
      <c r="BO124" s="20">
        <f>Table1[[#This Row],[Summer 2018 Price Check]]*Table1[[#This Row],[Spring 2019 Students]]</f>
        <v>30926</v>
      </c>
      <c r="BP124" s="16">
        <f t="shared" si="90"/>
        <v>400</v>
      </c>
      <c r="BQ124" s="20">
        <f t="shared" si="91"/>
        <v>61852</v>
      </c>
      <c r="BR124" s="20" t="s">
        <v>145</v>
      </c>
      <c r="BS124" s="15">
        <v>20</v>
      </c>
      <c r="BT124" s="15">
        <v>100</v>
      </c>
      <c r="BU124" s="15">
        <v>100</v>
      </c>
      <c r="BV124" s="15">
        <f t="shared" si="129"/>
        <v>220</v>
      </c>
      <c r="BW124" s="20">
        <v>75</v>
      </c>
      <c r="BX124" s="20">
        <f t="shared" si="92"/>
        <v>16500</v>
      </c>
      <c r="BY124" s="13" t="s">
        <v>547</v>
      </c>
      <c r="BZ124" s="15">
        <f>IF(Table1[[#This Row],[Check 3 Status]]="Continued", Table1[[#This Row],[Check 3 Students Summer]], 0)</f>
        <v>20</v>
      </c>
      <c r="CA124" s="20">
        <f>Table1[[#This Row],[Check 3 Per Student Savings]]*BZ124</f>
        <v>1500</v>
      </c>
      <c r="CB124" s="15">
        <f>IF(Table1[[#This Row],[Check 3 Status]]="Continued", Table1[[#This Row],[Check 3 Students Fall]], 0)</f>
        <v>100</v>
      </c>
      <c r="CC124" s="20">
        <f>Table1[[#This Row],[Check 3 Per Student Savings]]*CB124</f>
        <v>7500</v>
      </c>
      <c r="CD124" s="15">
        <f>IF(Table1[[#This Row],[Check 3 Status]]="Continued", Table1[[#This Row],[Check 3 Students Spring]], 0)</f>
        <v>100</v>
      </c>
      <c r="CE124" s="20">
        <f>Table1[[#This Row],[Check 3 Per Student Savings]]*CD124</f>
        <v>7500</v>
      </c>
      <c r="CF124" s="15">
        <f t="shared" si="93"/>
        <v>220</v>
      </c>
      <c r="CG124" s="20">
        <f t="shared" si="94"/>
        <v>16500</v>
      </c>
      <c r="CH124" s="20" t="s">
        <v>145</v>
      </c>
      <c r="CI124" s="15">
        <v>20</v>
      </c>
      <c r="CJ124" s="15">
        <v>100</v>
      </c>
      <c r="CK124" s="15">
        <v>100</v>
      </c>
      <c r="CL124" s="15">
        <f t="shared" si="131"/>
        <v>220</v>
      </c>
      <c r="CM124" s="20">
        <v>75</v>
      </c>
      <c r="CN124" s="20">
        <f t="shared" si="96"/>
        <v>16500</v>
      </c>
      <c r="CO124" s="15">
        <f>IF(Table1[[#This Row],[Check 4 Status]]="Continued", Table1[[#This Row],[Check 4 Students Summer]], 0)</f>
        <v>20</v>
      </c>
      <c r="CP124" s="20">
        <f>Table1[[#This Row],[Check 4 Per Student Savings]]*CO124</f>
        <v>1500</v>
      </c>
      <c r="CQ124" s="15">
        <f>IF(Table1[[#This Row],[Check 4 Status]]="Continued", Table1[[#This Row],[Check 4 Students Fall]], 0)</f>
        <v>100</v>
      </c>
      <c r="CR124" s="20">
        <f>Table1[[#This Row],[Check 4 Per Student Savings]]*CQ124</f>
        <v>7500</v>
      </c>
      <c r="CS124" s="15">
        <f>IF(Table1[[#This Row],[Check 4 Status]]="Continued", Table1[[#This Row],[Check 4 Students Spring]], 0)</f>
        <v>100</v>
      </c>
      <c r="CT124" s="20">
        <f>Table1[[#This Row],[Check 4 Per Student Savings]]*CS124</f>
        <v>7500</v>
      </c>
      <c r="CU124" s="89">
        <f t="shared" si="97"/>
        <v>220</v>
      </c>
      <c r="CV124" s="20">
        <f t="shared" si="98"/>
        <v>16500</v>
      </c>
      <c r="CW124" s="20" t="s">
        <v>224</v>
      </c>
      <c r="CX124" s="15">
        <v>480</v>
      </c>
      <c r="CY124" s="15">
        <v>480</v>
      </c>
      <c r="CZ124" s="15">
        <v>480</v>
      </c>
      <c r="DA124" s="15">
        <f t="shared" si="99"/>
        <v>1440</v>
      </c>
      <c r="DB124" s="20">
        <v>75</v>
      </c>
      <c r="DC124" s="20">
        <f t="shared" si="100"/>
        <v>108000</v>
      </c>
      <c r="DD124" s="23" t="s">
        <v>136</v>
      </c>
      <c r="DE124" s="15">
        <f>IF(Table1[[#This Row],[Check 5 Status]]="Continued", Table1[[#This Row],[Check 5 Students Summer]], 0)</f>
        <v>0</v>
      </c>
      <c r="DF124" s="20">
        <f>Table1[[#This Row],[Check 5 Per Student Savings]]*DE124</f>
        <v>0</v>
      </c>
      <c r="DG124" s="15">
        <f>IF(Table1[[#This Row],[Check 5 Status]]="Continued", Table1[[#This Row],[Check 5 Students Fall]], 0)</f>
        <v>0</v>
      </c>
      <c r="DH124" s="20">
        <f>Table1[[#This Row],[Check 5 Per Student Savings]]*DG124</f>
        <v>0</v>
      </c>
      <c r="DI124" s="15">
        <f>IF(Table1[[#This Row],[Check 5 Status]]="Continued", Table1[[#This Row],[Check 5 Students Spring]], 0)</f>
        <v>0</v>
      </c>
      <c r="DJ124" s="20">
        <f>Table1[[#This Row],[Check 5 Per Student Savings]]*DI124</f>
        <v>0</v>
      </c>
      <c r="DK124" s="15">
        <f t="shared" si="101"/>
        <v>0</v>
      </c>
      <c r="DL124" s="20">
        <f t="shared" si="102"/>
        <v>0</v>
      </c>
      <c r="DM124" s="20" t="s">
        <v>224</v>
      </c>
      <c r="DN124" s="15">
        <v>480</v>
      </c>
      <c r="DO124" s="15">
        <v>480</v>
      </c>
      <c r="DP124" s="15">
        <v>480</v>
      </c>
      <c r="DQ124" s="15">
        <f t="shared" si="103"/>
        <v>1440</v>
      </c>
      <c r="DR124" s="20">
        <v>75</v>
      </c>
      <c r="DS124" s="20">
        <f t="shared" si="104"/>
        <v>108000</v>
      </c>
      <c r="DT124" s="23" t="s">
        <v>136</v>
      </c>
      <c r="DU124" s="15">
        <f>IF(Table1[[#This Row],[Check 6 Status]]="Continued", Table1[[#This Row],[Check 6 Students Summer]], 0)</f>
        <v>0</v>
      </c>
      <c r="DV124" s="20">
        <f>Table1[[#This Row],[Check 6 Per Student Savings]]*DU124</f>
        <v>0</v>
      </c>
      <c r="DW124" s="15">
        <f>IF(Table1[[#This Row],[Check 6 Status]]="Continued", Table1[[#This Row],[Check 6 Students Fall]], 0)</f>
        <v>0</v>
      </c>
      <c r="DX124" s="20">
        <f>Table1[[#This Row],[Check 6 Per Student Savings]]*DW124</f>
        <v>0</v>
      </c>
      <c r="DY124" s="15">
        <f>IF(Table1[[#This Row],[Check 6 Status]]="Continued", Table1[[#This Row],[Check 6 Students Spring]], 0)</f>
        <v>0</v>
      </c>
      <c r="DZ124" s="20">
        <f>Table1[[#This Row],[Check 6 Per Student Savings]]*DY124</f>
        <v>0</v>
      </c>
      <c r="EA124" s="15">
        <f t="shared" si="106"/>
        <v>0</v>
      </c>
      <c r="EB124" s="20">
        <f t="shared" si="107"/>
        <v>0</v>
      </c>
      <c r="EC124"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1800</v>
      </c>
      <c r="ED124"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270052</v>
      </c>
      <c r="EE124" s="20">
        <f>Table1[[#This Row],[Grand Total Savings]]/Table1[[#This Row],[Total Award]]</f>
        <v>25.004814814814814</v>
      </c>
      <c r="EF124" s="13"/>
      <c r="EG124" s="13"/>
      <c r="EH124" s="13"/>
      <c r="EI124" s="13"/>
      <c r="EJ124" s="13"/>
      <c r="EK124" s="13"/>
      <c r="EL124" s="13"/>
      <c r="FB124" s="13"/>
      <c r="FC124" s="13"/>
      <c r="FD124" s="13"/>
      <c r="FE124" s="13"/>
    </row>
    <row r="125" spans="1:161" x14ac:dyDescent="0.25">
      <c r="A125" s="116">
        <v>259</v>
      </c>
      <c r="B125" s="39" t="s">
        <v>666</v>
      </c>
      <c r="C125" s="23" t="s">
        <v>5</v>
      </c>
      <c r="D125" s="71" t="s">
        <v>134</v>
      </c>
      <c r="E125" s="13" t="s">
        <v>413</v>
      </c>
      <c r="F125" s="52">
        <v>29900</v>
      </c>
      <c r="G125" s="23" t="s">
        <v>136</v>
      </c>
      <c r="H125" s="28" t="s">
        <v>671</v>
      </c>
      <c r="I125" s="13" t="s">
        <v>672</v>
      </c>
      <c r="J125" s="28" t="s">
        <v>673</v>
      </c>
      <c r="K125" s="28" t="s">
        <v>674</v>
      </c>
      <c r="L125" s="28" t="s">
        <v>305</v>
      </c>
      <c r="M125" s="13" t="s">
        <v>153</v>
      </c>
      <c r="N125" s="13" t="s">
        <v>142</v>
      </c>
      <c r="O125" s="13" t="s">
        <v>142</v>
      </c>
      <c r="P125" s="20">
        <v>87941</v>
      </c>
      <c r="Q125" s="13">
        <v>576</v>
      </c>
      <c r="R125" s="20">
        <f t="shared" si="141"/>
        <v>152.67534722222223</v>
      </c>
      <c r="S125" s="15">
        <f t="shared" si="135"/>
        <v>192</v>
      </c>
      <c r="T125" s="15">
        <f t="shared" si="136"/>
        <v>192</v>
      </c>
      <c r="U125" s="15">
        <f t="shared" si="137"/>
        <v>192</v>
      </c>
      <c r="V125" s="13" t="s">
        <v>547</v>
      </c>
      <c r="W125" s="13" t="s">
        <v>144</v>
      </c>
      <c r="Z125" s="42" t="s">
        <v>156</v>
      </c>
      <c r="AA125" s="15">
        <v>0</v>
      </c>
      <c r="AB125" s="20">
        <v>0</v>
      </c>
      <c r="AC125" s="15">
        <v>0</v>
      </c>
      <c r="AD125" s="20">
        <f t="shared" si="124"/>
        <v>0</v>
      </c>
      <c r="AE125" s="15">
        <v>0</v>
      </c>
      <c r="AF125" s="20">
        <f t="shared" si="126"/>
        <v>0</v>
      </c>
      <c r="AG125" s="15">
        <v>0</v>
      </c>
      <c r="AH125" s="20">
        <f t="shared" si="127"/>
        <v>0</v>
      </c>
      <c r="AI125" s="15">
        <v>0</v>
      </c>
      <c r="AJ125" s="20">
        <f t="shared" si="128"/>
        <v>0</v>
      </c>
      <c r="AK125" s="15">
        <v>0</v>
      </c>
      <c r="AL125" s="20">
        <f t="shared" si="133"/>
        <v>0</v>
      </c>
      <c r="AM125" s="15">
        <v>0</v>
      </c>
      <c r="AN125" s="20">
        <v>0</v>
      </c>
      <c r="AO125" s="16">
        <v>0</v>
      </c>
      <c r="AP125" s="20">
        <v>0</v>
      </c>
      <c r="AQ125" s="16">
        <v>0</v>
      </c>
      <c r="AR125" s="20">
        <v>0</v>
      </c>
      <c r="AS125" s="16">
        <v>0</v>
      </c>
      <c r="AT125" s="20">
        <v>0</v>
      </c>
      <c r="AU125" s="16">
        <v>0</v>
      </c>
      <c r="AV125" s="20">
        <v>0</v>
      </c>
      <c r="AW125" s="16">
        <f>Table1[[#This Row],[Students Per Fall]]</f>
        <v>192</v>
      </c>
      <c r="AX125" s="20">
        <f t="shared" si="142"/>
        <v>29313.666666666668</v>
      </c>
      <c r="AY125" s="16">
        <f>IF(Table1[[#This Row],[Sustainability Check 1 (2017-2018) Status]]="Continued", Table1[[#This Row],[Students Per Spring]], 0)</f>
        <v>0</v>
      </c>
      <c r="AZ125" s="20">
        <f t="shared" si="143"/>
        <v>0</v>
      </c>
      <c r="BA125" s="16">
        <f t="shared" si="139"/>
        <v>192</v>
      </c>
      <c r="BB125" s="20">
        <f t="shared" si="140"/>
        <v>29313.666666666668</v>
      </c>
      <c r="BC125" s="20" t="s">
        <v>156</v>
      </c>
      <c r="BD125" s="16">
        <v>0</v>
      </c>
      <c r="BE125" s="16">
        <v>0</v>
      </c>
      <c r="BF125" s="16">
        <v>0</v>
      </c>
      <c r="BG125" s="16">
        <f t="shared" si="125"/>
        <v>0</v>
      </c>
      <c r="BH125" s="20">
        <v>153.85</v>
      </c>
      <c r="BI125" s="20">
        <f>Table1[[#This Row],[Check 2 Students Total]]*Table1[[#This Row],[Summer 2018 Price Check]]</f>
        <v>0</v>
      </c>
      <c r="BJ125" s="16">
        <f>IF(Table1[[#This Row],[Sustainability Check 2 (2018-2019) Status]]="Continued", Table1[[#This Row],[Check 2 Students Summer]], 0)</f>
        <v>0</v>
      </c>
      <c r="BK125" s="20">
        <f>Table1[[#This Row],[Summer 2018 Price Check]]*BJ125</f>
        <v>0</v>
      </c>
      <c r="BL125" s="16">
        <f>IF(Table1[[#This Row],[Sustainability Check 2 (2018-2019) Status]]="Continued", Table1[[#This Row],[Check 2 Students Fall]], 0)</f>
        <v>0</v>
      </c>
      <c r="BM125" s="20">
        <f>Table1[[#This Row],[Summer 2018 Price Check]]*BL125</f>
        <v>0</v>
      </c>
      <c r="BN125" s="15">
        <f>IF(Table1[[#This Row],[Sustainability Check 2 (2018-2019) Status]]="Continued", Table1[Check 2 Students Spring], 0)</f>
        <v>0</v>
      </c>
      <c r="BO125" s="20">
        <f>Table1[[#This Row],[Summer 2018 Price Check]]*Table1[[#This Row],[Spring 2019 Students]]</f>
        <v>0</v>
      </c>
      <c r="BP125" s="16">
        <f t="shared" si="90"/>
        <v>0</v>
      </c>
      <c r="BQ125" s="20">
        <f t="shared" si="91"/>
        <v>0</v>
      </c>
      <c r="BR125" s="20" t="s">
        <v>156</v>
      </c>
      <c r="BS125" s="15">
        <v>0</v>
      </c>
      <c r="BT125" s="15">
        <v>0</v>
      </c>
      <c r="BU125" s="15">
        <v>0</v>
      </c>
      <c r="BV125" s="15">
        <f t="shared" si="129"/>
        <v>0</v>
      </c>
      <c r="BW125" s="20"/>
      <c r="BX125" s="20">
        <f t="shared" si="92"/>
        <v>0</v>
      </c>
      <c r="BY125" s="13" t="s">
        <v>547</v>
      </c>
      <c r="BZ125" s="15">
        <f>IF(Table1[[#This Row],[Check 3 Status]]="Continued", Table1[[#This Row],[Check 3 Students Summer]], 0)</f>
        <v>0</v>
      </c>
      <c r="CA125" s="20">
        <f>Table1[[#This Row],[Check 3 Per Student Savings]]*BZ125</f>
        <v>0</v>
      </c>
      <c r="CB125" s="15">
        <f>IF(Table1[[#This Row],[Check 3 Status]]="Continued", Table1[[#This Row],[Check 3 Students Fall]], 0)</f>
        <v>0</v>
      </c>
      <c r="CC125" s="20">
        <f>Table1[[#This Row],[Check 3 Per Student Savings]]*CB125</f>
        <v>0</v>
      </c>
      <c r="CD125" s="15">
        <f>IF(Table1[[#This Row],[Check 3 Status]]="Continued", Table1[[#This Row],[Check 3 Students Spring]], 0)</f>
        <v>0</v>
      </c>
      <c r="CE125" s="20">
        <f>Table1[[#This Row],[Check 3 Per Student Savings]]*CD125</f>
        <v>0</v>
      </c>
      <c r="CF125" s="15">
        <f t="shared" si="93"/>
        <v>0</v>
      </c>
      <c r="CG125" s="20">
        <f t="shared" si="94"/>
        <v>0</v>
      </c>
      <c r="CH125" s="20" t="s">
        <v>156</v>
      </c>
      <c r="CI125" s="15">
        <v>0</v>
      </c>
      <c r="CJ125" s="15">
        <v>0</v>
      </c>
      <c r="CK125" s="15">
        <v>0</v>
      </c>
      <c r="CL125" s="15">
        <f t="shared" si="131"/>
        <v>0</v>
      </c>
      <c r="CM125" s="20">
        <v>0</v>
      </c>
      <c r="CN125" s="20">
        <f t="shared" si="96"/>
        <v>0</v>
      </c>
      <c r="CO125" s="15">
        <f>IF(Table1[[#This Row],[Check 4 Status]]="Continued", Table1[[#This Row],[Check 4 Students Summer]], 0)</f>
        <v>0</v>
      </c>
      <c r="CP125" s="20">
        <f>Table1[[#This Row],[Check 4 Per Student Savings]]*CO125</f>
        <v>0</v>
      </c>
      <c r="CQ125" s="15">
        <f>IF(Table1[[#This Row],[Check 4 Status]]="Continued", Table1[[#This Row],[Check 4 Students Fall]], 0)</f>
        <v>0</v>
      </c>
      <c r="CR125" s="20">
        <f>Table1[[#This Row],[Check 4 Per Student Savings]]*CQ125</f>
        <v>0</v>
      </c>
      <c r="CS125" s="15">
        <f>IF(Table1[[#This Row],[Check 4 Status]]="Continued", Table1[[#This Row],[Check 4 Students Spring]], 0)</f>
        <v>0</v>
      </c>
      <c r="CT125" s="20">
        <f>Table1[[#This Row],[Check 4 Per Student Savings]]*CS125</f>
        <v>0</v>
      </c>
      <c r="CU125" s="89">
        <f t="shared" si="97"/>
        <v>0</v>
      </c>
      <c r="CV125" s="20">
        <f t="shared" si="98"/>
        <v>0</v>
      </c>
      <c r="CW125" s="20" t="s">
        <v>156</v>
      </c>
      <c r="CX125" s="15">
        <v>192</v>
      </c>
      <c r="CY125" s="15">
        <v>192</v>
      </c>
      <c r="CZ125" s="15">
        <v>192</v>
      </c>
      <c r="DA125" s="15">
        <f t="shared" si="99"/>
        <v>576</v>
      </c>
      <c r="DB125" s="20">
        <v>0</v>
      </c>
      <c r="DC125" s="20">
        <f t="shared" si="100"/>
        <v>0</v>
      </c>
      <c r="DD125" s="23" t="s">
        <v>136</v>
      </c>
      <c r="DE125" s="15">
        <f>IF(Table1[[#This Row],[Check 5 Status]]="Continued", Table1[[#This Row],[Check 5 Students Summer]], 0)</f>
        <v>0</v>
      </c>
      <c r="DF125" s="20">
        <f>Table1[[#This Row],[Check 5 Per Student Savings]]*DE125</f>
        <v>0</v>
      </c>
      <c r="DG125" s="15">
        <f>IF(Table1[[#This Row],[Check 5 Status]]="Continued", Table1[[#This Row],[Check 5 Students Fall]], 0)</f>
        <v>0</v>
      </c>
      <c r="DH125" s="20">
        <f>Table1[[#This Row],[Check 5 Per Student Savings]]*DG125</f>
        <v>0</v>
      </c>
      <c r="DI125" s="15">
        <f>IF(Table1[[#This Row],[Check 5 Status]]="Continued", Table1[[#This Row],[Check 5 Students Spring]], 0)</f>
        <v>0</v>
      </c>
      <c r="DJ125" s="20">
        <f>Table1[[#This Row],[Check 5 Per Student Savings]]*DI125</f>
        <v>0</v>
      </c>
      <c r="DK125" s="15">
        <f t="shared" si="101"/>
        <v>0</v>
      </c>
      <c r="DL125" s="20">
        <f t="shared" si="102"/>
        <v>0</v>
      </c>
      <c r="DM125" s="20" t="s">
        <v>156</v>
      </c>
      <c r="DN125" s="15">
        <v>192</v>
      </c>
      <c r="DO125" s="15">
        <v>192</v>
      </c>
      <c r="DP125" s="15">
        <v>192</v>
      </c>
      <c r="DQ125" s="15">
        <f t="shared" si="103"/>
        <v>576</v>
      </c>
      <c r="DR125" s="20">
        <v>0</v>
      </c>
      <c r="DS125" s="20">
        <f t="shared" si="104"/>
        <v>0</v>
      </c>
      <c r="DT125" s="23" t="s">
        <v>136</v>
      </c>
      <c r="DU125" s="15">
        <f>IF(Table1[[#This Row],[Check 6 Status]]="Continued", Table1[[#This Row],[Check 6 Students Summer]], 0)</f>
        <v>0</v>
      </c>
      <c r="DV125" s="20">
        <f>Table1[[#This Row],[Check 6 Per Student Savings]]*DU125</f>
        <v>0</v>
      </c>
      <c r="DW125" s="15">
        <f>IF(Table1[[#This Row],[Check 6 Status]]="Continued", Table1[[#This Row],[Check 6 Students Fall]], 0)</f>
        <v>0</v>
      </c>
      <c r="DX125" s="20">
        <f>Table1[[#This Row],[Check 6 Per Student Savings]]*DW125</f>
        <v>0</v>
      </c>
      <c r="DY125" s="15">
        <f>IF(Table1[[#This Row],[Check 6 Status]]="Continued", Table1[[#This Row],[Check 6 Students Spring]], 0)</f>
        <v>0</v>
      </c>
      <c r="DZ125" s="20">
        <f>Table1[[#This Row],[Check 6 Per Student Savings]]*DY125</f>
        <v>0</v>
      </c>
      <c r="EA125" s="15">
        <f t="shared" si="106"/>
        <v>0</v>
      </c>
      <c r="EB125" s="20">
        <f t="shared" si="107"/>
        <v>0</v>
      </c>
      <c r="EC125"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192</v>
      </c>
      <c r="ED125"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29313.666666666668</v>
      </c>
      <c r="EE125" s="20">
        <f>Table1[[#This Row],[Grand Total Savings]]/Table1[[#This Row],[Total Award]]</f>
        <v>0.98039018952062429</v>
      </c>
      <c r="EF125" s="13"/>
      <c r="EG125" s="13"/>
      <c r="EH125" s="13"/>
      <c r="EI125" s="13"/>
      <c r="EJ125" s="13"/>
      <c r="EK125" s="13"/>
      <c r="EL125" s="13"/>
      <c r="FB125" s="13"/>
      <c r="FC125" s="13"/>
      <c r="FD125" s="13"/>
      <c r="FE125" s="13"/>
    </row>
    <row r="126" spans="1:161" x14ac:dyDescent="0.25">
      <c r="A126" s="116">
        <v>261</v>
      </c>
      <c r="B126" s="40" t="s">
        <v>666</v>
      </c>
      <c r="C126" s="23" t="s">
        <v>5</v>
      </c>
      <c r="D126" s="71" t="s">
        <v>134</v>
      </c>
      <c r="E126" s="13" t="s">
        <v>219</v>
      </c>
      <c r="F126" s="52">
        <v>21400</v>
      </c>
      <c r="G126" s="23" t="s">
        <v>136</v>
      </c>
      <c r="H126" s="28" t="s">
        <v>675</v>
      </c>
      <c r="I126" s="13" t="s">
        <v>676</v>
      </c>
      <c r="J126" s="28" t="s">
        <v>351</v>
      </c>
      <c r="K126" s="28" t="s">
        <v>352</v>
      </c>
      <c r="L126" s="28" t="s">
        <v>305</v>
      </c>
      <c r="M126" s="13" t="s">
        <v>163</v>
      </c>
      <c r="N126" s="13" t="s">
        <v>142</v>
      </c>
      <c r="O126" s="13" t="s">
        <v>153</v>
      </c>
      <c r="P126" s="20">
        <v>110000</v>
      </c>
      <c r="Q126" s="13">
        <v>960</v>
      </c>
      <c r="R126" s="20">
        <f t="shared" si="141"/>
        <v>114.58333333333333</v>
      </c>
      <c r="S126" s="15">
        <f t="shared" si="135"/>
        <v>320</v>
      </c>
      <c r="T126" s="15">
        <f t="shared" si="136"/>
        <v>320</v>
      </c>
      <c r="U126" s="15">
        <f t="shared" si="137"/>
        <v>320</v>
      </c>
      <c r="V126" s="13" t="s">
        <v>547</v>
      </c>
      <c r="W126" s="13" t="s">
        <v>144</v>
      </c>
      <c r="Z126" s="13" t="s">
        <v>145</v>
      </c>
      <c r="AA126" s="15">
        <v>0</v>
      </c>
      <c r="AB126" s="20">
        <v>0</v>
      </c>
      <c r="AC126" s="15">
        <v>0</v>
      </c>
      <c r="AD126" s="20">
        <f t="shared" si="124"/>
        <v>0</v>
      </c>
      <c r="AE126" s="15">
        <v>0</v>
      </c>
      <c r="AF126" s="20">
        <f t="shared" si="126"/>
        <v>0</v>
      </c>
      <c r="AG126" s="15">
        <v>0</v>
      </c>
      <c r="AH126" s="20">
        <f t="shared" si="127"/>
        <v>0</v>
      </c>
      <c r="AI126" s="15">
        <v>0</v>
      </c>
      <c r="AJ126" s="20">
        <f t="shared" si="128"/>
        <v>0</v>
      </c>
      <c r="AK126" s="15">
        <v>0</v>
      </c>
      <c r="AL126" s="20">
        <f t="shared" si="133"/>
        <v>0</v>
      </c>
      <c r="AM126" s="15">
        <v>0</v>
      </c>
      <c r="AN126" s="20">
        <v>0</v>
      </c>
      <c r="AO126" s="16">
        <v>0</v>
      </c>
      <c r="AP126" s="20">
        <v>0</v>
      </c>
      <c r="AQ126" s="16">
        <v>0</v>
      </c>
      <c r="AR126" s="20">
        <v>0</v>
      </c>
      <c r="AS126" s="16">
        <v>0</v>
      </c>
      <c r="AT126" s="20">
        <v>0</v>
      </c>
      <c r="AU126" s="16">
        <v>0</v>
      </c>
      <c r="AV126" s="20">
        <v>0</v>
      </c>
      <c r="AW126" s="16">
        <f>Table1[[#This Row],[Students Per Fall]]</f>
        <v>320</v>
      </c>
      <c r="AX126" s="20">
        <f t="shared" si="142"/>
        <v>36666.666666666664</v>
      </c>
      <c r="AY126" s="16">
        <f>IF(Table1[[#This Row],[Sustainability Check 1 (2017-2018) Status]]="Continued", Table1[[#This Row],[Students Per Spring]], 0)</f>
        <v>320</v>
      </c>
      <c r="AZ126" s="20">
        <f t="shared" si="143"/>
        <v>36666.666666666664</v>
      </c>
      <c r="BA126" s="16">
        <f t="shared" si="139"/>
        <v>640</v>
      </c>
      <c r="BB126" s="20">
        <f t="shared" si="140"/>
        <v>73333.333333333328</v>
      </c>
      <c r="BC126" s="20" t="s">
        <v>145</v>
      </c>
      <c r="BD126" s="16">
        <v>48</v>
      </c>
      <c r="BE126" s="16">
        <v>300</v>
      </c>
      <c r="BF126" s="16">
        <v>300</v>
      </c>
      <c r="BG126" s="16">
        <f t="shared" si="125"/>
        <v>648</v>
      </c>
      <c r="BH126" s="20">
        <v>256.27999999999997</v>
      </c>
      <c r="BI126" s="20">
        <f>Table1[[#This Row],[Check 2 Students Total]]*Table1[[#This Row],[Summer 2018 Price Check]]</f>
        <v>166069.43999999997</v>
      </c>
      <c r="BJ126" s="16">
        <f>IF(Table1[[#This Row],[Sustainability Check 2 (2018-2019) Status]]="Continued", Table1[[#This Row],[Check 2 Students Summer]], 0)</f>
        <v>48</v>
      </c>
      <c r="BK126" s="20">
        <f>Table1[[#This Row],[Summer 2018 Price Check]]*BJ126</f>
        <v>12301.439999999999</v>
      </c>
      <c r="BL126" s="16">
        <f>IF(Table1[[#This Row],[Sustainability Check 2 (2018-2019) Status]]="Continued", Table1[[#This Row],[Check 2 Students Fall]], 0)</f>
        <v>300</v>
      </c>
      <c r="BM126" s="20">
        <f>Table1[[#This Row],[Summer 2018 Price Check]]*BL126</f>
        <v>76883.999999999985</v>
      </c>
      <c r="BN126" s="15">
        <f>IF(Table1[[#This Row],[Sustainability Check 2 (2018-2019) Status]]="Continued", Table1[Check 2 Students Spring], 0)</f>
        <v>300</v>
      </c>
      <c r="BO126" s="20">
        <f>Table1[[#This Row],[Summer 2018 Price Check]]*Table1[[#This Row],[Spring 2019 Students]]</f>
        <v>76883.999999999985</v>
      </c>
      <c r="BP126" s="16">
        <f t="shared" si="90"/>
        <v>648</v>
      </c>
      <c r="BQ126" s="20">
        <f t="shared" si="91"/>
        <v>166069.43999999997</v>
      </c>
      <c r="BR126" s="20" t="s">
        <v>145</v>
      </c>
      <c r="BS126" s="15">
        <v>48</v>
      </c>
      <c r="BT126" s="15">
        <v>260</v>
      </c>
      <c r="BU126" s="15">
        <v>0</v>
      </c>
      <c r="BV126" s="15">
        <f t="shared" si="129"/>
        <v>308</v>
      </c>
      <c r="BW126" s="20">
        <v>198</v>
      </c>
      <c r="BX126" s="20">
        <f t="shared" si="92"/>
        <v>60984</v>
      </c>
      <c r="BY126" s="13" t="s">
        <v>547</v>
      </c>
      <c r="BZ126" s="15">
        <f>IF(Table1[[#This Row],[Check 3 Status]]="Continued", Table1[[#This Row],[Check 3 Students Summer]], 0)</f>
        <v>48</v>
      </c>
      <c r="CA126" s="20">
        <f>Table1[[#This Row],[Check 3 Per Student Savings]]*BZ126</f>
        <v>9504</v>
      </c>
      <c r="CB126" s="15">
        <f>IF(Table1[[#This Row],[Check 3 Status]]="Continued", Table1[[#This Row],[Check 3 Students Fall]], 0)</f>
        <v>260</v>
      </c>
      <c r="CC126" s="20">
        <f>Table1[[#This Row],[Check 3 Per Student Savings]]*CB126</f>
        <v>51480</v>
      </c>
      <c r="CD126" s="15">
        <f>IF(Table1[[#This Row],[Check 3 Status]]="Continued", Table1[[#This Row],[Check 3 Students Spring]], 0)</f>
        <v>0</v>
      </c>
      <c r="CE126" s="20">
        <f>Table1[[#This Row],[Check 3 Per Student Savings]]*CD126</f>
        <v>0</v>
      </c>
      <c r="CF126" s="15">
        <f t="shared" si="93"/>
        <v>308</v>
      </c>
      <c r="CG126" s="20">
        <f t="shared" si="94"/>
        <v>60984</v>
      </c>
      <c r="CH126" s="20" t="s">
        <v>156</v>
      </c>
      <c r="CI126" s="15">
        <v>48</v>
      </c>
      <c r="CJ126" s="15">
        <v>260</v>
      </c>
      <c r="CK126" s="15">
        <v>0</v>
      </c>
      <c r="CL126" s="15">
        <v>0</v>
      </c>
      <c r="CM126" s="20">
        <v>0</v>
      </c>
      <c r="CN126" s="20">
        <f t="shared" si="96"/>
        <v>0</v>
      </c>
      <c r="CO126" s="15">
        <f>IF(Table1[[#This Row],[Check 4 Status]]="Continued", Table1[[#This Row],[Check 4 Students Summer]], 0)</f>
        <v>0</v>
      </c>
      <c r="CP126" s="20">
        <f>Table1[[#This Row],[Check 4 Per Student Savings]]*CO126</f>
        <v>0</v>
      </c>
      <c r="CQ126" s="15">
        <f>IF(Table1[[#This Row],[Check 4 Status]]="Continued", Table1[[#This Row],[Check 4 Students Fall]], 0)</f>
        <v>0</v>
      </c>
      <c r="CR126" s="20">
        <f>Table1[[#This Row],[Check 4 Per Student Savings]]*CQ126</f>
        <v>0</v>
      </c>
      <c r="CS126" s="15">
        <f>IF(Table1[[#This Row],[Check 4 Status]]="Continued", Table1[[#This Row],[Check 4 Students Spring]], 0)</f>
        <v>0</v>
      </c>
      <c r="CT126" s="20">
        <f>Table1[[#This Row],[Check 4 Per Student Savings]]*CS126</f>
        <v>0</v>
      </c>
      <c r="CU126" s="89">
        <f t="shared" si="97"/>
        <v>0</v>
      </c>
      <c r="CV126" s="20">
        <f t="shared" si="98"/>
        <v>0</v>
      </c>
      <c r="CW126" s="20" t="s">
        <v>156</v>
      </c>
      <c r="CX126" s="15">
        <v>320</v>
      </c>
      <c r="CY126" s="15">
        <v>320</v>
      </c>
      <c r="CZ126" s="15">
        <v>320</v>
      </c>
      <c r="DA126" s="15">
        <f t="shared" si="99"/>
        <v>960</v>
      </c>
      <c r="DB126" s="20">
        <v>0</v>
      </c>
      <c r="DC126" s="20">
        <f t="shared" si="100"/>
        <v>0</v>
      </c>
      <c r="DD126" s="23" t="s">
        <v>136</v>
      </c>
      <c r="DE126" s="15">
        <f>IF(Table1[[#This Row],[Check 5 Status]]="Continued", Table1[[#This Row],[Check 5 Students Summer]], 0)</f>
        <v>0</v>
      </c>
      <c r="DF126" s="20">
        <f>Table1[[#This Row],[Check 5 Per Student Savings]]*DE126</f>
        <v>0</v>
      </c>
      <c r="DG126" s="15">
        <f>IF(Table1[[#This Row],[Check 5 Status]]="Continued", Table1[[#This Row],[Check 5 Students Fall]], 0)</f>
        <v>0</v>
      </c>
      <c r="DH126" s="20">
        <f>Table1[[#This Row],[Check 5 Per Student Savings]]*DG126</f>
        <v>0</v>
      </c>
      <c r="DI126" s="15">
        <f>IF(Table1[[#This Row],[Check 5 Status]]="Continued", Table1[[#This Row],[Check 5 Students Spring]], 0)</f>
        <v>0</v>
      </c>
      <c r="DJ126" s="20">
        <f>Table1[[#This Row],[Check 5 Per Student Savings]]*DI126</f>
        <v>0</v>
      </c>
      <c r="DK126" s="15">
        <f t="shared" si="101"/>
        <v>0</v>
      </c>
      <c r="DL126" s="20">
        <f t="shared" si="102"/>
        <v>0</v>
      </c>
      <c r="DM126" s="20" t="s">
        <v>156</v>
      </c>
      <c r="DN126" s="15">
        <v>320</v>
      </c>
      <c r="DO126" s="15">
        <v>320</v>
      </c>
      <c r="DP126" s="15">
        <v>320</v>
      </c>
      <c r="DQ126" s="15">
        <f t="shared" si="103"/>
        <v>960</v>
      </c>
      <c r="DR126" s="20">
        <v>0</v>
      </c>
      <c r="DS126" s="20">
        <f t="shared" si="104"/>
        <v>0</v>
      </c>
      <c r="DT126" s="23" t="s">
        <v>136</v>
      </c>
      <c r="DU126" s="15">
        <f>IF(Table1[[#This Row],[Check 6 Status]]="Continued", Table1[[#This Row],[Check 6 Students Summer]], 0)</f>
        <v>0</v>
      </c>
      <c r="DV126" s="20">
        <f>Table1[[#This Row],[Check 6 Per Student Savings]]*DU126</f>
        <v>0</v>
      </c>
      <c r="DW126" s="15">
        <f>IF(Table1[[#This Row],[Check 6 Status]]="Continued", Table1[[#This Row],[Check 6 Students Fall]], 0)</f>
        <v>0</v>
      </c>
      <c r="DX126" s="20">
        <f>Table1[[#This Row],[Check 6 Per Student Savings]]*DW126</f>
        <v>0</v>
      </c>
      <c r="DY126" s="15">
        <f>IF(Table1[[#This Row],[Check 6 Status]]="Continued", Table1[[#This Row],[Check 6 Students Spring]], 0)</f>
        <v>0</v>
      </c>
      <c r="DZ126" s="20">
        <f>Table1[[#This Row],[Check 6 Per Student Savings]]*DY126</f>
        <v>0</v>
      </c>
      <c r="EA126" s="15">
        <f t="shared" si="106"/>
        <v>0</v>
      </c>
      <c r="EB126" s="20">
        <f t="shared" si="107"/>
        <v>0</v>
      </c>
      <c r="EC126"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1596</v>
      </c>
      <c r="ED126"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300386.77333333332</v>
      </c>
      <c r="EE126" s="20">
        <f>Table1[[#This Row],[Grand Total Savings]]/Table1[[#This Row],[Total Award]]</f>
        <v>14.036765109034267</v>
      </c>
      <c r="EF126" s="13"/>
      <c r="EG126" s="13"/>
      <c r="EH126" s="13"/>
      <c r="EI126" s="13"/>
      <c r="EJ126" s="13"/>
      <c r="EK126" s="13"/>
      <c r="EL126" s="13"/>
      <c r="FB126" s="13"/>
      <c r="FC126" s="13"/>
      <c r="FD126" s="13"/>
      <c r="FE126" s="13"/>
    </row>
    <row r="127" spans="1:161" x14ac:dyDescent="0.25">
      <c r="A127" s="116">
        <v>264</v>
      </c>
      <c r="B127" s="40" t="s">
        <v>666</v>
      </c>
      <c r="C127" s="23" t="s">
        <v>5</v>
      </c>
      <c r="D127" s="71" t="s">
        <v>134</v>
      </c>
      <c r="E127" s="13" t="s">
        <v>243</v>
      </c>
      <c r="F127" s="52">
        <v>21400</v>
      </c>
      <c r="G127" s="23" t="s">
        <v>136</v>
      </c>
      <c r="H127" s="28" t="s">
        <v>677</v>
      </c>
      <c r="I127" s="28" t="s">
        <v>678</v>
      </c>
      <c r="J127" s="28" t="s">
        <v>679</v>
      </c>
      <c r="K127" s="28" t="s">
        <v>680</v>
      </c>
      <c r="L127" s="28" t="s">
        <v>162</v>
      </c>
      <c r="M127" s="13" t="s">
        <v>163</v>
      </c>
      <c r="N127" s="13" t="s">
        <v>142</v>
      </c>
      <c r="O127" s="13" t="s">
        <v>142</v>
      </c>
      <c r="P127" s="20">
        <v>167880</v>
      </c>
      <c r="Q127" s="13">
        <v>600</v>
      </c>
      <c r="R127" s="20">
        <f t="shared" si="141"/>
        <v>279.8</v>
      </c>
      <c r="S127" s="15">
        <f t="shared" si="135"/>
        <v>200</v>
      </c>
      <c r="T127" s="15">
        <f t="shared" si="136"/>
        <v>200</v>
      </c>
      <c r="U127" s="15">
        <f t="shared" si="137"/>
        <v>200</v>
      </c>
      <c r="V127" s="13" t="s">
        <v>601</v>
      </c>
      <c r="W127" s="13" t="s">
        <v>144</v>
      </c>
      <c r="Z127" s="13" t="s">
        <v>145</v>
      </c>
      <c r="AA127" s="15">
        <v>0</v>
      </c>
      <c r="AB127" s="20">
        <v>0</v>
      </c>
      <c r="AC127" s="15">
        <v>0</v>
      </c>
      <c r="AD127" s="20">
        <f t="shared" ref="AD127:AD163" si="144">AB127</f>
        <v>0</v>
      </c>
      <c r="AE127" s="15">
        <v>0</v>
      </c>
      <c r="AF127" s="20">
        <f t="shared" si="126"/>
        <v>0</v>
      </c>
      <c r="AG127" s="15">
        <v>0</v>
      </c>
      <c r="AH127" s="20">
        <f t="shared" si="127"/>
        <v>0</v>
      </c>
      <c r="AI127" s="15">
        <v>0</v>
      </c>
      <c r="AJ127" s="20">
        <f t="shared" si="128"/>
        <v>0</v>
      </c>
      <c r="AK127" s="15">
        <v>0</v>
      </c>
      <c r="AL127" s="20">
        <f t="shared" si="133"/>
        <v>0</v>
      </c>
      <c r="AM127" s="15">
        <v>0</v>
      </c>
      <c r="AN127" s="20">
        <v>0</v>
      </c>
      <c r="AO127" s="16">
        <v>0</v>
      </c>
      <c r="AP127" s="20">
        <v>0</v>
      </c>
      <c r="AQ127" s="16">
        <f>Table1[[#This Row],[Students Per Spring]]</f>
        <v>200</v>
      </c>
      <c r="AR127" s="20">
        <f>$R127*AQ127</f>
        <v>55960</v>
      </c>
      <c r="AS127" s="16">
        <f>AM127+AO127+AQ127</f>
        <v>200</v>
      </c>
      <c r="AT127" s="20">
        <f>AN127+AP127+AR127</f>
        <v>55960</v>
      </c>
      <c r="AU127" s="16">
        <f>IF(Table1[[#This Row],[Sustainability Check 1 (2017-2018) Status]]="Continued", Table1[[#This Row],[Students Per Summer]], 0)</f>
        <v>200</v>
      </c>
      <c r="AV127" s="20">
        <f>$R127*AU127</f>
        <v>55960</v>
      </c>
      <c r="AW127" s="16">
        <f>IF(Table1[[#This Row],[Sustainability Check 1 (2017-2018) Status]]="Continued", Table1[[#This Row],[Students Per Fall]], 0)</f>
        <v>200</v>
      </c>
      <c r="AX127" s="20">
        <f t="shared" si="142"/>
        <v>55960</v>
      </c>
      <c r="AY127" s="16">
        <f>IF(Table1[[#This Row],[Sustainability Check 1 (2017-2018) Status]]="Continued", Table1[[#This Row],[Students Per Spring]], 0)</f>
        <v>200</v>
      </c>
      <c r="AZ127" s="20">
        <f t="shared" si="143"/>
        <v>55960</v>
      </c>
      <c r="BA127" s="16">
        <f t="shared" si="139"/>
        <v>600</v>
      </c>
      <c r="BB127" s="20">
        <f t="shared" si="140"/>
        <v>167880</v>
      </c>
      <c r="BC127" s="20" t="s">
        <v>156</v>
      </c>
      <c r="BD127" s="16">
        <v>0</v>
      </c>
      <c r="BE127" s="16">
        <v>0</v>
      </c>
      <c r="BF127" s="16">
        <v>0</v>
      </c>
      <c r="BG127" s="16">
        <f t="shared" ref="BG127:BG158" si="145">SUM(BD127:BF127)</f>
        <v>0</v>
      </c>
      <c r="BH127" s="20">
        <v>278.92</v>
      </c>
      <c r="BI127" s="20">
        <f>Table1[[#This Row],[Check 2 Students Total]]*Table1[[#This Row],[Summer 2018 Price Check]]</f>
        <v>0</v>
      </c>
      <c r="BJ127" s="16">
        <f>IF(Table1[[#This Row],[Sustainability Check 2 (2018-2019) Status]]="Continued", Table1[[#This Row],[Check 2 Students Summer]], 0)</f>
        <v>0</v>
      </c>
      <c r="BK127" s="20">
        <f>Table1[[#This Row],[Summer 2018 Price Check]]*BJ127</f>
        <v>0</v>
      </c>
      <c r="BL127" s="16">
        <f>IF(Table1[[#This Row],[Sustainability Check 2 (2018-2019) Status]]="Continued", Table1[[#This Row],[Check 2 Students Fall]], 0)</f>
        <v>0</v>
      </c>
      <c r="BM127" s="20">
        <f>Table1[[#This Row],[Summer 2018 Price Check]]*BL127</f>
        <v>0</v>
      </c>
      <c r="BN127" s="15">
        <f>IF(Table1[[#This Row],[Sustainability Check 2 (2018-2019) Status]]="Continued", Table1[Check 2 Students Spring], 0)</f>
        <v>0</v>
      </c>
      <c r="BO127" s="20">
        <f>Table1[[#This Row],[Summer 2018 Price Check]]*Table1[[#This Row],[Spring 2019 Students]]</f>
        <v>0</v>
      </c>
      <c r="BP127" s="16">
        <f t="shared" si="90"/>
        <v>0</v>
      </c>
      <c r="BQ127" s="20">
        <f t="shared" si="91"/>
        <v>0</v>
      </c>
      <c r="BR127" s="20" t="s">
        <v>156</v>
      </c>
      <c r="BS127" s="15">
        <v>0</v>
      </c>
      <c r="BT127" s="15">
        <v>0</v>
      </c>
      <c r="BU127" s="15">
        <v>0</v>
      </c>
      <c r="BV127" s="15">
        <f t="shared" si="129"/>
        <v>0</v>
      </c>
      <c r="BW127" s="20">
        <v>0</v>
      </c>
      <c r="BX127" s="20">
        <f t="shared" si="92"/>
        <v>0</v>
      </c>
      <c r="BY127" s="13" t="s">
        <v>601</v>
      </c>
      <c r="BZ127" s="15">
        <f>IF(Table1[[#This Row],[Check 3 Status]]="Continued", Table1[[#This Row],[Check 3 Students Summer]], 0)</f>
        <v>0</v>
      </c>
      <c r="CA127" s="20">
        <f>Table1[[#This Row],[Check 3 Per Student Savings]]*BZ127</f>
        <v>0</v>
      </c>
      <c r="CB127" s="15">
        <f>IF(Table1[[#This Row],[Check 3 Status]]="Continued", Table1[[#This Row],[Check 3 Students Fall]], 0)</f>
        <v>0</v>
      </c>
      <c r="CC127" s="20">
        <f>Table1[[#This Row],[Check 3 Per Student Savings]]*CB127</f>
        <v>0</v>
      </c>
      <c r="CD127" s="15">
        <f>IF(Table1[[#This Row],[Check 3 Status]]="Continued", Table1[[#This Row],[Check 3 Students Spring]], 0)</f>
        <v>0</v>
      </c>
      <c r="CE127" s="20">
        <f>Table1[[#This Row],[Check 3 Per Student Savings]]*CD127</f>
        <v>0</v>
      </c>
      <c r="CF127" s="15">
        <f t="shared" si="93"/>
        <v>0</v>
      </c>
      <c r="CG127" s="20">
        <f t="shared" si="94"/>
        <v>0</v>
      </c>
      <c r="CH127" s="20" t="s">
        <v>156</v>
      </c>
      <c r="CI127" s="15">
        <v>0</v>
      </c>
      <c r="CJ127" s="15">
        <v>0</v>
      </c>
      <c r="CK127" s="15">
        <v>0</v>
      </c>
      <c r="CL127" s="15">
        <f>CI127+CJ127+CK127</f>
        <v>0</v>
      </c>
      <c r="CM127" s="20">
        <v>0</v>
      </c>
      <c r="CN127" s="20">
        <f t="shared" si="96"/>
        <v>0</v>
      </c>
      <c r="CO127" s="15">
        <f>IF(Table1[[#This Row],[Check 4 Status]]="Continued", Table1[[#This Row],[Check 4 Students Summer]], 0)</f>
        <v>0</v>
      </c>
      <c r="CP127" s="20">
        <f>Table1[[#This Row],[Check 4 Per Student Savings]]*CO127</f>
        <v>0</v>
      </c>
      <c r="CQ127" s="15">
        <f>IF(Table1[[#This Row],[Check 4 Status]]="Continued", Table1[[#This Row],[Check 4 Students Fall]], 0)</f>
        <v>0</v>
      </c>
      <c r="CR127" s="20">
        <f>Table1[[#This Row],[Check 4 Per Student Savings]]*CQ127</f>
        <v>0</v>
      </c>
      <c r="CS127" s="15">
        <f>IF(Table1[[#This Row],[Check 4 Status]]="Continued", Table1[[#This Row],[Check 4 Students Spring]], 0)</f>
        <v>0</v>
      </c>
      <c r="CT127" s="20">
        <f>Table1[[#This Row],[Check 4 Per Student Savings]]*CS127</f>
        <v>0</v>
      </c>
      <c r="CU127" s="89">
        <f t="shared" si="97"/>
        <v>0</v>
      </c>
      <c r="CV127" s="20">
        <f t="shared" si="98"/>
        <v>0</v>
      </c>
      <c r="CW127" s="20" t="s">
        <v>156</v>
      </c>
      <c r="CX127" s="15">
        <v>200</v>
      </c>
      <c r="CY127" s="15">
        <v>200</v>
      </c>
      <c r="CZ127" s="15">
        <v>200</v>
      </c>
      <c r="DA127" s="15">
        <f t="shared" si="99"/>
        <v>600</v>
      </c>
      <c r="DB127" s="20">
        <v>0</v>
      </c>
      <c r="DC127" s="20">
        <f t="shared" si="100"/>
        <v>0</v>
      </c>
      <c r="DD127" s="23" t="s">
        <v>136</v>
      </c>
      <c r="DE127" s="15">
        <f>IF(Table1[[#This Row],[Check 5 Status]]="Continued", Table1[[#This Row],[Check 5 Students Summer]], 0)</f>
        <v>0</v>
      </c>
      <c r="DF127" s="20">
        <f>Table1[[#This Row],[Check 5 Per Student Savings]]*DE127</f>
        <v>0</v>
      </c>
      <c r="DG127" s="15">
        <f>IF(Table1[[#This Row],[Check 5 Status]]="Continued", Table1[[#This Row],[Check 5 Students Fall]], 0)</f>
        <v>0</v>
      </c>
      <c r="DH127" s="20">
        <f>Table1[[#This Row],[Check 5 Per Student Savings]]*DG127</f>
        <v>0</v>
      </c>
      <c r="DI127" s="15">
        <f>IF(Table1[[#This Row],[Check 5 Status]]="Continued", Table1[[#This Row],[Check 5 Students Spring]], 0)</f>
        <v>0</v>
      </c>
      <c r="DJ127" s="20">
        <f>Table1[[#This Row],[Check 5 Per Student Savings]]*DI127</f>
        <v>0</v>
      </c>
      <c r="DK127" s="15">
        <f t="shared" si="101"/>
        <v>0</v>
      </c>
      <c r="DL127" s="20">
        <f t="shared" si="102"/>
        <v>0</v>
      </c>
      <c r="DM127" s="20" t="s">
        <v>156</v>
      </c>
      <c r="DN127" s="15">
        <v>200</v>
      </c>
      <c r="DO127" s="15">
        <v>200</v>
      </c>
      <c r="DP127" s="15">
        <v>200</v>
      </c>
      <c r="DQ127" s="15">
        <f t="shared" si="103"/>
        <v>600</v>
      </c>
      <c r="DR127" s="20">
        <v>0</v>
      </c>
      <c r="DS127" s="20">
        <f t="shared" si="104"/>
        <v>0</v>
      </c>
      <c r="DT127" s="23" t="s">
        <v>136</v>
      </c>
      <c r="DU127" s="15">
        <f>IF(Table1[[#This Row],[Check 6 Status]]="Continued", Table1[[#This Row],[Check 6 Students Summer]], 0)</f>
        <v>0</v>
      </c>
      <c r="DV127" s="20">
        <f>Table1[[#This Row],[Check 6 Per Student Savings]]*DU127</f>
        <v>0</v>
      </c>
      <c r="DW127" s="15">
        <f>IF(Table1[[#This Row],[Check 6 Status]]="Continued", Table1[[#This Row],[Check 6 Students Fall]], 0)</f>
        <v>0</v>
      </c>
      <c r="DX127" s="20">
        <f>Table1[[#This Row],[Check 6 Per Student Savings]]*DW127</f>
        <v>0</v>
      </c>
      <c r="DY127" s="15">
        <f>IF(Table1[[#This Row],[Check 6 Status]]="Continued", Table1[[#This Row],[Check 6 Students Spring]], 0)</f>
        <v>0</v>
      </c>
      <c r="DZ127" s="20">
        <f>Table1[[#This Row],[Check 6 Per Student Savings]]*DY127</f>
        <v>0</v>
      </c>
      <c r="EA127" s="15">
        <f t="shared" si="106"/>
        <v>0</v>
      </c>
      <c r="EB127" s="20">
        <f t="shared" si="107"/>
        <v>0</v>
      </c>
      <c r="EC127"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800</v>
      </c>
      <c r="ED127"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223840</v>
      </c>
      <c r="EE127" s="20">
        <f>Table1[[#This Row],[Grand Total Savings]]/Table1[[#This Row],[Total Award]]</f>
        <v>10.459813084112149</v>
      </c>
      <c r="EF127" s="13"/>
      <c r="EG127" s="13"/>
      <c r="EH127" s="13"/>
      <c r="EI127" s="13"/>
      <c r="EJ127" s="13"/>
      <c r="EK127" s="13"/>
      <c r="EL127" s="13"/>
      <c r="FB127" s="13"/>
      <c r="FC127" s="13"/>
      <c r="FD127" s="13"/>
      <c r="FE127" s="13"/>
    </row>
    <row r="128" spans="1:161" x14ac:dyDescent="0.25">
      <c r="A128" s="116">
        <v>268</v>
      </c>
      <c r="B128" s="40" t="s">
        <v>666</v>
      </c>
      <c r="C128" s="23" t="s">
        <v>5</v>
      </c>
      <c r="D128" s="71" t="s">
        <v>134</v>
      </c>
      <c r="E128" s="13" t="s">
        <v>279</v>
      </c>
      <c r="F128" s="52">
        <v>30000</v>
      </c>
      <c r="G128" s="23" t="s">
        <v>136</v>
      </c>
      <c r="H128" s="28" t="s">
        <v>681</v>
      </c>
      <c r="I128" s="41" t="s">
        <v>682</v>
      </c>
      <c r="J128" s="28" t="s">
        <v>683</v>
      </c>
      <c r="K128" s="28" t="s">
        <v>684</v>
      </c>
      <c r="L128" s="28" t="s">
        <v>596</v>
      </c>
      <c r="M128" s="13" t="s">
        <v>163</v>
      </c>
      <c r="N128" s="13" t="s">
        <v>142</v>
      </c>
      <c r="O128" s="13" t="s">
        <v>142</v>
      </c>
      <c r="P128" s="20">
        <v>215973</v>
      </c>
      <c r="Q128" s="16">
        <v>1452</v>
      </c>
      <c r="R128" s="20">
        <f t="shared" si="141"/>
        <v>148.7417355371901</v>
      </c>
      <c r="S128" s="15">
        <f t="shared" si="135"/>
        <v>484</v>
      </c>
      <c r="T128" s="15">
        <f t="shared" si="136"/>
        <v>484</v>
      </c>
      <c r="U128" s="15">
        <f t="shared" si="137"/>
        <v>484</v>
      </c>
      <c r="V128" s="13" t="s">
        <v>547</v>
      </c>
      <c r="W128" s="13" t="s">
        <v>144</v>
      </c>
      <c r="Z128" s="13" t="s">
        <v>145</v>
      </c>
      <c r="AA128" s="15">
        <v>0</v>
      </c>
      <c r="AB128" s="20">
        <v>0</v>
      </c>
      <c r="AC128" s="15">
        <v>0</v>
      </c>
      <c r="AD128" s="20">
        <f t="shared" si="144"/>
        <v>0</v>
      </c>
      <c r="AE128" s="15">
        <v>0</v>
      </c>
      <c r="AF128" s="20">
        <f t="shared" si="126"/>
        <v>0</v>
      </c>
      <c r="AG128" s="15">
        <v>0</v>
      </c>
      <c r="AH128" s="20">
        <f t="shared" si="127"/>
        <v>0</v>
      </c>
      <c r="AI128" s="15">
        <v>0</v>
      </c>
      <c r="AJ128" s="20">
        <f t="shared" si="128"/>
        <v>0</v>
      </c>
      <c r="AK128" s="15">
        <v>0</v>
      </c>
      <c r="AL128" s="20">
        <f t="shared" si="133"/>
        <v>0</v>
      </c>
      <c r="AM128" s="15">
        <v>0</v>
      </c>
      <c r="AN128" s="20">
        <v>0</v>
      </c>
      <c r="AO128" s="16">
        <v>0</v>
      </c>
      <c r="AP128" s="20">
        <v>0</v>
      </c>
      <c r="AQ128" s="16">
        <v>0</v>
      </c>
      <c r="AR128" s="20">
        <v>0</v>
      </c>
      <c r="AS128" s="16">
        <v>0</v>
      </c>
      <c r="AT128" s="20">
        <v>0</v>
      </c>
      <c r="AU128" s="16">
        <v>0</v>
      </c>
      <c r="AV128" s="20">
        <v>0</v>
      </c>
      <c r="AW128" s="16">
        <f>Table1[[#This Row],[Students Per Fall]]</f>
        <v>484</v>
      </c>
      <c r="AX128" s="20">
        <f t="shared" si="142"/>
        <v>71991</v>
      </c>
      <c r="AY128" s="16">
        <f>IF(Table1[[#This Row],[Sustainability Check 1 (2017-2018) Status]]="Continued", Table1[[#This Row],[Students Per Spring]], 0)</f>
        <v>484</v>
      </c>
      <c r="AZ128" s="20">
        <f t="shared" si="143"/>
        <v>71991</v>
      </c>
      <c r="BA128" s="16">
        <f t="shared" si="139"/>
        <v>968</v>
      </c>
      <c r="BB128" s="20">
        <f t="shared" si="140"/>
        <v>143982</v>
      </c>
      <c r="BC128" s="20" t="s">
        <v>145</v>
      </c>
      <c r="BD128" s="16">
        <v>400</v>
      </c>
      <c r="BE128" s="16">
        <v>900</v>
      </c>
      <c r="BF128" s="16">
        <v>900</v>
      </c>
      <c r="BG128" s="16">
        <f t="shared" si="145"/>
        <v>2200</v>
      </c>
      <c r="BH128" s="20">
        <v>121.99</v>
      </c>
      <c r="BI128" s="20">
        <f>Table1[[#This Row],[Check 2 Students Total]]*Table1[[#This Row],[Summer 2018 Price Check]]</f>
        <v>268378</v>
      </c>
      <c r="BJ128" s="16">
        <f>IF(Table1[[#This Row],[Sustainability Check 2 (2018-2019) Status]]="Continued", Table1[[#This Row],[Check 2 Students Summer]], 0)</f>
        <v>400</v>
      </c>
      <c r="BK128" s="20">
        <f>Table1[[#This Row],[Summer 2018 Price Check]]*BJ128</f>
        <v>48796</v>
      </c>
      <c r="BL128" s="16">
        <f>IF(Table1[[#This Row],[Sustainability Check 2 (2018-2019) Status]]="Continued", Table1[[#This Row],[Check 2 Students Fall]], 0)</f>
        <v>900</v>
      </c>
      <c r="BM128" s="20">
        <f>Table1[[#This Row],[Summer 2018 Price Check]]*BL128</f>
        <v>109791</v>
      </c>
      <c r="BN128" s="15">
        <f>IF(Table1[[#This Row],[Sustainability Check 2 (2018-2019) Status]]="Continued", Table1[Check 2 Students Spring], 0)</f>
        <v>900</v>
      </c>
      <c r="BO128" s="20">
        <f>Table1[[#This Row],[Summer 2018 Price Check]]*Table1[[#This Row],[Spring 2019 Students]]</f>
        <v>109791</v>
      </c>
      <c r="BP128" s="16">
        <f t="shared" si="90"/>
        <v>2200</v>
      </c>
      <c r="BQ128" s="20">
        <f t="shared" si="91"/>
        <v>268378</v>
      </c>
      <c r="BR128" s="20" t="s">
        <v>145</v>
      </c>
      <c r="BS128" s="15">
        <v>400</v>
      </c>
      <c r="BT128" s="15">
        <v>900</v>
      </c>
      <c r="BU128" s="15">
        <v>900</v>
      </c>
      <c r="BV128" s="15">
        <f t="shared" si="129"/>
        <v>2200</v>
      </c>
      <c r="BW128" s="20">
        <v>148.74</v>
      </c>
      <c r="BX128" s="20">
        <f t="shared" si="92"/>
        <v>327228</v>
      </c>
      <c r="BY128" s="13" t="s">
        <v>547</v>
      </c>
      <c r="BZ128" s="15">
        <f>IF(Table1[[#This Row],[Check 3 Status]]="Continued", Table1[[#This Row],[Check 3 Students Summer]], 0)</f>
        <v>400</v>
      </c>
      <c r="CA128" s="20">
        <f>Table1[[#This Row],[Check 3 Per Student Savings]]*BZ128</f>
        <v>59496</v>
      </c>
      <c r="CB128" s="15">
        <f>IF(Table1[[#This Row],[Check 3 Status]]="Continued", Table1[[#This Row],[Check 3 Students Fall]], 0)</f>
        <v>900</v>
      </c>
      <c r="CC128" s="20">
        <f>Table1[[#This Row],[Check 3 Per Student Savings]]*CB128</f>
        <v>133866</v>
      </c>
      <c r="CD128" s="15">
        <f>IF(Table1[[#This Row],[Check 3 Status]]="Continued", Table1[[#This Row],[Check 3 Students Spring]], 0)</f>
        <v>900</v>
      </c>
      <c r="CE128" s="20">
        <f>Table1[[#This Row],[Check 3 Per Student Savings]]*CD128</f>
        <v>133866</v>
      </c>
      <c r="CF128" s="15">
        <f t="shared" si="93"/>
        <v>2200</v>
      </c>
      <c r="CG128" s="20">
        <f t="shared" si="94"/>
        <v>327228</v>
      </c>
      <c r="CH128" s="20" t="s">
        <v>145</v>
      </c>
      <c r="CI128" s="15">
        <v>400</v>
      </c>
      <c r="CJ128" s="15">
        <v>900</v>
      </c>
      <c r="CK128" s="15">
        <v>900</v>
      </c>
      <c r="CL128" s="15">
        <f>CI128+CJ128+CK128</f>
        <v>2200</v>
      </c>
      <c r="CM128" s="20">
        <v>148.74</v>
      </c>
      <c r="CN128" s="20">
        <f t="shared" si="96"/>
        <v>327228</v>
      </c>
      <c r="CO128" s="15">
        <f>IF(Table1[[#This Row],[Check 4 Status]]="Continued", Table1[[#This Row],[Check 4 Students Summer]], 0)</f>
        <v>400</v>
      </c>
      <c r="CP128" s="20">
        <f>Table1[[#This Row],[Check 4 Per Student Savings]]*CO128</f>
        <v>59496</v>
      </c>
      <c r="CQ128" s="15">
        <f>IF(Table1[[#This Row],[Check 4 Status]]="Continued", Table1[[#This Row],[Check 4 Students Fall]], 0)</f>
        <v>900</v>
      </c>
      <c r="CR128" s="20">
        <f>Table1[[#This Row],[Check 4 Per Student Savings]]*CQ128</f>
        <v>133866</v>
      </c>
      <c r="CS128" s="15">
        <f>IF(Table1[[#This Row],[Check 4 Status]]="Continued", Table1[[#This Row],[Check 4 Students Spring]], 0)</f>
        <v>900</v>
      </c>
      <c r="CT128" s="20">
        <f>Table1[[#This Row],[Check 4 Per Student Savings]]*CS128</f>
        <v>133866</v>
      </c>
      <c r="CU128" s="89">
        <f t="shared" si="97"/>
        <v>2200</v>
      </c>
      <c r="CV128" s="20">
        <f t="shared" si="98"/>
        <v>327228</v>
      </c>
      <c r="CW128" s="20" t="s">
        <v>224</v>
      </c>
      <c r="CX128" s="15">
        <v>484</v>
      </c>
      <c r="CY128" s="15">
        <v>484</v>
      </c>
      <c r="CZ128" s="15">
        <v>484</v>
      </c>
      <c r="DA128" s="15">
        <f t="shared" si="99"/>
        <v>1452</v>
      </c>
      <c r="DB128" s="20">
        <v>148.74</v>
      </c>
      <c r="DC128" s="20">
        <f t="shared" si="100"/>
        <v>215970.48</v>
      </c>
      <c r="DD128" s="23" t="s">
        <v>136</v>
      </c>
      <c r="DE128" s="15">
        <f>IF(Table1[[#This Row],[Check 5 Status]]="Continued", Table1[[#This Row],[Check 5 Students Summer]], 0)</f>
        <v>0</v>
      </c>
      <c r="DF128" s="20">
        <f>Table1[[#This Row],[Check 5 Per Student Savings]]*DE128</f>
        <v>0</v>
      </c>
      <c r="DG128" s="15">
        <f>IF(Table1[[#This Row],[Check 5 Status]]="Continued", Table1[[#This Row],[Check 5 Students Fall]], 0)</f>
        <v>0</v>
      </c>
      <c r="DH128" s="20">
        <f>Table1[[#This Row],[Check 5 Per Student Savings]]*DG128</f>
        <v>0</v>
      </c>
      <c r="DI128" s="15">
        <f>IF(Table1[[#This Row],[Check 5 Status]]="Continued", Table1[[#This Row],[Check 5 Students Spring]], 0)</f>
        <v>0</v>
      </c>
      <c r="DJ128" s="20">
        <f>Table1[[#This Row],[Check 5 Per Student Savings]]*DI128</f>
        <v>0</v>
      </c>
      <c r="DK128" s="15">
        <f t="shared" si="101"/>
        <v>0</v>
      </c>
      <c r="DL128" s="20">
        <f t="shared" si="102"/>
        <v>0</v>
      </c>
      <c r="DM128" s="20" t="s">
        <v>224</v>
      </c>
      <c r="DN128" s="15">
        <v>484</v>
      </c>
      <c r="DO128" s="15">
        <v>484</v>
      </c>
      <c r="DP128" s="15">
        <v>484</v>
      </c>
      <c r="DQ128" s="15">
        <f t="shared" si="103"/>
        <v>1452</v>
      </c>
      <c r="DR128" s="20">
        <v>148.74</v>
      </c>
      <c r="DS128" s="20">
        <f t="shared" si="104"/>
        <v>215970.48</v>
      </c>
      <c r="DT128" s="23" t="s">
        <v>136</v>
      </c>
      <c r="DU128" s="15">
        <f>IF(Table1[[#This Row],[Check 6 Status]]="Continued", Table1[[#This Row],[Check 6 Students Summer]], 0)</f>
        <v>0</v>
      </c>
      <c r="DV128" s="20">
        <f>Table1[[#This Row],[Check 6 Per Student Savings]]*DU128</f>
        <v>0</v>
      </c>
      <c r="DW128" s="15">
        <f>IF(Table1[[#This Row],[Check 6 Status]]="Continued", Table1[[#This Row],[Check 6 Students Fall]], 0)</f>
        <v>0</v>
      </c>
      <c r="DX128" s="20">
        <f>Table1[[#This Row],[Check 6 Per Student Savings]]*DW128</f>
        <v>0</v>
      </c>
      <c r="DY128" s="15">
        <f>IF(Table1[[#This Row],[Check 6 Status]]="Continued", Table1[[#This Row],[Check 6 Students Spring]], 0)</f>
        <v>0</v>
      </c>
      <c r="DZ128" s="20">
        <f>Table1[[#This Row],[Check 6 Per Student Savings]]*DY128</f>
        <v>0</v>
      </c>
      <c r="EA128" s="15">
        <f t="shared" si="106"/>
        <v>0</v>
      </c>
      <c r="EB128" s="20">
        <f t="shared" si="107"/>
        <v>0</v>
      </c>
      <c r="EC128"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7568</v>
      </c>
      <c r="ED128"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1066816</v>
      </c>
      <c r="EE128" s="20">
        <f>Table1[[#This Row],[Grand Total Savings]]/Table1[[#This Row],[Total Award]]</f>
        <v>35.560533333333332</v>
      </c>
      <c r="EF128" s="13"/>
      <c r="EG128" s="13"/>
      <c r="EH128" s="13"/>
      <c r="EI128" s="13"/>
      <c r="EJ128" s="13"/>
      <c r="EK128" s="13"/>
      <c r="EL128" s="13"/>
      <c r="FB128" s="13"/>
      <c r="FC128" s="13"/>
      <c r="FD128" s="13"/>
      <c r="FE128" s="13"/>
    </row>
    <row r="129" spans="1:161" x14ac:dyDescent="0.25">
      <c r="A129" s="116">
        <v>270</v>
      </c>
      <c r="B129" s="40" t="s">
        <v>666</v>
      </c>
      <c r="C129" s="23" t="s">
        <v>5</v>
      </c>
      <c r="D129" s="71" t="s">
        <v>134</v>
      </c>
      <c r="E129" s="13" t="s">
        <v>233</v>
      </c>
      <c r="F129" s="52">
        <v>10800</v>
      </c>
      <c r="G129" s="23" t="s">
        <v>136</v>
      </c>
      <c r="H129" s="28" t="s">
        <v>685</v>
      </c>
      <c r="I129" s="28" t="s">
        <v>686</v>
      </c>
      <c r="J129" s="28" t="s">
        <v>687</v>
      </c>
      <c r="K129" s="28" t="s">
        <v>688</v>
      </c>
      <c r="L129" s="28" t="s">
        <v>162</v>
      </c>
      <c r="M129" s="13" t="s">
        <v>163</v>
      </c>
      <c r="N129" s="13" t="s">
        <v>163</v>
      </c>
      <c r="O129" s="13" t="s">
        <v>163</v>
      </c>
      <c r="P129" s="20">
        <v>193200</v>
      </c>
      <c r="Q129" s="13">
        <v>805</v>
      </c>
      <c r="R129" s="20">
        <f t="shared" si="141"/>
        <v>240</v>
      </c>
      <c r="S129" s="15">
        <f t="shared" si="135"/>
        <v>268.33333333333331</v>
      </c>
      <c r="T129" s="15">
        <f t="shared" si="136"/>
        <v>268.33333333333331</v>
      </c>
      <c r="U129" s="15">
        <f t="shared" si="137"/>
        <v>268.33333333333331</v>
      </c>
      <c r="V129" s="13" t="s">
        <v>601</v>
      </c>
      <c r="W129" s="13" t="s">
        <v>144</v>
      </c>
      <c r="Z129" s="13" t="s">
        <v>145</v>
      </c>
      <c r="AA129" s="15">
        <v>0</v>
      </c>
      <c r="AB129" s="20">
        <v>0</v>
      </c>
      <c r="AC129" s="15">
        <v>0</v>
      </c>
      <c r="AD129" s="20">
        <f t="shared" si="144"/>
        <v>0</v>
      </c>
      <c r="AE129" s="15">
        <v>0</v>
      </c>
      <c r="AF129" s="20">
        <f t="shared" si="126"/>
        <v>0</v>
      </c>
      <c r="AG129" s="15">
        <v>0</v>
      </c>
      <c r="AH129" s="20">
        <f t="shared" si="127"/>
        <v>0</v>
      </c>
      <c r="AI129" s="15">
        <v>0</v>
      </c>
      <c r="AJ129" s="20">
        <f t="shared" si="128"/>
        <v>0</v>
      </c>
      <c r="AK129" s="15">
        <v>0</v>
      </c>
      <c r="AL129" s="20">
        <f t="shared" si="133"/>
        <v>0</v>
      </c>
      <c r="AM129" s="15">
        <v>0</v>
      </c>
      <c r="AN129" s="20">
        <v>0</v>
      </c>
      <c r="AO129" s="16">
        <v>0</v>
      </c>
      <c r="AP129" s="20">
        <v>0</v>
      </c>
      <c r="AQ129" s="16">
        <f>Table1[[#This Row],[Students Per Spring]]</f>
        <v>268.33333333333331</v>
      </c>
      <c r="AR129" s="20">
        <f>$R129*AQ129</f>
        <v>64399.999999999993</v>
      </c>
      <c r="AS129" s="16">
        <f>AM129+AO129+AQ129</f>
        <v>268.33333333333331</v>
      </c>
      <c r="AT129" s="20">
        <f>AN129+AP129+AR129</f>
        <v>64399.999999999993</v>
      </c>
      <c r="AU129" s="16">
        <f>IF(Table1[[#This Row],[Sustainability Check 1 (2017-2018) Status]]="Continued", Table1[[#This Row],[Students Per Summer]], 0)</f>
        <v>268.33333333333331</v>
      </c>
      <c r="AV129" s="20">
        <f>$R129*AU129</f>
        <v>64399.999999999993</v>
      </c>
      <c r="AW129" s="16">
        <f>IF(Table1[[#This Row],[Sustainability Check 1 (2017-2018) Status]]="Continued", Table1[[#This Row],[Students Per Fall]], 0)</f>
        <v>268.33333333333331</v>
      </c>
      <c r="AX129" s="20">
        <f t="shared" si="142"/>
        <v>64399.999999999993</v>
      </c>
      <c r="AY129" s="16">
        <f>IF(Table1[[#This Row],[Sustainability Check 1 (2017-2018) Status]]="Continued", Table1[[#This Row],[Students Per Spring]], 0)</f>
        <v>268.33333333333331</v>
      </c>
      <c r="AZ129" s="20">
        <f t="shared" si="143"/>
        <v>64399.999999999993</v>
      </c>
      <c r="BA129" s="16">
        <f t="shared" si="139"/>
        <v>805</v>
      </c>
      <c r="BB129" s="20">
        <f t="shared" si="140"/>
        <v>193199.99999999997</v>
      </c>
      <c r="BC129" s="20" t="s">
        <v>156</v>
      </c>
      <c r="BD129" s="16">
        <v>0</v>
      </c>
      <c r="BE129" s="16">
        <v>0</v>
      </c>
      <c r="BF129" s="16">
        <v>0</v>
      </c>
      <c r="BG129" s="16">
        <f t="shared" si="145"/>
        <v>0</v>
      </c>
      <c r="BH129" s="24">
        <v>255.47</v>
      </c>
      <c r="BI129" s="20">
        <f>Table1[[#This Row],[Check 2 Students Total]]*Table1[[#This Row],[Summer 2018 Price Check]]</f>
        <v>0</v>
      </c>
      <c r="BJ129" s="16">
        <f>IF(Table1[[#This Row],[Sustainability Check 2 (2018-2019) Status]]="Continued", Table1[[#This Row],[Check 2 Students Summer]], 0)</f>
        <v>0</v>
      </c>
      <c r="BK129" s="20">
        <f>Table1[[#This Row],[Summer 2018 Price Check]]*BJ129</f>
        <v>0</v>
      </c>
      <c r="BL129" s="16">
        <f>IF(Table1[[#This Row],[Sustainability Check 2 (2018-2019) Status]]="Continued", Table1[[#This Row],[Check 2 Students Fall]], 0)</f>
        <v>0</v>
      </c>
      <c r="BM129" s="20">
        <f>Table1[[#This Row],[Summer 2018 Price Check]]*BL129</f>
        <v>0</v>
      </c>
      <c r="BN129" s="15">
        <f>IF(Table1[[#This Row],[Sustainability Check 2 (2018-2019) Status]]="Continued", Table1[Check 2 Students Spring], 0)</f>
        <v>0</v>
      </c>
      <c r="BO129" s="20">
        <f>Table1[[#This Row],[Summer 2018 Price Check]]*Table1[[#This Row],[Spring 2019 Students]]</f>
        <v>0</v>
      </c>
      <c r="BP129" s="16">
        <f t="shared" si="90"/>
        <v>0</v>
      </c>
      <c r="BQ129" s="20">
        <f t="shared" si="91"/>
        <v>0</v>
      </c>
      <c r="BR129" s="20" t="s">
        <v>156</v>
      </c>
      <c r="BS129" s="15">
        <v>0</v>
      </c>
      <c r="BT129" s="15">
        <v>0</v>
      </c>
      <c r="BU129" s="15">
        <v>0</v>
      </c>
      <c r="BV129" s="15">
        <f t="shared" si="129"/>
        <v>0</v>
      </c>
      <c r="BW129" s="20"/>
      <c r="BX129" s="20">
        <f t="shared" si="92"/>
        <v>0</v>
      </c>
      <c r="BY129" s="13" t="s">
        <v>601</v>
      </c>
      <c r="BZ129" s="15">
        <f>IF(Table1[[#This Row],[Check 3 Status]]="Continued", Table1[[#This Row],[Check 3 Students Summer]], 0)</f>
        <v>0</v>
      </c>
      <c r="CA129" s="20">
        <f>Table1[[#This Row],[Check 3 Per Student Savings]]*BZ129</f>
        <v>0</v>
      </c>
      <c r="CB129" s="15">
        <f>IF(Table1[[#This Row],[Check 3 Status]]="Continued", Table1[[#This Row],[Check 3 Students Fall]], 0)</f>
        <v>0</v>
      </c>
      <c r="CC129" s="20">
        <f>Table1[[#This Row],[Check 3 Per Student Savings]]*CB129</f>
        <v>0</v>
      </c>
      <c r="CD129" s="15">
        <f>IF(Table1[[#This Row],[Check 3 Status]]="Continued", Table1[[#This Row],[Check 3 Students Spring]], 0)</f>
        <v>0</v>
      </c>
      <c r="CE129" s="20">
        <f>Table1[[#This Row],[Check 3 Per Student Savings]]*CD129</f>
        <v>0</v>
      </c>
      <c r="CF129" s="15">
        <f t="shared" si="93"/>
        <v>0</v>
      </c>
      <c r="CG129" s="20">
        <f t="shared" si="94"/>
        <v>0</v>
      </c>
      <c r="CH129" s="20" t="s">
        <v>156</v>
      </c>
      <c r="CI129" s="15">
        <v>0</v>
      </c>
      <c r="CJ129" s="15">
        <v>0</v>
      </c>
      <c r="CK129" s="15">
        <v>0</v>
      </c>
      <c r="CL129" s="15">
        <f>CI129+CJ129+CK129</f>
        <v>0</v>
      </c>
      <c r="CM129" s="20">
        <v>0</v>
      </c>
      <c r="CN129" s="20">
        <f t="shared" si="96"/>
        <v>0</v>
      </c>
      <c r="CO129" s="15">
        <f>IF(Table1[[#This Row],[Check 4 Status]]="Continued", Table1[[#This Row],[Check 4 Students Summer]], 0)</f>
        <v>0</v>
      </c>
      <c r="CP129" s="20">
        <f>Table1[[#This Row],[Check 4 Per Student Savings]]*CO129</f>
        <v>0</v>
      </c>
      <c r="CQ129" s="15">
        <f>IF(Table1[[#This Row],[Check 4 Status]]="Continued", Table1[[#This Row],[Check 4 Students Fall]], 0)</f>
        <v>0</v>
      </c>
      <c r="CR129" s="20">
        <f>Table1[[#This Row],[Check 4 Per Student Savings]]*CQ129</f>
        <v>0</v>
      </c>
      <c r="CS129" s="15">
        <f>IF(Table1[[#This Row],[Check 4 Status]]="Continued", Table1[[#This Row],[Check 4 Students Spring]], 0)</f>
        <v>0</v>
      </c>
      <c r="CT129" s="20">
        <f>Table1[[#This Row],[Check 4 Per Student Savings]]*CS129</f>
        <v>0</v>
      </c>
      <c r="CU129" s="89">
        <f t="shared" si="97"/>
        <v>0</v>
      </c>
      <c r="CV129" s="20">
        <f t="shared" si="98"/>
        <v>0</v>
      </c>
      <c r="CW129" s="20" t="s">
        <v>156</v>
      </c>
      <c r="CX129" s="15">
        <v>268.33333333333331</v>
      </c>
      <c r="CY129" s="15">
        <v>268.33333333333331</v>
      </c>
      <c r="CZ129" s="15">
        <v>268.33333333333331</v>
      </c>
      <c r="DA129" s="15">
        <f t="shared" si="99"/>
        <v>805</v>
      </c>
      <c r="DB129" s="20">
        <v>0</v>
      </c>
      <c r="DC129" s="20">
        <f t="shared" si="100"/>
        <v>0</v>
      </c>
      <c r="DD129" s="23" t="s">
        <v>136</v>
      </c>
      <c r="DE129" s="15">
        <f>IF(Table1[[#This Row],[Check 5 Status]]="Continued", Table1[[#This Row],[Check 5 Students Summer]], 0)</f>
        <v>0</v>
      </c>
      <c r="DF129" s="20">
        <f>Table1[[#This Row],[Check 5 Per Student Savings]]*DE129</f>
        <v>0</v>
      </c>
      <c r="DG129" s="15">
        <f>IF(Table1[[#This Row],[Check 5 Status]]="Continued", Table1[[#This Row],[Check 5 Students Fall]], 0)</f>
        <v>0</v>
      </c>
      <c r="DH129" s="20">
        <f>Table1[[#This Row],[Check 5 Per Student Savings]]*DG129</f>
        <v>0</v>
      </c>
      <c r="DI129" s="15">
        <f>IF(Table1[[#This Row],[Check 5 Status]]="Continued", Table1[[#This Row],[Check 5 Students Spring]], 0)</f>
        <v>0</v>
      </c>
      <c r="DJ129" s="20">
        <f>Table1[[#This Row],[Check 5 Per Student Savings]]*DI129</f>
        <v>0</v>
      </c>
      <c r="DK129" s="15">
        <f t="shared" si="101"/>
        <v>0</v>
      </c>
      <c r="DL129" s="20">
        <f t="shared" si="102"/>
        <v>0</v>
      </c>
      <c r="DM129" s="20" t="s">
        <v>156</v>
      </c>
      <c r="DN129" s="15">
        <v>268.33333333333331</v>
      </c>
      <c r="DO129" s="15">
        <v>268.33333333333331</v>
      </c>
      <c r="DP129" s="15">
        <v>268.33333333333331</v>
      </c>
      <c r="DQ129" s="15">
        <f t="shared" si="103"/>
        <v>805</v>
      </c>
      <c r="DR129" s="20">
        <v>0</v>
      </c>
      <c r="DS129" s="20">
        <f t="shared" si="104"/>
        <v>0</v>
      </c>
      <c r="DT129" s="23" t="s">
        <v>136</v>
      </c>
      <c r="DU129" s="15">
        <f>IF(Table1[[#This Row],[Check 6 Status]]="Continued", Table1[[#This Row],[Check 6 Students Summer]], 0)</f>
        <v>0</v>
      </c>
      <c r="DV129" s="20">
        <f>Table1[[#This Row],[Check 6 Per Student Savings]]*DU129</f>
        <v>0</v>
      </c>
      <c r="DW129" s="15">
        <f>IF(Table1[[#This Row],[Check 6 Status]]="Continued", Table1[[#This Row],[Check 6 Students Fall]], 0)</f>
        <v>0</v>
      </c>
      <c r="DX129" s="20">
        <f>Table1[[#This Row],[Check 6 Per Student Savings]]*DW129</f>
        <v>0</v>
      </c>
      <c r="DY129" s="15">
        <f>IF(Table1[[#This Row],[Check 6 Status]]="Continued", Table1[[#This Row],[Check 6 Students Spring]], 0)</f>
        <v>0</v>
      </c>
      <c r="DZ129" s="20">
        <f>Table1[[#This Row],[Check 6 Per Student Savings]]*DY129</f>
        <v>0</v>
      </c>
      <c r="EA129" s="15">
        <f t="shared" si="106"/>
        <v>0</v>
      </c>
      <c r="EB129" s="20">
        <f t="shared" si="107"/>
        <v>0</v>
      </c>
      <c r="EC129"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1073.3333333333333</v>
      </c>
      <c r="ED129"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257599.99999999997</v>
      </c>
      <c r="EE129" s="20">
        <f>Table1[[#This Row],[Grand Total Savings]]/Table1[[#This Row],[Total Award]]</f>
        <v>23.851851851851848</v>
      </c>
      <c r="EF129" s="13"/>
      <c r="EG129" s="13"/>
      <c r="EH129" s="13"/>
      <c r="EI129" s="13"/>
      <c r="EJ129" s="13"/>
      <c r="EK129" s="13"/>
      <c r="EL129" s="13"/>
      <c r="FB129" s="13"/>
      <c r="FC129" s="13"/>
      <c r="FD129" s="13"/>
      <c r="FE129" s="13"/>
    </row>
    <row r="130" spans="1:161" x14ac:dyDescent="0.25">
      <c r="A130" s="116">
        <v>272</v>
      </c>
      <c r="B130" s="40" t="s">
        <v>666</v>
      </c>
      <c r="C130" s="23" t="s">
        <v>5</v>
      </c>
      <c r="D130" s="71" t="s">
        <v>134</v>
      </c>
      <c r="E130" s="13" t="s">
        <v>190</v>
      </c>
      <c r="F130" s="52">
        <v>10800</v>
      </c>
      <c r="G130" s="23" t="s">
        <v>136</v>
      </c>
      <c r="H130" s="28" t="s">
        <v>689</v>
      </c>
      <c r="I130" s="28" t="s">
        <v>690</v>
      </c>
      <c r="J130" s="28" t="s">
        <v>691</v>
      </c>
      <c r="K130" s="28" t="s">
        <v>692</v>
      </c>
      <c r="L130" s="28" t="s">
        <v>693</v>
      </c>
      <c r="M130" s="13" t="s">
        <v>163</v>
      </c>
      <c r="N130" s="13" t="s">
        <v>142</v>
      </c>
      <c r="O130" s="13" t="s">
        <v>142</v>
      </c>
      <c r="P130" s="20">
        <v>43144</v>
      </c>
      <c r="Q130" s="13">
        <v>225</v>
      </c>
      <c r="R130" s="20">
        <f t="shared" si="141"/>
        <v>191.7511111111111</v>
      </c>
      <c r="S130" s="15">
        <f t="shared" si="135"/>
        <v>75</v>
      </c>
      <c r="T130" s="15">
        <f t="shared" si="136"/>
        <v>75</v>
      </c>
      <c r="U130" s="15">
        <f t="shared" si="137"/>
        <v>75</v>
      </c>
      <c r="V130" s="13" t="s">
        <v>547</v>
      </c>
      <c r="W130" s="13" t="s">
        <v>144</v>
      </c>
      <c r="Z130" s="13" t="s">
        <v>145</v>
      </c>
      <c r="AA130" s="15">
        <v>0</v>
      </c>
      <c r="AB130" s="20">
        <v>0</v>
      </c>
      <c r="AC130" s="15">
        <v>0</v>
      </c>
      <c r="AD130" s="20">
        <f t="shared" si="144"/>
        <v>0</v>
      </c>
      <c r="AE130" s="15">
        <v>0</v>
      </c>
      <c r="AF130" s="20">
        <f t="shared" ref="AF130:AF161" si="146">$R130*AE130</f>
        <v>0</v>
      </c>
      <c r="AG130" s="15">
        <v>0</v>
      </c>
      <c r="AH130" s="20">
        <f t="shared" ref="AH130:AH161" si="147">$R130*AG130</f>
        <v>0</v>
      </c>
      <c r="AI130" s="15">
        <v>0</v>
      </c>
      <c r="AJ130" s="20">
        <f t="shared" ref="AJ130:AJ161" si="148">$R130*AI130</f>
        <v>0</v>
      </c>
      <c r="AK130" s="15">
        <v>0</v>
      </c>
      <c r="AL130" s="20">
        <f t="shared" si="133"/>
        <v>0</v>
      </c>
      <c r="AM130" s="15">
        <v>0</v>
      </c>
      <c r="AN130" s="20">
        <v>0</v>
      </c>
      <c r="AO130" s="16">
        <v>0</v>
      </c>
      <c r="AP130" s="20">
        <v>0</v>
      </c>
      <c r="AQ130" s="16">
        <v>0</v>
      </c>
      <c r="AR130" s="20">
        <v>0</v>
      </c>
      <c r="AS130" s="16">
        <v>0</v>
      </c>
      <c r="AT130" s="20">
        <v>0</v>
      </c>
      <c r="AU130" s="16">
        <v>0</v>
      </c>
      <c r="AV130" s="20">
        <v>0</v>
      </c>
      <c r="AW130" s="16">
        <f>Table1[[#This Row],[Students Per Fall]]</f>
        <v>75</v>
      </c>
      <c r="AX130" s="20">
        <f t="shared" si="142"/>
        <v>14381.333333333332</v>
      </c>
      <c r="AY130" s="16">
        <f>IF(Table1[[#This Row],[Sustainability Check 1 (2017-2018) Status]]="Continued", Table1[[#This Row],[Students Per Spring]], 0)</f>
        <v>75</v>
      </c>
      <c r="AZ130" s="20">
        <f t="shared" si="143"/>
        <v>14381.333333333332</v>
      </c>
      <c r="BA130" s="16">
        <f t="shared" si="139"/>
        <v>150</v>
      </c>
      <c r="BB130" s="20">
        <f t="shared" si="140"/>
        <v>28762.666666666664</v>
      </c>
      <c r="BC130" s="20" t="s">
        <v>145</v>
      </c>
      <c r="BD130" s="16">
        <v>25</v>
      </c>
      <c r="BE130" s="16">
        <v>125</v>
      </c>
      <c r="BF130" s="16">
        <v>75</v>
      </c>
      <c r="BG130" s="16">
        <f t="shared" si="145"/>
        <v>225</v>
      </c>
      <c r="BH130" s="24">
        <v>193.8</v>
      </c>
      <c r="BI130" s="20">
        <f>Table1[[#This Row],[Check 2 Students Total]]*Table1[[#This Row],[Summer 2018 Price Check]]</f>
        <v>43605</v>
      </c>
      <c r="BJ130" s="16">
        <f>IF(Table1[[#This Row],[Sustainability Check 2 (2018-2019) Status]]="Continued", Table1[[#This Row],[Check 2 Students Summer]], 0)</f>
        <v>25</v>
      </c>
      <c r="BK130" s="20">
        <f>Table1[[#This Row],[Summer 2018 Price Check]]*BJ130</f>
        <v>4845</v>
      </c>
      <c r="BL130" s="16">
        <f>IF(Table1[[#This Row],[Sustainability Check 2 (2018-2019) Status]]="Continued", Table1[[#This Row],[Check 2 Students Fall]], 0)</f>
        <v>125</v>
      </c>
      <c r="BM130" s="20">
        <f>Table1[[#This Row],[Summer 2018 Price Check]]*BL130</f>
        <v>24225</v>
      </c>
      <c r="BN130" s="15">
        <f>IF(Table1[[#This Row],[Sustainability Check 2 (2018-2019) Status]]="Continued", Table1[Check 2 Students Spring], 0)</f>
        <v>75</v>
      </c>
      <c r="BO130" s="20">
        <f>Table1[[#This Row],[Summer 2018 Price Check]]*Table1[[#This Row],[Spring 2019 Students]]</f>
        <v>14535</v>
      </c>
      <c r="BP130" s="16">
        <f t="shared" ref="BP130:BP193" si="149">BJ130+BL130+BN130</f>
        <v>225</v>
      </c>
      <c r="BQ130" s="20">
        <f t="shared" ref="BQ130:BQ193" si="150">BK130+BM130+BO130</f>
        <v>43605</v>
      </c>
      <c r="BR130" s="20" t="s">
        <v>145</v>
      </c>
      <c r="BS130" s="15">
        <v>25</v>
      </c>
      <c r="BT130" s="15">
        <v>125</v>
      </c>
      <c r="BU130" s="15">
        <v>75</v>
      </c>
      <c r="BV130" s="15">
        <f t="shared" si="129"/>
        <v>225</v>
      </c>
      <c r="BW130" s="20">
        <v>193.32</v>
      </c>
      <c r="BX130" s="20">
        <f t="shared" ref="BX130:BX193" si="151">(BV130*BW130)</f>
        <v>43497</v>
      </c>
      <c r="BY130" s="13" t="s">
        <v>547</v>
      </c>
      <c r="BZ130" s="15">
        <f>IF(Table1[[#This Row],[Check 3 Status]]="Continued", Table1[[#This Row],[Check 3 Students Summer]], 0)</f>
        <v>25</v>
      </c>
      <c r="CA130" s="20">
        <f>Table1[[#This Row],[Check 3 Per Student Savings]]*BZ130</f>
        <v>4833</v>
      </c>
      <c r="CB130" s="15">
        <f>IF(Table1[[#This Row],[Check 3 Status]]="Continued", Table1[[#This Row],[Check 3 Students Fall]], 0)</f>
        <v>125</v>
      </c>
      <c r="CC130" s="20">
        <f>Table1[[#This Row],[Check 3 Per Student Savings]]*CB130</f>
        <v>24165</v>
      </c>
      <c r="CD130" s="15">
        <f>IF(Table1[[#This Row],[Check 3 Status]]="Continued", Table1[[#This Row],[Check 3 Students Spring]], 0)</f>
        <v>75</v>
      </c>
      <c r="CE130" s="20">
        <f>Table1[[#This Row],[Check 3 Per Student Savings]]*CD130</f>
        <v>14499</v>
      </c>
      <c r="CF130" s="15">
        <f t="shared" ref="CF130:CF193" si="152">BZ130+CB130+CD130</f>
        <v>225</v>
      </c>
      <c r="CG130" s="20">
        <f t="shared" ref="CG130:CG193" si="153">CA130+CC130+CE130</f>
        <v>43497</v>
      </c>
      <c r="CH130" s="20" t="s">
        <v>224</v>
      </c>
      <c r="CI130" s="15">
        <v>25</v>
      </c>
      <c r="CJ130" s="15">
        <v>125</v>
      </c>
      <c r="CK130" s="15">
        <v>75</v>
      </c>
      <c r="CL130" s="15">
        <v>0</v>
      </c>
      <c r="CM130" s="20">
        <v>0</v>
      </c>
      <c r="CN130" s="20">
        <f t="shared" ref="CN130:CN193" si="154">CL130*CM130</f>
        <v>0</v>
      </c>
      <c r="CO130" s="15">
        <f>IF(Table1[[#This Row],[Check 4 Status]]="Continued", Table1[[#This Row],[Check 4 Students Summer]], 0)</f>
        <v>0</v>
      </c>
      <c r="CP130" s="20">
        <f>Table1[[#This Row],[Check 4 Per Student Savings]]*CO130</f>
        <v>0</v>
      </c>
      <c r="CQ130" s="15">
        <f>IF(Table1[[#This Row],[Check 4 Status]]="Continued", Table1[[#This Row],[Check 4 Students Fall]], 0)</f>
        <v>0</v>
      </c>
      <c r="CR130" s="20">
        <f>Table1[[#This Row],[Check 4 Per Student Savings]]*CQ130</f>
        <v>0</v>
      </c>
      <c r="CS130" s="15">
        <f>IF(Table1[[#This Row],[Check 4 Status]]="Continued", Table1[[#This Row],[Check 4 Students Spring]], 0)</f>
        <v>0</v>
      </c>
      <c r="CT130" s="20">
        <f>Table1[[#This Row],[Check 4 Per Student Savings]]*CS130</f>
        <v>0</v>
      </c>
      <c r="CU130" s="89">
        <f t="shared" ref="CU130:CU193" si="155">CO130+CQ130+CS130</f>
        <v>0</v>
      </c>
      <c r="CV130" s="20">
        <f t="shared" ref="CV130:CV193" si="156">CP130+CR130+CT130</f>
        <v>0</v>
      </c>
      <c r="CW130" s="20" t="s">
        <v>224</v>
      </c>
      <c r="CX130" s="15">
        <v>75</v>
      </c>
      <c r="CY130" s="15">
        <v>75</v>
      </c>
      <c r="CZ130" s="15">
        <v>75</v>
      </c>
      <c r="DA130" s="15">
        <f t="shared" ref="DA130:DA193" si="157">CX130+CY130+CZ130</f>
        <v>225</v>
      </c>
      <c r="DB130" s="20">
        <v>0</v>
      </c>
      <c r="DC130" s="20">
        <f t="shared" ref="DC130:DC193" si="158">DA130*DB130</f>
        <v>0</v>
      </c>
      <c r="DD130" s="23" t="s">
        <v>136</v>
      </c>
      <c r="DE130" s="15">
        <f>IF(Table1[[#This Row],[Check 5 Status]]="Continued", Table1[[#This Row],[Check 5 Students Summer]], 0)</f>
        <v>0</v>
      </c>
      <c r="DF130" s="20">
        <f>Table1[[#This Row],[Check 5 Per Student Savings]]*DE130</f>
        <v>0</v>
      </c>
      <c r="DG130" s="15">
        <f>IF(Table1[[#This Row],[Check 5 Status]]="Continued", Table1[[#This Row],[Check 5 Students Fall]], 0)</f>
        <v>0</v>
      </c>
      <c r="DH130" s="20">
        <f>Table1[[#This Row],[Check 5 Per Student Savings]]*DG130</f>
        <v>0</v>
      </c>
      <c r="DI130" s="15">
        <f>IF(Table1[[#This Row],[Check 5 Status]]="Continued", Table1[[#This Row],[Check 5 Students Spring]], 0)</f>
        <v>0</v>
      </c>
      <c r="DJ130" s="20">
        <f>Table1[[#This Row],[Check 5 Per Student Savings]]*DI130</f>
        <v>0</v>
      </c>
      <c r="DK130" s="15">
        <f t="shared" ref="DK130:DK193" si="159">DE130+DG130+DI130</f>
        <v>0</v>
      </c>
      <c r="DL130" s="20">
        <f t="shared" ref="DL130:DL193" si="160">DF130+DH130+DJ130</f>
        <v>0</v>
      </c>
      <c r="DM130" s="20" t="s">
        <v>224</v>
      </c>
      <c r="DN130" s="15">
        <v>75</v>
      </c>
      <c r="DO130" s="15">
        <v>75</v>
      </c>
      <c r="DP130" s="15">
        <v>75</v>
      </c>
      <c r="DQ130" s="15">
        <f t="shared" ref="DQ130:DQ193" si="161">DN130+DO130+DP130</f>
        <v>225</v>
      </c>
      <c r="DR130" s="20">
        <v>0</v>
      </c>
      <c r="DS130" s="20">
        <f t="shared" ref="DS130:DS193" si="162">DQ130*DR130</f>
        <v>0</v>
      </c>
      <c r="DT130" s="23" t="s">
        <v>136</v>
      </c>
      <c r="DU130" s="15">
        <f>IF(Table1[[#This Row],[Check 6 Status]]="Continued", Table1[[#This Row],[Check 6 Students Summer]], 0)</f>
        <v>0</v>
      </c>
      <c r="DV130" s="20">
        <f>Table1[[#This Row],[Check 6 Per Student Savings]]*DU130</f>
        <v>0</v>
      </c>
      <c r="DW130" s="15">
        <f>IF(Table1[[#This Row],[Check 6 Status]]="Continued", Table1[[#This Row],[Check 6 Students Fall]], 0)</f>
        <v>0</v>
      </c>
      <c r="DX130" s="20">
        <f>Table1[[#This Row],[Check 6 Per Student Savings]]*DW130</f>
        <v>0</v>
      </c>
      <c r="DY130" s="15">
        <f>IF(Table1[[#This Row],[Check 6 Status]]="Continued", Table1[[#This Row],[Check 6 Students Spring]], 0)</f>
        <v>0</v>
      </c>
      <c r="DZ130" s="20">
        <f>Table1[[#This Row],[Check 6 Per Student Savings]]*DY130</f>
        <v>0</v>
      </c>
      <c r="EA130" s="15">
        <f t="shared" si="106"/>
        <v>0</v>
      </c>
      <c r="EB130" s="20">
        <f t="shared" si="107"/>
        <v>0</v>
      </c>
      <c r="EC130"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600</v>
      </c>
      <c r="ED130"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115864.66666666666</v>
      </c>
      <c r="EE130" s="20">
        <f>Table1[[#This Row],[Grand Total Savings]]/Table1[[#This Row],[Total Award]]</f>
        <v>10.728209876543209</v>
      </c>
      <c r="EF130" s="13"/>
      <c r="EG130" s="13"/>
      <c r="EH130" s="13"/>
      <c r="EI130" s="13"/>
      <c r="EJ130" s="13"/>
      <c r="EK130" s="13"/>
      <c r="EL130" s="13"/>
      <c r="FB130" s="13"/>
      <c r="FC130" s="13"/>
      <c r="FD130" s="13"/>
      <c r="FE130" s="13"/>
    </row>
    <row r="131" spans="1:161" x14ac:dyDescent="0.25">
      <c r="A131" s="116">
        <v>274</v>
      </c>
      <c r="B131" s="40" t="s">
        <v>694</v>
      </c>
      <c r="C131" s="23" t="s">
        <v>5</v>
      </c>
      <c r="D131" s="71" t="s">
        <v>134</v>
      </c>
      <c r="E131" s="13" t="s">
        <v>243</v>
      </c>
      <c r="F131" s="52">
        <v>10800</v>
      </c>
      <c r="G131" s="23" t="s">
        <v>136</v>
      </c>
      <c r="H131" s="28" t="s">
        <v>695</v>
      </c>
      <c r="I131" s="28" t="s">
        <v>696</v>
      </c>
      <c r="J131" s="28" t="s">
        <v>697</v>
      </c>
      <c r="K131" s="28" t="s">
        <v>698</v>
      </c>
      <c r="L131" s="28" t="s">
        <v>201</v>
      </c>
      <c r="M131" s="13" t="s">
        <v>163</v>
      </c>
      <c r="N131" s="13" t="s">
        <v>163</v>
      </c>
      <c r="O131" s="13" t="s">
        <v>142</v>
      </c>
      <c r="P131" s="20">
        <v>54831</v>
      </c>
      <c r="Q131" s="13">
        <v>192</v>
      </c>
      <c r="R131" s="20">
        <f t="shared" si="141"/>
        <v>285.578125</v>
      </c>
      <c r="S131" s="15">
        <f t="shared" si="135"/>
        <v>64</v>
      </c>
      <c r="T131" s="15">
        <f t="shared" si="136"/>
        <v>64</v>
      </c>
      <c r="U131" s="15">
        <f t="shared" si="137"/>
        <v>64</v>
      </c>
      <c r="V131" s="13" t="s">
        <v>601</v>
      </c>
      <c r="W131" s="13" t="s">
        <v>144</v>
      </c>
      <c r="Z131" s="13" t="s">
        <v>145</v>
      </c>
      <c r="AA131" s="15">
        <v>0</v>
      </c>
      <c r="AB131" s="20">
        <v>0</v>
      </c>
      <c r="AC131" s="15">
        <v>0</v>
      </c>
      <c r="AD131" s="20">
        <f t="shared" si="144"/>
        <v>0</v>
      </c>
      <c r="AE131" s="15">
        <v>0</v>
      </c>
      <c r="AF131" s="20">
        <f t="shared" si="146"/>
        <v>0</v>
      </c>
      <c r="AG131" s="15">
        <v>0</v>
      </c>
      <c r="AH131" s="20">
        <f t="shared" si="147"/>
        <v>0</v>
      </c>
      <c r="AI131" s="15">
        <v>0</v>
      </c>
      <c r="AJ131" s="20">
        <f t="shared" si="148"/>
        <v>0</v>
      </c>
      <c r="AK131" s="15">
        <v>0</v>
      </c>
      <c r="AL131" s="20">
        <f t="shared" si="133"/>
        <v>0</v>
      </c>
      <c r="AM131" s="15">
        <v>0</v>
      </c>
      <c r="AN131" s="20">
        <v>0</v>
      </c>
      <c r="AO131" s="16">
        <v>0</v>
      </c>
      <c r="AP131" s="20">
        <v>0</v>
      </c>
      <c r="AQ131" s="16">
        <f>Table1[[#This Row],[Students Per Spring]]</f>
        <v>64</v>
      </c>
      <c r="AR131" s="20">
        <f>$R131*AQ131</f>
        <v>18277</v>
      </c>
      <c r="AS131" s="16">
        <f>AM131+AO131+AQ131</f>
        <v>64</v>
      </c>
      <c r="AT131" s="20">
        <f>AN131+AP131+AR131</f>
        <v>18277</v>
      </c>
      <c r="AU131" s="16">
        <f>IF(Table1[[#This Row],[Sustainability Check 1 (2017-2018) Status]]="Continued", Table1[[#This Row],[Students Per Summer]], 0)</f>
        <v>64</v>
      </c>
      <c r="AV131" s="20">
        <f>$R131*AU131</f>
        <v>18277</v>
      </c>
      <c r="AW131" s="16">
        <f>IF(Table1[[#This Row],[Sustainability Check 1 (2017-2018) Status]]="Continued", Table1[[#This Row],[Students Per Fall]], 0)</f>
        <v>64</v>
      </c>
      <c r="AX131" s="20">
        <f t="shared" si="142"/>
        <v>18277</v>
      </c>
      <c r="AY131" s="16">
        <f>IF(Table1[[#This Row],[Sustainability Check 1 (2017-2018) Status]]="Continued", Table1[[#This Row],[Students Per Spring]], 0)</f>
        <v>64</v>
      </c>
      <c r="AZ131" s="20">
        <f t="shared" si="143"/>
        <v>18277</v>
      </c>
      <c r="BA131" s="16">
        <f t="shared" si="139"/>
        <v>192</v>
      </c>
      <c r="BB131" s="20">
        <f t="shared" si="140"/>
        <v>54831</v>
      </c>
      <c r="BC131" s="20" t="s">
        <v>145</v>
      </c>
      <c r="BD131" s="16">
        <v>20</v>
      </c>
      <c r="BE131" s="16">
        <v>120</v>
      </c>
      <c r="BF131" s="16">
        <v>120</v>
      </c>
      <c r="BG131" s="16">
        <f t="shared" si="145"/>
        <v>260</v>
      </c>
      <c r="BH131" s="24">
        <v>320.52999999999997</v>
      </c>
      <c r="BI131" s="20">
        <f>Table1[[#This Row],[Check 2 Students Total]]*Table1[[#This Row],[Summer 2018 Price Check]]</f>
        <v>83337.799999999988</v>
      </c>
      <c r="BJ131" s="16">
        <f>IF(Table1[[#This Row],[Sustainability Check 2 (2018-2019) Status]]="Continued", Table1[[#This Row],[Check 2 Students Summer]], 0)</f>
        <v>20</v>
      </c>
      <c r="BK131" s="20">
        <f>Table1[[#This Row],[Summer 2018 Price Check]]*BJ131</f>
        <v>6410.5999999999995</v>
      </c>
      <c r="BL131" s="16">
        <f>IF(Table1[[#This Row],[Sustainability Check 2 (2018-2019) Status]]="Continued", Table1[[#This Row],[Check 2 Students Fall]], 0)</f>
        <v>120</v>
      </c>
      <c r="BM131" s="20">
        <f>Table1[[#This Row],[Summer 2018 Price Check]]*BL131</f>
        <v>38463.599999999999</v>
      </c>
      <c r="BN131" s="15">
        <f>IF(Table1[[#This Row],[Sustainability Check 2 (2018-2019) Status]]="Continued", Table1[Check 2 Students Spring], 0)</f>
        <v>120</v>
      </c>
      <c r="BO131" s="20">
        <f>Table1[[#This Row],[Summer 2018 Price Check]]*Table1[[#This Row],[Spring 2019 Students]]</f>
        <v>38463.599999999999</v>
      </c>
      <c r="BP131" s="16">
        <f t="shared" si="149"/>
        <v>260</v>
      </c>
      <c r="BQ131" s="20">
        <f t="shared" si="150"/>
        <v>83337.799999999988</v>
      </c>
      <c r="BR131" s="20" t="s">
        <v>145</v>
      </c>
      <c r="BS131" s="15">
        <v>13</v>
      </c>
      <c r="BT131" s="15">
        <v>105</v>
      </c>
      <c r="BU131" s="15">
        <v>120</v>
      </c>
      <c r="BV131" s="15">
        <f t="shared" ref="BV131:BV162" si="163">BS131+BT131+BU131</f>
        <v>238</v>
      </c>
      <c r="BW131" s="20">
        <v>110.29</v>
      </c>
      <c r="BX131" s="20">
        <f t="shared" si="151"/>
        <v>26249.02</v>
      </c>
      <c r="BY131" s="13" t="s">
        <v>601</v>
      </c>
      <c r="BZ131" s="15">
        <f>IF(Table1[[#This Row],[Check 3 Status]]="Continued", Table1[[#This Row],[Check 3 Students Summer]], 0)</f>
        <v>13</v>
      </c>
      <c r="CA131" s="20">
        <f>Table1[[#This Row],[Check 3 Per Student Savings]]*BZ131</f>
        <v>1433.77</v>
      </c>
      <c r="CB131" s="15">
        <f>IF(Table1[[#This Row],[Check 3 Status]]="Continued", Table1[[#This Row],[Check 3 Students Fall]], 0)</f>
        <v>105</v>
      </c>
      <c r="CC131" s="20">
        <f>Table1[[#This Row],[Check 3 Per Student Savings]]*CB131</f>
        <v>11580.45</v>
      </c>
      <c r="CD131" s="15">
        <f>IF(Table1[[#This Row],[Check 3 Status]]="Continued", Table1[[#This Row],[Check 3 Students Spring]], 0)</f>
        <v>120</v>
      </c>
      <c r="CE131" s="20">
        <f>Table1[[#This Row],[Check 3 Per Student Savings]]*CD131</f>
        <v>13234.800000000001</v>
      </c>
      <c r="CF131" s="15">
        <f t="shared" si="152"/>
        <v>238</v>
      </c>
      <c r="CG131" s="20">
        <f t="shared" si="153"/>
        <v>26249.020000000004</v>
      </c>
      <c r="CH131" s="20" t="s">
        <v>145</v>
      </c>
      <c r="CI131" s="15">
        <v>13</v>
      </c>
      <c r="CJ131" s="15">
        <v>105</v>
      </c>
      <c r="CK131" s="15">
        <v>120</v>
      </c>
      <c r="CL131" s="15">
        <f t="shared" ref="CL131:CL136" si="164">CI131+CJ131+CK131</f>
        <v>238</v>
      </c>
      <c r="CM131" s="20">
        <v>110.29</v>
      </c>
      <c r="CN131" s="20">
        <f t="shared" si="154"/>
        <v>26249.02</v>
      </c>
      <c r="CO131" s="15">
        <f>IF(Table1[[#This Row],[Check 4 Status]]="Continued", Table1[[#This Row],[Check 4 Students Summer]], 0)</f>
        <v>13</v>
      </c>
      <c r="CP131" s="20">
        <f>Table1[[#This Row],[Check 4 Per Student Savings]]*CO131</f>
        <v>1433.77</v>
      </c>
      <c r="CQ131" s="15">
        <f>IF(Table1[[#This Row],[Check 4 Status]]="Continued", Table1[[#This Row],[Check 4 Students Fall]], 0)</f>
        <v>105</v>
      </c>
      <c r="CR131" s="20">
        <f>Table1[[#This Row],[Check 4 Per Student Savings]]*CQ131</f>
        <v>11580.45</v>
      </c>
      <c r="CS131" s="15">
        <f>IF(Table1[[#This Row],[Check 4 Status]]="Continued", Table1[[#This Row],[Check 4 Students Spring]], 0)</f>
        <v>120</v>
      </c>
      <c r="CT131" s="20">
        <f>Table1[[#This Row],[Check 4 Per Student Savings]]*CS131</f>
        <v>13234.800000000001</v>
      </c>
      <c r="CU131" s="89">
        <f t="shared" si="155"/>
        <v>238</v>
      </c>
      <c r="CV131" s="20">
        <f t="shared" si="156"/>
        <v>26249.020000000004</v>
      </c>
      <c r="CW131" s="20" t="s">
        <v>145</v>
      </c>
      <c r="CX131" s="15">
        <v>64</v>
      </c>
      <c r="CY131" s="15">
        <v>64</v>
      </c>
      <c r="CZ131" s="15">
        <v>64</v>
      </c>
      <c r="DA131" s="15">
        <f t="shared" si="157"/>
        <v>192</v>
      </c>
      <c r="DB131" s="20">
        <v>110.29</v>
      </c>
      <c r="DC131" s="20">
        <f t="shared" si="158"/>
        <v>21175.68</v>
      </c>
      <c r="DD131" s="23" t="s">
        <v>136</v>
      </c>
      <c r="DE131" s="15">
        <f>IF(Table1[[#This Row],[Check 5 Status]]="Continued", Table1[[#This Row],[Check 5 Students Summer]], 0)</f>
        <v>64</v>
      </c>
      <c r="DF131" s="20">
        <f>Table1[[#This Row],[Check 5 Per Student Savings]]*DE131</f>
        <v>7058.56</v>
      </c>
      <c r="DG131" s="15">
        <f>IF(Table1[[#This Row],[Check 5 Status]]="Continued", Table1[[#This Row],[Check 5 Students Fall]], 0)</f>
        <v>64</v>
      </c>
      <c r="DH131" s="20">
        <f>Table1[[#This Row],[Check 5 Per Student Savings]]*DG131</f>
        <v>7058.56</v>
      </c>
      <c r="DI131" s="15">
        <f>IF(Table1[[#This Row],[Check 5 Status]]="Continued", Table1[[#This Row],[Check 5 Students Spring]], 0)</f>
        <v>64</v>
      </c>
      <c r="DJ131" s="20">
        <f>Table1[[#This Row],[Check 5 Per Student Savings]]*DI131</f>
        <v>7058.56</v>
      </c>
      <c r="DK131" s="15">
        <f t="shared" si="159"/>
        <v>192</v>
      </c>
      <c r="DL131" s="20">
        <f t="shared" si="160"/>
        <v>21175.68</v>
      </c>
      <c r="DM131" s="20" t="s">
        <v>145</v>
      </c>
      <c r="DN131" s="15">
        <v>64</v>
      </c>
      <c r="DO131" s="15">
        <v>64</v>
      </c>
      <c r="DP131" s="15">
        <v>64</v>
      </c>
      <c r="DQ131" s="15">
        <f t="shared" si="161"/>
        <v>192</v>
      </c>
      <c r="DR131" s="20">
        <v>110.29</v>
      </c>
      <c r="DS131" s="20">
        <f t="shared" si="162"/>
        <v>21175.68</v>
      </c>
      <c r="DT131" s="23" t="s">
        <v>136</v>
      </c>
      <c r="DU131" s="15">
        <f>IF(Table1[[#This Row],[Check 6 Status]]="Continued", Table1[[#This Row],[Check 6 Students Summer]], 0)</f>
        <v>64</v>
      </c>
      <c r="DV131" s="20">
        <f>Table1[[#This Row],[Check 6 Per Student Savings]]*DU131</f>
        <v>7058.56</v>
      </c>
      <c r="DW131" s="15">
        <f>IF(Table1[[#This Row],[Check 6 Status]]="Continued", Table1[[#This Row],[Check 6 Students Fall]], 0)</f>
        <v>64</v>
      </c>
      <c r="DX131" s="20">
        <f>Table1[[#This Row],[Check 6 Per Student Savings]]*DW131</f>
        <v>7058.56</v>
      </c>
      <c r="DY131" s="15">
        <f>IF(Table1[[#This Row],[Check 6 Status]]="Continued", Table1[[#This Row],[Check 6 Students Spring]], 0)</f>
        <v>64</v>
      </c>
      <c r="DZ131" s="20">
        <f>Table1[[#This Row],[Check 6 Per Student Savings]]*DY131</f>
        <v>7058.56</v>
      </c>
      <c r="EA131" s="15">
        <f t="shared" ref="EA131:EA194" si="165">DU131+DW131+DY131</f>
        <v>192</v>
      </c>
      <c r="EB131" s="20">
        <f t="shared" ref="EB131:EB194" si="166">DV131+DX131+DZ131</f>
        <v>21175.68</v>
      </c>
      <c r="EC131"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1376</v>
      </c>
      <c r="ED131"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251295.2</v>
      </c>
      <c r="EE131" s="20">
        <f>Table1[[#This Row],[Grand Total Savings]]/Table1[[#This Row],[Total Award]]</f>
        <v>23.268074074074075</v>
      </c>
      <c r="EF131" s="13"/>
      <c r="EG131" s="13"/>
      <c r="EH131" s="13"/>
      <c r="EI131" s="13"/>
      <c r="EJ131" s="13"/>
      <c r="EK131" s="13"/>
      <c r="EL131" s="13"/>
      <c r="FB131" s="13"/>
      <c r="FC131" s="13"/>
      <c r="FD131" s="13"/>
      <c r="FE131" s="13"/>
    </row>
    <row r="132" spans="1:161" x14ac:dyDescent="0.25">
      <c r="A132" s="116">
        <v>276</v>
      </c>
      <c r="B132" s="40" t="s">
        <v>694</v>
      </c>
      <c r="C132" s="23" t="s">
        <v>5</v>
      </c>
      <c r="D132" s="71" t="s">
        <v>134</v>
      </c>
      <c r="E132" s="13" t="s">
        <v>381</v>
      </c>
      <c r="F132" s="52">
        <v>10800</v>
      </c>
      <c r="G132" s="23" t="s">
        <v>136</v>
      </c>
      <c r="H132" s="28" t="s">
        <v>699</v>
      </c>
      <c r="I132" s="28" t="s">
        <v>700</v>
      </c>
      <c r="J132" s="28" t="s">
        <v>701</v>
      </c>
      <c r="K132" s="28" t="s">
        <v>642</v>
      </c>
      <c r="L132" s="28" t="s">
        <v>643</v>
      </c>
      <c r="M132" s="13" t="s">
        <v>163</v>
      </c>
      <c r="N132" s="13" t="s">
        <v>163</v>
      </c>
      <c r="O132" s="13" t="s">
        <v>142</v>
      </c>
      <c r="P132" s="20">
        <v>60000</v>
      </c>
      <c r="Q132" s="13">
        <v>480</v>
      </c>
      <c r="R132" s="20">
        <f t="shared" si="141"/>
        <v>125</v>
      </c>
      <c r="S132" s="15">
        <f t="shared" si="135"/>
        <v>160</v>
      </c>
      <c r="T132" s="15">
        <f t="shared" si="136"/>
        <v>160</v>
      </c>
      <c r="U132" s="15">
        <f t="shared" si="137"/>
        <v>160</v>
      </c>
      <c r="V132" s="13" t="s">
        <v>547</v>
      </c>
      <c r="W132" s="13" t="s">
        <v>144</v>
      </c>
      <c r="Z132" s="13" t="s">
        <v>145</v>
      </c>
      <c r="AA132" s="15">
        <v>0</v>
      </c>
      <c r="AB132" s="20">
        <v>0</v>
      </c>
      <c r="AC132" s="15">
        <v>0</v>
      </c>
      <c r="AD132" s="20">
        <f t="shared" si="144"/>
        <v>0</v>
      </c>
      <c r="AE132" s="15">
        <v>0</v>
      </c>
      <c r="AF132" s="20">
        <f t="shared" si="146"/>
        <v>0</v>
      </c>
      <c r="AG132" s="15">
        <v>0</v>
      </c>
      <c r="AH132" s="20">
        <f t="shared" si="147"/>
        <v>0</v>
      </c>
      <c r="AI132" s="15">
        <v>0</v>
      </c>
      <c r="AJ132" s="20">
        <f t="shared" si="148"/>
        <v>0</v>
      </c>
      <c r="AK132" s="15">
        <v>0</v>
      </c>
      <c r="AL132" s="20">
        <f t="shared" si="133"/>
        <v>0</v>
      </c>
      <c r="AM132" s="15">
        <v>0</v>
      </c>
      <c r="AN132" s="20">
        <v>0</v>
      </c>
      <c r="AO132" s="16">
        <v>0</v>
      </c>
      <c r="AP132" s="20">
        <v>0</v>
      </c>
      <c r="AQ132" s="16">
        <v>0</v>
      </c>
      <c r="AR132" s="20">
        <v>0</v>
      </c>
      <c r="AS132" s="16">
        <v>0</v>
      </c>
      <c r="AT132" s="20">
        <v>0</v>
      </c>
      <c r="AU132" s="16">
        <v>0</v>
      </c>
      <c r="AV132" s="20">
        <v>0</v>
      </c>
      <c r="AW132" s="16">
        <f>Table1[[#This Row],[Students Per Fall]]</f>
        <v>160</v>
      </c>
      <c r="AX132" s="20">
        <f t="shared" si="142"/>
        <v>20000</v>
      </c>
      <c r="AY132" s="16">
        <f>IF(Table1[[#This Row],[Sustainability Check 1 (2017-2018) Status]]="Continued", Table1[[#This Row],[Students Per Spring]], 0)</f>
        <v>160</v>
      </c>
      <c r="AZ132" s="20">
        <f t="shared" si="143"/>
        <v>20000</v>
      </c>
      <c r="BA132" s="16">
        <f t="shared" si="139"/>
        <v>320</v>
      </c>
      <c r="BB132" s="20">
        <f t="shared" si="140"/>
        <v>40000</v>
      </c>
      <c r="BC132" s="20" t="s">
        <v>145</v>
      </c>
      <c r="BD132" s="16">
        <v>80</v>
      </c>
      <c r="BE132" s="16">
        <v>200</v>
      </c>
      <c r="BF132" s="16">
        <v>200</v>
      </c>
      <c r="BG132" s="16">
        <f t="shared" si="145"/>
        <v>480</v>
      </c>
      <c r="BH132" s="20">
        <v>125</v>
      </c>
      <c r="BI132" s="20">
        <f>Table1[[#This Row],[Check 2 Students Total]]*Table1[[#This Row],[Summer 2018 Price Check]]</f>
        <v>60000</v>
      </c>
      <c r="BJ132" s="16">
        <f>IF(Table1[[#This Row],[Sustainability Check 2 (2018-2019) Status]]="Continued", Table1[[#This Row],[Check 2 Students Summer]], 0)</f>
        <v>80</v>
      </c>
      <c r="BK132" s="20">
        <f>Table1[[#This Row],[Summer 2018 Price Check]]*BJ132</f>
        <v>10000</v>
      </c>
      <c r="BL132" s="16">
        <f>IF(Table1[[#This Row],[Sustainability Check 2 (2018-2019) Status]]="Continued", Table1[[#This Row],[Check 2 Students Fall]], 0)</f>
        <v>200</v>
      </c>
      <c r="BM132" s="20">
        <f>Table1[[#This Row],[Summer 2018 Price Check]]*BL132</f>
        <v>25000</v>
      </c>
      <c r="BN132" s="15">
        <f>IF(Table1[[#This Row],[Sustainability Check 2 (2018-2019) Status]]="Continued", Table1[Check 2 Students Spring], 0)</f>
        <v>200</v>
      </c>
      <c r="BO132" s="20">
        <f>Table1[[#This Row],[Summer 2018 Price Check]]*Table1[[#This Row],[Spring 2019 Students]]</f>
        <v>25000</v>
      </c>
      <c r="BP132" s="16">
        <f t="shared" si="149"/>
        <v>480</v>
      </c>
      <c r="BQ132" s="20">
        <f t="shared" si="150"/>
        <v>60000</v>
      </c>
      <c r="BR132" s="20" t="s">
        <v>145</v>
      </c>
      <c r="BS132" s="15">
        <v>30</v>
      </c>
      <c r="BT132" s="15">
        <v>220</v>
      </c>
      <c r="BU132" s="15">
        <v>220</v>
      </c>
      <c r="BV132" s="15">
        <f t="shared" si="163"/>
        <v>470</v>
      </c>
      <c r="BW132" s="20">
        <v>125</v>
      </c>
      <c r="BX132" s="20">
        <f t="shared" si="151"/>
        <v>58750</v>
      </c>
      <c r="BY132" s="13" t="s">
        <v>547</v>
      </c>
      <c r="BZ132" s="15">
        <f>IF(Table1[[#This Row],[Check 3 Status]]="Continued", Table1[[#This Row],[Check 3 Students Summer]], 0)</f>
        <v>30</v>
      </c>
      <c r="CA132" s="20">
        <f>Table1[[#This Row],[Check 3 Per Student Savings]]*BZ132</f>
        <v>3750</v>
      </c>
      <c r="CB132" s="15">
        <f>IF(Table1[[#This Row],[Check 3 Status]]="Continued", Table1[[#This Row],[Check 3 Students Fall]], 0)</f>
        <v>220</v>
      </c>
      <c r="CC132" s="20">
        <f>Table1[[#This Row],[Check 3 Per Student Savings]]*CB132</f>
        <v>27500</v>
      </c>
      <c r="CD132" s="15">
        <f>IF(Table1[[#This Row],[Check 3 Status]]="Continued", Table1[[#This Row],[Check 3 Students Spring]], 0)</f>
        <v>220</v>
      </c>
      <c r="CE132" s="20">
        <f>Table1[[#This Row],[Check 3 Per Student Savings]]*CD132</f>
        <v>27500</v>
      </c>
      <c r="CF132" s="15">
        <f t="shared" si="152"/>
        <v>470</v>
      </c>
      <c r="CG132" s="20">
        <f t="shared" si="153"/>
        <v>58750</v>
      </c>
      <c r="CH132" s="20" t="s">
        <v>145</v>
      </c>
      <c r="CI132" s="15">
        <v>30</v>
      </c>
      <c r="CJ132" s="15">
        <v>220</v>
      </c>
      <c r="CK132" s="15">
        <v>220</v>
      </c>
      <c r="CL132" s="15">
        <f t="shared" si="164"/>
        <v>470</v>
      </c>
      <c r="CM132" s="20">
        <v>125</v>
      </c>
      <c r="CN132" s="20">
        <f t="shared" si="154"/>
        <v>58750</v>
      </c>
      <c r="CO132" s="15">
        <f>IF(Table1[[#This Row],[Check 4 Status]]="Continued", Table1[[#This Row],[Check 4 Students Summer]], 0)</f>
        <v>30</v>
      </c>
      <c r="CP132" s="20">
        <f>Table1[[#This Row],[Check 4 Per Student Savings]]*CO132</f>
        <v>3750</v>
      </c>
      <c r="CQ132" s="15">
        <f>IF(Table1[[#This Row],[Check 4 Status]]="Continued", Table1[[#This Row],[Check 4 Students Fall]], 0)</f>
        <v>220</v>
      </c>
      <c r="CR132" s="20">
        <f>Table1[[#This Row],[Check 4 Per Student Savings]]*CQ132</f>
        <v>27500</v>
      </c>
      <c r="CS132" s="15">
        <f>IF(Table1[[#This Row],[Check 4 Status]]="Continued", Table1[[#This Row],[Check 4 Students Spring]], 0)</f>
        <v>220</v>
      </c>
      <c r="CT132" s="20">
        <f>Table1[[#This Row],[Check 4 Per Student Savings]]*CS132</f>
        <v>27500</v>
      </c>
      <c r="CU132" s="89">
        <f t="shared" si="155"/>
        <v>470</v>
      </c>
      <c r="CV132" s="20">
        <f t="shared" si="156"/>
        <v>58750</v>
      </c>
      <c r="CW132" s="20" t="s">
        <v>145</v>
      </c>
      <c r="CX132" s="15">
        <v>160</v>
      </c>
      <c r="CY132" s="15">
        <v>160</v>
      </c>
      <c r="CZ132" s="15">
        <v>160</v>
      </c>
      <c r="DA132" s="15">
        <f t="shared" si="157"/>
        <v>480</v>
      </c>
      <c r="DB132" s="20">
        <v>125</v>
      </c>
      <c r="DC132" s="20">
        <f t="shared" si="158"/>
        <v>60000</v>
      </c>
      <c r="DD132" s="23" t="s">
        <v>136</v>
      </c>
      <c r="DE132" s="15">
        <f>IF(Table1[[#This Row],[Check 5 Status]]="Continued", Table1[[#This Row],[Check 5 Students Summer]], 0)</f>
        <v>160</v>
      </c>
      <c r="DF132" s="20">
        <f>Table1[[#This Row],[Check 5 Per Student Savings]]*DE132</f>
        <v>20000</v>
      </c>
      <c r="DG132" s="15">
        <f>IF(Table1[[#This Row],[Check 5 Status]]="Continued", Table1[[#This Row],[Check 5 Students Fall]], 0)</f>
        <v>160</v>
      </c>
      <c r="DH132" s="20">
        <f>Table1[[#This Row],[Check 5 Per Student Savings]]*DG132</f>
        <v>20000</v>
      </c>
      <c r="DI132" s="15">
        <f>IF(Table1[[#This Row],[Check 5 Status]]="Continued", Table1[[#This Row],[Check 5 Students Spring]], 0)</f>
        <v>160</v>
      </c>
      <c r="DJ132" s="20">
        <f>Table1[[#This Row],[Check 5 Per Student Savings]]*DI132</f>
        <v>20000</v>
      </c>
      <c r="DK132" s="15">
        <f t="shared" si="159"/>
        <v>480</v>
      </c>
      <c r="DL132" s="20">
        <f t="shared" si="160"/>
        <v>60000</v>
      </c>
      <c r="DM132" s="20" t="s">
        <v>224</v>
      </c>
      <c r="DN132" s="15">
        <v>160</v>
      </c>
      <c r="DO132" s="15">
        <v>160</v>
      </c>
      <c r="DP132" s="15">
        <v>160</v>
      </c>
      <c r="DQ132" s="15">
        <f t="shared" si="161"/>
        <v>480</v>
      </c>
      <c r="DR132" s="20">
        <v>125</v>
      </c>
      <c r="DS132" s="20">
        <f t="shared" si="162"/>
        <v>60000</v>
      </c>
      <c r="DT132" s="23" t="s">
        <v>136</v>
      </c>
      <c r="DU132" s="15">
        <f>IF(Table1[[#This Row],[Check 6 Status]]="Continued", Table1[[#This Row],[Check 6 Students Summer]], 0)</f>
        <v>0</v>
      </c>
      <c r="DV132" s="20">
        <f>Table1[[#This Row],[Check 6 Per Student Savings]]*DU132</f>
        <v>0</v>
      </c>
      <c r="DW132" s="15">
        <f>IF(Table1[[#This Row],[Check 6 Status]]="Continued", Table1[[#This Row],[Check 6 Students Fall]], 0)</f>
        <v>0</v>
      </c>
      <c r="DX132" s="20">
        <f>Table1[[#This Row],[Check 6 Per Student Savings]]*DW132</f>
        <v>0</v>
      </c>
      <c r="DY132" s="15">
        <f>IF(Table1[[#This Row],[Check 6 Status]]="Continued", Table1[[#This Row],[Check 6 Students Spring]], 0)</f>
        <v>0</v>
      </c>
      <c r="DZ132" s="20">
        <f>Table1[[#This Row],[Check 6 Per Student Savings]]*DY132</f>
        <v>0</v>
      </c>
      <c r="EA132" s="15">
        <f t="shared" si="165"/>
        <v>0</v>
      </c>
      <c r="EB132" s="20">
        <f t="shared" si="166"/>
        <v>0</v>
      </c>
      <c r="EC132"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2220</v>
      </c>
      <c r="ED132"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277500</v>
      </c>
      <c r="EE132" s="20">
        <f>Table1[[#This Row],[Grand Total Savings]]/Table1[[#This Row],[Total Award]]</f>
        <v>25.694444444444443</v>
      </c>
      <c r="EF132" s="13"/>
      <c r="EG132" s="13"/>
      <c r="EH132" s="13"/>
      <c r="EI132" s="13"/>
      <c r="EJ132" s="13"/>
      <c r="EK132" s="13"/>
      <c r="EL132" s="13"/>
      <c r="FB132" s="13"/>
      <c r="FC132" s="13"/>
      <c r="FD132" s="13"/>
      <c r="FE132" s="13"/>
    </row>
    <row r="133" spans="1:161" x14ac:dyDescent="0.25">
      <c r="A133" s="116">
        <v>277</v>
      </c>
      <c r="B133" s="39" t="s">
        <v>694</v>
      </c>
      <c r="C133" s="23" t="s">
        <v>5</v>
      </c>
      <c r="D133" s="71" t="s">
        <v>134</v>
      </c>
      <c r="E133" s="13" t="s">
        <v>219</v>
      </c>
      <c r="F133" s="52">
        <v>10800</v>
      </c>
      <c r="G133" s="23" t="s">
        <v>136</v>
      </c>
      <c r="H133" s="28" t="s">
        <v>702</v>
      </c>
      <c r="I133" s="28" t="s">
        <v>703</v>
      </c>
      <c r="J133" s="28" t="s">
        <v>704</v>
      </c>
      <c r="K133" s="28" t="s">
        <v>705</v>
      </c>
      <c r="L133" s="28" t="s">
        <v>162</v>
      </c>
      <c r="M133" s="13" t="s">
        <v>163</v>
      </c>
      <c r="N133" s="13" t="s">
        <v>142</v>
      </c>
      <c r="O133" s="13" t="s">
        <v>142</v>
      </c>
      <c r="P133" s="20">
        <v>591125</v>
      </c>
      <c r="Q133" s="16">
        <v>3500</v>
      </c>
      <c r="R133" s="20">
        <f t="shared" si="141"/>
        <v>168.89285714285714</v>
      </c>
      <c r="S133" s="15">
        <f t="shared" si="135"/>
        <v>1166.6666666666667</v>
      </c>
      <c r="T133" s="15">
        <f t="shared" si="136"/>
        <v>1166.6666666666667</v>
      </c>
      <c r="U133" s="15">
        <f t="shared" si="137"/>
        <v>1166.6666666666667</v>
      </c>
      <c r="V133" s="13" t="s">
        <v>547</v>
      </c>
      <c r="W133" s="13" t="s">
        <v>144</v>
      </c>
      <c r="Z133" s="13" t="s">
        <v>145</v>
      </c>
      <c r="AA133" s="15">
        <v>0</v>
      </c>
      <c r="AB133" s="20">
        <v>0</v>
      </c>
      <c r="AC133" s="15">
        <v>0</v>
      </c>
      <c r="AD133" s="20">
        <f t="shared" si="144"/>
        <v>0</v>
      </c>
      <c r="AE133" s="15">
        <v>0</v>
      </c>
      <c r="AF133" s="20">
        <f t="shared" si="146"/>
        <v>0</v>
      </c>
      <c r="AG133" s="15">
        <v>0</v>
      </c>
      <c r="AH133" s="20">
        <f t="shared" si="147"/>
        <v>0</v>
      </c>
      <c r="AI133" s="15">
        <v>0</v>
      </c>
      <c r="AJ133" s="20">
        <f t="shared" si="148"/>
        <v>0</v>
      </c>
      <c r="AK133" s="15">
        <v>0</v>
      </c>
      <c r="AL133" s="20">
        <f t="shared" si="133"/>
        <v>0</v>
      </c>
      <c r="AM133" s="15">
        <v>0</v>
      </c>
      <c r="AN133" s="20">
        <v>0</v>
      </c>
      <c r="AO133" s="16">
        <v>0</v>
      </c>
      <c r="AP133" s="20">
        <v>0</v>
      </c>
      <c r="AQ133" s="16">
        <v>0</v>
      </c>
      <c r="AR133" s="20">
        <v>0</v>
      </c>
      <c r="AS133" s="16">
        <v>0</v>
      </c>
      <c r="AT133" s="20">
        <v>0</v>
      </c>
      <c r="AU133" s="16">
        <v>0</v>
      </c>
      <c r="AV133" s="20">
        <v>0</v>
      </c>
      <c r="AW133" s="16">
        <f>Table1[[#This Row],[Students Per Fall]]</f>
        <v>1166.6666666666667</v>
      </c>
      <c r="AX133" s="20">
        <f t="shared" si="142"/>
        <v>197041.66666666669</v>
      </c>
      <c r="AY133" s="16">
        <f>IF(Table1[[#This Row],[Sustainability Check 1 (2017-2018) Status]]="Continued", Table1[[#This Row],[Students Per Spring]], 0)</f>
        <v>1166.6666666666667</v>
      </c>
      <c r="AZ133" s="20">
        <f t="shared" si="143"/>
        <v>197041.66666666669</v>
      </c>
      <c r="BA133" s="16">
        <f t="shared" si="139"/>
        <v>2333.3333333333335</v>
      </c>
      <c r="BB133" s="20">
        <f t="shared" si="140"/>
        <v>394083.33333333337</v>
      </c>
      <c r="BC133" s="20" t="s">
        <v>145</v>
      </c>
      <c r="BD133" s="16">
        <v>180</v>
      </c>
      <c r="BE133" s="16">
        <v>480</v>
      </c>
      <c r="BF133" s="16">
        <v>480</v>
      </c>
      <c r="BG133" s="16">
        <f t="shared" si="145"/>
        <v>1140</v>
      </c>
      <c r="BH133" s="20">
        <v>252.91</v>
      </c>
      <c r="BI133" s="20">
        <f>Table1[[#This Row],[Check 2 Students Total]]*Table1[[#This Row],[Summer 2018 Price Check]]</f>
        <v>288317.40000000002</v>
      </c>
      <c r="BJ133" s="16">
        <f>IF(Table1[[#This Row],[Sustainability Check 2 (2018-2019) Status]]="Continued", Table1[[#This Row],[Check 2 Students Summer]], 0)</f>
        <v>180</v>
      </c>
      <c r="BK133" s="20">
        <f>Table1[[#This Row],[Summer 2018 Price Check]]*BJ133</f>
        <v>45523.8</v>
      </c>
      <c r="BL133" s="16">
        <f>IF(Table1[[#This Row],[Sustainability Check 2 (2018-2019) Status]]="Continued", Table1[[#This Row],[Check 2 Students Fall]], 0)</f>
        <v>480</v>
      </c>
      <c r="BM133" s="20">
        <f>Table1[[#This Row],[Summer 2018 Price Check]]*BL133</f>
        <v>121396.8</v>
      </c>
      <c r="BN133" s="15">
        <f>IF(Table1[[#This Row],[Sustainability Check 2 (2018-2019) Status]]="Continued", Table1[Check 2 Students Spring], 0)</f>
        <v>480</v>
      </c>
      <c r="BO133" s="20">
        <f>Table1[[#This Row],[Summer 2018 Price Check]]*Table1[[#This Row],[Spring 2019 Students]]</f>
        <v>121396.8</v>
      </c>
      <c r="BP133" s="16">
        <f t="shared" si="149"/>
        <v>1140</v>
      </c>
      <c r="BQ133" s="20">
        <f t="shared" si="150"/>
        <v>288317.40000000002</v>
      </c>
      <c r="BR133" s="20" t="s">
        <v>145</v>
      </c>
      <c r="BS133" s="15">
        <v>180</v>
      </c>
      <c r="BT133" s="15">
        <v>480</v>
      </c>
      <c r="BU133" s="15">
        <v>480</v>
      </c>
      <c r="BV133" s="15">
        <f t="shared" si="163"/>
        <v>1140</v>
      </c>
      <c r="BW133" s="20">
        <v>303.87</v>
      </c>
      <c r="BX133" s="20">
        <f t="shared" si="151"/>
        <v>346411.8</v>
      </c>
      <c r="BY133" s="13" t="s">
        <v>547</v>
      </c>
      <c r="BZ133" s="15">
        <f>IF(Table1[[#This Row],[Check 3 Status]]="Continued", Table1[[#This Row],[Check 3 Students Summer]], 0)</f>
        <v>180</v>
      </c>
      <c r="CA133" s="20">
        <f>Table1[[#This Row],[Check 3 Per Student Savings]]*BZ133</f>
        <v>54696.6</v>
      </c>
      <c r="CB133" s="15">
        <f>IF(Table1[[#This Row],[Check 3 Status]]="Continued", Table1[[#This Row],[Check 3 Students Fall]], 0)</f>
        <v>480</v>
      </c>
      <c r="CC133" s="20">
        <f>Table1[[#This Row],[Check 3 Per Student Savings]]*CB133</f>
        <v>145857.60000000001</v>
      </c>
      <c r="CD133" s="15">
        <f>IF(Table1[[#This Row],[Check 3 Status]]="Continued", Table1[[#This Row],[Check 3 Students Spring]], 0)</f>
        <v>480</v>
      </c>
      <c r="CE133" s="20">
        <f>Table1[[#This Row],[Check 3 Per Student Savings]]*CD133</f>
        <v>145857.60000000001</v>
      </c>
      <c r="CF133" s="15">
        <f t="shared" si="152"/>
        <v>1140</v>
      </c>
      <c r="CG133" s="20">
        <f t="shared" si="153"/>
        <v>346411.80000000005</v>
      </c>
      <c r="CH133" s="20" t="s">
        <v>145</v>
      </c>
      <c r="CI133" s="15">
        <v>180</v>
      </c>
      <c r="CJ133" s="15">
        <v>480</v>
      </c>
      <c r="CK133" s="15">
        <v>480</v>
      </c>
      <c r="CL133" s="15">
        <f t="shared" si="164"/>
        <v>1140</v>
      </c>
      <c r="CM133" s="20">
        <v>303.87</v>
      </c>
      <c r="CN133" s="20">
        <f t="shared" si="154"/>
        <v>346411.8</v>
      </c>
      <c r="CO133" s="15">
        <f>IF(Table1[[#This Row],[Check 4 Status]]="Continued", Table1[[#This Row],[Check 4 Students Summer]], 0)</f>
        <v>180</v>
      </c>
      <c r="CP133" s="20">
        <f>Table1[[#This Row],[Check 4 Per Student Savings]]*CO133</f>
        <v>54696.6</v>
      </c>
      <c r="CQ133" s="15">
        <f>IF(Table1[[#This Row],[Check 4 Status]]="Continued", Table1[[#This Row],[Check 4 Students Fall]], 0)</f>
        <v>480</v>
      </c>
      <c r="CR133" s="20">
        <f>Table1[[#This Row],[Check 4 Per Student Savings]]*CQ133</f>
        <v>145857.60000000001</v>
      </c>
      <c r="CS133" s="15">
        <f>IF(Table1[[#This Row],[Check 4 Status]]="Continued", Table1[[#This Row],[Check 4 Students Spring]], 0)</f>
        <v>480</v>
      </c>
      <c r="CT133" s="20">
        <f>Table1[[#This Row],[Check 4 Per Student Savings]]*CS133</f>
        <v>145857.60000000001</v>
      </c>
      <c r="CU133" s="89">
        <f t="shared" si="155"/>
        <v>1140</v>
      </c>
      <c r="CV133" s="20">
        <f t="shared" si="156"/>
        <v>346411.80000000005</v>
      </c>
      <c r="CW133" s="20" t="s">
        <v>145</v>
      </c>
      <c r="CX133" s="15">
        <v>1166.6666666666667</v>
      </c>
      <c r="CY133" s="15">
        <v>1166.6666666666667</v>
      </c>
      <c r="CZ133" s="15">
        <v>1166.6666666666667</v>
      </c>
      <c r="DA133" s="15">
        <f t="shared" si="157"/>
        <v>3500</v>
      </c>
      <c r="DB133" s="20">
        <v>303.87</v>
      </c>
      <c r="DC133" s="20">
        <f t="shared" si="158"/>
        <v>1063545</v>
      </c>
      <c r="DD133" s="23" t="s">
        <v>136</v>
      </c>
      <c r="DE133" s="15">
        <f>IF(Table1[[#This Row],[Check 5 Status]]="Continued", Table1[[#This Row],[Check 5 Students Summer]], 0)</f>
        <v>1166.6666666666667</v>
      </c>
      <c r="DF133" s="20">
        <f>Table1[[#This Row],[Check 5 Per Student Savings]]*DE133</f>
        <v>354515</v>
      </c>
      <c r="DG133" s="15">
        <f>IF(Table1[[#This Row],[Check 5 Status]]="Continued", Table1[[#This Row],[Check 5 Students Fall]], 0)</f>
        <v>1166.6666666666667</v>
      </c>
      <c r="DH133" s="20">
        <f>Table1[[#This Row],[Check 5 Per Student Savings]]*DG133</f>
        <v>354515</v>
      </c>
      <c r="DI133" s="15">
        <f>IF(Table1[[#This Row],[Check 5 Status]]="Continued", Table1[[#This Row],[Check 5 Students Spring]], 0)</f>
        <v>1166.6666666666667</v>
      </c>
      <c r="DJ133" s="20">
        <f>Table1[[#This Row],[Check 5 Per Student Savings]]*DI133</f>
        <v>354515</v>
      </c>
      <c r="DK133" s="15">
        <f t="shared" si="159"/>
        <v>3500</v>
      </c>
      <c r="DL133" s="20">
        <f t="shared" si="160"/>
        <v>1063545</v>
      </c>
      <c r="DM133" s="20" t="s">
        <v>224</v>
      </c>
      <c r="DN133" s="15">
        <v>1166.6666666666667</v>
      </c>
      <c r="DO133" s="15">
        <v>1166.6666666666667</v>
      </c>
      <c r="DP133" s="15">
        <v>1166.6666666666667</v>
      </c>
      <c r="DQ133" s="15">
        <f t="shared" si="161"/>
        <v>3500</v>
      </c>
      <c r="DR133" s="20">
        <v>303.87</v>
      </c>
      <c r="DS133" s="20">
        <f t="shared" si="162"/>
        <v>1063545</v>
      </c>
      <c r="DT133" s="23" t="s">
        <v>136</v>
      </c>
      <c r="DU133" s="15">
        <f>IF(Table1[[#This Row],[Check 6 Status]]="Continued", Table1[[#This Row],[Check 6 Students Summer]], 0)</f>
        <v>0</v>
      </c>
      <c r="DV133" s="20">
        <f>Table1[[#This Row],[Check 6 Per Student Savings]]*DU133</f>
        <v>0</v>
      </c>
      <c r="DW133" s="15">
        <f>IF(Table1[[#This Row],[Check 6 Status]]="Continued", Table1[[#This Row],[Check 6 Students Fall]], 0)</f>
        <v>0</v>
      </c>
      <c r="DX133" s="20">
        <f>Table1[[#This Row],[Check 6 Per Student Savings]]*DW133</f>
        <v>0</v>
      </c>
      <c r="DY133" s="15">
        <f>IF(Table1[[#This Row],[Check 6 Status]]="Continued", Table1[[#This Row],[Check 6 Students Spring]], 0)</f>
        <v>0</v>
      </c>
      <c r="DZ133" s="20">
        <f>Table1[[#This Row],[Check 6 Per Student Savings]]*DY133</f>
        <v>0</v>
      </c>
      <c r="EA133" s="15">
        <f t="shared" si="165"/>
        <v>0</v>
      </c>
      <c r="EB133" s="20">
        <f t="shared" si="166"/>
        <v>0</v>
      </c>
      <c r="EC133"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9253.3333333333339</v>
      </c>
      <c r="ED133"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2438769.3333333335</v>
      </c>
      <c r="EE133" s="20">
        <f>Table1[[#This Row],[Grand Total Savings]]/Table1[[#This Row],[Total Award]]</f>
        <v>225.81197530864199</v>
      </c>
      <c r="EF133" s="13"/>
      <c r="EG133" s="13"/>
      <c r="EH133" s="13"/>
      <c r="EI133" s="13"/>
      <c r="EJ133" s="13"/>
      <c r="EK133" s="13"/>
      <c r="EL133" s="13"/>
      <c r="FB133" s="13"/>
      <c r="FC133" s="13"/>
      <c r="FD133" s="13"/>
      <c r="FE133" s="13"/>
    </row>
    <row r="134" spans="1:161" x14ac:dyDescent="0.25">
      <c r="A134" s="116">
        <v>279</v>
      </c>
      <c r="B134" s="40" t="s">
        <v>694</v>
      </c>
      <c r="C134" s="23" t="s">
        <v>5</v>
      </c>
      <c r="D134" s="71" t="s">
        <v>134</v>
      </c>
      <c r="E134" s="13" t="s">
        <v>477</v>
      </c>
      <c r="F134" s="52">
        <v>25800</v>
      </c>
      <c r="G134" s="23" t="s">
        <v>136</v>
      </c>
      <c r="H134" s="28" t="s">
        <v>706</v>
      </c>
      <c r="I134" s="28" t="s">
        <v>707</v>
      </c>
      <c r="J134" s="28" t="s">
        <v>708</v>
      </c>
      <c r="K134" s="28" t="s">
        <v>709</v>
      </c>
      <c r="L134" s="28" t="s">
        <v>693</v>
      </c>
      <c r="M134" s="13" t="s">
        <v>142</v>
      </c>
      <c r="N134" s="13" t="s">
        <v>142</v>
      </c>
      <c r="O134" s="13" t="s">
        <v>163</v>
      </c>
      <c r="P134" s="20">
        <v>133868</v>
      </c>
      <c r="Q134" s="13">
        <v>980</v>
      </c>
      <c r="R134" s="20">
        <f t="shared" si="141"/>
        <v>136.6</v>
      </c>
      <c r="S134" s="15">
        <f t="shared" si="135"/>
        <v>326.66666666666669</v>
      </c>
      <c r="T134" s="15">
        <f t="shared" si="136"/>
        <v>326.66666666666669</v>
      </c>
      <c r="U134" s="15">
        <f t="shared" si="137"/>
        <v>326.66666666666669</v>
      </c>
      <c r="V134" s="13" t="s">
        <v>547</v>
      </c>
      <c r="W134" s="13" t="s">
        <v>144</v>
      </c>
      <c r="Z134" s="13" t="s">
        <v>145</v>
      </c>
      <c r="AA134" s="15">
        <v>0</v>
      </c>
      <c r="AB134" s="20">
        <v>0</v>
      </c>
      <c r="AC134" s="15">
        <v>0</v>
      </c>
      <c r="AD134" s="20">
        <f t="shared" si="144"/>
        <v>0</v>
      </c>
      <c r="AE134" s="15">
        <v>0</v>
      </c>
      <c r="AF134" s="20">
        <f t="shared" si="146"/>
        <v>0</v>
      </c>
      <c r="AG134" s="15">
        <v>0</v>
      </c>
      <c r="AH134" s="20">
        <f t="shared" si="147"/>
        <v>0</v>
      </c>
      <c r="AI134" s="15">
        <v>0</v>
      </c>
      <c r="AJ134" s="20">
        <f t="shared" si="148"/>
        <v>0</v>
      </c>
      <c r="AK134" s="15">
        <v>0</v>
      </c>
      <c r="AL134" s="20">
        <f t="shared" si="133"/>
        <v>0</v>
      </c>
      <c r="AM134" s="15">
        <v>0</v>
      </c>
      <c r="AN134" s="20">
        <v>0</v>
      </c>
      <c r="AO134" s="16">
        <v>0</v>
      </c>
      <c r="AP134" s="20">
        <v>0</v>
      </c>
      <c r="AQ134" s="16">
        <v>0</v>
      </c>
      <c r="AR134" s="20">
        <v>0</v>
      </c>
      <c r="AS134" s="16">
        <v>0</v>
      </c>
      <c r="AT134" s="20">
        <v>0</v>
      </c>
      <c r="AU134" s="16">
        <v>0</v>
      </c>
      <c r="AV134" s="20">
        <v>0</v>
      </c>
      <c r="AW134" s="16">
        <f>Table1[[#This Row],[Students Per Fall]]</f>
        <v>326.66666666666669</v>
      </c>
      <c r="AX134" s="20">
        <f t="shared" si="142"/>
        <v>44622.666666666664</v>
      </c>
      <c r="AY134" s="16">
        <f>IF(Table1[[#This Row],[Sustainability Check 1 (2017-2018) Status]]="Continued", Table1[[#This Row],[Students Per Spring]], 0)</f>
        <v>326.66666666666669</v>
      </c>
      <c r="AZ134" s="20">
        <f t="shared" si="143"/>
        <v>44622.666666666664</v>
      </c>
      <c r="BA134" s="16">
        <f t="shared" si="139"/>
        <v>653.33333333333337</v>
      </c>
      <c r="BB134" s="20">
        <f t="shared" si="140"/>
        <v>89245.333333333328</v>
      </c>
      <c r="BC134" s="20" t="s">
        <v>145</v>
      </c>
      <c r="BD134" s="16">
        <v>175</v>
      </c>
      <c r="BE134" s="16">
        <v>500</v>
      </c>
      <c r="BF134" s="16">
        <v>500</v>
      </c>
      <c r="BG134" s="16">
        <f t="shared" si="145"/>
        <v>1175</v>
      </c>
      <c r="BH134" s="24">
        <v>140.80000000000001</v>
      </c>
      <c r="BI134" s="20">
        <f>Table1[[#This Row],[Check 2 Students Total]]*Table1[[#This Row],[Summer 2018 Price Check]]</f>
        <v>165440</v>
      </c>
      <c r="BJ134" s="16">
        <f>IF(Table1[[#This Row],[Sustainability Check 2 (2018-2019) Status]]="Continued", Table1[[#This Row],[Check 2 Students Summer]], 0)</f>
        <v>175</v>
      </c>
      <c r="BK134" s="20">
        <f>Table1[[#This Row],[Summer 2018 Price Check]]*BJ134</f>
        <v>24640.000000000004</v>
      </c>
      <c r="BL134" s="16">
        <f>IF(Table1[[#This Row],[Sustainability Check 2 (2018-2019) Status]]="Continued", Table1[[#This Row],[Check 2 Students Fall]], 0)</f>
        <v>500</v>
      </c>
      <c r="BM134" s="20">
        <f>Table1[[#This Row],[Summer 2018 Price Check]]*BL134</f>
        <v>70400</v>
      </c>
      <c r="BN134" s="15">
        <f>IF(Table1[[#This Row],[Sustainability Check 2 (2018-2019) Status]]="Continued", Table1[Check 2 Students Spring], 0)</f>
        <v>500</v>
      </c>
      <c r="BO134" s="20">
        <f>Table1[[#This Row],[Summer 2018 Price Check]]*Table1[[#This Row],[Spring 2019 Students]]</f>
        <v>70400</v>
      </c>
      <c r="BP134" s="16">
        <f t="shared" si="149"/>
        <v>1175</v>
      </c>
      <c r="BQ134" s="20">
        <f t="shared" si="150"/>
        <v>165440</v>
      </c>
      <c r="BR134" s="20" t="s">
        <v>145</v>
      </c>
      <c r="BS134" s="15">
        <v>144</v>
      </c>
      <c r="BT134" s="15">
        <v>644</v>
      </c>
      <c r="BU134" s="15">
        <v>616</v>
      </c>
      <c r="BV134" s="15">
        <f t="shared" si="163"/>
        <v>1404</v>
      </c>
      <c r="BW134" s="20">
        <v>127.97</v>
      </c>
      <c r="BX134" s="20">
        <f t="shared" si="151"/>
        <v>179669.88</v>
      </c>
      <c r="BY134" s="13" t="s">
        <v>547</v>
      </c>
      <c r="BZ134" s="15">
        <f>IF(Table1[[#This Row],[Check 3 Status]]="Continued", Table1[[#This Row],[Check 3 Students Summer]], 0)</f>
        <v>144</v>
      </c>
      <c r="CA134" s="20">
        <f>Table1[[#This Row],[Check 3 Per Student Savings]]*BZ134</f>
        <v>18427.68</v>
      </c>
      <c r="CB134" s="15">
        <f>IF(Table1[[#This Row],[Check 3 Status]]="Continued", Table1[[#This Row],[Check 3 Students Fall]], 0)</f>
        <v>644</v>
      </c>
      <c r="CC134" s="20">
        <f>Table1[[#This Row],[Check 3 Per Student Savings]]*CB134</f>
        <v>82412.679999999993</v>
      </c>
      <c r="CD134" s="15">
        <f>IF(Table1[[#This Row],[Check 3 Status]]="Continued", Table1[[#This Row],[Check 3 Students Spring]], 0)</f>
        <v>616</v>
      </c>
      <c r="CE134" s="20">
        <f>Table1[[#This Row],[Check 3 Per Student Savings]]*CD134</f>
        <v>78829.52</v>
      </c>
      <c r="CF134" s="15">
        <f t="shared" si="152"/>
        <v>1404</v>
      </c>
      <c r="CG134" s="20">
        <f t="shared" si="153"/>
        <v>179669.88</v>
      </c>
      <c r="CH134" s="20" t="s">
        <v>145</v>
      </c>
      <c r="CI134" s="15">
        <v>144</v>
      </c>
      <c r="CJ134" s="15">
        <v>644</v>
      </c>
      <c r="CK134" s="15">
        <v>616</v>
      </c>
      <c r="CL134" s="15">
        <f t="shared" si="164"/>
        <v>1404</v>
      </c>
      <c r="CM134" s="20">
        <v>127.97</v>
      </c>
      <c r="CN134" s="20">
        <f t="shared" si="154"/>
        <v>179669.88</v>
      </c>
      <c r="CO134" s="15">
        <f>IF(Table1[[#This Row],[Check 4 Status]]="Continued", Table1[[#This Row],[Check 4 Students Summer]], 0)</f>
        <v>144</v>
      </c>
      <c r="CP134" s="20">
        <f>Table1[[#This Row],[Check 4 Per Student Savings]]*CO134</f>
        <v>18427.68</v>
      </c>
      <c r="CQ134" s="15">
        <f>IF(Table1[[#This Row],[Check 4 Status]]="Continued", Table1[[#This Row],[Check 4 Students Fall]], 0)</f>
        <v>644</v>
      </c>
      <c r="CR134" s="20">
        <f>Table1[[#This Row],[Check 4 Per Student Savings]]*CQ134</f>
        <v>82412.679999999993</v>
      </c>
      <c r="CS134" s="15">
        <f>IF(Table1[[#This Row],[Check 4 Status]]="Continued", Table1[[#This Row],[Check 4 Students Spring]], 0)</f>
        <v>616</v>
      </c>
      <c r="CT134" s="20">
        <f>Table1[[#This Row],[Check 4 Per Student Savings]]*CS134</f>
        <v>78829.52</v>
      </c>
      <c r="CU134" s="89">
        <f t="shared" si="155"/>
        <v>1404</v>
      </c>
      <c r="CV134" s="20">
        <f t="shared" si="156"/>
        <v>179669.88</v>
      </c>
      <c r="CW134" s="20" t="s">
        <v>145</v>
      </c>
      <c r="CX134" s="15">
        <v>326.66666666666669</v>
      </c>
      <c r="CY134" s="15">
        <v>326.66666666666669</v>
      </c>
      <c r="CZ134" s="15">
        <v>326.66666666666669</v>
      </c>
      <c r="DA134" s="15">
        <f t="shared" si="157"/>
        <v>980</v>
      </c>
      <c r="DB134" s="20">
        <v>127.97</v>
      </c>
      <c r="DC134" s="20">
        <f t="shared" si="158"/>
        <v>125410.6</v>
      </c>
      <c r="DD134" s="23" t="s">
        <v>136</v>
      </c>
      <c r="DE134" s="15">
        <f>IF(Table1[[#This Row],[Check 5 Status]]="Continued", Table1[[#This Row],[Check 5 Students Summer]], 0)</f>
        <v>326.66666666666669</v>
      </c>
      <c r="DF134" s="20">
        <f>Table1[[#This Row],[Check 5 Per Student Savings]]*DE134</f>
        <v>41803.533333333333</v>
      </c>
      <c r="DG134" s="15">
        <f>IF(Table1[[#This Row],[Check 5 Status]]="Continued", Table1[[#This Row],[Check 5 Students Fall]], 0)</f>
        <v>326.66666666666669</v>
      </c>
      <c r="DH134" s="20">
        <f>Table1[[#This Row],[Check 5 Per Student Savings]]*DG134</f>
        <v>41803.533333333333</v>
      </c>
      <c r="DI134" s="15">
        <f>IF(Table1[[#This Row],[Check 5 Status]]="Continued", Table1[[#This Row],[Check 5 Students Spring]], 0)</f>
        <v>326.66666666666669</v>
      </c>
      <c r="DJ134" s="20">
        <f>Table1[[#This Row],[Check 5 Per Student Savings]]*DI134</f>
        <v>41803.533333333333</v>
      </c>
      <c r="DK134" s="15">
        <f t="shared" si="159"/>
        <v>980</v>
      </c>
      <c r="DL134" s="20">
        <f t="shared" si="160"/>
        <v>125410.6</v>
      </c>
      <c r="DM134" s="20" t="s">
        <v>145</v>
      </c>
      <c r="DN134" s="15">
        <v>326.66666666666669</v>
      </c>
      <c r="DO134" s="15">
        <v>326.66666666666669</v>
      </c>
      <c r="DP134" s="15">
        <v>326.66666666666669</v>
      </c>
      <c r="DQ134" s="15">
        <f t="shared" si="161"/>
        <v>980</v>
      </c>
      <c r="DR134" s="20">
        <v>127.97</v>
      </c>
      <c r="DS134" s="20">
        <f t="shared" si="162"/>
        <v>125410.6</v>
      </c>
      <c r="DT134" s="23" t="s">
        <v>136</v>
      </c>
      <c r="DU134" s="15">
        <f>IF(Table1[[#This Row],[Check 6 Status]]="Continued", Table1[[#This Row],[Check 6 Students Summer]], 0)</f>
        <v>326.66666666666669</v>
      </c>
      <c r="DV134" s="20">
        <f>Table1[[#This Row],[Check 6 Per Student Savings]]*DU134</f>
        <v>41803.533333333333</v>
      </c>
      <c r="DW134" s="15">
        <f>IF(Table1[[#This Row],[Check 6 Status]]="Continued", Table1[[#This Row],[Check 6 Students Fall]], 0)</f>
        <v>326.66666666666669</v>
      </c>
      <c r="DX134" s="20">
        <f>Table1[[#This Row],[Check 6 Per Student Savings]]*DW134</f>
        <v>41803.533333333333</v>
      </c>
      <c r="DY134" s="15">
        <f>IF(Table1[[#This Row],[Check 6 Status]]="Continued", Table1[[#This Row],[Check 6 Students Spring]], 0)</f>
        <v>326.66666666666669</v>
      </c>
      <c r="DZ134" s="20">
        <f>Table1[[#This Row],[Check 6 Per Student Savings]]*DY134</f>
        <v>41803.533333333333</v>
      </c>
      <c r="EA134" s="15">
        <f t="shared" si="165"/>
        <v>980</v>
      </c>
      <c r="EB134" s="20">
        <f t="shared" si="166"/>
        <v>125410.6</v>
      </c>
      <c r="EC134"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6596.3333333333339</v>
      </c>
      <c r="ED134"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864846.29333333322</v>
      </c>
      <c r="EE134" s="20">
        <f>Table1[[#This Row],[Grand Total Savings]]/Table1[[#This Row],[Total Award]]</f>
        <v>33.521174160206712</v>
      </c>
      <c r="EF134" s="13"/>
      <c r="EG134" s="13"/>
      <c r="EH134" s="13"/>
      <c r="EI134" s="13"/>
      <c r="EJ134" s="13"/>
      <c r="EK134" s="13"/>
      <c r="EL134" s="13"/>
      <c r="FB134" s="13"/>
      <c r="FC134" s="13"/>
      <c r="FD134" s="13"/>
      <c r="FE134" s="13"/>
    </row>
    <row r="135" spans="1:161" x14ac:dyDescent="0.25">
      <c r="A135" s="116">
        <v>280</v>
      </c>
      <c r="B135" s="40" t="s">
        <v>694</v>
      </c>
      <c r="C135" s="23" t="s">
        <v>5</v>
      </c>
      <c r="D135" s="71" t="s">
        <v>134</v>
      </c>
      <c r="E135" s="13" t="s">
        <v>219</v>
      </c>
      <c r="F135" s="52">
        <v>5800</v>
      </c>
      <c r="G135" s="23" t="s">
        <v>136</v>
      </c>
      <c r="H135" s="28" t="s">
        <v>710</v>
      </c>
      <c r="I135" s="28" t="s">
        <v>711</v>
      </c>
      <c r="J135" s="28" t="s">
        <v>712</v>
      </c>
      <c r="K135" s="28" t="s">
        <v>642</v>
      </c>
      <c r="L135" s="28" t="s">
        <v>643</v>
      </c>
      <c r="M135" s="13" t="s">
        <v>163</v>
      </c>
      <c r="N135" s="13" t="s">
        <v>163</v>
      </c>
      <c r="O135" s="13" t="s">
        <v>163</v>
      </c>
      <c r="P135" s="20">
        <v>24148</v>
      </c>
      <c r="Q135" s="13">
        <v>288</v>
      </c>
      <c r="R135" s="20">
        <f t="shared" si="141"/>
        <v>83.847222222222229</v>
      </c>
      <c r="S135" s="15">
        <f t="shared" si="135"/>
        <v>96</v>
      </c>
      <c r="T135" s="15">
        <f t="shared" si="136"/>
        <v>96</v>
      </c>
      <c r="U135" s="15">
        <f t="shared" si="137"/>
        <v>96</v>
      </c>
      <c r="V135" s="13" t="s">
        <v>547</v>
      </c>
      <c r="W135" s="13" t="s">
        <v>144</v>
      </c>
      <c r="Z135" s="13" t="s">
        <v>145</v>
      </c>
      <c r="AA135" s="15">
        <v>0</v>
      </c>
      <c r="AB135" s="20">
        <v>0</v>
      </c>
      <c r="AC135" s="15">
        <v>0</v>
      </c>
      <c r="AD135" s="20">
        <f t="shared" si="144"/>
        <v>0</v>
      </c>
      <c r="AE135" s="15">
        <v>0</v>
      </c>
      <c r="AF135" s="20">
        <f t="shared" si="146"/>
        <v>0</v>
      </c>
      <c r="AG135" s="15">
        <v>0</v>
      </c>
      <c r="AH135" s="20">
        <f t="shared" si="147"/>
        <v>0</v>
      </c>
      <c r="AI135" s="15">
        <v>0</v>
      </c>
      <c r="AJ135" s="20">
        <f t="shared" si="148"/>
        <v>0</v>
      </c>
      <c r="AK135" s="15">
        <v>0</v>
      </c>
      <c r="AL135" s="20">
        <f t="shared" si="133"/>
        <v>0</v>
      </c>
      <c r="AM135" s="15">
        <v>0</v>
      </c>
      <c r="AN135" s="20">
        <v>0</v>
      </c>
      <c r="AO135" s="16">
        <v>0</v>
      </c>
      <c r="AP135" s="20">
        <v>0</v>
      </c>
      <c r="AQ135" s="16">
        <v>0</v>
      </c>
      <c r="AR135" s="20">
        <v>0</v>
      </c>
      <c r="AS135" s="16">
        <v>0</v>
      </c>
      <c r="AT135" s="20">
        <v>0</v>
      </c>
      <c r="AU135" s="16">
        <v>0</v>
      </c>
      <c r="AV135" s="20">
        <v>0</v>
      </c>
      <c r="AW135" s="16">
        <f>Table1[[#This Row],[Students Per Fall]]</f>
        <v>96</v>
      </c>
      <c r="AX135" s="20">
        <f t="shared" si="142"/>
        <v>8049.3333333333339</v>
      </c>
      <c r="AY135" s="16">
        <f>IF(Table1[[#This Row],[Sustainability Check 1 (2017-2018) Status]]="Continued", Table1[[#This Row],[Students Per Spring]], 0)</f>
        <v>96</v>
      </c>
      <c r="AZ135" s="20">
        <f t="shared" si="143"/>
        <v>8049.3333333333339</v>
      </c>
      <c r="BA135" s="16">
        <f t="shared" si="139"/>
        <v>192</v>
      </c>
      <c r="BB135" s="20">
        <f t="shared" si="140"/>
        <v>16098.666666666668</v>
      </c>
      <c r="BC135" s="20" t="s">
        <v>145</v>
      </c>
      <c r="BD135" s="16">
        <v>50</v>
      </c>
      <c r="BE135" s="16">
        <v>90</v>
      </c>
      <c r="BF135" s="16">
        <v>90</v>
      </c>
      <c r="BG135" s="16">
        <f t="shared" si="145"/>
        <v>230</v>
      </c>
      <c r="BH135" s="24">
        <v>100</v>
      </c>
      <c r="BI135" s="20">
        <f>Table1[[#This Row],[Check 2 Students Total]]*Table1[[#This Row],[Summer 2018 Price Check]]</f>
        <v>23000</v>
      </c>
      <c r="BJ135" s="16">
        <f>IF(Table1[[#This Row],[Sustainability Check 2 (2018-2019) Status]]="Continued", Table1[[#This Row],[Check 2 Students Summer]], 0)</f>
        <v>50</v>
      </c>
      <c r="BK135" s="20">
        <f>Table1[[#This Row],[Summer 2018 Price Check]]*BJ135</f>
        <v>5000</v>
      </c>
      <c r="BL135" s="16">
        <f>IF(Table1[[#This Row],[Sustainability Check 2 (2018-2019) Status]]="Continued", Table1[[#This Row],[Check 2 Students Fall]], 0)</f>
        <v>90</v>
      </c>
      <c r="BM135" s="20">
        <f>Table1[[#This Row],[Summer 2018 Price Check]]*BL135</f>
        <v>9000</v>
      </c>
      <c r="BN135" s="15">
        <f>IF(Table1[[#This Row],[Sustainability Check 2 (2018-2019) Status]]="Continued", Table1[Check 2 Students Spring], 0)</f>
        <v>90</v>
      </c>
      <c r="BO135" s="20">
        <f>Table1[[#This Row],[Summer 2018 Price Check]]*Table1[[#This Row],[Spring 2019 Students]]</f>
        <v>9000</v>
      </c>
      <c r="BP135" s="16">
        <f t="shared" si="149"/>
        <v>230</v>
      </c>
      <c r="BQ135" s="20">
        <f t="shared" si="150"/>
        <v>23000</v>
      </c>
      <c r="BR135" s="20" t="s">
        <v>145</v>
      </c>
      <c r="BS135" s="15">
        <v>35</v>
      </c>
      <c r="BT135" s="15">
        <v>70</v>
      </c>
      <c r="BU135" s="15">
        <v>70</v>
      </c>
      <c r="BV135" s="15">
        <f t="shared" si="163"/>
        <v>175</v>
      </c>
      <c r="BW135" s="20">
        <v>83.85</v>
      </c>
      <c r="BX135" s="20">
        <f t="shared" si="151"/>
        <v>14673.749999999998</v>
      </c>
      <c r="BY135" s="13" t="s">
        <v>547</v>
      </c>
      <c r="BZ135" s="15">
        <f>IF(Table1[[#This Row],[Check 3 Status]]="Continued", Table1[[#This Row],[Check 3 Students Summer]], 0)</f>
        <v>35</v>
      </c>
      <c r="CA135" s="20">
        <f>Table1[[#This Row],[Check 3 Per Student Savings]]*BZ135</f>
        <v>2934.75</v>
      </c>
      <c r="CB135" s="15">
        <f>IF(Table1[[#This Row],[Check 3 Status]]="Continued", Table1[[#This Row],[Check 3 Students Fall]], 0)</f>
        <v>70</v>
      </c>
      <c r="CC135" s="20">
        <f>Table1[[#This Row],[Check 3 Per Student Savings]]*CB135</f>
        <v>5869.5</v>
      </c>
      <c r="CD135" s="15">
        <f>IF(Table1[[#This Row],[Check 3 Status]]="Continued", Table1[[#This Row],[Check 3 Students Spring]], 0)</f>
        <v>70</v>
      </c>
      <c r="CE135" s="20">
        <f>Table1[[#This Row],[Check 3 Per Student Savings]]*CD135</f>
        <v>5869.5</v>
      </c>
      <c r="CF135" s="15">
        <f t="shared" si="152"/>
        <v>175</v>
      </c>
      <c r="CG135" s="20">
        <f t="shared" si="153"/>
        <v>14673.75</v>
      </c>
      <c r="CH135" s="20" t="s">
        <v>145</v>
      </c>
      <c r="CI135" s="15">
        <v>35</v>
      </c>
      <c r="CJ135" s="15">
        <v>70</v>
      </c>
      <c r="CK135" s="15">
        <v>70</v>
      </c>
      <c r="CL135" s="15">
        <f t="shared" si="164"/>
        <v>175</v>
      </c>
      <c r="CM135" s="20">
        <v>83.85</v>
      </c>
      <c r="CN135" s="20">
        <f t="shared" si="154"/>
        <v>14673.749999999998</v>
      </c>
      <c r="CO135" s="15">
        <f>IF(Table1[[#This Row],[Check 4 Status]]="Continued", Table1[[#This Row],[Check 4 Students Summer]], 0)</f>
        <v>35</v>
      </c>
      <c r="CP135" s="20">
        <f>Table1[[#This Row],[Check 4 Per Student Savings]]*CO135</f>
        <v>2934.75</v>
      </c>
      <c r="CQ135" s="15">
        <f>IF(Table1[[#This Row],[Check 4 Status]]="Continued", Table1[[#This Row],[Check 4 Students Fall]], 0)</f>
        <v>70</v>
      </c>
      <c r="CR135" s="20">
        <f>Table1[[#This Row],[Check 4 Per Student Savings]]*CQ135</f>
        <v>5869.5</v>
      </c>
      <c r="CS135" s="15">
        <f>IF(Table1[[#This Row],[Check 4 Status]]="Continued", Table1[[#This Row],[Check 4 Students Spring]], 0)</f>
        <v>70</v>
      </c>
      <c r="CT135" s="20">
        <f>Table1[[#This Row],[Check 4 Per Student Savings]]*CS135</f>
        <v>5869.5</v>
      </c>
      <c r="CU135" s="89">
        <f t="shared" si="155"/>
        <v>175</v>
      </c>
      <c r="CV135" s="20">
        <f t="shared" si="156"/>
        <v>14673.75</v>
      </c>
      <c r="CW135" s="20" t="s">
        <v>224</v>
      </c>
      <c r="CX135" s="15">
        <v>96</v>
      </c>
      <c r="CY135" s="15">
        <v>96</v>
      </c>
      <c r="CZ135" s="15">
        <v>96</v>
      </c>
      <c r="DA135" s="15">
        <f t="shared" si="157"/>
        <v>288</v>
      </c>
      <c r="DB135" s="20">
        <v>83.85</v>
      </c>
      <c r="DC135" s="20">
        <f t="shared" si="158"/>
        <v>24148.799999999999</v>
      </c>
      <c r="DD135" s="23" t="s">
        <v>136</v>
      </c>
      <c r="DE135" s="15">
        <f>IF(Table1[[#This Row],[Check 5 Status]]="Continued", Table1[[#This Row],[Check 5 Students Summer]], 0)</f>
        <v>0</v>
      </c>
      <c r="DF135" s="20">
        <f>Table1[[#This Row],[Check 5 Per Student Savings]]*DE135</f>
        <v>0</v>
      </c>
      <c r="DG135" s="15">
        <f>IF(Table1[[#This Row],[Check 5 Status]]="Continued", Table1[[#This Row],[Check 5 Students Fall]], 0)</f>
        <v>0</v>
      </c>
      <c r="DH135" s="20">
        <f>Table1[[#This Row],[Check 5 Per Student Savings]]*DG135</f>
        <v>0</v>
      </c>
      <c r="DI135" s="15">
        <f>IF(Table1[[#This Row],[Check 5 Status]]="Continued", Table1[[#This Row],[Check 5 Students Spring]], 0)</f>
        <v>0</v>
      </c>
      <c r="DJ135" s="20">
        <f>Table1[[#This Row],[Check 5 Per Student Savings]]*DI135</f>
        <v>0</v>
      </c>
      <c r="DK135" s="15">
        <f t="shared" si="159"/>
        <v>0</v>
      </c>
      <c r="DL135" s="20">
        <f t="shared" si="160"/>
        <v>0</v>
      </c>
      <c r="DM135" s="20" t="s">
        <v>224</v>
      </c>
      <c r="DN135" s="15">
        <v>96</v>
      </c>
      <c r="DO135" s="15">
        <v>96</v>
      </c>
      <c r="DP135" s="15">
        <v>96</v>
      </c>
      <c r="DQ135" s="15">
        <f t="shared" si="161"/>
        <v>288</v>
      </c>
      <c r="DR135" s="20">
        <v>83.85</v>
      </c>
      <c r="DS135" s="20">
        <f t="shared" si="162"/>
        <v>24148.799999999999</v>
      </c>
      <c r="DT135" s="23" t="s">
        <v>136</v>
      </c>
      <c r="DU135" s="15">
        <f>IF(Table1[[#This Row],[Check 6 Status]]="Continued", Table1[[#This Row],[Check 6 Students Summer]], 0)</f>
        <v>0</v>
      </c>
      <c r="DV135" s="20">
        <f>Table1[[#This Row],[Check 6 Per Student Savings]]*DU135</f>
        <v>0</v>
      </c>
      <c r="DW135" s="15">
        <f>IF(Table1[[#This Row],[Check 6 Status]]="Continued", Table1[[#This Row],[Check 6 Students Fall]], 0)</f>
        <v>0</v>
      </c>
      <c r="DX135" s="20">
        <f>Table1[[#This Row],[Check 6 Per Student Savings]]*DW135</f>
        <v>0</v>
      </c>
      <c r="DY135" s="15">
        <f>IF(Table1[[#This Row],[Check 6 Status]]="Continued", Table1[[#This Row],[Check 6 Students Spring]], 0)</f>
        <v>0</v>
      </c>
      <c r="DZ135" s="20">
        <f>Table1[[#This Row],[Check 6 Per Student Savings]]*DY135</f>
        <v>0</v>
      </c>
      <c r="EA135" s="15">
        <f t="shared" si="165"/>
        <v>0</v>
      </c>
      <c r="EB135" s="20">
        <f t="shared" si="166"/>
        <v>0</v>
      </c>
      <c r="EC135"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772</v>
      </c>
      <c r="ED135"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68446.166666666672</v>
      </c>
      <c r="EE135" s="20">
        <f>Table1[[#This Row],[Grand Total Savings]]/Table1[[#This Row],[Total Award]]</f>
        <v>11.801063218390805</v>
      </c>
      <c r="EF135" s="13"/>
      <c r="EG135" s="13"/>
      <c r="EH135" s="13"/>
      <c r="EI135" s="13"/>
      <c r="EJ135" s="13"/>
      <c r="EK135" s="13"/>
      <c r="EL135" s="13"/>
      <c r="FB135" s="13"/>
      <c r="FC135" s="13"/>
      <c r="FD135" s="13"/>
      <c r="FE135" s="13"/>
    </row>
    <row r="136" spans="1:161" x14ac:dyDescent="0.25">
      <c r="A136" s="116">
        <v>281</v>
      </c>
      <c r="B136" s="40" t="s">
        <v>694</v>
      </c>
      <c r="C136" s="23" t="s">
        <v>5</v>
      </c>
      <c r="D136" s="71" t="s">
        <v>134</v>
      </c>
      <c r="E136" s="13" t="s">
        <v>477</v>
      </c>
      <c r="F136" s="52">
        <v>15800</v>
      </c>
      <c r="G136" s="23" t="s">
        <v>136</v>
      </c>
      <c r="H136" s="28" t="s">
        <v>713</v>
      </c>
      <c r="I136" s="28" t="s">
        <v>714</v>
      </c>
      <c r="J136" s="28" t="s">
        <v>715</v>
      </c>
      <c r="K136" s="28" t="s">
        <v>716</v>
      </c>
      <c r="L136" s="28" t="s">
        <v>506</v>
      </c>
      <c r="M136" s="13" t="s">
        <v>163</v>
      </c>
      <c r="N136" s="13" t="s">
        <v>163</v>
      </c>
      <c r="O136" s="13" t="s">
        <v>163</v>
      </c>
      <c r="P136" s="20">
        <v>55440</v>
      </c>
      <c r="Q136" s="13">
        <v>308</v>
      </c>
      <c r="R136" s="20">
        <f t="shared" si="141"/>
        <v>180</v>
      </c>
      <c r="S136" s="15">
        <f t="shared" si="135"/>
        <v>102.66666666666667</v>
      </c>
      <c r="T136" s="15">
        <f t="shared" si="136"/>
        <v>102.66666666666667</v>
      </c>
      <c r="U136" s="15">
        <f t="shared" si="137"/>
        <v>102.66666666666667</v>
      </c>
      <c r="V136" s="13" t="s">
        <v>547</v>
      </c>
      <c r="W136" s="13" t="s">
        <v>144</v>
      </c>
      <c r="Z136" s="13" t="s">
        <v>145</v>
      </c>
      <c r="AA136" s="15">
        <v>0</v>
      </c>
      <c r="AB136" s="20">
        <v>0</v>
      </c>
      <c r="AC136" s="15">
        <v>0</v>
      </c>
      <c r="AD136" s="20">
        <f t="shared" si="144"/>
        <v>0</v>
      </c>
      <c r="AE136" s="15">
        <v>0</v>
      </c>
      <c r="AF136" s="20">
        <f t="shared" si="146"/>
        <v>0</v>
      </c>
      <c r="AG136" s="15">
        <v>0</v>
      </c>
      <c r="AH136" s="20">
        <f t="shared" si="147"/>
        <v>0</v>
      </c>
      <c r="AI136" s="15">
        <v>0</v>
      </c>
      <c r="AJ136" s="20">
        <f t="shared" si="148"/>
        <v>0</v>
      </c>
      <c r="AK136" s="15">
        <v>0</v>
      </c>
      <c r="AL136" s="20">
        <f t="shared" si="133"/>
        <v>0</v>
      </c>
      <c r="AM136" s="15">
        <v>0</v>
      </c>
      <c r="AN136" s="20">
        <v>0</v>
      </c>
      <c r="AO136" s="16">
        <v>0</v>
      </c>
      <c r="AP136" s="20">
        <v>0</v>
      </c>
      <c r="AQ136" s="16">
        <v>0</v>
      </c>
      <c r="AR136" s="20">
        <v>0</v>
      </c>
      <c r="AS136" s="16">
        <v>0</v>
      </c>
      <c r="AT136" s="20">
        <v>0</v>
      </c>
      <c r="AU136" s="16">
        <v>0</v>
      </c>
      <c r="AV136" s="20">
        <v>0</v>
      </c>
      <c r="AW136" s="16">
        <f>Table1[[#This Row],[Students Per Fall]]</f>
        <v>102.66666666666667</v>
      </c>
      <c r="AX136" s="20">
        <f t="shared" si="142"/>
        <v>18480</v>
      </c>
      <c r="AY136" s="16">
        <f>IF(Table1[[#This Row],[Sustainability Check 1 (2017-2018) Status]]="Continued", Table1[[#This Row],[Students Per Spring]], 0)</f>
        <v>102.66666666666667</v>
      </c>
      <c r="AZ136" s="20">
        <f t="shared" si="143"/>
        <v>18480</v>
      </c>
      <c r="BA136" s="16">
        <f t="shared" si="139"/>
        <v>205.33333333333334</v>
      </c>
      <c r="BB136" s="20">
        <f t="shared" si="140"/>
        <v>36960</v>
      </c>
      <c r="BC136" s="20" t="s">
        <v>145</v>
      </c>
      <c r="BD136" s="16">
        <v>70</v>
      </c>
      <c r="BE136" s="16">
        <v>200</v>
      </c>
      <c r="BF136" s="16">
        <v>200</v>
      </c>
      <c r="BG136" s="16">
        <f t="shared" si="145"/>
        <v>470</v>
      </c>
      <c r="BH136" s="24">
        <v>130</v>
      </c>
      <c r="BI136" s="20">
        <f>Table1[[#This Row],[Check 2 Students Total]]*Table1[[#This Row],[Summer 2018 Price Check]]</f>
        <v>61100</v>
      </c>
      <c r="BJ136" s="16">
        <f>IF(Table1[[#This Row],[Sustainability Check 2 (2018-2019) Status]]="Continued", Table1[[#This Row],[Check 2 Students Summer]], 0)</f>
        <v>70</v>
      </c>
      <c r="BK136" s="20">
        <f>Table1[[#This Row],[Summer 2018 Price Check]]*BJ136</f>
        <v>9100</v>
      </c>
      <c r="BL136" s="16">
        <f>IF(Table1[[#This Row],[Sustainability Check 2 (2018-2019) Status]]="Continued", Table1[[#This Row],[Check 2 Students Fall]], 0)</f>
        <v>200</v>
      </c>
      <c r="BM136" s="20">
        <f>Table1[[#This Row],[Summer 2018 Price Check]]*BL136</f>
        <v>26000</v>
      </c>
      <c r="BN136" s="15">
        <f>IF(Table1[[#This Row],[Sustainability Check 2 (2018-2019) Status]]="Continued", Table1[Check 2 Students Spring], 0)</f>
        <v>200</v>
      </c>
      <c r="BO136" s="20">
        <f>Table1[[#This Row],[Summer 2018 Price Check]]*Table1[[#This Row],[Spring 2019 Students]]</f>
        <v>26000</v>
      </c>
      <c r="BP136" s="16">
        <f t="shared" si="149"/>
        <v>470</v>
      </c>
      <c r="BQ136" s="20">
        <f t="shared" si="150"/>
        <v>61100</v>
      </c>
      <c r="BR136" s="20" t="s">
        <v>145</v>
      </c>
      <c r="BS136" s="15">
        <v>168</v>
      </c>
      <c r="BT136" s="15">
        <v>476</v>
      </c>
      <c r="BU136" s="15">
        <v>448</v>
      </c>
      <c r="BV136" s="15">
        <f t="shared" si="163"/>
        <v>1092</v>
      </c>
      <c r="BW136" s="20">
        <v>285.7</v>
      </c>
      <c r="BX136" s="20">
        <f t="shared" si="151"/>
        <v>311984.39999999997</v>
      </c>
      <c r="BY136" s="13" t="s">
        <v>547</v>
      </c>
      <c r="BZ136" s="15">
        <f>IF(Table1[[#This Row],[Check 3 Status]]="Continued", Table1[[#This Row],[Check 3 Students Summer]], 0)</f>
        <v>168</v>
      </c>
      <c r="CA136" s="20">
        <f>Table1[[#This Row],[Check 3 Per Student Savings]]*BZ136</f>
        <v>47997.599999999999</v>
      </c>
      <c r="CB136" s="15">
        <f>IF(Table1[[#This Row],[Check 3 Status]]="Continued", Table1[[#This Row],[Check 3 Students Fall]], 0)</f>
        <v>476</v>
      </c>
      <c r="CC136" s="20">
        <f>Table1[[#This Row],[Check 3 Per Student Savings]]*CB136</f>
        <v>135993.19999999998</v>
      </c>
      <c r="CD136" s="15">
        <f>IF(Table1[[#This Row],[Check 3 Status]]="Continued", Table1[[#This Row],[Check 3 Students Spring]], 0)</f>
        <v>448</v>
      </c>
      <c r="CE136" s="20">
        <f>Table1[[#This Row],[Check 3 Per Student Savings]]*CD136</f>
        <v>127993.59999999999</v>
      </c>
      <c r="CF136" s="15">
        <f t="shared" si="152"/>
        <v>1092</v>
      </c>
      <c r="CG136" s="20">
        <f t="shared" si="153"/>
        <v>311984.39999999997</v>
      </c>
      <c r="CH136" s="20" t="s">
        <v>145</v>
      </c>
      <c r="CI136" s="15">
        <v>168</v>
      </c>
      <c r="CJ136" s="15">
        <v>476</v>
      </c>
      <c r="CK136" s="15">
        <v>448</v>
      </c>
      <c r="CL136" s="15">
        <f t="shared" si="164"/>
        <v>1092</v>
      </c>
      <c r="CM136" s="20">
        <v>285.7</v>
      </c>
      <c r="CN136" s="20">
        <f t="shared" si="154"/>
        <v>311984.39999999997</v>
      </c>
      <c r="CO136" s="15">
        <f>IF(Table1[[#This Row],[Check 4 Status]]="Continued", Table1[[#This Row],[Check 4 Students Summer]], 0)</f>
        <v>168</v>
      </c>
      <c r="CP136" s="20">
        <f>Table1[[#This Row],[Check 4 Per Student Savings]]*CO136</f>
        <v>47997.599999999999</v>
      </c>
      <c r="CQ136" s="15">
        <f>IF(Table1[[#This Row],[Check 4 Status]]="Continued", Table1[[#This Row],[Check 4 Students Fall]], 0)</f>
        <v>476</v>
      </c>
      <c r="CR136" s="20">
        <f>Table1[[#This Row],[Check 4 Per Student Savings]]*CQ136</f>
        <v>135993.19999999998</v>
      </c>
      <c r="CS136" s="15">
        <f>IF(Table1[[#This Row],[Check 4 Status]]="Continued", Table1[[#This Row],[Check 4 Students Spring]], 0)</f>
        <v>448</v>
      </c>
      <c r="CT136" s="20">
        <f>Table1[[#This Row],[Check 4 Per Student Savings]]*CS136</f>
        <v>127993.59999999999</v>
      </c>
      <c r="CU136" s="89">
        <f t="shared" si="155"/>
        <v>1092</v>
      </c>
      <c r="CV136" s="20">
        <f t="shared" si="156"/>
        <v>311984.39999999997</v>
      </c>
      <c r="CW136" s="20" t="s">
        <v>145</v>
      </c>
      <c r="CX136" s="15">
        <v>102.66666666666667</v>
      </c>
      <c r="CY136" s="15">
        <v>102.66666666666667</v>
      </c>
      <c r="CZ136" s="15">
        <v>102.66666666666667</v>
      </c>
      <c r="DA136" s="15">
        <f t="shared" si="157"/>
        <v>308</v>
      </c>
      <c r="DB136" s="20">
        <v>285.7</v>
      </c>
      <c r="DC136" s="20">
        <f t="shared" si="158"/>
        <v>87995.599999999991</v>
      </c>
      <c r="DD136" s="23" t="s">
        <v>136</v>
      </c>
      <c r="DE136" s="15">
        <f>IF(Table1[[#This Row],[Check 5 Status]]="Continued", Table1[[#This Row],[Check 5 Students Summer]], 0)</f>
        <v>102.66666666666667</v>
      </c>
      <c r="DF136" s="20">
        <f>Table1[[#This Row],[Check 5 Per Student Savings]]*DE136</f>
        <v>29331.866666666669</v>
      </c>
      <c r="DG136" s="15">
        <f>IF(Table1[[#This Row],[Check 5 Status]]="Continued", Table1[[#This Row],[Check 5 Students Fall]], 0)</f>
        <v>102.66666666666667</v>
      </c>
      <c r="DH136" s="20">
        <f>Table1[[#This Row],[Check 5 Per Student Savings]]*DG136</f>
        <v>29331.866666666669</v>
      </c>
      <c r="DI136" s="15">
        <f>IF(Table1[[#This Row],[Check 5 Status]]="Continued", Table1[[#This Row],[Check 5 Students Spring]], 0)</f>
        <v>102.66666666666667</v>
      </c>
      <c r="DJ136" s="20">
        <f>Table1[[#This Row],[Check 5 Per Student Savings]]*DI136</f>
        <v>29331.866666666669</v>
      </c>
      <c r="DK136" s="15">
        <f t="shared" si="159"/>
        <v>308</v>
      </c>
      <c r="DL136" s="20">
        <f t="shared" si="160"/>
        <v>87995.6</v>
      </c>
      <c r="DM136" s="20" t="s">
        <v>145</v>
      </c>
      <c r="DN136" s="15">
        <v>50</v>
      </c>
      <c r="DO136" s="15">
        <v>200</v>
      </c>
      <c r="DP136" s="15">
        <v>200</v>
      </c>
      <c r="DQ136" s="15">
        <f t="shared" si="161"/>
        <v>450</v>
      </c>
      <c r="DR136" s="20">
        <v>285.7</v>
      </c>
      <c r="DS136" s="20">
        <f t="shared" si="162"/>
        <v>128565</v>
      </c>
      <c r="DT136" s="23" t="s">
        <v>136</v>
      </c>
      <c r="DU136" s="15">
        <f>IF(Table1[[#This Row],[Check 6 Status]]="Continued", Table1[[#This Row],[Check 6 Students Summer]], 0)</f>
        <v>50</v>
      </c>
      <c r="DV136" s="20">
        <f>Table1[[#This Row],[Check 6 Per Student Savings]]*DU136</f>
        <v>14285</v>
      </c>
      <c r="DW136" s="15">
        <f>IF(Table1[[#This Row],[Check 6 Status]]="Continued", Table1[[#This Row],[Check 6 Students Fall]], 0)</f>
        <v>200</v>
      </c>
      <c r="DX136" s="20">
        <f>Table1[[#This Row],[Check 6 Per Student Savings]]*DW136</f>
        <v>57140</v>
      </c>
      <c r="DY136" s="15">
        <f>IF(Table1[[#This Row],[Check 6 Status]]="Continued", Table1[[#This Row],[Check 6 Students Spring]], 0)</f>
        <v>200</v>
      </c>
      <c r="DZ136" s="20">
        <f>Table1[[#This Row],[Check 6 Per Student Savings]]*DY136</f>
        <v>57140</v>
      </c>
      <c r="EA136" s="15">
        <f t="shared" si="165"/>
        <v>450</v>
      </c>
      <c r="EB136" s="20">
        <f t="shared" si="166"/>
        <v>128565</v>
      </c>
      <c r="EC136"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3617.3333333333335</v>
      </c>
      <c r="ED136"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938589.39999999991</v>
      </c>
      <c r="EE136" s="20">
        <f>Table1[[#This Row],[Grand Total Savings]]/Table1[[#This Row],[Total Award]]</f>
        <v>59.404392405063284</v>
      </c>
      <c r="EF136" s="13"/>
      <c r="EG136" s="13"/>
      <c r="EH136" s="13"/>
      <c r="EI136" s="13"/>
      <c r="EJ136" s="13"/>
      <c r="EK136" s="13"/>
      <c r="EL136" s="13"/>
      <c r="FB136" s="13"/>
      <c r="FC136" s="13"/>
      <c r="FD136" s="13"/>
      <c r="FE136" s="13"/>
    </row>
    <row r="137" spans="1:161" x14ac:dyDescent="0.25">
      <c r="A137" s="116">
        <v>283</v>
      </c>
      <c r="B137" s="40" t="s">
        <v>694</v>
      </c>
      <c r="C137" s="23" t="s">
        <v>5</v>
      </c>
      <c r="D137" s="71" t="s">
        <v>134</v>
      </c>
      <c r="E137" s="13" t="s">
        <v>249</v>
      </c>
      <c r="F137" s="52">
        <v>10800</v>
      </c>
      <c r="G137" s="23" t="s">
        <v>136</v>
      </c>
      <c r="H137" s="28" t="s">
        <v>717</v>
      </c>
      <c r="I137" s="28" t="s">
        <v>718</v>
      </c>
      <c r="J137" s="28" t="s">
        <v>719</v>
      </c>
      <c r="K137" s="28" t="s">
        <v>709</v>
      </c>
      <c r="L137" s="28" t="s">
        <v>693</v>
      </c>
      <c r="M137" s="13" t="s">
        <v>163</v>
      </c>
      <c r="N137" s="13" t="s">
        <v>163</v>
      </c>
      <c r="O137" s="13" t="s">
        <v>163</v>
      </c>
      <c r="P137" s="20">
        <v>35648</v>
      </c>
      <c r="Q137" s="13">
        <v>250</v>
      </c>
      <c r="R137" s="20">
        <f t="shared" si="141"/>
        <v>142.59200000000001</v>
      </c>
      <c r="S137" s="15">
        <f t="shared" si="135"/>
        <v>83.333333333333329</v>
      </c>
      <c r="T137" s="15">
        <f t="shared" si="136"/>
        <v>83.333333333333329</v>
      </c>
      <c r="U137" s="15">
        <f t="shared" si="137"/>
        <v>83.333333333333329</v>
      </c>
      <c r="V137" s="13" t="s">
        <v>547</v>
      </c>
      <c r="W137" s="13" t="s">
        <v>144</v>
      </c>
      <c r="Z137" s="13" t="s">
        <v>145</v>
      </c>
      <c r="AA137" s="15">
        <v>0</v>
      </c>
      <c r="AB137" s="20">
        <v>0</v>
      </c>
      <c r="AC137" s="15">
        <v>0</v>
      </c>
      <c r="AD137" s="20">
        <f t="shared" si="144"/>
        <v>0</v>
      </c>
      <c r="AE137" s="15">
        <v>0</v>
      </c>
      <c r="AF137" s="20">
        <f t="shared" si="146"/>
        <v>0</v>
      </c>
      <c r="AG137" s="15">
        <v>0</v>
      </c>
      <c r="AH137" s="20">
        <f t="shared" si="147"/>
        <v>0</v>
      </c>
      <c r="AI137" s="15">
        <v>0</v>
      </c>
      <c r="AJ137" s="20">
        <f t="shared" si="148"/>
        <v>0</v>
      </c>
      <c r="AK137" s="15">
        <v>0</v>
      </c>
      <c r="AL137" s="20">
        <f t="shared" si="133"/>
        <v>0</v>
      </c>
      <c r="AM137" s="15">
        <v>0</v>
      </c>
      <c r="AN137" s="20">
        <v>0</v>
      </c>
      <c r="AO137" s="16">
        <v>0</v>
      </c>
      <c r="AP137" s="20">
        <v>0</v>
      </c>
      <c r="AQ137" s="16">
        <v>0</v>
      </c>
      <c r="AR137" s="20">
        <v>0</v>
      </c>
      <c r="AS137" s="16">
        <v>0</v>
      </c>
      <c r="AT137" s="20">
        <v>0</v>
      </c>
      <c r="AU137" s="16">
        <v>0</v>
      </c>
      <c r="AV137" s="20">
        <v>0</v>
      </c>
      <c r="AW137" s="16">
        <f>Table1[[#This Row],[Students Per Fall]]</f>
        <v>83.333333333333329</v>
      </c>
      <c r="AX137" s="20">
        <f t="shared" si="142"/>
        <v>11882.666666666668</v>
      </c>
      <c r="AY137" s="16">
        <f>IF(Table1[[#This Row],[Sustainability Check 1 (2017-2018) Status]]="Continued", Table1[[#This Row],[Students Per Spring]], 0)</f>
        <v>83.333333333333329</v>
      </c>
      <c r="AZ137" s="20">
        <f t="shared" si="143"/>
        <v>11882.666666666668</v>
      </c>
      <c r="BA137" s="16">
        <f t="shared" si="139"/>
        <v>166.66666666666666</v>
      </c>
      <c r="BB137" s="20">
        <f t="shared" si="140"/>
        <v>23765.333333333336</v>
      </c>
      <c r="BC137" s="20" t="s">
        <v>145</v>
      </c>
      <c r="BD137" s="16">
        <v>0</v>
      </c>
      <c r="BE137" s="16">
        <v>150</v>
      </c>
      <c r="BF137" s="16">
        <v>150</v>
      </c>
      <c r="BG137" s="16">
        <f t="shared" si="145"/>
        <v>300</v>
      </c>
      <c r="BH137" s="24">
        <v>133.19</v>
      </c>
      <c r="BI137" s="20">
        <f>Table1[[#This Row],[Check 2 Students Total]]*Table1[[#This Row],[Summer 2018 Price Check]]</f>
        <v>39957</v>
      </c>
      <c r="BJ137" s="16">
        <f>IF(Table1[[#This Row],[Sustainability Check 2 (2018-2019) Status]]="Continued", Table1[[#This Row],[Check 2 Students Summer]], 0)</f>
        <v>0</v>
      </c>
      <c r="BK137" s="20">
        <f>Table1[[#This Row],[Summer 2018 Price Check]]*BJ137</f>
        <v>0</v>
      </c>
      <c r="BL137" s="16">
        <f>IF(Table1[[#This Row],[Sustainability Check 2 (2018-2019) Status]]="Continued", Table1[[#This Row],[Check 2 Students Fall]], 0)</f>
        <v>150</v>
      </c>
      <c r="BM137" s="20">
        <f>Table1[[#This Row],[Summer 2018 Price Check]]*BL137</f>
        <v>19978.5</v>
      </c>
      <c r="BN137" s="15">
        <f>IF(Table1[[#This Row],[Sustainability Check 2 (2018-2019) Status]]="Continued", Table1[Check 2 Students Spring], 0)</f>
        <v>150</v>
      </c>
      <c r="BO137" s="20">
        <f>Table1[[#This Row],[Summer 2018 Price Check]]*Table1[[#This Row],[Spring 2019 Students]]</f>
        <v>19978.5</v>
      </c>
      <c r="BP137" s="16">
        <f t="shared" si="149"/>
        <v>300</v>
      </c>
      <c r="BQ137" s="20">
        <f t="shared" si="150"/>
        <v>39957</v>
      </c>
      <c r="BR137" s="20" t="s">
        <v>145</v>
      </c>
      <c r="BS137" s="15">
        <v>0</v>
      </c>
      <c r="BT137" s="15">
        <v>160</v>
      </c>
      <c r="BU137" s="15">
        <v>160</v>
      </c>
      <c r="BV137" s="15">
        <f t="shared" si="163"/>
        <v>320</v>
      </c>
      <c r="BW137" s="20">
        <v>142.59</v>
      </c>
      <c r="BX137" s="20">
        <f t="shared" si="151"/>
        <v>45628.800000000003</v>
      </c>
      <c r="BY137" s="13" t="s">
        <v>547</v>
      </c>
      <c r="BZ137" s="15">
        <f>IF(Table1[[#This Row],[Check 3 Status]]="Continued", Table1[[#This Row],[Check 3 Students Summer]], 0)</f>
        <v>0</v>
      </c>
      <c r="CA137" s="20">
        <f>Table1[[#This Row],[Check 3 Per Student Savings]]*BZ137</f>
        <v>0</v>
      </c>
      <c r="CB137" s="15">
        <f>IF(Table1[[#This Row],[Check 3 Status]]="Continued", Table1[[#This Row],[Check 3 Students Fall]], 0)</f>
        <v>160</v>
      </c>
      <c r="CC137" s="20">
        <f>Table1[[#This Row],[Check 3 Per Student Savings]]*CB137</f>
        <v>22814.400000000001</v>
      </c>
      <c r="CD137" s="15">
        <f>IF(Table1[[#This Row],[Check 3 Status]]="Continued", Table1[[#This Row],[Check 3 Students Spring]], 0)</f>
        <v>160</v>
      </c>
      <c r="CE137" s="20">
        <f>Table1[[#This Row],[Check 3 Per Student Savings]]*CD137</f>
        <v>22814.400000000001</v>
      </c>
      <c r="CF137" s="15">
        <f t="shared" si="152"/>
        <v>320</v>
      </c>
      <c r="CG137" s="20">
        <f t="shared" si="153"/>
        <v>45628.800000000003</v>
      </c>
      <c r="CH137" s="20" t="s">
        <v>156</v>
      </c>
      <c r="CI137" s="15">
        <v>0</v>
      </c>
      <c r="CJ137" s="15">
        <v>160</v>
      </c>
      <c r="CK137" s="15">
        <v>160</v>
      </c>
      <c r="CL137" s="15">
        <v>0</v>
      </c>
      <c r="CM137" s="20">
        <v>0</v>
      </c>
      <c r="CN137" s="20">
        <f t="shared" si="154"/>
        <v>0</v>
      </c>
      <c r="CO137" s="15">
        <f>IF(Table1[[#This Row],[Check 4 Status]]="Continued", Table1[[#This Row],[Check 4 Students Summer]], 0)</f>
        <v>0</v>
      </c>
      <c r="CP137" s="20">
        <f>Table1[[#This Row],[Check 4 Per Student Savings]]*CO137</f>
        <v>0</v>
      </c>
      <c r="CQ137" s="15">
        <f>IF(Table1[[#This Row],[Check 4 Status]]="Continued", Table1[[#This Row],[Check 4 Students Fall]], 0)</f>
        <v>0</v>
      </c>
      <c r="CR137" s="20">
        <f>Table1[[#This Row],[Check 4 Per Student Savings]]*CQ137</f>
        <v>0</v>
      </c>
      <c r="CS137" s="15">
        <f>IF(Table1[[#This Row],[Check 4 Status]]="Continued", Table1[[#This Row],[Check 4 Students Spring]], 0)</f>
        <v>0</v>
      </c>
      <c r="CT137" s="20">
        <f>Table1[[#This Row],[Check 4 Per Student Savings]]*CS137</f>
        <v>0</v>
      </c>
      <c r="CU137" s="89">
        <f t="shared" si="155"/>
        <v>0</v>
      </c>
      <c r="CV137" s="20">
        <f t="shared" si="156"/>
        <v>0</v>
      </c>
      <c r="CW137" s="20" t="s">
        <v>156</v>
      </c>
      <c r="CX137" s="15">
        <v>83.333333333333329</v>
      </c>
      <c r="CY137" s="15">
        <v>83.333333333333329</v>
      </c>
      <c r="CZ137" s="15">
        <v>83.333333333333329</v>
      </c>
      <c r="DA137" s="15">
        <f t="shared" si="157"/>
        <v>250</v>
      </c>
      <c r="DB137" s="20">
        <v>0</v>
      </c>
      <c r="DC137" s="20">
        <f t="shared" si="158"/>
        <v>0</v>
      </c>
      <c r="DD137" s="23" t="s">
        <v>136</v>
      </c>
      <c r="DE137" s="15">
        <f>IF(Table1[[#This Row],[Check 5 Status]]="Continued", Table1[[#This Row],[Check 5 Students Summer]], 0)</f>
        <v>0</v>
      </c>
      <c r="DF137" s="20">
        <f>Table1[[#This Row],[Check 5 Per Student Savings]]*DE137</f>
        <v>0</v>
      </c>
      <c r="DG137" s="15">
        <f>IF(Table1[[#This Row],[Check 5 Status]]="Continued", Table1[[#This Row],[Check 5 Students Fall]], 0)</f>
        <v>0</v>
      </c>
      <c r="DH137" s="20">
        <f>Table1[[#This Row],[Check 5 Per Student Savings]]*DG137</f>
        <v>0</v>
      </c>
      <c r="DI137" s="15">
        <f>IF(Table1[[#This Row],[Check 5 Status]]="Continued", Table1[[#This Row],[Check 5 Students Spring]], 0)</f>
        <v>0</v>
      </c>
      <c r="DJ137" s="20">
        <f>Table1[[#This Row],[Check 5 Per Student Savings]]*DI137</f>
        <v>0</v>
      </c>
      <c r="DK137" s="15">
        <f t="shared" si="159"/>
        <v>0</v>
      </c>
      <c r="DL137" s="20">
        <f t="shared" si="160"/>
        <v>0</v>
      </c>
      <c r="DM137" s="20" t="s">
        <v>156</v>
      </c>
      <c r="DN137" s="15">
        <v>83.333333333333329</v>
      </c>
      <c r="DO137" s="15">
        <v>83.333333333333329</v>
      </c>
      <c r="DP137" s="15">
        <v>83.333333333333329</v>
      </c>
      <c r="DQ137" s="15">
        <f t="shared" si="161"/>
        <v>250</v>
      </c>
      <c r="DR137" s="20">
        <v>0</v>
      </c>
      <c r="DS137" s="20">
        <f t="shared" si="162"/>
        <v>0</v>
      </c>
      <c r="DT137" s="23" t="s">
        <v>136</v>
      </c>
      <c r="DU137" s="15">
        <f>IF(Table1[[#This Row],[Check 6 Status]]="Continued", Table1[[#This Row],[Check 6 Students Summer]], 0)</f>
        <v>0</v>
      </c>
      <c r="DV137" s="20">
        <f>Table1[[#This Row],[Check 6 Per Student Savings]]*DU137</f>
        <v>0</v>
      </c>
      <c r="DW137" s="15">
        <f>IF(Table1[[#This Row],[Check 6 Status]]="Continued", Table1[[#This Row],[Check 6 Students Fall]], 0)</f>
        <v>0</v>
      </c>
      <c r="DX137" s="20">
        <f>Table1[[#This Row],[Check 6 Per Student Savings]]*DW137</f>
        <v>0</v>
      </c>
      <c r="DY137" s="15">
        <f>IF(Table1[[#This Row],[Check 6 Status]]="Continued", Table1[[#This Row],[Check 6 Students Spring]], 0)</f>
        <v>0</v>
      </c>
      <c r="DZ137" s="20">
        <f>Table1[[#This Row],[Check 6 Per Student Savings]]*DY137</f>
        <v>0</v>
      </c>
      <c r="EA137" s="15">
        <f t="shared" si="165"/>
        <v>0</v>
      </c>
      <c r="EB137" s="20">
        <f t="shared" si="166"/>
        <v>0</v>
      </c>
      <c r="EC137"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786.66666666666663</v>
      </c>
      <c r="ED137"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109351.13333333333</v>
      </c>
      <c r="EE137" s="20">
        <f>Table1[[#This Row],[Grand Total Savings]]/Table1[[#This Row],[Total Award]]</f>
        <v>10.125104938271605</v>
      </c>
      <c r="EF137" s="13"/>
      <c r="EG137" s="13"/>
      <c r="EH137" s="13"/>
      <c r="EI137" s="13"/>
      <c r="EJ137" s="13"/>
      <c r="EK137" s="13"/>
      <c r="EL137" s="13"/>
      <c r="FB137" s="13"/>
      <c r="FC137" s="13"/>
      <c r="FD137" s="13"/>
      <c r="FE137" s="13"/>
    </row>
    <row r="138" spans="1:161" x14ac:dyDescent="0.25">
      <c r="A138" s="116">
        <v>285</v>
      </c>
      <c r="B138" s="40" t="s">
        <v>694</v>
      </c>
      <c r="C138" s="23" t="s">
        <v>5</v>
      </c>
      <c r="D138" s="71" t="s">
        <v>134</v>
      </c>
      <c r="E138" s="13" t="s">
        <v>219</v>
      </c>
      <c r="F138" s="52">
        <v>20800</v>
      </c>
      <c r="G138" s="23" t="s">
        <v>136</v>
      </c>
      <c r="H138" s="28" t="s">
        <v>720</v>
      </c>
      <c r="I138" s="28" t="s">
        <v>721</v>
      </c>
      <c r="J138" s="28" t="s">
        <v>722</v>
      </c>
      <c r="K138" s="28" t="s">
        <v>723</v>
      </c>
      <c r="L138" s="28" t="s">
        <v>317</v>
      </c>
      <c r="M138" s="13" t="s">
        <v>163</v>
      </c>
      <c r="N138" s="13" t="s">
        <v>163</v>
      </c>
      <c r="O138" s="13" t="s">
        <v>163</v>
      </c>
      <c r="P138" s="20">
        <v>206960</v>
      </c>
      <c r="Q138" s="16">
        <v>1040</v>
      </c>
      <c r="R138" s="20">
        <f t="shared" si="141"/>
        <v>199</v>
      </c>
      <c r="S138" s="15">
        <f t="shared" si="135"/>
        <v>346.66666666666669</v>
      </c>
      <c r="T138" s="15">
        <f t="shared" si="136"/>
        <v>346.66666666666669</v>
      </c>
      <c r="U138" s="15">
        <f t="shared" si="137"/>
        <v>346.66666666666669</v>
      </c>
      <c r="V138" s="13" t="s">
        <v>724</v>
      </c>
      <c r="W138" s="13" t="s">
        <v>144</v>
      </c>
      <c r="Z138" s="13" t="s">
        <v>145</v>
      </c>
      <c r="AA138" s="15">
        <v>0</v>
      </c>
      <c r="AB138" s="20">
        <v>0</v>
      </c>
      <c r="AC138" s="15">
        <v>0</v>
      </c>
      <c r="AD138" s="20">
        <f t="shared" si="144"/>
        <v>0</v>
      </c>
      <c r="AE138" s="15">
        <v>0</v>
      </c>
      <c r="AF138" s="20">
        <f t="shared" si="146"/>
        <v>0</v>
      </c>
      <c r="AG138" s="15">
        <v>0</v>
      </c>
      <c r="AH138" s="20">
        <f t="shared" si="147"/>
        <v>0</v>
      </c>
      <c r="AI138" s="15">
        <v>0</v>
      </c>
      <c r="AJ138" s="20">
        <f t="shared" si="148"/>
        <v>0</v>
      </c>
      <c r="AK138" s="15">
        <v>0</v>
      </c>
      <c r="AL138" s="20">
        <f t="shared" ref="AL138:AL163" si="167">AF138+AH138+AJ138</f>
        <v>0</v>
      </c>
      <c r="AM138" s="15">
        <v>0</v>
      </c>
      <c r="AN138" s="20">
        <v>0</v>
      </c>
      <c r="AO138" s="16">
        <v>0</v>
      </c>
      <c r="AP138" s="20">
        <v>0</v>
      </c>
      <c r="AQ138" s="16">
        <v>0</v>
      </c>
      <c r="AR138" s="20">
        <v>0</v>
      </c>
      <c r="AS138" s="16">
        <v>0</v>
      </c>
      <c r="AT138" s="20">
        <v>0</v>
      </c>
      <c r="AU138" s="16">
        <f>IF(Table1[[#This Row],[Sustainability Check 1 (2017-2018) Status]]="Continued", Table1[[#This Row],[Students Per Summer]], 0)</f>
        <v>346.66666666666669</v>
      </c>
      <c r="AV138" s="20">
        <f>$R138*AU138</f>
        <v>68986.666666666672</v>
      </c>
      <c r="AW138" s="16">
        <f>IF(Table1[[#This Row],[Sustainability Check 1 (2017-2018) Status]]="Continued", Table1[[#This Row],[Students Per Fall]], 0)</f>
        <v>346.66666666666669</v>
      </c>
      <c r="AX138" s="20">
        <f t="shared" si="142"/>
        <v>68986.666666666672</v>
      </c>
      <c r="AY138" s="16">
        <f>IF(Table1[[#This Row],[Sustainability Check 1 (2017-2018) Status]]="Continued", Table1[[#This Row],[Students Per Spring]], 0)</f>
        <v>346.66666666666669</v>
      </c>
      <c r="AZ138" s="20">
        <f t="shared" si="143"/>
        <v>68986.666666666672</v>
      </c>
      <c r="BA138" s="16">
        <f t="shared" si="139"/>
        <v>1040</v>
      </c>
      <c r="BB138" s="20">
        <f t="shared" si="140"/>
        <v>206960</v>
      </c>
      <c r="BC138" s="20" t="s">
        <v>145</v>
      </c>
      <c r="BD138" s="16">
        <v>100</v>
      </c>
      <c r="BE138" s="16">
        <v>400</v>
      </c>
      <c r="BF138" s="16">
        <v>360</v>
      </c>
      <c r="BG138" s="16">
        <f t="shared" si="145"/>
        <v>860</v>
      </c>
      <c r="BH138" s="20">
        <v>244.72</v>
      </c>
      <c r="BI138" s="20">
        <f>Table1[[#This Row],[Check 2 Students Total]]*Table1[[#This Row],[Summer 2018 Price Check]]</f>
        <v>210459.2</v>
      </c>
      <c r="BJ138" s="16">
        <f>IF(Table1[[#This Row],[Sustainability Check 2 (2018-2019) Status]]="Continued", Table1[[#This Row],[Check 2 Students Summer]], 0)</f>
        <v>100</v>
      </c>
      <c r="BK138" s="20">
        <f>Table1[[#This Row],[Summer 2018 Price Check]]*BJ138</f>
        <v>24472</v>
      </c>
      <c r="BL138" s="16">
        <f>IF(Table1[[#This Row],[Sustainability Check 2 (2018-2019) Status]]="Continued", Table1[[#This Row],[Check 2 Students Fall]], 0)</f>
        <v>400</v>
      </c>
      <c r="BM138" s="20">
        <f>Table1[[#This Row],[Summer 2018 Price Check]]*BL138</f>
        <v>97888</v>
      </c>
      <c r="BN138" s="15">
        <f>IF(Table1[[#This Row],[Sustainability Check 2 (2018-2019) Status]]="Continued", Table1[Check 2 Students Spring], 0)</f>
        <v>360</v>
      </c>
      <c r="BO138" s="20">
        <f>Table1[[#This Row],[Summer 2018 Price Check]]*Table1[[#This Row],[Spring 2019 Students]]</f>
        <v>88099.199999999997</v>
      </c>
      <c r="BP138" s="16">
        <f t="shared" si="149"/>
        <v>860</v>
      </c>
      <c r="BQ138" s="20">
        <f t="shared" si="150"/>
        <v>210459.2</v>
      </c>
      <c r="BR138" s="20" t="s">
        <v>145</v>
      </c>
      <c r="BS138" s="15">
        <v>211</v>
      </c>
      <c r="BT138" s="15">
        <v>639</v>
      </c>
      <c r="BU138" s="15">
        <v>550</v>
      </c>
      <c r="BV138" s="15">
        <f t="shared" si="163"/>
        <v>1400</v>
      </c>
      <c r="BW138" s="20">
        <v>199</v>
      </c>
      <c r="BX138" s="20">
        <f t="shared" si="151"/>
        <v>278600</v>
      </c>
      <c r="BY138" s="13" t="s">
        <v>724</v>
      </c>
      <c r="BZ138" s="15">
        <f>IF(Table1[[#This Row],[Check 3 Status]]="Continued", Table1[[#This Row],[Check 3 Students Summer]], 0)</f>
        <v>211</v>
      </c>
      <c r="CA138" s="20">
        <f>Table1[[#This Row],[Check 3 Per Student Savings]]*BZ138</f>
        <v>41989</v>
      </c>
      <c r="CB138" s="15">
        <f>IF(Table1[[#This Row],[Check 3 Status]]="Continued", Table1[[#This Row],[Check 3 Students Fall]], 0)</f>
        <v>639</v>
      </c>
      <c r="CC138" s="20">
        <f>Table1[[#This Row],[Check 3 Per Student Savings]]*CB138</f>
        <v>127161</v>
      </c>
      <c r="CD138" s="15">
        <f>IF(Table1[[#This Row],[Check 3 Status]]="Continued", Table1[[#This Row],[Check 3 Students Spring]], 0)</f>
        <v>550</v>
      </c>
      <c r="CE138" s="20">
        <f>Table1[[#This Row],[Check 3 Per Student Savings]]*CD138</f>
        <v>109450</v>
      </c>
      <c r="CF138" s="15">
        <f t="shared" si="152"/>
        <v>1400</v>
      </c>
      <c r="CG138" s="20">
        <f t="shared" si="153"/>
        <v>278600</v>
      </c>
      <c r="CH138" s="20" t="s">
        <v>145</v>
      </c>
      <c r="CI138" s="15">
        <v>211</v>
      </c>
      <c r="CJ138" s="15">
        <v>639</v>
      </c>
      <c r="CK138" s="15">
        <v>550</v>
      </c>
      <c r="CL138" s="15">
        <v>0</v>
      </c>
      <c r="CM138" s="20">
        <v>0</v>
      </c>
      <c r="CN138" s="20">
        <f t="shared" si="154"/>
        <v>0</v>
      </c>
      <c r="CO138" s="15">
        <f>IF(Table1[[#This Row],[Check 4 Status]]="Continued", Table1[[#This Row],[Check 4 Students Summer]], 0)</f>
        <v>211</v>
      </c>
      <c r="CP138" s="20">
        <f>Table1[[#This Row],[Check 4 Per Student Savings]]*CO138</f>
        <v>0</v>
      </c>
      <c r="CQ138" s="15">
        <f>IF(Table1[[#This Row],[Check 4 Status]]="Continued", Table1[[#This Row],[Check 4 Students Fall]], 0)</f>
        <v>639</v>
      </c>
      <c r="CR138" s="20">
        <f>Table1[[#This Row],[Check 4 Per Student Savings]]*CQ138</f>
        <v>0</v>
      </c>
      <c r="CS138" s="15">
        <f>IF(Table1[[#This Row],[Check 4 Status]]="Continued", Table1[[#This Row],[Check 4 Students Spring]], 0)</f>
        <v>550</v>
      </c>
      <c r="CT138" s="20">
        <f>Table1[[#This Row],[Check 4 Per Student Savings]]*CS138</f>
        <v>0</v>
      </c>
      <c r="CU138" s="89">
        <f t="shared" si="155"/>
        <v>1400</v>
      </c>
      <c r="CV138" s="20">
        <f t="shared" si="156"/>
        <v>0</v>
      </c>
      <c r="CW138" s="20" t="s">
        <v>145</v>
      </c>
      <c r="CX138" s="15">
        <v>346.66666666666669</v>
      </c>
      <c r="CY138" s="15">
        <v>346.66666666666669</v>
      </c>
      <c r="CZ138" s="15">
        <v>346.66666666666669</v>
      </c>
      <c r="DA138" s="15">
        <f t="shared" si="157"/>
        <v>1040</v>
      </c>
      <c r="DB138" s="20">
        <v>0</v>
      </c>
      <c r="DC138" s="20">
        <f t="shared" si="158"/>
        <v>0</v>
      </c>
      <c r="DD138" s="23" t="s">
        <v>136</v>
      </c>
      <c r="DE138" s="15">
        <f>IF(Table1[[#This Row],[Check 5 Status]]="Continued", Table1[[#This Row],[Check 5 Students Summer]], 0)</f>
        <v>346.66666666666669</v>
      </c>
      <c r="DF138" s="20">
        <f>Table1[[#This Row],[Check 5 Per Student Savings]]*DE138</f>
        <v>0</v>
      </c>
      <c r="DG138" s="15">
        <f>IF(Table1[[#This Row],[Check 5 Status]]="Continued", Table1[[#This Row],[Check 5 Students Fall]], 0)</f>
        <v>346.66666666666669</v>
      </c>
      <c r="DH138" s="20">
        <f>Table1[[#This Row],[Check 5 Per Student Savings]]*DG138</f>
        <v>0</v>
      </c>
      <c r="DI138" s="15">
        <f>IF(Table1[[#This Row],[Check 5 Status]]="Continued", Table1[[#This Row],[Check 5 Students Spring]], 0)</f>
        <v>346.66666666666669</v>
      </c>
      <c r="DJ138" s="20">
        <f>Table1[[#This Row],[Check 5 Per Student Savings]]*DI138</f>
        <v>0</v>
      </c>
      <c r="DK138" s="15">
        <f t="shared" si="159"/>
        <v>1040</v>
      </c>
      <c r="DL138" s="20">
        <f t="shared" si="160"/>
        <v>0</v>
      </c>
      <c r="DM138" s="20" t="s">
        <v>145</v>
      </c>
      <c r="DN138" s="15">
        <v>346.66666666666669</v>
      </c>
      <c r="DO138" s="15">
        <v>346.66666666666669</v>
      </c>
      <c r="DP138" s="15">
        <v>346.66666666666669</v>
      </c>
      <c r="DQ138" s="15">
        <f t="shared" si="161"/>
        <v>1040</v>
      </c>
      <c r="DR138" s="20">
        <v>0</v>
      </c>
      <c r="DS138" s="20">
        <f t="shared" si="162"/>
        <v>0</v>
      </c>
      <c r="DT138" s="23" t="s">
        <v>136</v>
      </c>
      <c r="DU138" s="15">
        <f>IF(Table1[[#This Row],[Check 6 Status]]="Continued", Table1[[#This Row],[Check 6 Students Summer]], 0)</f>
        <v>346.66666666666669</v>
      </c>
      <c r="DV138" s="20">
        <f>Table1[[#This Row],[Check 6 Per Student Savings]]*DU138</f>
        <v>0</v>
      </c>
      <c r="DW138" s="15">
        <f>IF(Table1[[#This Row],[Check 6 Status]]="Continued", Table1[[#This Row],[Check 6 Students Fall]], 0)</f>
        <v>346.66666666666669</v>
      </c>
      <c r="DX138" s="20">
        <f>Table1[[#This Row],[Check 6 Per Student Savings]]*DW138</f>
        <v>0</v>
      </c>
      <c r="DY138" s="15">
        <f>IF(Table1[[#This Row],[Check 6 Status]]="Continued", Table1[[#This Row],[Check 6 Students Spring]], 0)</f>
        <v>346.66666666666669</v>
      </c>
      <c r="DZ138" s="20">
        <f>Table1[[#This Row],[Check 6 Per Student Savings]]*DY138</f>
        <v>0</v>
      </c>
      <c r="EA138" s="15">
        <f t="shared" si="165"/>
        <v>1040</v>
      </c>
      <c r="EB138" s="20">
        <f t="shared" si="166"/>
        <v>0</v>
      </c>
      <c r="EC138"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6780</v>
      </c>
      <c r="ED138"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696019.2</v>
      </c>
      <c r="EE138" s="20">
        <f>Table1[[#This Row],[Grand Total Savings]]/Table1[[#This Row],[Total Award]]</f>
        <v>33.46246153846154</v>
      </c>
      <c r="EF138" s="13"/>
      <c r="EG138" s="13"/>
      <c r="EH138" s="13"/>
      <c r="EI138" s="13"/>
      <c r="EJ138" s="13"/>
      <c r="EK138" s="13"/>
      <c r="EL138" s="13"/>
      <c r="FB138" s="13"/>
      <c r="FC138" s="13"/>
      <c r="FD138" s="13"/>
      <c r="FE138" s="13"/>
    </row>
    <row r="139" spans="1:161" x14ac:dyDescent="0.25">
      <c r="A139" s="116">
        <v>291</v>
      </c>
      <c r="B139" s="39" t="s">
        <v>694</v>
      </c>
      <c r="C139" s="23" t="s">
        <v>5</v>
      </c>
      <c r="D139" s="71" t="s">
        <v>134</v>
      </c>
      <c r="E139" s="124" t="s">
        <v>544</v>
      </c>
      <c r="F139" s="52">
        <v>26800</v>
      </c>
      <c r="G139" s="23" t="s">
        <v>136</v>
      </c>
      <c r="H139" s="28" t="s">
        <v>545</v>
      </c>
      <c r="I139" s="28" t="s">
        <v>725</v>
      </c>
      <c r="J139" s="28" t="s">
        <v>214</v>
      </c>
      <c r="K139" s="28" t="s">
        <v>215</v>
      </c>
      <c r="L139" s="28" t="s">
        <v>216</v>
      </c>
      <c r="M139" s="13" t="s">
        <v>163</v>
      </c>
      <c r="N139" s="13" t="s">
        <v>163</v>
      </c>
      <c r="O139" s="13" t="s">
        <v>163</v>
      </c>
      <c r="P139" s="131">
        <v>460000</v>
      </c>
      <c r="Q139" s="16">
        <v>2300</v>
      </c>
      <c r="R139" s="131">
        <f t="shared" si="141"/>
        <v>200</v>
      </c>
      <c r="S139" s="15">
        <f t="shared" si="135"/>
        <v>766.66666666666663</v>
      </c>
      <c r="T139" s="15">
        <f t="shared" si="136"/>
        <v>766.66666666666663</v>
      </c>
      <c r="U139" s="15">
        <f t="shared" si="137"/>
        <v>766.66666666666663</v>
      </c>
      <c r="V139" s="13" t="s">
        <v>547</v>
      </c>
      <c r="W139" s="13" t="s">
        <v>144</v>
      </c>
      <c r="Z139" s="13" t="s">
        <v>145</v>
      </c>
      <c r="AA139" s="15">
        <v>0</v>
      </c>
      <c r="AB139" s="20">
        <v>0</v>
      </c>
      <c r="AC139" s="15">
        <v>0</v>
      </c>
      <c r="AD139" s="20">
        <f t="shared" si="144"/>
        <v>0</v>
      </c>
      <c r="AE139" s="15">
        <v>0</v>
      </c>
      <c r="AF139" s="20">
        <f t="shared" si="146"/>
        <v>0</v>
      </c>
      <c r="AG139" s="15">
        <v>0</v>
      </c>
      <c r="AH139" s="20">
        <f t="shared" si="147"/>
        <v>0</v>
      </c>
      <c r="AI139" s="15">
        <v>0</v>
      </c>
      <c r="AJ139" s="20">
        <f t="shared" si="148"/>
        <v>0</v>
      </c>
      <c r="AK139" s="15">
        <v>0</v>
      </c>
      <c r="AL139" s="20">
        <f t="shared" si="167"/>
        <v>0</v>
      </c>
      <c r="AM139" s="15">
        <v>0</v>
      </c>
      <c r="AN139" s="20">
        <v>0</v>
      </c>
      <c r="AO139" s="16">
        <v>0</v>
      </c>
      <c r="AP139" s="20">
        <v>0</v>
      </c>
      <c r="AQ139" s="16">
        <v>0</v>
      </c>
      <c r="AR139" s="20">
        <v>0</v>
      </c>
      <c r="AS139" s="16">
        <v>0</v>
      </c>
      <c r="AT139" s="20">
        <v>0</v>
      </c>
      <c r="AU139" s="16">
        <v>0</v>
      </c>
      <c r="AV139" s="20">
        <v>0</v>
      </c>
      <c r="AW139" s="16">
        <f>Table1[[#This Row],[Students Per Fall]]</f>
        <v>766.66666666666663</v>
      </c>
      <c r="AX139" s="20">
        <f t="shared" si="142"/>
        <v>153333.33333333331</v>
      </c>
      <c r="AY139" s="16">
        <f>IF(Table1[[#This Row],[Sustainability Check 1 (2017-2018) Status]]="Continued", Table1[[#This Row],[Students Per Spring]], 0)</f>
        <v>766.66666666666663</v>
      </c>
      <c r="AZ139" s="20">
        <f t="shared" si="143"/>
        <v>153333.33333333331</v>
      </c>
      <c r="BA139" s="16">
        <f t="shared" si="139"/>
        <v>1533.3333333333333</v>
      </c>
      <c r="BB139" s="20">
        <f t="shared" si="140"/>
        <v>306666.66666666663</v>
      </c>
      <c r="BC139" s="20" t="s">
        <v>145</v>
      </c>
      <c r="BD139" s="16">
        <v>200</v>
      </c>
      <c r="BE139" s="16">
        <v>200</v>
      </c>
      <c r="BF139" s="16">
        <v>200</v>
      </c>
      <c r="BG139" s="16">
        <f t="shared" si="145"/>
        <v>600</v>
      </c>
      <c r="BH139" s="24">
        <v>242.2</v>
      </c>
      <c r="BI139" s="20">
        <f>Table1[[#This Row],[Check 2 Students Total]]*Table1[[#This Row],[Summer 2018 Price Check]]</f>
        <v>145320</v>
      </c>
      <c r="BJ139" s="16">
        <f>IF(Table1[[#This Row],[Sustainability Check 2 (2018-2019) Status]]="Continued", Table1[[#This Row],[Check 2 Students Summer]], 0)</f>
        <v>200</v>
      </c>
      <c r="BK139" s="20">
        <f>Table1[[#This Row],[Summer 2018 Price Check]]*BJ139</f>
        <v>48440</v>
      </c>
      <c r="BL139" s="16">
        <f>IF(Table1[[#This Row],[Sustainability Check 2 (2018-2019) Status]]="Continued", Table1[[#This Row],[Check 2 Students Fall]], 0)</f>
        <v>200</v>
      </c>
      <c r="BM139" s="20">
        <f>Table1[[#This Row],[Summer 2018 Price Check]]*BL139</f>
        <v>48440</v>
      </c>
      <c r="BN139" s="15">
        <f>IF(Table1[[#This Row],[Sustainability Check 2 (2018-2019) Status]]="Continued", Table1[Check 2 Students Spring], 0)</f>
        <v>200</v>
      </c>
      <c r="BO139" s="20">
        <f>Table1[[#This Row],[Summer 2018 Price Check]]*Table1[[#This Row],[Spring 2019 Students]]</f>
        <v>48440</v>
      </c>
      <c r="BP139" s="16">
        <f t="shared" si="149"/>
        <v>600</v>
      </c>
      <c r="BQ139" s="20">
        <f t="shared" si="150"/>
        <v>145320</v>
      </c>
      <c r="BR139" s="20" t="s">
        <v>156</v>
      </c>
      <c r="BS139" s="15">
        <v>0</v>
      </c>
      <c r="BT139" s="15">
        <v>0</v>
      </c>
      <c r="BU139" s="15">
        <v>0</v>
      </c>
      <c r="BV139" s="15">
        <f t="shared" si="163"/>
        <v>0</v>
      </c>
      <c r="BW139" s="131"/>
      <c r="BX139" s="20">
        <f t="shared" si="151"/>
        <v>0</v>
      </c>
      <c r="BY139" s="13" t="s">
        <v>547</v>
      </c>
      <c r="BZ139" s="15">
        <f>IF(Table1[[#This Row],[Check 3 Status]]="Continued", Table1[[#This Row],[Check 3 Students Summer]], 0)</f>
        <v>0</v>
      </c>
      <c r="CA139" s="20">
        <f>Table1[[#This Row],[Check 3 Per Student Savings]]*BZ139</f>
        <v>0</v>
      </c>
      <c r="CB139" s="15">
        <f>IF(Table1[[#This Row],[Check 3 Status]]="Continued", Table1[[#This Row],[Check 3 Students Fall]], 0)</f>
        <v>0</v>
      </c>
      <c r="CC139" s="20">
        <f>Table1[[#This Row],[Check 3 Per Student Savings]]*CB139</f>
        <v>0</v>
      </c>
      <c r="CD139" s="15">
        <f>IF(Table1[[#This Row],[Check 3 Status]]="Continued", Table1[[#This Row],[Check 3 Students Spring]], 0)</f>
        <v>0</v>
      </c>
      <c r="CE139" s="20">
        <f>Table1[[#This Row],[Check 3 Per Student Savings]]*CD139</f>
        <v>0</v>
      </c>
      <c r="CF139" s="15">
        <f t="shared" si="152"/>
        <v>0</v>
      </c>
      <c r="CG139" s="20">
        <f t="shared" si="153"/>
        <v>0</v>
      </c>
      <c r="CH139" s="20" t="s">
        <v>156</v>
      </c>
      <c r="CI139" s="15">
        <v>0</v>
      </c>
      <c r="CJ139" s="15">
        <v>0</v>
      </c>
      <c r="CK139" s="15">
        <v>0</v>
      </c>
      <c r="CL139" s="15">
        <f>CI139+CJ139+CK139</f>
        <v>0</v>
      </c>
      <c r="CM139" s="20">
        <v>0</v>
      </c>
      <c r="CN139" s="20">
        <f t="shared" si="154"/>
        <v>0</v>
      </c>
      <c r="CO139" s="15">
        <f>IF(Table1[[#This Row],[Check 4 Status]]="Continued", Table1[[#This Row],[Check 4 Students Summer]], 0)</f>
        <v>0</v>
      </c>
      <c r="CP139" s="20">
        <f>Table1[[#This Row],[Check 4 Per Student Savings]]*CO139</f>
        <v>0</v>
      </c>
      <c r="CQ139" s="15">
        <f>IF(Table1[[#This Row],[Check 4 Status]]="Continued", Table1[[#This Row],[Check 4 Students Fall]], 0)</f>
        <v>0</v>
      </c>
      <c r="CR139" s="20">
        <f>Table1[[#This Row],[Check 4 Per Student Savings]]*CQ139</f>
        <v>0</v>
      </c>
      <c r="CS139" s="15">
        <f>IF(Table1[[#This Row],[Check 4 Status]]="Continued", Table1[[#This Row],[Check 4 Students Spring]], 0)</f>
        <v>0</v>
      </c>
      <c r="CT139" s="20">
        <f>Table1[[#This Row],[Check 4 Per Student Savings]]*CS139</f>
        <v>0</v>
      </c>
      <c r="CU139" s="89">
        <f t="shared" si="155"/>
        <v>0</v>
      </c>
      <c r="CV139" s="20">
        <f t="shared" si="156"/>
        <v>0</v>
      </c>
      <c r="CW139" s="20" t="s">
        <v>156</v>
      </c>
      <c r="CX139" s="15">
        <v>766.66666666666663</v>
      </c>
      <c r="CY139" s="15">
        <v>766.66666666666663</v>
      </c>
      <c r="CZ139" s="15">
        <v>766.66666666666663</v>
      </c>
      <c r="DA139" s="15">
        <f t="shared" si="157"/>
        <v>2300</v>
      </c>
      <c r="DB139" s="20">
        <v>0</v>
      </c>
      <c r="DC139" s="20">
        <f t="shared" si="158"/>
        <v>0</v>
      </c>
      <c r="DD139" s="23" t="s">
        <v>136</v>
      </c>
      <c r="DE139" s="15">
        <f>IF(Table1[[#This Row],[Check 5 Status]]="Continued", Table1[[#This Row],[Check 5 Students Summer]], 0)</f>
        <v>0</v>
      </c>
      <c r="DF139" s="20">
        <f>Table1[[#This Row],[Check 5 Per Student Savings]]*DE139</f>
        <v>0</v>
      </c>
      <c r="DG139" s="15">
        <f>IF(Table1[[#This Row],[Check 5 Status]]="Continued", Table1[[#This Row],[Check 5 Students Fall]], 0)</f>
        <v>0</v>
      </c>
      <c r="DH139" s="20">
        <f>Table1[[#This Row],[Check 5 Per Student Savings]]*DG139</f>
        <v>0</v>
      </c>
      <c r="DI139" s="15">
        <f>IF(Table1[[#This Row],[Check 5 Status]]="Continued", Table1[[#This Row],[Check 5 Students Spring]], 0)</f>
        <v>0</v>
      </c>
      <c r="DJ139" s="20">
        <f>Table1[[#This Row],[Check 5 Per Student Savings]]*DI139</f>
        <v>0</v>
      </c>
      <c r="DK139" s="15">
        <f t="shared" si="159"/>
        <v>0</v>
      </c>
      <c r="DL139" s="20">
        <f t="shared" si="160"/>
        <v>0</v>
      </c>
      <c r="DM139" s="20" t="s">
        <v>156</v>
      </c>
      <c r="DN139" s="15">
        <v>766.66666666666663</v>
      </c>
      <c r="DO139" s="15">
        <v>766.66666666666663</v>
      </c>
      <c r="DP139" s="15">
        <v>766.66666666666663</v>
      </c>
      <c r="DQ139" s="15">
        <f t="shared" si="161"/>
        <v>2300</v>
      </c>
      <c r="DR139" s="20">
        <v>0</v>
      </c>
      <c r="DS139" s="20">
        <f t="shared" si="162"/>
        <v>0</v>
      </c>
      <c r="DT139" s="23" t="s">
        <v>136</v>
      </c>
      <c r="DU139" s="15">
        <f>IF(Table1[[#This Row],[Check 6 Status]]="Continued", Table1[[#This Row],[Check 6 Students Summer]], 0)</f>
        <v>0</v>
      </c>
      <c r="DV139" s="20">
        <f>Table1[[#This Row],[Check 6 Per Student Savings]]*DU139</f>
        <v>0</v>
      </c>
      <c r="DW139" s="15">
        <f>IF(Table1[[#This Row],[Check 6 Status]]="Continued", Table1[[#This Row],[Check 6 Students Fall]], 0)</f>
        <v>0</v>
      </c>
      <c r="DX139" s="20">
        <f>Table1[[#This Row],[Check 6 Per Student Savings]]*DW139</f>
        <v>0</v>
      </c>
      <c r="DY139" s="15">
        <f>IF(Table1[[#This Row],[Check 6 Status]]="Continued", Table1[[#This Row],[Check 6 Students Spring]], 0)</f>
        <v>0</v>
      </c>
      <c r="DZ139" s="20">
        <f>Table1[[#This Row],[Check 6 Per Student Savings]]*DY139</f>
        <v>0</v>
      </c>
      <c r="EA139" s="15">
        <f t="shared" si="165"/>
        <v>0</v>
      </c>
      <c r="EB139" s="20">
        <f t="shared" si="166"/>
        <v>0</v>
      </c>
      <c r="EC139"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2133.333333333333</v>
      </c>
      <c r="ED139"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451986.66666666663</v>
      </c>
      <c r="EE139" s="20">
        <f>Table1[[#This Row],[Grand Total Savings]]/Table1[[#This Row],[Total Award]]</f>
        <v>16.865174129353232</v>
      </c>
      <c r="EF139" s="13"/>
      <c r="EG139" s="13"/>
      <c r="EH139" s="13"/>
      <c r="EI139" s="13"/>
      <c r="EJ139" s="13"/>
      <c r="EK139" s="13"/>
      <c r="EL139" s="13"/>
      <c r="FB139" s="13"/>
      <c r="FC139" s="13"/>
      <c r="FD139" s="13"/>
      <c r="FE139" s="13"/>
    </row>
    <row r="140" spans="1:161" x14ac:dyDescent="0.25">
      <c r="A140" s="116">
        <v>292</v>
      </c>
      <c r="B140" s="40" t="s">
        <v>694</v>
      </c>
      <c r="C140" s="23" t="s">
        <v>5</v>
      </c>
      <c r="D140" s="71" t="s">
        <v>134</v>
      </c>
      <c r="E140" s="13" t="s">
        <v>135</v>
      </c>
      <c r="F140" s="52">
        <v>24900</v>
      </c>
      <c r="G140" s="23" t="s">
        <v>136</v>
      </c>
      <c r="H140" s="28" t="s">
        <v>165</v>
      </c>
      <c r="I140" s="28" t="s">
        <v>166</v>
      </c>
      <c r="J140" s="28" t="s">
        <v>726</v>
      </c>
      <c r="K140" s="28" t="s">
        <v>727</v>
      </c>
      <c r="L140" s="28" t="s">
        <v>169</v>
      </c>
      <c r="M140" s="13" t="s">
        <v>163</v>
      </c>
      <c r="N140" s="13" t="s">
        <v>142</v>
      </c>
      <c r="O140" s="13" t="s">
        <v>163</v>
      </c>
      <c r="P140" s="20">
        <v>134610</v>
      </c>
      <c r="Q140" s="13">
        <v>420</v>
      </c>
      <c r="R140" s="20">
        <f t="shared" si="141"/>
        <v>320.5</v>
      </c>
      <c r="S140" s="15">
        <f t="shared" si="135"/>
        <v>140</v>
      </c>
      <c r="T140" s="15">
        <f t="shared" si="136"/>
        <v>140</v>
      </c>
      <c r="U140" s="15">
        <f t="shared" si="137"/>
        <v>140</v>
      </c>
      <c r="V140" s="13" t="s">
        <v>547</v>
      </c>
      <c r="W140" s="13" t="s">
        <v>144</v>
      </c>
      <c r="Z140" s="13" t="s">
        <v>145</v>
      </c>
      <c r="AA140" s="15">
        <v>0</v>
      </c>
      <c r="AB140" s="20">
        <v>0</v>
      </c>
      <c r="AC140" s="15">
        <v>0</v>
      </c>
      <c r="AD140" s="20">
        <f t="shared" si="144"/>
        <v>0</v>
      </c>
      <c r="AE140" s="15">
        <v>0</v>
      </c>
      <c r="AF140" s="20">
        <f t="shared" si="146"/>
        <v>0</v>
      </c>
      <c r="AG140" s="15">
        <v>0</v>
      </c>
      <c r="AH140" s="20">
        <f t="shared" si="147"/>
        <v>0</v>
      </c>
      <c r="AI140" s="15">
        <v>0</v>
      </c>
      <c r="AJ140" s="20">
        <f t="shared" si="148"/>
        <v>0</v>
      </c>
      <c r="AK140" s="15">
        <v>0</v>
      </c>
      <c r="AL140" s="20">
        <f t="shared" si="167"/>
        <v>0</v>
      </c>
      <c r="AM140" s="15">
        <v>0</v>
      </c>
      <c r="AN140" s="20">
        <v>0</v>
      </c>
      <c r="AO140" s="16">
        <v>0</v>
      </c>
      <c r="AP140" s="20">
        <v>0</v>
      </c>
      <c r="AQ140" s="16">
        <v>0</v>
      </c>
      <c r="AR140" s="20">
        <v>0</v>
      </c>
      <c r="AS140" s="16">
        <v>0</v>
      </c>
      <c r="AT140" s="20">
        <v>0</v>
      </c>
      <c r="AU140" s="16">
        <v>0</v>
      </c>
      <c r="AV140" s="20">
        <v>0</v>
      </c>
      <c r="AW140" s="16">
        <f>Table1[[#This Row],[Students Per Fall]]</f>
        <v>140</v>
      </c>
      <c r="AX140" s="20">
        <f t="shared" si="142"/>
        <v>44870</v>
      </c>
      <c r="AY140" s="16">
        <f>IF(Table1[[#This Row],[Sustainability Check 1 (2017-2018) Status]]="Continued", Table1[[#This Row],[Students Per Spring]], 0)</f>
        <v>140</v>
      </c>
      <c r="AZ140" s="20">
        <f t="shared" si="143"/>
        <v>44870</v>
      </c>
      <c r="BA140" s="16">
        <f t="shared" si="139"/>
        <v>280</v>
      </c>
      <c r="BB140" s="20">
        <f t="shared" si="140"/>
        <v>89740</v>
      </c>
      <c r="BC140" s="20" t="s">
        <v>145</v>
      </c>
      <c r="BD140" s="16">
        <v>150</v>
      </c>
      <c r="BE140" s="16">
        <v>150</v>
      </c>
      <c r="BF140" s="16">
        <v>150</v>
      </c>
      <c r="BG140" s="16">
        <f t="shared" si="145"/>
        <v>450</v>
      </c>
      <c r="BH140" s="20">
        <v>168</v>
      </c>
      <c r="BI140" s="20">
        <f>Table1[[#This Row],[Check 2 Students Total]]*Table1[[#This Row],[Summer 2018 Price Check]]</f>
        <v>75600</v>
      </c>
      <c r="BJ140" s="16">
        <f>IF(Table1[[#This Row],[Sustainability Check 2 (2018-2019) Status]]="Continued", Table1[[#This Row],[Check 2 Students Summer]], 0)</f>
        <v>150</v>
      </c>
      <c r="BK140" s="20">
        <f>Table1[[#This Row],[Summer 2018 Price Check]]*BJ140</f>
        <v>25200</v>
      </c>
      <c r="BL140" s="16">
        <f>IF(Table1[[#This Row],[Sustainability Check 2 (2018-2019) Status]]="Continued", Table1[[#This Row],[Check 2 Students Fall]], 0)</f>
        <v>150</v>
      </c>
      <c r="BM140" s="20">
        <f>Table1[[#This Row],[Summer 2018 Price Check]]*BL140</f>
        <v>25200</v>
      </c>
      <c r="BN140" s="15">
        <f>IF(Table1[[#This Row],[Sustainability Check 2 (2018-2019) Status]]="Continued", Table1[Check 2 Students Spring], 0)</f>
        <v>150</v>
      </c>
      <c r="BO140" s="20">
        <f>Table1[[#This Row],[Summer 2018 Price Check]]*Table1[[#This Row],[Spring 2019 Students]]</f>
        <v>25200</v>
      </c>
      <c r="BP140" s="16">
        <f t="shared" si="149"/>
        <v>450</v>
      </c>
      <c r="BQ140" s="20">
        <f t="shared" si="150"/>
        <v>75600</v>
      </c>
      <c r="BR140" s="20" t="s">
        <v>145</v>
      </c>
      <c r="BS140" s="16">
        <v>150</v>
      </c>
      <c r="BT140" s="16">
        <v>150</v>
      </c>
      <c r="BU140" s="16">
        <v>150</v>
      </c>
      <c r="BV140" s="15">
        <f t="shared" si="163"/>
        <v>450</v>
      </c>
      <c r="BW140" s="20">
        <v>168</v>
      </c>
      <c r="BX140" s="20">
        <f t="shared" si="151"/>
        <v>75600</v>
      </c>
      <c r="BY140" s="13" t="s">
        <v>547</v>
      </c>
      <c r="BZ140" s="15">
        <f>IF(Table1[[#This Row],[Check 3 Status]]="Continued", Table1[[#This Row],[Check 3 Students Summer]], 0)</f>
        <v>150</v>
      </c>
      <c r="CA140" s="20">
        <f>Table1[[#This Row],[Check 3 Per Student Savings]]*BZ140</f>
        <v>25200</v>
      </c>
      <c r="CB140" s="15">
        <f>IF(Table1[[#This Row],[Check 3 Status]]="Continued", Table1[[#This Row],[Check 3 Students Fall]], 0)</f>
        <v>150</v>
      </c>
      <c r="CC140" s="20">
        <f>Table1[[#This Row],[Check 3 Per Student Savings]]*CB140</f>
        <v>25200</v>
      </c>
      <c r="CD140" s="15">
        <f>IF(Table1[[#This Row],[Check 3 Status]]="Continued", Table1[[#This Row],[Check 3 Students Spring]], 0)</f>
        <v>150</v>
      </c>
      <c r="CE140" s="20">
        <f>Table1[[#This Row],[Check 3 Per Student Savings]]*CD140</f>
        <v>25200</v>
      </c>
      <c r="CF140" s="15">
        <f t="shared" si="152"/>
        <v>450</v>
      </c>
      <c r="CG140" s="20">
        <f t="shared" si="153"/>
        <v>75600</v>
      </c>
      <c r="CH140" s="20" t="s">
        <v>145</v>
      </c>
      <c r="CI140" s="15">
        <v>150</v>
      </c>
      <c r="CJ140" s="15">
        <v>150</v>
      </c>
      <c r="CK140" s="15">
        <v>150</v>
      </c>
      <c r="CL140" s="15">
        <f>CI140+CJ140+CK140</f>
        <v>450</v>
      </c>
      <c r="CM140" s="20">
        <v>168</v>
      </c>
      <c r="CN140" s="20">
        <f t="shared" si="154"/>
        <v>75600</v>
      </c>
      <c r="CO140" s="15">
        <f>IF(Table1[[#This Row],[Check 4 Status]]="Continued", Table1[[#This Row],[Check 4 Students Summer]], 0)</f>
        <v>150</v>
      </c>
      <c r="CP140" s="20">
        <f>Table1[[#This Row],[Check 4 Per Student Savings]]*CO140</f>
        <v>25200</v>
      </c>
      <c r="CQ140" s="15">
        <f>IF(Table1[[#This Row],[Check 4 Status]]="Continued", Table1[[#This Row],[Check 4 Students Fall]], 0)</f>
        <v>150</v>
      </c>
      <c r="CR140" s="20">
        <f>Table1[[#This Row],[Check 4 Per Student Savings]]*CQ140</f>
        <v>25200</v>
      </c>
      <c r="CS140" s="15">
        <f>IF(Table1[[#This Row],[Check 4 Status]]="Continued", Table1[[#This Row],[Check 4 Students Spring]], 0)</f>
        <v>150</v>
      </c>
      <c r="CT140" s="20">
        <f>Table1[[#This Row],[Check 4 Per Student Savings]]*CS140</f>
        <v>25200</v>
      </c>
      <c r="CU140" s="89">
        <f t="shared" si="155"/>
        <v>450</v>
      </c>
      <c r="CV140" s="20">
        <f t="shared" si="156"/>
        <v>75600</v>
      </c>
      <c r="CW140" s="20" t="s">
        <v>145</v>
      </c>
      <c r="CX140" s="15">
        <v>140</v>
      </c>
      <c r="CY140" s="15">
        <v>140</v>
      </c>
      <c r="CZ140" s="15">
        <v>140</v>
      </c>
      <c r="DA140" s="15">
        <f t="shared" si="157"/>
        <v>420</v>
      </c>
      <c r="DB140" s="20">
        <v>168</v>
      </c>
      <c r="DC140" s="20">
        <f t="shared" si="158"/>
        <v>70560</v>
      </c>
      <c r="DD140" s="23" t="s">
        <v>136</v>
      </c>
      <c r="DE140" s="15">
        <f>IF(Table1[[#This Row],[Check 5 Status]]="Continued", Table1[[#This Row],[Check 5 Students Summer]], 0)</f>
        <v>140</v>
      </c>
      <c r="DF140" s="20">
        <f>Table1[[#This Row],[Check 5 Per Student Savings]]*DE140</f>
        <v>23520</v>
      </c>
      <c r="DG140" s="15">
        <f>IF(Table1[[#This Row],[Check 5 Status]]="Continued", Table1[[#This Row],[Check 5 Students Fall]], 0)</f>
        <v>140</v>
      </c>
      <c r="DH140" s="20">
        <f>Table1[[#This Row],[Check 5 Per Student Savings]]*DG140</f>
        <v>23520</v>
      </c>
      <c r="DI140" s="15">
        <f>IF(Table1[[#This Row],[Check 5 Status]]="Continued", Table1[[#This Row],[Check 5 Students Spring]], 0)</f>
        <v>140</v>
      </c>
      <c r="DJ140" s="20">
        <f>Table1[[#This Row],[Check 5 Per Student Savings]]*DI140</f>
        <v>23520</v>
      </c>
      <c r="DK140" s="15">
        <f t="shared" si="159"/>
        <v>420</v>
      </c>
      <c r="DL140" s="20">
        <f t="shared" si="160"/>
        <v>70560</v>
      </c>
      <c r="DM140" s="20" t="s">
        <v>224</v>
      </c>
      <c r="DN140" s="15">
        <v>140</v>
      </c>
      <c r="DO140" s="15">
        <v>140</v>
      </c>
      <c r="DP140" s="15">
        <v>140</v>
      </c>
      <c r="DQ140" s="15">
        <f t="shared" si="161"/>
        <v>420</v>
      </c>
      <c r="DR140" s="20">
        <v>168</v>
      </c>
      <c r="DS140" s="20">
        <f t="shared" si="162"/>
        <v>70560</v>
      </c>
      <c r="DT140" s="23" t="s">
        <v>136</v>
      </c>
      <c r="DU140" s="15">
        <f>IF(Table1[[#This Row],[Check 6 Status]]="Continued", Table1[[#This Row],[Check 6 Students Summer]], 0)</f>
        <v>0</v>
      </c>
      <c r="DV140" s="20">
        <f>Table1[[#This Row],[Check 6 Per Student Savings]]*DU140</f>
        <v>0</v>
      </c>
      <c r="DW140" s="15">
        <f>IF(Table1[[#This Row],[Check 6 Status]]="Continued", Table1[[#This Row],[Check 6 Students Fall]], 0)</f>
        <v>0</v>
      </c>
      <c r="DX140" s="20">
        <f>Table1[[#This Row],[Check 6 Per Student Savings]]*DW140</f>
        <v>0</v>
      </c>
      <c r="DY140" s="15">
        <f>IF(Table1[[#This Row],[Check 6 Status]]="Continued", Table1[[#This Row],[Check 6 Students Spring]], 0)</f>
        <v>0</v>
      </c>
      <c r="DZ140" s="20">
        <f>Table1[[#This Row],[Check 6 Per Student Savings]]*DY140</f>
        <v>0</v>
      </c>
      <c r="EA140" s="15">
        <f t="shared" si="165"/>
        <v>0</v>
      </c>
      <c r="EB140" s="20">
        <f t="shared" si="166"/>
        <v>0</v>
      </c>
      <c r="EC140"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2050</v>
      </c>
      <c r="ED140"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387100</v>
      </c>
      <c r="EE140" s="20">
        <f>Table1[[#This Row],[Grand Total Savings]]/Table1[[#This Row],[Total Award]]</f>
        <v>15.546184738955823</v>
      </c>
      <c r="EF140" s="13"/>
      <c r="EG140" s="13"/>
      <c r="EH140" s="13"/>
      <c r="EI140" s="13"/>
      <c r="EJ140" s="13"/>
      <c r="EK140" s="13"/>
      <c r="EL140" s="13"/>
      <c r="FB140" s="13"/>
      <c r="FC140" s="13"/>
      <c r="FD140" s="13"/>
      <c r="FE140" s="13"/>
    </row>
    <row r="141" spans="1:161" x14ac:dyDescent="0.25">
      <c r="A141" s="116">
        <v>294</v>
      </c>
      <c r="B141" s="39" t="s">
        <v>694</v>
      </c>
      <c r="C141" s="23" t="s">
        <v>5</v>
      </c>
      <c r="D141" s="71" t="s">
        <v>134</v>
      </c>
      <c r="E141" s="13" t="s">
        <v>183</v>
      </c>
      <c r="F141" s="52">
        <v>10800</v>
      </c>
      <c r="G141" s="23" t="s">
        <v>136</v>
      </c>
      <c r="H141" s="28" t="s">
        <v>728</v>
      </c>
      <c r="I141" s="28" t="s">
        <v>729</v>
      </c>
      <c r="J141" s="28" t="s">
        <v>730</v>
      </c>
      <c r="K141" s="28" t="s">
        <v>731</v>
      </c>
      <c r="L141" s="28" t="s">
        <v>732</v>
      </c>
      <c r="M141" s="13" t="s">
        <v>163</v>
      </c>
      <c r="N141" s="13" t="s">
        <v>163</v>
      </c>
      <c r="O141" s="13" t="s">
        <v>142</v>
      </c>
      <c r="P141" s="20">
        <v>50000</v>
      </c>
      <c r="Q141" s="13">
        <v>400</v>
      </c>
      <c r="R141" s="20">
        <f t="shared" si="141"/>
        <v>125</v>
      </c>
      <c r="S141" s="15">
        <f t="shared" si="135"/>
        <v>133.33333333333334</v>
      </c>
      <c r="T141" s="15">
        <f t="shared" si="136"/>
        <v>133.33333333333334</v>
      </c>
      <c r="U141" s="15">
        <f t="shared" si="137"/>
        <v>133.33333333333334</v>
      </c>
      <c r="V141" s="13" t="s">
        <v>724</v>
      </c>
      <c r="W141" s="13" t="s">
        <v>144</v>
      </c>
      <c r="Z141" s="13" t="s">
        <v>145</v>
      </c>
      <c r="AA141" s="15">
        <v>0</v>
      </c>
      <c r="AB141" s="20">
        <v>0</v>
      </c>
      <c r="AC141" s="15">
        <v>0</v>
      </c>
      <c r="AD141" s="20">
        <f t="shared" si="144"/>
        <v>0</v>
      </c>
      <c r="AE141" s="15">
        <v>0</v>
      </c>
      <c r="AF141" s="20">
        <f t="shared" si="146"/>
        <v>0</v>
      </c>
      <c r="AG141" s="15">
        <v>0</v>
      </c>
      <c r="AH141" s="20">
        <f t="shared" si="147"/>
        <v>0</v>
      </c>
      <c r="AI141" s="15">
        <v>0</v>
      </c>
      <c r="AJ141" s="20">
        <f t="shared" si="148"/>
        <v>0</v>
      </c>
      <c r="AK141" s="15">
        <v>0</v>
      </c>
      <c r="AL141" s="20">
        <f t="shared" si="167"/>
        <v>0</v>
      </c>
      <c r="AM141" s="15">
        <v>0</v>
      </c>
      <c r="AN141" s="20">
        <v>0</v>
      </c>
      <c r="AO141" s="16">
        <v>0</v>
      </c>
      <c r="AP141" s="20">
        <v>0</v>
      </c>
      <c r="AQ141" s="16">
        <v>0</v>
      </c>
      <c r="AR141" s="20">
        <v>0</v>
      </c>
      <c r="AS141" s="16">
        <v>0</v>
      </c>
      <c r="AT141" s="20">
        <v>0</v>
      </c>
      <c r="AU141" s="16">
        <f>IF(Table1[[#This Row],[Sustainability Check 1 (2017-2018) Status]]="Continued", Table1[[#This Row],[Students Per Summer]], 0)</f>
        <v>133.33333333333334</v>
      </c>
      <c r="AV141" s="20">
        <f>$R141*AU141</f>
        <v>16666.666666666668</v>
      </c>
      <c r="AW141" s="16">
        <f>IF(Table1[[#This Row],[Sustainability Check 1 (2017-2018) Status]]="Continued", Table1[[#This Row],[Students Per Fall]], 0)</f>
        <v>133.33333333333334</v>
      </c>
      <c r="AX141" s="20">
        <f t="shared" si="142"/>
        <v>16666.666666666668</v>
      </c>
      <c r="AY141" s="16">
        <f>IF(Table1[[#This Row],[Sustainability Check 1 (2017-2018) Status]]="Continued", Table1[[#This Row],[Students Per Spring]], 0)</f>
        <v>133.33333333333334</v>
      </c>
      <c r="AZ141" s="20">
        <f t="shared" si="143"/>
        <v>16666.666666666668</v>
      </c>
      <c r="BA141" s="16">
        <f t="shared" si="139"/>
        <v>400</v>
      </c>
      <c r="BB141" s="20">
        <f t="shared" si="140"/>
        <v>50000</v>
      </c>
      <c r="BC141" s="20" t="s">
        <v>145</v>
      </c>
      <c r="BD141" s="16">
        <v>120</v>
      </c>
      <c r="BE141" s="16">
        <v>360</v>
      </c>
      <c r="BF141" s="16">
        <v>360</v>
      </c>
      <c r="BG141" s="16">
        <f t="shared" si="145"/>
        <v>840</v>
      </c>
      <c r="BH141" s="24">
        <v>170.67</v>
      </c>
      <c r="BI141" s="20">
        <f>Table1[[#This Row],[Check 2 Students Total]]*Table1[[#This Row],[Summer 2018 Price Check]]</f>
        <v>143362.79999999999</v>
      </c>
      <c r="BJ141" s="16">
        <f>IF(Table1[[#This Row],[Sustainability Check 2 (2018-2019) Status]]="Continued", Table1[[#This Row],[Check 2 Students Summer]], 0)</f>
        <v>120</v>
      </c>
      <c r="BK141" s="20">
        <f>Table1[[#This Row],[Summer 2018 Price Check]]*BJ141</f>
        <v>20480.399999999998</v>
      </c>
      <c r="BL141" s="16">
        <f>IF(Table1[[#This Row],[Sustainability Check 2 (2018-2019) Status]]="Continued", Table1[[#This Row],[Check 2 Students Fall]], 0)</f>
        <v>360</v>
      </c>
      <c r="BM141" s="20">
        <f>Table1[[#This Row],[Summer 2018 Price Check]]*BL141</f>
        <v>61441.2</v>
      </c>
      <c r="BN141" s="15">
        <f>IF(Table1[[#This Row],[Sustainability Check 2 (2018-2019) Status]]="Continued", Table1[Check 2 Students Spring], 0)</f>
        <v>360</v>
      </c>
      <c r="BO141" s="20">
        <f>Table1[[#This Row],[Summer 2018 Price Check]]*Table1[[#This Row],[Spring 2019 Students]]</f>
        <v>61441.2</v>
      </c>
      <c r="BP141" s="16">
        <f t="shared" si="149"/>
        <v>840</v>
      </c>
      <c r="BQ141" s="20">
        <f t="shared" si="150"/>
        <v>143362.79999999999</v>
      </c>
      <c r="BR141" s="20" t="s">
        <v>145</v>
      </c>
      <c r="BS141" s="15">
        <v>90</v>
      </c>
      <c r="BT141" s="15">
        <v>180</v>
      </c>
      <c r="BU141" s="15">
        <v>180</v>
      </c>
      <c r="BV141" s="15">
        <f t="shared" si="163"/>
        <v>450</v>
      </c>
      <c r="BW141" s="20">
        <v>150</v>
      </c>
      <c r="BX141" s="20">
        <f t="shared" si="151"/>
        <v>67500</v>
      </c>
      <c r="BY141" s="13" t="s">
        <v>724</v>
      </c>
      <c r="BZ141" s="15">
        <f>IF(Table1[[#This Row],[Check 3 Status]]="Continued", Table1[[#This Row],[Check 3 Students Summer]], 0)</f>
        <v>90</v>
      </c>
      <c r="CA141" s="20">
        <f>Table1[[#This Row],[Check 3 Per Student Savings]]*BZ141</f>
        <v>13500</v>
      </c>
      <c r="CB141" s="15">
        <f>IF(Table1[[#This Row],[Check 3 Status]]="Continued", Table1[[#This Row],[Check 3 Students Fall]], 0)</f>
        <v>180</v>
      </c>
      <c r="CC141" s="20">
        <f>Table1[[#This Row],[Check 3 Per Student Savings]]*CB141</f>
        <v>27000</v>
      </c>
      <c r="CD141" s="15">
        <f>IF(Table1[[#This Row],[Check 3 Status]]="Continued", Table1[[#This Row],[Check 3 Students Spring]], 0)</f>
        <v>180</v>
      </c>
      <c r="CE141" s="20">
        <f>Table1[[#This Row],[Check 3 Per Student Savings]]*CD141</f>
        <v>27000</v>
      </c>
      <c r="CF141" s="15">
        <f t="shared" si="152"/>
        <v>450</v>
      </c>
      <c r="CG141" s="20">
        <f t="shared" si="153"/>
        <v>67500</v>
      </c>
      <c r="CH141" s="20" t="s">
        <v>145</v>
      </c>
      <c r="CI141" s="15">
        <v>90</v>
      </c>
      <c r="CJ141" s="15">
        <v>180</v>
      </c>
      <c r="CK141" s="15">
        <v>180</v>
      </c>
      <c r="CL141" s="15">
        <f>CI141+CJ141+CK141</f>
        <v>450</v>
      </c>
      <c r="CM141" s="20">
        <v>150</v>
      </c>
      <c r="CN141" s="20">
        <f t="shared" si="154"/>
        <v>67500</v>
      </c>
      <c r="CO141" s="15">
        <f>IF(Table1[[#This Row],[Check 4 Status]]="Continued", Table1[[#This Row],[Check 4 Students Summer]], 0)</f>
        <v>90</v>
      </c>
      <c r="CP141" s="20">
        <f>Table1[[#This Row],[Check 4 Per Student Savings]]*CO141</f>
        <v>13500</v>
      </c>
      <c r="CQ141" s="15">
        <f>IF(Table1[[#This Row],[Check 4 Status]]="Continued", Table1[[#This Row],[Check 4 Students Fall]], 0)</f>
        <v>180</v>
      </c>
      <c r="CR141" s="20">
        <f>Table1[[#This Row],[Check 4 Per Student Savings]]*CQ141</f>
        <v>27000</v>
      </c>
      <c r="CS141" s="15">
        <f>IF(Table1[[#This Row],[Check 4 Status]]="Continued", Table1[[#This Row],[Check 4 Students Spring]], 0)</f>
        <v>180</v>
      </c>
      <c r="CT141" s="20">
        <f>Table1[[#This Row],[Check 4 Per Student Savings]]*CS141</f>
        <v>27000</v>
      </c>
      <c r="CU141" s="89">
        <f t="shared" si="155"/>
        <v>450</v>
      </c>
      <c r="CV141" s="20">
        <f t="shared" si="156"/>
        <v>67500</v>
      </c>
      <c r="CW141" s="20" t="s">
        <v>145</v>
      </c>
      <c r="CX141" s="15">
        <v>133.33333333333334</v>
      </c>
      <c r="CY141" s="15">
        <v>133.33333333333334</v>
      </c>
      <c r="CZ141" s="15">
        <v>133.33333333333334</v>
      </c>
      <c r="DA141" s="15">
        <f t="shared" si="157"/>
        <v>400</v>
      </c>
      <c r="DB141" s="20">
        <v>150</v>
      </c>
      <c r="DC141" s="20">
        <f t="shared" si="158"/>
        <v>60000</v>
      </c>
      <c r="DD141" s="23" t="s">
        <v>136</v>
      </c>
      <c r="DE141" s="15">
        <f>IF(Table1[[#This Row],[Check 5 Status]]="Continued", Table1[[#This Row],[Check 5 Students Summer]], 0)</f>
        <v>133.33333333333334</v>
      </c>
      <c r="DF141" s="20">
        <f>Table1[[#This Row],[Check 5 Per Student Savings]]*DE141</f>
        <v>20000</v>
      </c>
      <c r="DG141" s="15">
        <f>IF(Table1[[#This Row],[Check 5 Status]]="Continued", Table1[[#This Row],[Check 5 Students Fall]], 0)</f>
        <v>133.33333333333334</v>
      </c>
      <c r="DH141" s="20">
        <f>Table1[[#This Row],[Check 5 Per Student Savings]]*DG141</f>
        <v>20000</v>
      </c>
      <c r="DI141" s="15">
        <f>IF(Table1[[#This Row],[Check 5 Status]]="Continued", Table1[[#This Row],[Check 5 Students Spring]], 0)</f>
        <v>133.33333333333334</v>
      </c>
      <c r="DJ141" s="20">
        <f>Table1[[#This Row],[Check 5 Per Student Savings]]*DI141</f>
        <v>20000</v>
      </c>
      <c r="DK141" s="15">
        <f t="shared" si="159"/>
        <v>400</v>
      </c>
      <c r="DL141" s="20">
        <f t="shared" si="160"/>
        <v>60000</v>
      </c>
      <c r="DM141" s="20" t="s">
        <v>145</v>
      </c>
      <c r="DN141" s="15">
        <v>133.33333333333334</v>
      </c>
      <c r="DO141" s="15">
        <v>133.33333333333334</v>
      </c>
      <c r="DP141" s="15">
        <v>133.33333333333334</v>
      </c>
      <c r="DQ141" s="15">
        <f t="shared" si="161"/>
        <v>400</v>
      </c>
      <c r="DR141" s="20">
        <v>150</v>
      </c>
      <c r="DS141" s="20">
        <f t="shared" si="162"/>
        <v>60000</v>
      </c>
      <c r="DT141" s="23" t="s">
        <v>136</v>
      </c>
      <c r="DU141" s="15">
        <f>IF(Table1[[#This Row],[Check 6 Status]]="Continued", Table1[[#This Row],[Check 6 Students Summer]], 0)</f>
        <v>133.33333333333334</v>
      </c>
      <c r="DV141" s="20">
        <f>Table1[[#This Row],[Check 6 Per Student Savings]]*DU141</f>
        <v>20000</v>
      </c>
      <c r="DW141" s="15">
        <f>IF(Table1[[#This Row],[Check 6 Status]]="Continued", Table1[[#This Row],[Check 6 Students Fall]], 0)</f>
        <v>133.33333333333334</v>
      </c>
      <c r="DX141" s="20">
        <f>Table1[[#This Row],[Check 6 Per Student Savings]]*DW141</f>
        <v>20000</v>
      </c>
      <c r="DY141" s="15">
        <f>IF(Table1[[#This Row],[Check 6 Status]]="Continued", Table1[[#This Row],[Check 6 Students Spring]], 0)</f>
        <v>133.33333333333334</v>
      </c>
      <c r="DZ141" s="20">
        <f>Table1[[#This Row],[Check 6 Per Student Savings]]*DY141</f>
        <v>20000</v>
      </c>
      <c r="EA141" s="15">
        <f t="shared" si="165"/>
        <v>400</v>
      </c>
      <c r="EB141" s="20">
        <f t="shared" si="166"/>
        <v>60000</v>
      </c>
      <c r="EC141"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2940</v>
      </c>
      <c r="ED141"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448362.8</v>
      </c>
      <c r="EE141" s="20">
        <f>Table1[[#This Row],[Grand Total Savings]]/Table1[[#This Row],[Total Award]]</f>
        <v>41.515074074074072</v>
      </c>
      <c r="EF141" s="13"/>
      <c r="EG141" s="13"/>
      <c r="EH141" s="13"/>
      <c r="EI141" s="13"/>
      <c r="EJ141" s="13"/>
      <c r="EK141" s="13"/>
      <c r="EL141" s="13"/>
      <c r="FB141" s="13"/>
      <c r="FC141" s="13"/>
      <c r="FD141" s="13"/>
      <c r="FE141" s="13"/>
    </row>
    <row r="142" spans="1:161" x14ac:dyDescent="0.25">
      <c r="A142" s="116">
        <v>296</v>
      </c>
      <c r="B142" s="40" t="s">
        <v>694</v>
      </c>
      <c r="C142" s="23" t="s">
        <v>5</v>
      </c>
      <c r="D142" s="71" t="s">
        <v>134</v>
      </c>
      <c r="E142" s="13" t="s">
        <v>243</v>
      </c>
      <c r="F142" s="52">
        <v>30000</v>
      </c>
      <c r="G142" s="23" t="s">
        <v>136</v>
      </c>
      <c r="H142" s="28" t="s">
        <v>733</v>
      </c>
      <c r="I142" s="41" t="s">
        <v>734</v>
      </c>
      <c r="J142" s="28" t="s">
        <v>735</v>
      </c>
      <c r="K142" s="28" t="s">
        <v>736</v>
      </c>
      <c r="L142" s="28" t="s">
        <v>201</v>
      </c>
      <c r="M142" s="13" t="s">
        <v>163</v>
      </c>
      <c r="N142" s="13" t="s">
        <v>163</v>
      </c>
      <c r="O142" s="13" t="s">
        <v>163</v>
      </c>
      <c r="P142" s="20">
        <v>184057</v>
      </c>
      <c r="Q142" s="13">
        <v>840</v>
      </c>
      <c r="R142" s="20">
        <f t="shared" si="141"/>
        <v>219.11547619047619</v>
      </c>
      <c r="S142" s="15">
        <f t="shared" ref="S142:S169" si="168">Q142/3</f>
        <v>280</v>
      </c>
      <c r="T142" s="15">
        <f t="shared" ref="T142:T169" si="169">Q142/3</f>
        <v>280</v>
      </c>
      <c r="U142" s="15">
        <f t="shared" ref="U142:U169" si="170">Q142/3</f>
        <v>280</v>
      </c>
      <c r="V142" s="13" t="s">
        <v>547</v>
      </c>
      <c r="W142" s="13" t="s">
        <v>144</v>
      </c>
      <c r="Z142" s="13" t="s">
        <v>145</v>
      </c>
      <c r="AA142" s="15">
        <v>0</v>
      </c>
      <c r="AB142" s="20">
        <v>0</v>
      </c>
      <c r="AC142" s="15">
        <v>0</v>
      </c>
      <c r="AD142" s="20">
        <f t="shared" si="144"/>
        <v>0</v>
      </c>
      <c r="AE142" s="15">
        <v>0</v>
      </c>
      <c r="AF142" s="20">
        <f t="shared" si="146"/>
        <v>0</v>
      </c>
      <c r="AG142" s="15">
        <v>0</v>
      </c>
      <c r="AH142" s="20">
        <f t="shared" si="147"/>
        <v>0</v>
      </c>
      <c r="AI142" s="15">
        <v>0</v>
      </c>
      <c r="AJ142" s="20">
        <f t="shared" si="148"/>
        <v>0</v>
      </c>
      <c r="AK142" s="15">
        <v>0</v>
      </c>
      <c r="AL142" s="20">
        <f t="shared" si="167"/>
        <v>0</v>
      </c>
      <c r="AM142" s="15">
        <v>0</v>
      </c>
      <c r="AN142" s="20">
        <v>0</v>
      </c>
      <c r="AO142" s="16">
        <v>0</v>
      </c>
      <c r="AP142" s="20">
        <v>0</v>
      </c>
      <c r="AQ142" s="16">
        <v>0</v>
      </c>
      <c r="AR142" s="20">
        <v>0</v>
      </c>
      <c r="AS142" s="16">
        <v>0</v>
      </c>
      <c r="AT142" s="20">
        <v>0</v>
      </c>
      <c r="AU142" s="16">
        <v>0</v>
      </c>
      <c r="AV142" s="20">
        <v>0</v>
      </c>
      <c r="AW142" s="16">
        <f>Table1[[#This Row],[Students Per Fall]]</f>
        <v>280</v>
      </c>
      <c r="AX142" s="20">
        <f t="shared" si="142"/>
        <v>61352.333333333336</v>
      </c>
      <c r="AY142" s="16">
        <f>IF(Table1[[#This Row],[Sustainability Check 1 (2017-2018) Status]]="Continued", Table1[[#This Row],[Students Per Spring]], 0)</f>
        <v>280</v>
      </c>
      <c r="AZ142" s="20">
        <f t="shared" si="143"/>
        <v>61352.333333333336</v>
      </c>
      <c r="BA142" s="16">
        <f t="shared" si="139"/>
        <v>560</v>
      </c>
      <c r="BB142" s="20">
        <f t="shared" si="140"/>
        <v>122704.66666666667</v>
      </c>
      <c r="BC142" s="20" t="s">
        <v>145</v>
      </c>
      <c r="BD142" s="16">
        <v>165</v>
      </c>
      <c r="BE142" s="16">
        <v>165</v>
      </c>
      <c r="BF142" s="16">
        <v>165</v>
      </c>
      <c r="BG142" s="16">
        <f t="shared" si="145"/>
        <v>495</v>
      </c>
      <c r="BH142" s="20">
        <v>215.8</v>
      </c>
      <c r="BI142" s="20">
        <f>Table1[[#This Row],[Check 2 Students Total]]*Table1[[#This Row],[Summer 2018 Price Check]]</f>
        <v>106821</v>
      </c>
      <c r="BJ142" s="16">
        <f>IF(Table1[[#This Row],[Sustainability Check 2 (2018-2019) Status]]="Continued", Table1[[#This Row],[Check 2 Students Summer]], 0)</f>
        <v>165</v>
      </c>
      <c r="BK142" s="20">
        <f>Table1[[#This Row],[Summer 2018 Price Check]]*BJ142</f>
        <v>35607</v>
      </c>
      <c r="BL142" s="16">
        <f>IF(Table1[[#This Row],[Sustainability Check 2 (2018-2019) Status]]="Continued", Table1[[#This Row],[Check 2 Students Fall]], 0)</f>
        <v>165</v>
      </c>
      <c r="BM142" s="20">
        <f>Table1[[#This Row],[Summer 2018 Price Check]]*BL142</f>
        <v>35607</v>
      </c>
      <c r="BN142" s="15">
        <f>IF(Table1[[#This Row],[Sustainability Check 2 (2018-2019) Status]]="Continued", Table1[Check 2 Students Spring], 0)</f>
        <v>165</v>
      </c>
      <c r="BO142" s="20">
        <f>Table1[[#This Row],[Summer 2018 Price Check]]*Table1[[#This Row],[Spring 2019 Students]]</f>
        <v>35607</v>
      </c>
      <c r="BP142" s="16">
        <f t="shared" si="149"/>
        <v>495</v>
      </c>
      <c r="BQ142" s="20">
        <f t="shared" si="150"/>
        <v>106821</v>
      </c>
      <c r="BR142" s="20" t="s">
        <v>145</v>
      </c>
      <c r="BS142" s="15">
        <v>48</v>
      </c>
      <c r="BT142" s="15">
        <v>240</v>
      </c>
      <c r="BU142" s="15">
        <v>144</v>
      </c>
      <c r="BV142" s="15">
        <f t="shared" si="163"/>
        <v>432</v>
      </c>
      <c r="BW142" s="20">
        <v>200</v>
      </c>
      <c r="BX142" s="20">
        <f t="shared" si="151"/>
        <v>86400</v>
      </c>
      <c r="BY142" s="13" t="s">
        <v>547</v>
      </c>
      <c r="BZ142" s="15">
        <f>IF(Table1[[#This Row],[Check 3 Status]]="Continued", Table1[[#This Row],[Check 3 Students Summer]], 0)</f>
        <v>48</v>
      </c>
      <c r="CA142" s="20">
        <f>Table1[[#This Row],[Check 3 Per Student Savings]]*BZ142</f>
        <v>9600</v>
      </c>
      <c r="CB142" s="15">
        <f>IF(Table1[[#This Row],[Check 3 Status]]="Continued", Table1[[#This Row],[Check 3 Students Fall]], 0)</f>
        <v>240</v>
      </c>
      <c r="CC142" s="20">
        <f>Table1[[#This Row],[Check 3 Per Student Savings]]*CB142</f>
        <v>48000</v>
      </c>
      <c r="CD142" s="15">
        <f>IF(Table1[[#This Row],[Check 3 Status]]="Continued", Table1[[#This Row],[Check 3 Students Spring]], 0)</f>
        <v>144</v>
      </c>
      <c r="CE142" s="20">
        <f>Table1[[#This Row],[Check 3 Per Student Savings]]*CD142</f>
        <v>28800</v>
      </c>
      <c r="CF142" s="15">
        <f t="shared" si="152"/>
        <v>432</v>
      </c>
      <c r="CG142" s="20">
        <f t="shared" si="153"/>
        <v>86400</v>
      </c>
      <c r="CH142" s="20" t="s">
        <v>145</v>
      </c>
      <c r="CI142" s="15">
        <v>100</v>
      </c>
      <c r="CJ142" s="15">
        <v>300</v>
      </c>
      <c r="CK142" s="15">
        <v>300</v>
      </c>
      <c r="CL142" s="15">
        <f>CI142+CJ142+CK142</f>
        <v>700</v>
      </c>
      <c r="CM142" s="20">
        <v>200</v>
      </c>
      <c r="CN142" s="20">
        <f t="shared" si="154"/>
        <v>140000</v>
      </c>
      <c r="CO142" s="15">
        <f>IF(Table1[[#This Row],[Check 4 Status]]="Continued", Table1[[#This Row],[Check 4 Students Summer]], 0)</f>
        <v>100</v>
      </c>
      <c r="CP142" s="20">
        <f>Table1[[#This Row],[Check 4 Per Student Savings]]*CO142</f>
        <v>20000</v>
      </c>
      <c r="CQ142" s="15">
        <f>IF(Table1[[#This Row],[Check 4 Status]]="Continued", Table1[[#This Row],[Check 4 Students Fall]], 0)</f>
        <v>300</v>
      </c>
      <c r="CR142" s="20">
        <f>Table1[[#This Row],[Check 4 Per Student Savings]]*CQ142</f>
        <v>60000</v>
      </c>
      <c r="CS142" s="15">
        <f>IF(Table1[[#This Row],[Check 4 Status]]="Continued", Table1[[#This Row],[Check 4 Students Spring]], 0)</f>
        <v>300</v>
      </c>
      <c r="CT142" s="20">
        <f>Table1[[#This Row],[Check 4 Per Student Savings]]*CS142</f>
        <v>60000</v>
      </c>
      <c r="CU142" s="89">
        <f t="shared" si="155"/>
        <v>700</v>
      </c>
      <c r="CV142" s="20">
        <f t="shared" si="156"/>
        <v>140000</v>
      </c>
      <c r="CW142" s="20" t="s">
        <v>224</v>
      </c>
      <c r="CX142" s="15">
        <v>280</v>
      </c>
      <c r="CY142" s="15">
        <v>280</v>
      </c>
      <c r="CZ142" s="15">
        <v>280</v>
      </c>
      <c r="DA142" s="15">
        <f t="shared" si="157"/>
        <v>840</v>
      </c>
      <c r="DB142" s="20">
        <v>200</v>
      </c>
      <c r="DC142" s="20">
        <f t="shared" si="158"/>
        <v>168000</v>
      </c>
      <c r="DD142" s="23" t="s">
        <v>136</v>
      </c>
      <c r="DE142" s="15">
        <f>IF(Table1[[#This Row],[Check 5 Status]]="Continued", Table1[[#This Row],[Check 5 Students Summer]], 0)</f>
        <v>0</v>
      </c>
      <c r="DF142" s="20">
        <f>Table1[[#This Row],[Check 5 Per Student Savings]]*DE142</f>
        <v>0</v>
      </c>
      <c r="DG142" s="15">
        <f>IF(Table1[[#This Row],[Check 5 Status]]="Continued", Table1[[#This Row],[Check 5 Students Fall]], 0)</f>
        <v>0</v>
      </c>
      <c r="DH142" s="20">
        <f>Table1[[#This Row],[Check 5 Per Student Savings]]*DG142</f>
        <v>0</v>
      </c>
      <c r="DI142" s="15">
        <f>IF(Table1[[#This Row],[Check 5 Status]]="Continued", Table1[[#This Row],[Check 5 Students Spring]], 0)</f>
        <v>0</v>
      </c>
      <c r="DJ142" s="20">
        <f>Table1[[#This Row],[Check 5 Per Student Savings]]*DI142</f>
        <v>0</v>
      </c>
      <c r="DK142" s="15">
        <f t="shared" si="159"/>
        <v>0</v>
      </c>
      <c r="DL142" s="20">
        <f t="shared" si="160"/>
        <v>0</v>
      </c>
      <c r="DM142" s="20" t="s">
        <v>224</v>
      </c>
      <c r="DN142" s="15">
        <v>280</v>
      </c>
      <c r="DO142" s="15">
        <v>280</v>
      </c>
      <c r="DP142" s="15">
        <v>280</v>
      </c>
      <c r="DQ142" s="15">
        <f t="shared" si="161"/>
        <v>840</v>
      </c>
      <c r="DR142" s="20">
        <v>200</v>
      </c>
      <c r="DS142" s="20">
        <f t="shared" si="162"/>
        <v>168000</v>
      </c>
      <c r="DT142" s="23" t="s">
        <v>136</v>
      </c>
      <c r="DU142" s="15">
        <f>IF(Table1[[#This Row],[Check 6 Status]]="Continued", Table1[[#This Row],[Check 6 Students Summer]], 0)</f>
        <v>0</v>
      </c>
      <c r="DV142" s="20">
        <f>Table1[[#This Row],[Check 6 Per Student Savings]]*DU142</f>
        <v>0</v>
      </c>
      <c r="DW142" s="15">
        <f>IF(Table1[[#This Row],[Check 6 Status]]="Continued", Table1[[#This Row],[Check 6 Students Fall]], 0)</f>
        <v>0</v>
      </c>
      <c r="DX142" s="20">
        <f>Table1[[#This Row],[Check 6 Per Student Savings]]*DW142</f>
        <v>0</v>
      </c>
      <c r="DY142" s="15">
        <f>IF(Table1[[#This Row],[Check 6 Status]]="Continued", Table1[[#This Row],[Check 6 Students Spring]], 0)</f>
        <v>0</v>
      </c>
      <c r="DZ142" s="20">
        <f>Table1[[#This Row],[Check 6 Per Student Savings]]*DY142</f>
        <v>0</v>
      </c>
      <c r="EA142" s="15">
        <f t="shared" si="165"/>
        <v>0</v>
      </c>
      <c r="EB142" s="20">
        <f t="shared" si="166"/>
        <v>0</v>
      </c>
      <c r="EC142"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2187</v>
      </c>
      <c r="ED142"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455925.66666666669</v>
      </c>
      <c r="EE142" s="20">
        <f>Table1[[#This Row],[Grand Total Savings]]/Table1[[#This Row],[Total Award]]</f>
        <v>15.197522222222222</v>
      </c>
      <c r="EF142" s="13"/>
      <c r="EG142" s="13"/>
      <c r="EH142" s="13"/>
      <c r="EI142" s="13"/>
      <c r="EJ142" s="13"/>
      <c r="EK142" s="13"/>
      <c r="EL142" s="13"/>
      <c r="FB142" s="13"/>
      <c r="FC142" s="13"/>
      <c r="FD142" s="13"/>
      <c r="FE142" s="13"/>
    </row>
    <row r="143" spans="1:161" x14ac:dyDescent="0.25">
      <c r="A143" s="116">
        <v>300</v>
      </c>
      <c r="B143" s="40" t="s">
        <v>694</v>
      </c>
      <c r="C143" s="23" t="s">
        <v>5</v>
      </c>
      <c r="D143" s="71" t="s">
        <v>134</v>
      </c>
      <c r="E143" s="13" t="s">
        <v>279</v>
      </c>
      <c r="F143" s="52">
        <v>29000</v>
      </c>
      <c r="G143" s="23" t="s">
        <v>136</v>
      </c>
      <c r="H143" s="28" t="s">
        <v>737</v>
      </c>
      <c r="I143" s="28" t="s">
        <v>738</v>
      </c>
      <c r="J143" s="28" t="s">
        <v>739</v>
      </c>
      <c r="K143" s="28" t="s">
        <v>740</v>
      </c>
      <c r="L143" s="28" t="s">
        <v>643</v>
      </c>
      <c r="M143" s="13" t="s">
        <v>163</v>
      </c>
      <c r="N143" s="13" t="s">
        <v>142</v>
      </c>
      <c r="O143" s="13" t="s">
        <v>153</v>
      </c>
      <c r="P143" s="20">
        <v>124800</v>
      </c>
      <c r="Q143" s="16">
        <v>2040</v>
      </c>
      <c r="R143" s="20">
        <f t="shared" si="141"/>
        <v>61.176470588235297</v>
      </c>
      <c r="S143" s="15">
        <f t="shared" si="168"/>
        <v>680</v>
      </c>
      <c r="T143" s="15">
        <f t="shared" si="169"/>
        <v>680</v>
      </c>
      <c r="U143" s="15">
        <f t="shared" si="170"/>
        <v>680</v>
      </c>
      <c r="V143" s="13" t="s">
        <v>547</v>
      </c>
      <c r="W143" s="13" t="s">
        <v>144</v>
      </c>
      <c r="Z143" s="13" t="s">
        <v>145</v>
      </c>
      <c r="AA143" s="15">
        <v>0</v>
      </c>
      <c r="AB143" s="20">
        <v>0</v>
      </c>
      <c r="AC143" s="15">
        <v>0</v>
      </c>
      <c r="AD143" s="20">
        <f t="shared" si="144"/>
        <v>0</v>
      </c>
      <c r="AE143" s="15">
        <v>0</v>
      </c>
      <c r="AF143" s="20">
        <f t="shared" si="146"/>
        <v>0</v>
      </c>
      <c r="AG143" s="15">
        <v>0</v>
      </c>
      <c r="AH143" s="20">
        <f t="shared" si="147"/>
        <v>0</v>
      </c>
      <c r="AI143" s="15">
        <v>0</v>
      </c>
      <c r="AJ143" s="20">
        <f t="shared" si="148"/>
        <v>0</v>
      </c>
      <c r="AK143" s="15">
        <v>0</v>
      </c>
      <c r="AL143" s="20">
        <f t="shared" si="167"/>
        <v>0</v>
      </c>
      <c r="AM143" s="15">
        <v>0</v>
      </c>
      <c r="AN143" s="20">
        <v>0</v>
      </c>
      <c r="AO143" s="16">
        <v>0</v>
      </c>
      <c r="AP143" s="20">
        <v>0</v>
      </c>
      <c r="AQ143" s="16">
        <v>0</v>
      </c>
      <c r="AR143" s="20">
        <v>0</v>
      </c>
      <c r="AS143" s="16">
        <v>0</v>
      </c>
      <c r="AT143" s="20">
        <v>0</v>
      </c>
      <c r="AU143" s="16">
        <v>0</v>
      </c>
      <c r="AV143" s="20">
        <v>0</v>
      </c>
      <c r="AW143" s="16">
        <f>Table1[[#This Row],[Students Per Fall]]</f>
        <v>680</v>
      </c>
      <c r="AX143" s="20">
        <f t="shared" si="142"/>
        <v>41600</v>
      </c>
      <c r="AY143" s="16">
        <f>IF(Table1[[#This Row],[Sustainability Check 1 (2017-2018) Status]]="Continued", Table1[[#This Row],[Students Per Spring]], 0)</f>
        <v>680</v>
      </c>
      <c r="AZ143" s="20">
        <f t="shared" si="143"/>
        <v>41600</v>
      </c>
      <c r="BA143" s="16">
        <f t="shared" si="139"/>
        <v>1360</v>
      </c>
      <c r="BB143" s="20">
        <f t="shared" si="140"/>
        <v>83200</v>
      </c>
      <c r="BC143" s="20" t="s">
        <v>145</v>
      </c>
      <c r="BD143" s="16">
        <v>128</v>
      </c>
      <c r="BE143" s="16">
        <v>560</v>
      </c>
      <c r="BF143" s="16">
        <v>560</v>
      </c>
      <c r="BG143" s="16">
        <f t="shared" si="145"/>
        <v>1248</v>
      </c>
      <c r="BH143" s="24">
        <v>71.25</v>
      </c>
      <c r="BI143" s="20">
        <f>Table1[[#This Row],[Check 2 Students Total]]*Table1[[#This Row],[Summer 2018 Price Check]]</f>
        <v>88920</v>
      </c>
      <c r="BJ143" s="16">
        <f>IF(Table1[[#This Row],[Sustainability Check 2 (2018-2019) Status]]="Continued", Table1[[#This Row],[Check 2 Students Summer]], 0)</f>
        <v>128</v>
      </c>
      <c r="BK143" s="20">
        <f>Table1[[#This Row],[Summer 2018 Price Check]]*BJ143</f>
        <v>9120</v>
      </c>
      <c r="BL143" s="16">
        <f>IF(Table1[[#This Row],[Sustainability Check 2 (2018-2019) Status]]="Continued", Table1[[#This Row],[Check 2 Students Fall]], 0)</f>
        <v>560</v>
      </c>
      <c r="BM143" s="20">
        <f>Table1[[#This Row],[Summer 2018 Price Check]]*BL143</f>
        <v>39900</v>
      </c>
      <c r="BN143" s="15">
        <f>IF(Table1[[#This Row],[Sustainability Check 2 (2018-2019) Status]]="Continued", Table1[Check 2 Students Spring], 0)</f>
        <v>560</v>
      </c>
      <c r="BO143" s="20">
        <f>Table1[[#This Row],[Summer 2018 Price Check]]*Table1[[#This Row],[Spring 2019 Students]]</f>
        <v>39900</v>
      </c>
      <c r="BP143" s="16">
        <f t="shared" si="149"/>
        <v>1248</v>
      </c>
      <c r="BQ143" s="20">
        <f t="shared" si="150"/>
        <v>88920</v>
      </c>
      <c r="BR143" s="20" t="s">
        <v>145</v>
      </c>
      <c r="BS143" s="15">
        <v>99</v>
      </c>
      <c r="BT143" s="15">
        <v>378</v>
      </c>
      <c r="BU143" s="15">
        <v>400</v>
      </c>
      <c r="BV143" s="15">
        <f t="shared" si="163"/>
        <v>877</v>
      </c>
      <c r="BW143" s="20">
        <v>50</v>
      </c>
      <c r="BX143" s="20">
        <f t="shared" si="151"/>
        <v>43850</v>
      </c>
      <c r="BY143" s="13" t="s">
        <v>547</v>
      </c>
      <c r="BZ143" s="15">
        <f>IF(Table1[[#This Row],[Check 3 Status]]="Continued", Table1[[#This Row],[Check 3 Students Summer]], 0)</f>
        <v>99</v>
      </c>
      <c r="CA143" s="20">
        <f>Table1[[#This Row],[Check 3 Per Student Savings]]*BZ143</f>
        <v>4950</v>
      </c>
      <c r="CB143" s="15">
        <f>IF(Table1[[#This Row],[Check 3 Status]]="Continued", Table1[[#This Row],[Check 3 Students Fall]], 0)</f>
        <v>378</v>
      </c>
      <c r="CC143" s="20">
        <f>Table1[[#This Row],[Check 3 Per Student Savings]]*CB143</f>
        <v>18900</v>
      </c>
      <c r="CD143" s="15">
        <f>IF(Table1[[#This Row],[Check 3 Status]]="Continued", Table1[[#This Row],[Check 3 Students Spring]], 0)</f>
        <v>400</v>
      </c>
      <c r="CE143" s="20">
        <f>Table1[[#This Row],[Check 3 Per Student Savings]]*CD143</f>
        <v>20000</v>
      </c>
      <c r="CF143" s="15">
        <f t="shared" si="152"/>
        <v>877</v>
      </c>
      <c r="CG143" s="20">
        <f t="shared" si="153"/>
        <v>43850</v>
      </c>
      <c r="CH143" s="20" t="s">
        <v>145</v>
      </c>
      <c r="CI143" s="15">
        <v>99</v>
      </c>
      <c r="CJ143" s="15">
        <v>378</v>
      </c>
      <c r="CK143" s="15">
        <v>400</v>
      </c>
      <c r="CL143" s="15">
        <v>0</v>
      </c>
      <c r="CM143" s="20">
        <v>0</v>
      </c>
      <c r="CN143" s="20">
        <f t="shared" si="154"/>
        <v>0</v>
      </c>
      <c r="CO143" s="15">
        <f>IF(Table1[[#This Row],[Check 4 Status]]="Continued", Table1[[#This Row],[Check 4 Students Summer]], 0)</f>
        <v>99</v>
      </c>
      <c r="CP143" s="20">
        <f>Table1[[#This Row],[Check 4 Per Student Savings]]*CO143</f>
        <v>0</v>
      </c>
      <c r="CQ143" s="15">
        <f>IF(Table1[[#This Row],[Check 4 Status]]="Continued", Table1[[#This Row],[Check 4 Students Fall]], 0)</f>
        <v>378</v>
      </c>
      <c r="CR143" s="20">
        <f>Table1[[#This Row],[Check 4 Per Student Savings]]*CQ143</f>
        <v>0</v>
      </c>
      <c r="CS143" s="15">
        <f>IF(Table1[[#This Row],[Check 4 Status]]="Continued", Table1[[#This Row],[Check 4 Students Spring]], 0)</f>
        <v>400</v>
      </c>
      <c r="CT143" s="20">
        <f>Table1[[#This Row],[Check 4 Per Student Savings]]*CS143</f>
        <v>0</v>
      </c>
      <c r="CU143" s="89">
        <f t="shared" si="155"/>
        <v>877</v>
      </c>
      <c r="CV143" s="20">
        <f t="shared" si="156"/>
        <v>0</v>
      </c>
      <c r="CW143" s="20" t="s">
        <v>145</v>
      </c>
      <c r="CX143" s="15">
        <v>680</v>
      </c>
      <c r="CY143" s="15">
        <v>680</v>
      </c>
      <c r="CZ143" s="15">
        <v>680</v>
      </c>
      <c r="DA143" s="15">
        <f t="shared" si="157"/>
        <v>2040</v>
      </c>
      <c r="DB143" s="20">
        <v>0</v>
      </c>
      <c r="DC143" s="20">
        <f t="shared" si="158"/>
        <v>0</v>
      </c>
      <c r="DD143" s="23" t="s">
        <v>136</v>
      </c>
      <c r="DE143" s="15">
        <f>IF(Table1[[#This Row],[Check 5 Status]]="Continued", Table1[[#This Row],[Check 5 Students Summer]], 0)</f>
        <v>680</v>
      </c>
      <c r="DF143" s="20">
        <f>Table1[[#This Row],[Check 5 Per Student Savings]]*DE143</f>
        <v>0</v>
      </c>
      <c r="DG143" s="15">
        <f>IF(Table1[[#This Row],[Check 5 Status]]="Continued", Table1[[#This Row],[Check 5 Students Fall]], 0)</f>
        <v>680</v>
      </c>
      <c r="DH143" s="20">
        <f>Table1[[#This Row],[Check 5 Per Student Savings]]*DG143</f>
        <v>0</v>
      </c>
      <c r="DI143" s="15">
        <f>IF(Table1[[#This Row],[Check 5 Status]]="Continued", Table1[[#This Row],[Check 5 Students Spring]], 0)</f>
        <v>680</v>
      </c>
      <c r="DJ143" s="20">
        <f>Table1[[#This Row],[Check 5 Per Student Savings]]*DI143</f>
        <v>0</v>
      </c>
      <c r="DK143" s="15">
        <f t="shared" si="159"/>
        <v>2040</v>
      </c>
      <c r="DL143" s="20">
        <f t="shared" si="160"/>
        <v>0</v>
      </c>
      <c r="DM143" s="20" t="s">
        <v>145</v>
      </c>
      <c r="DN143" s="15">
        <v>680</v>
      </c>
      <c r="DO143" s="15">
        <v>680</v>
      </c>
      <c r="DP143" s="15">
        <v>680</v>
      </c>
      <c r="DQ143" s="15">
        <f t="shared" si="161"/>
        <v>2040</v>
      </c>
      <c r="DR143" s="20">
        <v>0</v>
      </c>
      <c r="DS143" s="20">
        <f t="shared" si="162"/>
        <v>0</v>
      </c>
      <c r="DT143" s="23" t="s">
        <v>136</v>
      </c>
      <c r="DU143" s="15">
        <f>IF(Table1[[#This Row],[Check 6 Status]]="Continued", Table1[[#This Row],[Check 6 Students Summer]], 0)</f>
        <v>680</v>
      </c>
      <c r="DV143" s="20">
        <f>Table1[[#This Row],[Check 6 Per Student Savings]]*DU143</f>
        <v>0</v>
      </c>
      <c r="DW143" s="15">
        <f>IF(Table1[[#This Row],[Check 6 Status]]="Continued", Table1[[#This Row],[Check 6 Students Fall]], 0)</f>
        <v>680</v>
      </c>
      <c r="DX143" s="20">
        <f>Table1[[#This Row],[Check 6 Per Student Savings]]*DW143</f>
        <v>0</v>
      </c>
      <c r="DY143" s="15">
        <f>IF(Table1[[#This Row],[Check 6 Status]]="Continued", Table1[[#This Row],[Check 6 Students Spring]], 0)</f>
        <v>680</v>
      </c>
      <c r="DZ143" s="20">
        <f>Table1[[#This Row],[Check 6 Per Student Savings]]*DY143</f>
        <v>0</v>
      </c>
      <c r="EA143" s="15">
        <f t="shared" si="165"/>
        <v>2040</v>
      </c>
      <c r="EB143" s="20">
        <f t="shared" si="166"/>
        <v>0</v>
      </c>
      <c r="EC143"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8442</v>
      </c>
      <c r="ED143"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215970</v>
      </c>
      <c r="EE143" s="20">
        <f>Table1[[#This Row],[Grand Total Savings]]/Table1[[#This Row],[Total Award]]</f>
        <v>7.4472413793103449</v>
      </c>
      <c r="EF143" s="13"/>
      <c r="EG143" s="13"/>
      <c r="EH143" s="13"/>
      <c r="EI143" s="13"/>
      <c r="EJ143" s="13"/>
      <c r="EK143" s="13"/>
      <c r="EL143" s="13"/>
      <c r="FB143" s="13"/>
      <c r="FC143" s="13"/>
      <c r="FD143" s="13"/>
      <c r="FE143" s="13"/>
    </row>
    <row r="144" spans="1:161" x14ac:dyDescent="0.25">
      <c r="A144" s="116">
        <v>302</v>
      </c>
      <c r="B144" s="40" t="s">
        <v>694</v>
      </c>
      <c r="C144" s="23" t="s">
        <v>5</v>
      </c>
      <c r="D144" s="71" t="s">
        <v>134</v>
      </c>
      <c r="E144" s="13" t="s">
        <v>147</v>
      </c>
      <c r="F144" s="52">
        <v>30000</v>
      </c>
      <c r="G144" s="23" t="s">
        <v>136</v>
      </c>
      <c r="H144" s="28" t="s">
        <v>420</v>
      </c>
      <c r="I144" s="28" t="s">
        <v>421</v>
      </c>
      <c r="J144" s="28" t="s">
        <v>741</v>
      </c>
      <c r="K144" s="28" t="s">
        <v>742</v>
      </c>
      <c r="L144" s="28" t="s">
        <v>188</v>
      </c>
      <c r="M144" s="13" t="s">
        <v>163</v>
      </c>
      <c r="N144" s="13" t="s">
        <v>142</v>
      </c>
      <c r="O144" s="13" t="s">
        <v>142</v>
      </c>
      <c r="P144" s="20">
        <v>117844</v>
      </c>
      <c r="Q144" s="13">
        <v>855</v>
      </c>
      <c r="R144" s="20">
        <f t="shared" si="141"/>
        <v>137.82923976608188</v>
      </c>
      <c r="S144" s="15">
        <f t="shared" si="168"/>
        <v>285</v>
      </c>
      <c r="T144" s="15">
        <f t="shared" si="169"/>
        <v>285</v>
      </c>
      <c r="U144" s="15">
        <f t="shared" si="170"/>
        <v>285</v>
      </c>
      <c r="V144" s="13" t="s">
        <v>724</v>
      </c>
      <c r="W144" s="13" t="s">
        <v>144</v>
      </c>
      <c r="Z144" s="13" t="s">
        <v>145</v>
      </c>
      <c r="AA144" s="15">
        <v>0</v>
      </c>
      <c r="AB144" s="20">
        <v>0</v>
      </c>
      <c r="AC144" s="15">
        <v>0</v>
      </c>
      <c r="AD144" s="20">
        <f t="shared" si="144"/>
        <v>0</v>
      </c>
      <c r="AE144" s="15">
        <v>0</v>
      </c>
      <c r="AF144" s="20">
        <f t="shared" si="146"/>
        <v>0</v>
      </c>
      <c r="AG144" s="15">
        <v>0</v>
      </c>
      <c r="AH144" s="20">
        <f t="shared" si="147"/>
        <v>0</v>
      </c>
      <c r="AI144" s="15">
        <v>0</v>
      </c>
      <c r="AJ144" s="20">
        <f t="shared" si="148"/>
        <v>0</v>
      </c>
      <c r="AK144" s="15">
        <v>0</v>
      </c>
      <c r="AL144" s="20">
        <f t="shared" si="167"/>
        <v>0</v>
      </c>
      <c r="AM144" s="15">
        <v>0</v>
      </c>
      <c r="AN144" s="20">
        <v>0</v>
      </c>
      <c r="AO144" s="16">
        <v>0</v>
      </c>
      <c r="AP144" s="20">
        <v>0</v>
      </c>
      <c r="AQ144" s="16">
        <v>0</v>
      </c>
      <c r="AR144" s="20">
        <v>0</v>
      </c>
      <c r="AS144" s="16">
        <v>0</v>
      </c>
      <c r="AT144" s="20">
        <v>0</v>
      </c>
      <c r="AU144" s="16">
        <f>IF(Table1[[#This Row],[Sustainability Check 1 (2017-2018) Status]]="Continued", Table1[[#This Row],[Students Per Summer]], 0)</f>
        <v>285</v>
      </c>
      <c r="AV144" s="20">
        <f>$R144*AU144</f>
        <v>39281.333333333336</v>
      </c>
      <c r="AW144" s="16">
        <f>IF(Table1[[#This Row],[Sustainability Check 1 (2017-2018) Status]]="Continued", Table1[[#This Row],[Students Per Fall]], 0)</f>
        <v>285</v>
      </c>
      <c r="AX144" s="20">
        <f t="shared" si="142"/>
        <v>39281.333333333336</v>
      </c>
      <c r="AY144" s="16">
        <f>IF(Table1[[#This Row],[Sustainability Check 1 (2017-2018) Status]]="Continued", Table1[[#This Row],[Students Per Spring]], 0)</f>
        <v>285</v>
      </c>
      <c r="AZ144" s="20">
        <f t="shared" si="143"/>
        <v>39281.333333333336</v>
      </c>
      <c r="BA144" s="16">
        <f t="shared" si="139"/>
        <v>855</v>
      </c>
      <c r="BB144" s="20">
        <f t="shared" si="140"/>
        <v>117844</v>
      </c>
      <c r="BC144" s="20" t="s">
        <v>145</v>
      </c>
      <c r="BD144" s="16">
        <v>226</v>
      </c>
      <c r="BE144" s="16">
        <v>139</v>
      </c>
      <c r="BF144" s="16">
        <v>262</v>
      </c>
      <c r="BG144" s="16">
        <f t="shared" si="145"/>
        <v>627</v>
      </c>
      <c r="BH144" s="20">
        <v>152.66</v>
      </c>
      <c r="BI144" s="20">
        <f>Table1[[#This Row],[Check 2 Students Total]]*Table1[[#This Row],[Summer 2018 Price Check]]</f>
        <v>95717.819999999992</v>
      </c>
      <c r="BJ144" s="16">
        <f>IF(Table1[[#This Row],[Sustainability Check 2 (2018-2019) Status]]="Continued", Table1[[#This Row],[Check 2 Students Summer]], 0)</f>
        <v>226</v>
      </c>
      <c r="BK144" s="20">
        <f>Table1[[#This Row],[Summer 2018 Price Check]]*BJ144</f>
        <v>34501.159999999996</v>
      </c>
      <c r="BL144" s="16">
        <f>IF(Table1[[#This Row],[Sustainability Check 2 (2018-2019) Status]]="Continued", Table1[[#This Row],[Check 2 Students Fall]], 0)</f>
        <v>139</v>
      </c>
      <c r="BM144" s="20">
        <f>Table1[[#This Row],[Summer 2018 Price Check]]*BL144</f>
        <v>21219.739999999998</v>
      </c>
      <c r="BN144" s="15">
        <f>IF(Table1[[#This Row],[Sustainability Check 2 (2018-2019) Status]]="Continued", Table1[Check 2 Students Spring], 0)</f>
        <v>262</v>
      </c>
      <c r="BO144" s="20">
        <f>Table1[[#This Row],[Summer 2018 Price Check]]*Table1[[#This Row],[Spring 2019 Students]]</f>
        <v>39996.92</v>
      </c>
      <c r="BP144" s="16">
        <f t="shared" si="149"/>
        <v>627</v>
      </c>
      <c r="BQ144" s="20">
        <f t="shared" si="150"/>
        <v>95717.819999999992</v>
      </c>
      <c r="BR144" s="20" t="s">
        <v>145</v>
      </c>
      <c r="BS144" s="15">
        <v>313</v>
      </c>
      <c r="BT144" s="15">
        <v>276</v>
      </c>
      <c r="BU144" s="15">
        <v>338</v>
      </c>
      <c r="BV144" s="15">
        <f t="shared" si="163"/>
        <v>927</v>
      </c>
      <c r="BW144" s="20">
        <v>137.83000000000001</v>
      </c>
      <c r="BX144" s="20">
        <f t="shared" si="151"/>
        <v>127768.41000000002</v>
      </c>
      <c r="BY144" s="13" t="s">
        <v>724</v>
      </c>
      <c r="BZ144" s="15">
        <f>IF(Table1[[#This Row],[Check 3 Status]]="Continued", Table1[[#This Row],[Check 3 Students Summer]], 0)</f>
        <v>313</v>
      </c>
      <c r="CA144" s="20">
        <f>Table1[[#This Row],[Check 3 Per Student Savings]]*BZ144</f>
        <v>43140.79</v>
      </c>
      <c r="CB144" s="15">
        <f>IF(Table1[[#This Row],[Check 3 Status]]="Continued", Table1[[#This Row],[Check 3 Students Fall]], 0)</f>
        <v>276</v>
      </c>
      <c r="CC144" s="20">
        <f>Table1[[#This Row],[Check 3 Per Student Savings]]*CB144</f>
        <v>38041.08</v>
      </c>
      <c r="CD144" s="15">
        <f>IF(Table1[[#This Row],[Check 3 Status]]="Continued", Table1[[#This Row],[Check 3 Students Spring]], 0)</f>
        <v>338</v>
      </c>
      <c r="CE144" s="20">
        <f>Table1[[#This Row],[Check 3 Per Student Savings]]*CD144</f>
        <v>46586.54</v>
      </c>
      <c r="CF144" s="15">
        <f t="shared" si="152"/>
        <v>927</v>
      </c>
      <c r="CG144" s="20">
        <f t="shared" si="153"/>
        <v>127768.41</v>
      </c>
      <c r="CH144" s="20" t="s">
        <v>145</v>
      </c>
      <c r="CI144" s="15">
        <v>313</v>
      </c>
      <c r="CJ144" s="15">
        <v>276</v>
      </c>
      <c r="CK144" s="15">
        <v>338</v>
      </c>
      <c r="CL144" s="15">
        <f>CI144+CJ144+CK144</f>
        <v>927</v>
      </c>
      <c r="CM144" s="20">
        <v>137.83000000000001</v>
      </c>
      <c r="CN144" s="20">
        <f t="shared" si="154"/>
        <v>127768.41000000002</v>
      </c>
      <c r="CO144" s="15">
        <f>IF(Table1[[#This Row],[Check 4 Status]]="Continued", Table1[[#This Row],[Check 4 Students Summer]], 0)</f>
        <v>313</v>
      </c>
      <c r="CP144" s="20">
        <f>Table1[[#This Row],[Check 4 Per Student Savings]]*CO144</f>
        <v>43140.79</v>
      </c>
      <c r="CQ144" s="15">
        <f>IF(Table1[[#This Row],[Check 4 Status]]="Continued", Table1[[#This Row],[Check 4 Students Fall]], 0)</f>
        <v>276</v>
      </c>
      <c r="CR144" s="20">
        <f>Table1[[#This Row],[Check 4 Per Student Savings]]*CQ144</f>
        <v>38041.08</v>
      </c>
      <c r="CS144" s="15">
        <f>IF(Table1[[#This Row],[Check 4 Status]]="Continued", Table1[[#This Row],[Check 4 Students Spring]], 0)</f>
        <v>338</v>
      </c>
      <c r="CT144" s="20">
        <f>Table1[[#This Row],[Check 4 Per Student Savings]]*CS144</f>
        <v>46586.54</v>
      </c>
      <c r="CU144" s="89">
        <f t="shared" si="155"/>
        <v>927</v>
      </c>
      <c r="CV144" s="20">
        <f t="shared" si="156"/>
        <v>127768.41</v>
      </c>
      <c r="CW144" s="20" t="s">
        <v>145</v>
      </c>
      <c r="CX144" s="15">
        <v>285</v>
      </c>
      <c r="CY144" s="15">
        <v>285</v>
      </c>
      <c r="CZ144" s="15">
        <v>285</v>
      </c>
      <c r="DA144" s="15">
        <f t="shared" si="157"/>
        <v>855</v>
      </c>
      <c r="DB144" s="20">
        <v>137.83000000000001</v>
      </c>
      <c r="DC144" s="20">
        <f t="shared" si="158"/>
        <v>117844.65000000001</v>
      </c>
      <c r="DD144" s="23" t="s">
        <v>136</v>
      </c>
      <c r="DE144" s="15">
        <f>IF(Table1[[#This Row],[Check 5 Status]]="Continued", Table1[[#This Row],[Check 5 Students Summer]], 0)</f>
        <v>285</v>
      </c>
      <c r="DF144" s="20">
        <f>Table1[[#This Row],[Check 5 Per Student Savings]]*DE144</f>
        <v>39281.550000000003</v>
      </c>
      <c r="DG144" s="15">
        <f>IF(Table1[[#This Row],[Check 5 Status]]="Continued", Table1[[#This Row],[Check 5 Students Fall]], 0)</f>
        <v>285</v>
      </c>
      <c r="DH144" s="20">
        <f>Table1[[#This Row],[Check 5 Per Student Savings]]*DG144</f>
        <v>39281.550000000003</v>
      </c>
      <c r="DI144" s="15">
        <f>IF(Table1[[#This Row],[Check 5 Status]]="Continued", Table1[[#This Row],[Check 5 Students Spring]], 0)</f>
        <v>285</v>
      </c>
      <c r="DJ144" s="20">
        <f>Table1[[#This Row],[Check 5 Per Student Savings]]*DI144</f>
        <v>39281.550000000003</v>
      </c>
      <c r="DK144" s="15">
        <f t="shared" si="159"/>
        <v>855</v>
      </c>
      <c r="DL144" s="20">
        <f t="shared" si="160"/>
        <v>117844.65000000001</v>
      </c>
      <c r="DM144" s="20" t="s">
        <v>145</v>
      </c>
      <c r="DN144" s="15">
        <v>285</v>
      </c>
      <c r="DO144" s="15">
        <v>285</v>
      </c>
      <c r="DP144" s="15">
        <v>285</v>
      </c>
      <c r="DQ144" s="15">
        <f t="shared" si="161"/>
        <v>855</v>
      </c>
      <c r="DR144" s="20">
        <v>137.83000000000001</v>
      </c>
      <c r="DS144" s="20">
        <f t="shared" si="162"/>
        <v>117844.65000000001</v>
      </c>
      <c r="DT144" s="23" t="s">
        <v>136</v>
      </c>
      <c r="DU144" s="15">
        <f>IF(Table1[[#This Row],[Check 6 Status]]="Continued", Table1[[#This Row],[Check 6 Students Summer]], 0)</f>
        <v>285</v>
      </c>
      <c r="DV144" s="20">
        <f>Table1[[#This Row],[Check 6 Per Student Savings]]*DU144</f>
        <v>39281.550000000003</v>
      </c>
      <c r="DW144" s="15">
        <f>IF(Table1[[#This Row],[Check 6 Status]]="Continued", Table1[[#This Row],[Check 6 Students Fall]], 0)</f>
        <v>285</v>
      </c>
      <c r="DX144" s="20">
        <f>Table1[[#This Row],[Check 6 Per Student Savings]]*DW144</f>
        <v>39281.550000000003</v>
      </c>
      <c r="DY144" s="15">
        <f>IF(Table1[[#This Row],[Check 6 Status]]="Continued", Table1[[#This Row],[Check 6 Students Spring]], 0)</f>
        <v>285</v>
      </c>
      <c r="DZ144" s="20">
        <f>Table1[[#This Row],[Check 6 Per Student Savings]]*DY144</f>
        <v>39281.550000000003</v>
      </c>
      <c r="EA144" s="15">
        <f t="shared" si="165"/>
        <v>855</v>
      </c>
      <c r="EB144" s="20">
        <f t="shared" si="166"/>
        <v>117844.65000000001</v>
      </c>
      <c r="EC144"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5046</v>
      </c>
      <c r="ED144"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704787.94000000006</v>
      </c>
      <c r="EE144" s="20">
        <f>Table1[[#This Row],[Grand Total Savings]]/Table1[[#This Row],[Total Award]]</f>
        <v>23.492931333333335</v>
      </c>
      <c r="EF144" s="13"/>
      <c r="EG144" s="13"/>
      <c r="EH144" s="13"/>
      <c r="EI144" s="13"/>
      <c r="EJ144" s="13"/>
      <c r="EK144" s="13"/>
      <c r="EL144" s="13"/>
      <c r="FB144" s="13"/>
      <c r="FC144" s="13"/>
      <c r="FD144" s="13"/>
      <c r="FE144" s="13"/>
    </row>
    <row r="145" spans="1:161" x14ac:dyDescent="0.25">
      <c r="A145" s="116">
        <v>304</v>
      </c>
      <c r="B145" s="39" t="s">
        <v>694</v>
      </c>
      <c r="C145" s="23" t="s">
        <v>5</v>
      </c>
      <c r="D145" s="71" t="s">
        <v>134</v>
      </c>
      <c r="E145" s="13" t="s">
        <v>279</v>
      </c>
      <c r="F145" s="52">
        <v>29826</v>
      </c>
      <c r="G145" s="23" t="s">
        <v>136</v>
      </c>
      <c r="H145" s="28" t="s">
        <v>743</v>
      </c>
      <c r="I145" s="28" t="s">
        <v>744</v>
      </c>
      <c r="J145" s="28" t="s">
        <v>351</v>
      </c>
      <c r="K145" s="28" t="s">
        <v>352</v>
      </c>
      <c r="L145" s="28" t="s">
        <v>305</v>
      </c>
      <c r="M145" s="13" t="s">
        <v>163</v>
      </c>
      <c r="N145" s="13" t="s">
        <v>142</v>
      </c>
      <c r="O145" s="13" t="s">
        <v>163</v>
      </c>
      <c r="P145" s="20">
        <v>132664</v>
      </c>
      <c r="Q145" s="13">
        <v>736</v>
      </c>
      <c r="R145" s="20">
        <f t="shared" si="141"/>
        <v>180.25</v>
      </c>
      <c r="S145" s="15">
        <f t="shared" si="168"/>
        <v>245.33333333333334</v>
      </c>
      <c r="T145" s="15">
        <f t="shared" si="169"/>
        <v>245.33333333333334</v>
      </c>
      <c r="U145" s="15">
        <f t="shared" si="170"/>
        <v>245.33333333333334</v>
      </c>
      <c r="V145" s="13" t="s">
        <v>547</v>
      </c>
      <c r="W145" s="13" t="s">
        <v>144</v>
      </c>
      <c r="Z145" s="13" t="s">
        <v>145</v>
      </c>
      <c r="AA145" s="15">
        <v>0</v>
      </c>
      <c r="AB145" s="20">
        <v>0</v>
      </c>
      <c r="AC145" s="15">
        <v>0</v>
      </c>
      <c r="AD145" s="20">
        <f t="shared" si="144"/>
        <v>0</v>
      </c>
      <c r="AE145" s="15">
        <v>0</v>
      </c>
      <c r="AF145" s="20">
        <f t="shared" si="146"/>
        <v>0</v>
      </c>
      <c r="AG145" s="15">
        <v>0</v>
      </c>
      <c r="AH145" s="20">
        <f t="shared" si="147"/>
        <v>0</v>
      </c>
      <c r="AI145" s="15">
        <v>0</v>
      </c>
      <c r="AJ145" s="20">
        <f t="shared" si="148"/>
        <v>0</v>
      </c>
      <c r="AK145" s="15">
        <v>0</v>
      </c>
      <c r="AL145" s="20">
        <f t="shared" si="167"/>
        <v>0</v>
      </c>
      <c r="AM145" s="15">
        <v>0</v>
      </c>
      <c r="AN145" s="20">
        <v>0</v>
      </c>
      <c r="AO145" s="16">
        <v>0</v>
      </c>
      <c r="AP145" s="20">
        <v>0</v>
      </c>
      <c r="AQ145" s="16">
        <v>0</v>
      </c>
      <c r="AR145" s="20">
        <v>0</v>
      </c>
      <c r="AS145" s="16">
        <v>0</v>
      </c>
      <c r="AT145" s="20">
        <v>0</v>
      </c>
      <c r="AU145" s="16">
        <v>0</v>
      </c>
      <c r="AV145" s="20">
        <v>0</v>
      </c>
      <c r="AW145" s="16">
        <f>Table1[[#This Row],[Students Per Fall]]</f>
        <v>245.33333333333334</v>
      </c>
      <c r="AX145" s="20">
        <f t="shared" si="142"/>
        <v>44221.333333333336</v>
      </c>
      <c r="AY145" s="16">
        <f>IF(Table1[[#This Row],[Sustainability Check 1 (2017-2018) Status]]="Continued", Table1[[#This Row],[Students Per Spring]], 0)</f>
        <v>245.33333333333334</v>
      </c>
      <c r="AZ145" s="20">
        <f t="shared" si="143"/>
        <v>44221.333333333336</v>
      </c>
      <c r="BA145" s="16">
        <f t="shared" si="139"/>
        <v>490.66666666666669</v>
      </c>
      <c r="BB145" s="20">
        <f t="shared" si="140"/>
        <v>88442.666666666672</v>
      </c>
      <c r="BC145" s="20" t="s">
        <v>145</v>
      </c>
      <c r="BD145" s="16">
        <v>100</v>
      </c>
      <c r="BE145" s="16">
        <v>300</v>
      </c>
      <c r="BF145" s="16">
        <v>400</v>
      </c>
      <c r="BG145" s="16">
        <f t="shared" si="145"/>
        <v>800</v>
      </c>
      <c r="BH145" s="20">
        <v>180.25</v>
      </c>
      <c r="BI145" s="20">
        <f>Table1[[#This Row],[Check 2 Students Total]]*Table1[[#This Row],[Summer 2018 Price Check]]</f>
        <v>144200</v>
      </c>
      <c r="BJ145" s="16">
        <f>IF(Table1[[#This Row],[Sustainability Check 2 (2018-2019) Status]]="Continued", Table1[[#This Row],[Check 2 Students Summer]], 0)</f>
        <v>100</v>
      </c>
      <c r="BK145" s="20">
        <f>Table1[[#This Row],[Summer 2018 Price Check]]*BJ145</f>
        <v>18025</v>
      </c>
      <c r="BL145" s="16">
        <f>IF(Table1[[#This Row],[Sustainability Check 2 (2018-2019) Status]]="Continued", Table1[[#This Row],[Check 2 Students Fall]], 0)</f>
        <v>300</v>
      </c>
      <c r="BM145" s="20">
        <f>Table1[[#This Row],[Summer 2018 Price Check]]*BL145</f>
        <v>54075</v>
      </c>
      <c r="BN145" s="15">
        <f>IF(Table1[[#This Row],[Sustainability Check 2 (2018-2019) Status]]="Continued", Table1[Check 2 Students Spring], 0)</f>
        <v>400</v>
      </c>
      <c r="BO145" s="20">
        <f>Table1[[#This Row],[Summer 2018 Price Check]]*Table1[[#This Row],[Spring 2019 Students]]</f>
        <v>72100</v>
      </c>
      <c r="BP145" s="16">
        <f t="shared" si="149"/>
        <v>800</v>
      </c>
      <c r="BQ145" s="20">
        <f t="shared" si="150"/>
        <v>144200</v>
      </c>
      <c r="BR145" s="20" t="s">
        <v>145</v>
      </c>
      <c r="BS145" s="15">
        <v>100</v>
      </c>
      <c r="BT145" s="15">
        <v>319</v>
      </c>
      <c r="BU145" s="15">
        <v>415</v>
      </c>
      <c r="BV145" s="15">
        <f t="shared" si="163"/>
        <v>834</v>
      </c>
      <c r="BW145" s="20">
        <v>180.25</v>
      </c>
      <c r="BX145" s="20">
        <f t="shared" si="151"/>
        <v>150328.5</v>
      </c>
      <c r="BY145" s="13" t="s">
        <v>547</v>
      </c>
      <c r="BZ145" s="15">
        <f>IF(Table1[[#This Row],[Check 3 Status]]="Continued", Table1[[#This Row],[Check 3 Students Summer]], 0)</f>
        <v>100</v>
      </c>
      <c r="CA145" s="20">
        <f>Table1[[#This Row],[Check 3 Per Student Savings]]*BZ145</f>
        <v>18025</v>
      </c>
      <c r="CB145" s="15">
        <f>IF(Table1[[#This Row],[Check 3 Status]]="Continued", Table1[[#This Row],[Check 3 Students Fall]], 0)</f>
        <v>319</v>
      </c>
      <c r="CC145" s="20">
        <f>Table1[[#This Row],[Check 3 Per Student Savings]]*CB145</f>
        <v>57499.75</v>
      </c>
      <c r="CD145" s="15">
        <f>IF(Table1[[#This Row],[Check 3 Status]]="Continued", Table1[[#This Row],[Check 3 Students Spring]], 0)</f>
        <v>415</v>
      </c>
      <c r="CE145" s="20">
        <f>Table1[[#This Row],[Check 3 Per Student Savings]]*CD145</f>
        <v>74803.75</v>
      </c>
      <c r="CF145" s="15">
        <f t="shared" si="152"/>
        <v>834</v>
      </c>
      <c r="CG145" s="20">
        <f t="shared" si="153"/>
        <v>150328.5</v>
      </c>
      <c r="CH145" s="20" t="s">
        <v>145</v>
      </c>
      <c r="CI145" s="15">
        <v>100</v>
      </c>
      <c r="CJ145" s="15">
        <v>319</v>
      </c>
      <c r="CK145" s="15">
        <v>415</v>
      </c>
      <c r="CL145" s="15">
        <f>CI145+CJ145+CK145</f>
        <v>834</v>
      </c>
      <c r="CM145" s="20">
        <v>180.25</v>
      </c>
      <c r="CN145" s="20">
        <f t="shared" si="154"/>
        <v>150328.5</v>
      </c>
      <c r="CO145" s="15">
        <f>IF(Table1[[#This Row],[Check 4 Status]]="Continued", Table1[[#This Row],[Check 4 Students Summer]], 0)</f>
        <v>100</v>
      </c>
      <c r="CP145" s="20">
        <f>Table1[[#This Row],[Check 4 Per Student Savings]]*CO145</f>
        <v>18025</v>
      </c>
      <c r="CQ145" s="15">
        <f>IF(Table1[[#This Row],[Check 4 Status]]="Continued", Table1[[#This Row],[Check 4 Students Fall]], 0)</f>
        <v>319</v>
      </c>
      <c r="CR145" s="20">
        <f>Table1[[#This Row],[Check 4 Per Student Savings]]*CQ145</f>
        <v>57499.75</v>
      </c>
      <c r="CS145" s="15">
        <f>IF(Table1[[#This Row],[Check 4 Status]]="Continued", Table1[[#This Row],[Check 4 Students Spring]], 0)</f>
        <v>415</v>
      </c>
      <c r="CT145" s="20">
        <f>Table1[[#This Row],[Check 4 Per Student Savings]]*CS145</f>
        <v>74803.75</v>
      </c>
      <c r="CU145" s="89">
        <f t="shared" si="155"/>
        <v>834</v>
      </c>
      <c r="CV145" s="20">
        <f t="shared" si="156"/>
        <v>150328.5</v>
      </c>
      <c r="CW145" s="20" t="s">
        <v>145</v>
      </c>
      <c r="CX145" s="15">
        <v>245.33333333333334</v>
      </c>
      <c r="CY145" s="15">
        <v>245.33333333333334</v>
      </c>
      <c r="CZ145" s="15">
        <v>245.33333333333334</v>
      </c>
      <c r="DA145" s="15">
        <f t="shared" si="157"/>
        <v>736</v>
      </c>
      <c r="DB145" s="20">
        <v>180.25</v>
      </c>
      <c r="DC145" s="20">
        <f t="shared" si="158"/>
        <v>132664</v>
      </c>
      <c r="DD145" s="23" t="s">
        <v>136</v>
      </c>
      <c r="DE145" s="15">
        <f>IF(Table1[[#This Row],[Check 5 Status]]="Continued", Table1[[#This Row],[Check 5 Students Summer]], 0)</f>
        <v>245.33333333333334</v>
      </c>
      <c r="DF145" s="20">
        <f>Table1[[#This Row],[Check 5 Per Student Savings]]*DE145</f>
        <v>44221.333333333336</v>
      </c>
      <c r="DG145" s="15">
        <f>IF(Table1[[#This Row],[Check 5 Status]]="Continued", Table1[[#This Row],[Check 5 Students Fall]], 0)</f>
        <v>245.33333333333334</v>
      </c>
      <c r="DH145" s="20">
        <f>Table1[[#This Row],[Check 5 Per Student Savings]]*DG145</f>
        <v>44221.333333333336</v>
      </c>
      <c r="DI145" s="15">
        <f>IF(Table1[[#This Row],[Check 5 Status]]="Continued", Table1[[#This Row],[Check 5 Students Spring]], 0)</f>
        <v>245.33333333333334</v>
      </c>
      <c r="DJ145" s="20">
        <f>Table1[[#This Row],[Check 5 Per Student Savings]]*DI145</f>
        <v>44221.333333333336</v>
      </c>
      <c r="DK145" s="15">
        <f t="shared" si="159"/>
        <v>736</v>
      </c>
      <c r="DL145" s="20">
        <f t="shared" si="160"/>
        <v>132664</v>
      </c>
      <c r="DM145" s="20" t="s">
        <v>145</v>
      </c>
      <c r="DN145" s="15">
        <v>245.33333333333334</v>
      </c>
      <c r="DO145" s="15">
        <v>245.33333333333334</v>
      </c>
      <c r="DP145" s="15">
        <v>245.33333333333334</v>
      </c>
      <c r="DQ145" s="15">
        <f t="shared" si="161"/>
        <v>736</v>
      </c>
      <c r="DR145" s="20">
        <v>180.25</v>
      </c>
      <c r="DS145" s="20">
        <f t="shared" si="162"/>
        <v>132664</v>
      </c>
      <c r="DT145" s="23" t="s">
        <v>136</v>
      </c>
      <c r="DU145" s="15">
        <f>IF(Table1[[#This Row],[Check 6 Status]]="Continued", Table1[[#This Row],[Check 6 Students Summer]], 0)</f>
        <v>245.33333333333334</v>
      </c>
      <c r="DV145" s="20">
        <f>Table1[[#This Row],[Check 6 Per Student Savings]]*DU145</f>
        <v>44221.333333333336</v>
      </c>
      <c r="DW145" s="15">
        <f>IF(Table1[[#This Row],[Check 6 Status]]="Continued", Table1[[#This Row],[Check 6 Students Fall]], 0)</f>
        <v>245.33333333333334</v>
      </c>
      <c r="DX145" s="20">
        <f>Table1[[#This Row],[Check 6 Per Student Savings]]*DW145</f>
        <v>44221.333333333336</v>
      </c>
      <c r="DY145" s="15">
        <f>IF(Table1[[#This Row],[Check 6 Status]]="Continued", Table1[[#This Row],[Check 6 Students Spring]], 0)</f>
        <v>245.33333333333334</v>
      </c>
      <c r="DZ145" s="20">
        <f>Table1[[#This Row],[Check 6 Per Student Savings]]*DY145</f>
        <v>44221.333333333336</v>
      </c>
      <c r="EA145" s="15">
        <f t="shared" si="165"/>
        <v>736</v>
      </c>
      <c r="EB145" s="20">
        <f t="shared" si="166"/>
        <v>132664</v>
      </c>
      <c r="EC145"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4430.666666666667</v>
      </c>
      <c r="ED145"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798627.66666666674</v>
      </c>
      <c r="EE145" s="20">
        <f>Table1[[#This Row],[Grand Total Savings]]/Table1[[#This Row],[Total Award]]</f>
        <v>26.776224323297349</v>
      </c>
      <c r="EF145" s="13"/>
      <c r="EG145" s="13"/>
      <c r="EH145" s="13"/>
      <c r="EI145" s="13"/>
      <c r="EJ145" s="13"/>
      <c r="EK145" s="13"/>
      <c r="EL145" s="13"/>
      <c r="FB145" s="13"/>
      <c r="FC145" s="13"/>
      <c r="FD145" s="13"/>
      <c r="FE145" s="13"/>
    </row>
    <row r="146" spans="1:161" x14ac:dyDescent="0.25">
      <c r="A146" s="116">
        <v>308</v>
      </c>
      <c r="B146" s="39" t="s">
        <v>694</v>
      </c>
      <c r="C146" s="23" t="s">
        <v>5</v>
      </c>
      <c r="D146" s="71" t="s">
        <v>134</v>
      </c>
      <c r="E146" s="13" t="s">
        <v>183</v>
      </c>
      <c r="F146" s="52">
        <v>10800</v>
      </c>
      <c r="G146" s="23" t="s">
        <v>136</v>
      </c>
      <c r="H146" s="28" t="s">
        <v>745</v>
      </c>
      <c r="I146" s="28" t="s">
        <v>746</v>
      </c>
      <c r="J146" s="28" t="s">
        <v>747</v>
      </c>
      <c r="K146" s="28" t="s">
        <v>748</v>
      </c>
      <c r="L146" s="28" t="s">
        <v>188</v>
      </c>
      <c r="M146" s="13" t="s">
        <v>163</v>
      </c>
      <c r="N146" s="13" t="s">
        <v>163</v>
      </c>
      <c r="O146" s="13" t="s">
        <v>163</v>
      </c>
      <c r="P146" s="20">
        <v>161998</v>
      </c>
      <c r="Q146" s="16">
        <v>3028</v>
      </c>
      <c r="R146" s="20">
        <f t="shared" si="141"/>
        <v>53.5</v>
      </c>
      <c r="S146" s="15">
        <f t="shared" si="168"/>
        <v>1009.3333333333334</v>
      </c>
      <c r="T146" s="15">
        <f t="shared" si="169"/>
        <v>1009.3333333333334</v>
      </c>
      <c r="U146" s="15">
        <f t="shared" si="170"/>
        <v>1009.3333333333334</v>
      </c>
      <c r="V146" s="13" t="s">
        <v>547</v>
      </c>
      <c r="W146" s="13" t="s">
        <v>144</v>
      </c>
      <c r="Z146" s="13" t="s">
        <v>145</v>
      </c>
      <c r="AA146" s="15">
        <v>0</v>
      </c>
      <c r="AB146" s="20">
        <v>0</v>
      </c>
      <c r="AC146" s="15">
        <v>0</v>
      </c>
      <c r="AD146" s="20">
        <f t="shared" si="144"/>
        <v>0</v>
      </c>
      <c r="AE146" s="15">
        <v>0</v>
      </c>
      <c r="AF146" s="20">
        <f t="shared" si="146"/>
        <v>0</v>
      </c>
      <c r="AG146" s="15">
        <v>0</v>
      </c>
      <c r="AH146" s="20">
        <f t="shared" si="147"/>
        <v>0</v>
      </c>
      <c r="AI146" s="15">
        <v>0</v>
      </c>
      <c r="AJ146" s="20">
        <f t="shared" si="148"/>
        <v>0</v>
      </c>
      <c r="AK146" s="15">
        <v>0</v>
      </c>
      <c r="AL146" s="20">
        <f t="shared" si="167"/>
        <v>0</v>
      </c>
      <c r="AM146" s="15">
        <v>0</v>
      </c>
      <c r="AN146" s="20">
        <v>0</v>
      </c>
      <c r="AO146" s="16">
        <v>0</v>
      </c>
      <c r="AP146" s="20">
        <v>0</v>
      </c>
      <c r="AQ146" s="16">
        <v>0</v>
      </c>
      <c r="AR146" s="20">
        <v>0</v>
      </c>
      <c r="AS146" s="16">
        <v>0</v>
      </c>
      <c r="AT146" s="20">
        <v>0</v>
      </c>
      <c r="AU146" s="16">
        <v>0</v>
      </c>
      <c r="AV146" s="20">
        <v>0</v>
      </c>
      <c r="AW146" s="16">
        <f>Table1[[#This Row],[Students Per Fall]]</f>
        <v>1009.3333333333334</v>
      </c>
      <c r="AX146" s="20">
        <f t="shared" si="142"/>
        <v>53999.333333333336</v>
      </c>
      <c r="AY146" s="16">
        <f>IF(Table1[[#This Row],[Sustainability Check 1 (2017-2018) Status]]="Continued", Table1[[#This Row],[Students Per Spring]], 0)</f>
        <v>1009.3333333333334</v>
      </c>
      <c r="AZ146" s="20">
        <f t="shared" si="143"/>
        <v>53999.333333333336</v>
      </c>
      <c r="BA146" s="16">
        <f t="shared" si="139"/>
        <v>2018.6666666666667</v>
      </c>
      <c r="BB146" s="20">
        <f t="shared" si="140"/>
        <v>107998.66666666667</v>
      </c>
      <c r="BC146" s="20" t="s">
        <v>145</v>
      </c>
      <c r="BD146" s="16">
        <v>281</v>
      </c>
      <c r="BE146" s="16">
        <v>576</v>
      </c>
      <c r="BF146" s="16">
        <v>633</v>
      </c>
      <c r="BG146" s="16">
        <f t="shared" si="145"/>
        <v>1490</v>
      </c>
      <c r="BH146" s="20">
        <v>131.25</v>
      </c>
      <c r="BI146" s="20">
        <f>Table1[[#This Row],[Check 2 Students Total]]*Table1[[#This Row],[Summer 2018 Price Check]]</f>
        <v>195562.5</v>
      </c>
      <c r="BJ146" s="16">
        <f>IF(Table1[[#This Row],[Sustainability Check 2 (2018-2019) Status]]="Continued", Table1[[#This Row],[Check 2 Students Summer]], 0)</f>
        <v>281</v>
      </c>
      <c r="BK146" s="20">
        <f>Table1[[#This Row],[Summer 2018 Price Check]]*BJ146</f>
        <v>36881.25</v>
      </c>
      <c r="BL146" s="16">
        <f>IF(Table1[[#This Row],[Sustainability Check 2 (2018-2019) Status]]="Continued", Table1[[#This Row],[Check 2 Students Fall]], 0)</f>
        <v>576</v>
      </c>
      <c r="BM146" s="20">
        <f>Table1[[#This Row],[Summer 2018 Price Check]]*BL146</f>
        <v>75600</v>
      </c>
      <c r="BN146" s="15">
        <f>IF(Table1[[#This Row],[Sustainability Check 2 (2018-2019) Status]]="Continued", Table1[Check 2 Students Spring], 0)</f>
        <v>633</v>
      </c>
      <c r="BO146" s="20">
        <f>Table1[[#This Row],[Summer 2018 Price Check]]*Table1[[#This Row],[Spring 2019 Students]]</f>
        <v>83081.25</v>
      </c>
      <c r="BP146" s="16">
        <f t="shared" si="149"/>
        <v>1490</v>
      </c>
      <c r="BQ146" s="20">
        <f t="shared" si="150"/>
        <v>195562.5</v>
      </c>
      <c r="BR146" s="20" t="s">
        <v>145</v>
      </c>
      <c r="BS146" s="15">
        <v>281</v>
      </c>
      <c r="BT146" s="15">
        <v>576</v>
      </c>
      <c r="BU146" s="15">
        <v>633</v>
      </c>
      <c r="BV146" s="15">
        <f t="shared" si="163"/>
        <v>1490</v>
      </c>
      <c r="BW146" s="20">
        <v>100</v>
      </c>
      <c r="BX146" s="20">
        <f t="shared" si="151"/>
        <v>149000</v>
      </c>
      <c r="BY146" s="13" t="s">
        <v>547</v>
      </c>
      <c r="BZ146" s="15">
        <f>IF(Table1[[#This Row],[Check 3 Status]]="Continued", Table1[[#This Row],[Check 3 Students Summer]], 0)</f>
        <v>281</v>
      </c>
      <c r="CA146" s="20">
        <f>Table1[[#This Row],[Check 3 Per Student Savings]]*BZ146</f>
        <v>28100</v>
      </c>
      <c r="CB146" s="15">
        <f>IF(Table1[[#This Row],[Check 3 Status]]="Continued", Table1[[#This Row],[Check 3 Students Fall]], 0)</f>
        <v>576</v>
      </c>
      <c r="CC146" s="20">
        <f>Table1[[#This Row],[Check 3 Per Student Savings]]*CB146</f>
        <v>57600</v>
      </c>
      <c r="CD146" s="15">
        <f>IF(Table1[[#This Row],[Check 3 Status]]="Continued", Table1[[#This Row],[Check 3 Students Spring]], 0)</f>
        <v>633</v>
      </c>
      <c r="CE146" s="20">
        <f>Table1[[#This Row],[Check 3 Per Student Savings]]*CD146</f>
        <v>63300</v>
      </c>
      <c r="CF146" s="15">
        <f t="shared" si="152"/>
        <v>1490</v>
      </c>
      <c r="CG146" s="20">
        <f t="shared" si="153"/>
        <v>149000</v>
      </c>
      <c r="CH146" s="20" t="s">
        <v>156</v>
      </c>
      <c r="CI146" s="15">
        <v>281</v>
      </c>
      <c r="CJ146" s="15">
        <v>576</v>
      </c>
      <c r="CK146" s="15">
        <v>633</v>
      </c>
      <c r="CL146" s="15">
        <v>0</v>
      </c>
      <c r="CM146" s="20">
        <v>0</v>
      </c>
      <c r="CN146" s="20">
        <f t="shared" si="154"/>
        <v>0</v>
      </c>
      <c r="CO146" s="15">
        <f>IF(Table1[[#This Row],[Check 4 Status]]="Continued", Table1[[#This Row],[Check 4 Students Summer]], 0)</f>
        <v>0</v>
      </c>
      <c r="CP146" s="20">
        <f>Table1[[#This Row],[Check 4 Per Student Savings]]*CO146</f>
        <v>0</v>
      </c>
      <c r="CQ146" s="15">
        <f>IF(Table1[[#This Row],[Check 4 Status]]="Continued", Table1[[#This Row],[Check 4 Students Fall]], 0)</f>
        <v>0</v>
      </c>
      <c r="CR146" s="20">
        <f>Table1[[#This Row],[Check 4 Per Student Savings]]*CQ146</f>
        <v>0</v>
      </c>
      <c r="CS146" s="15">
        <f>IF(Table1[[#This Row],[Check 4 Status]]="Continued", Table1[[#This Row],[Check 4 Students Spring]], 0)</f>
        <v>0</v>
      </c>
      <c r="CT146" s="20">
        <f>Table1[[#This Row],[Check 4 Per Student Savings]]*CS146</f>
        <v>0</v>
      </c>
      <c r="CU146" s="89">
        <f t="shared" si="155"/>
        <v>0</v>
      </c>
      <c r="CV146" s="20">
        <f t="shared" si="156"/>
        <v>0</v>
      </c>
      <c r="CW146" s="20" t="s">
        <v>156</v>
      </c>
      <c r="CX146" s="15">
        <v>1009.3333333333334</v>
      </c>
      <c r="CY146" s="15">
        <v>1009.3333333333334</v>
      </c>
      <c r="CZ146" s="15">
        <v>1009.3333333333334</v>
      </c>
      <c r="DA146" s="15">
        <f t="shared" si="157"/>
        <v>3028</v>
      </c>
      <c r="DB146" s="20">
        <v>0</v>
      </c>
      <c r="DC146" s="20">
        <f t="shared" si="158"/>
        <v>0</v>
      </c>
      <c r="DD146" s="23" t="s">
        <v>136</v>
      </c>
      <c r="DE146" s="15">
        <f>IF(Table1[[#This Row],[Check 5 Status]]="Continued", Table1[[#This Row],[Check 5 Students Summer]], 0)</f>
        <v>0</v>
      </c>
      <c r="DF146" s="20">
        <f>Table1[[#This Row],[Check 5 Per Student Savings]]*DE146</f>
        <v>0</v>
      </c>
      <c r="DG146" s="15">
        <f>IF(Table1[[#This Row],[Check 5 Status]]="Continued", Table1[[#This Row],[Check 5 Students Fall]], 0)</f>
        <v>0</v>
      </c>
      <c r="DH146" s="20">
        <f>Table1[[#This Row],[Check 5 Per Student Savings]]*DG146</f>
        <v>0</v>
      </c>
      <c r="DI146" s="15">
        <f>IF(Table1[[#This Row],[Check 5 Status]]="Continued", Table1[[#This Row],[Check 5 Students Spring]], 0)</f>
        <v>0</v>
      </c>
      <c r="DJ146" s="20">
        <f>Table1[[#This Row],[Check 5 Per Student Savings]]*DI146</f>
        <v>0</v>
      </c>
      <c r="DK146" s="15">
        <f t="shared" si="159"/>
        <v>0</v>
      </c>
      <c r="DL146" s="20">
        <f t="shared" si="160"/>
        <v>0</v>
      </c>
      <c r="DM146" s="20" t="s">
        <v>156</v>
      </c>
      <c r="DN146" s="15">
        <v>1009.3333333333334</v>
      </c>
      <c r="DO146" s="15">
        <v>1009.3333333333334</v>
      </c>
      <c r="DP146" s="15">
        <v>1009.3333333333334</v>
      </c>
      <c r="DQ146" s="15">
        <f t="shared" si="161"/>
        <v>3028</v>
      </c>
      <c r="DR146" s="20">
        <v>0</v>
      </c>
      <c r="DS146" s="20">
        <f t="shared" si="162"/>
        <v>0</v>
      </c>
      <c r="DT146" s="23" t="s">
        <v>136</v>
      </c>
      <c r="DU146" s="15">
        <f>IF(Table1[[#This Row],[Check 6 Status]]="Continued", Table1[[#This Row],[Check 6 Students Summer]], 0)</f>
        <v>0</v>
      </c>
      <c r="DV146" s="20">
        <f>Table1[[#This Row],[Check 6 Per Student Savings]]*DU146</f>
        <v>0</v>
      </c>
      <c r="DW146" s="15">
        <f>IF(Table1[[#This Row],[Check 6 Status]]="Continued", Table1[[#This Row],[Check 6 Students Fall]], 0)</f>
        <v>0</v>
      </c>
      <c r="DX146" s="20">
        <f>Table1[[#This Row],[Check 6 Per Student Savings]]*DW146</f>
        <v>0</v>
      </c>
      <c r="DY146" s="15">
        <f>IF(Table1[[#This Row],[Check 6 Status]]="Continued", Table1[[#This Row],[Check 6 Students Spring]], 0)</f>
        <v>0</v>
      </c>
      <c r="DZ146" s="20">
        <f>Table1[[#This Row],[Check 6 Per Student Savings]]*DY146</f>
        <v>0</v>
      </c>
      <c r="EA146" s="15">
        <f t="shared" si="165"/>
        <v>0</v>
      </c>
      <c r="EB146" s="20">
        <f t="shared" si="166"/>
        <v>0</v>
      </c>
      <c r="EC146"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4998.666666666667</v>
      </c>
      <c r="ED146"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452561.16666666669</v>
      </c>
      <c r="EE146" s="20">
        <f>Table1[[#This Row],[Grand Total Savings]]/Table1[[#This Row],[Total Award]]</f>
        <v>41.903811728395063</v>
      </c>
      <c r="EF146" s="13"/>
      <c r="EG146" s="13"/>
      <c r="EH146" s="13"/>
      <c r="EI146" s="13"/>
      <c r="EJ146" s="13"/>
      <c r="EK146" s="13"/>
      <c r="EL146" s="13"/>
      <c r="FB146" s="13"/>
      <c r="FC146" s="13"/>
      <c r="FD146" s="13"/>
      <c r="FE146" s="13"/>
    </row>
    <row r="147" spans="1:161" x14ac:dyDescent="0.25">
      <c r="A147" s="116">
        <v>309</v>
      </c>
      <c r="B147" s="39" t="s">
        <v>749</v>
      </c>
      <c r="C147" s="23" t="s">
        <v>5</v>
      </c>
      <c r="D147" s="71" t="s">
        <v>134</v>
      </c>
      <c r="E147" s="13" t="s">
        <v>279</v>
      </c>
      <c r="F147" s="52">
        <v>10800</v>
      </c>
      <c r="G147" s="23" t="s">
        <v>136</v>
      </c>
      <c r="H147" s="28" t="s">
        <v>750</v>
      </c>
      <c r="I147" s="41" t="s">
        <v>751</v>
      </c>
      <c r="J147" s="28" t="s">
        <v>752</v>
      </c>
      <c r="K147" s="28" t="s">
        <v>753</v>
      </c>
      <c r="L147" s="28" t="s">
        <v>201</v>
      </c>
      <c r="M147" s="13" t="s">
        <v>163</v>
      </c>
      <c r="N147" s="13" t="s">
        <v>163</v>
      </c>
      <c r="O147" s="13" t="s">
        <v>142</v>
      </c>
      <c r="P147" s="20">
        <v>92225</v>
      </c>
      <c r="Q147" s="13">
        <v>340</v>
      </c>
      <c r="R147" s="20">
        <f t="shared" si="141"/>
        <v>271.25</v>
      </c>
      <c r="S147" s="15">
        <f t="shared" si="168"/>
        <v>113.33333333333333</v>
      </c>
      <c r="T147" s="15">
        <f t="shared" si="169"/>
        <v>113.33333333333333</v>
      </c>
      <c r="U147" s="15">
        <f t="shared" si="170"/>
        <v>113.33333333333333</v>
      </c>
      <c r="V147" s="13" t="s">
        <v>547</v>
      </c>
      <c r="W147" s="13" t="s">
        <v>144</v>
      </c>
      <c r="Z147" s="13" t="s">
        <v>145</v>
      </c>
      <c r="AA147" s="15">
        <v>0</v>
      </c>
      <c r="AB147" s="20">
        <v>0</v>
      </c>
      <c r="AC147" s="15">
        <v>0</v>
      </c>
      <c r="AD147" s="20">
        <f t="shared" si="144"/>
        <v>0</v>
      </c>
      <c r="AE147" s="15">
        <v>0</v>
      </c>
      <c r="AF147" s="20">
        <f t="shared" si="146"/>
        <v>0</v>
      </c>
      <c r="AG147" s="15">
        <v>0</v>
      </c>
      <c r="AH147" s="20">
        <f t="shared" si="147"/>
        <v>0</v>
      </c>
      <c r="AI147" s="15">
        <v>0</v>
      </c>
      <c r="AJ147" s="20">
        <f t="shared" si="148"/>
        <v>0</v>
      </c>
      <c r="AK147" s="15">
        <v>0</v>
      </c>
      <c r="AL147" s="20">
        <f t="shared" si="167"/>
        <v>0</v>
      </c>
      <c r="AM147" s="15">
        <v>0</v>
      </c>
      <c r="AN147" s="20">
        <v>0</v>
      </c>
      <c r="AO147" s="16">
        <v>0</v>
      </c>
      <c r="AP147" s="20">
        <v>0</v>
      </c>
      <c r="AQ147" s="16">
        <v>0</v>
      </c>
      <c r="AR147" s="20">
        <v>0</v>
      </c>
      <c r="AS147" s="16">
        <v>0</v>
      </c>
      <c r="AT147" s="20">
        <v>0</v>
      </c>
      <c r="AU147" s="16">
        <v>0</v>
      </c>
      <c r="AV147" s="20">
        <v>0</v>
      </c>
      <c r="AW147" s="16">
        <f>Table1[[#This Row],[Students Per Fall]]</f>
        <v>113.33333333333333</v>
      </c>
      <c r="AX147" s="20">
        <f t="shared" si="142"/>
        <v>30741.666666666664</v>
      </c>
      <c r="AY147" s="16">
        <f>IF(Table1[[#This Row],[Sustainability Check 1 (2017-2018) Status]]="Continued", Table1[[#This Row],[Students Per Spring]], 0)</f>
        <v>113.33333333333333</v>
      </c>
      <c r="AZ147" s="20">
        <f t="shared" si="143"/>
        <v>30741.666666666664</v>
      </c>
      <c r="BA147" s="16">
        <f t="shared" si="139"/>
        <v>226.66666666666666</v>
      </c>
      <c r="BB147" s="20">
        <f t="shared" si="140"/>
        <v>61483.333333333328</v>
      </c>
      <c r="BC147" s="20" t="s">
        <v>145</v>
      </c>
      <c r="BD147" s="16">
        <v>120</v>
      </c>
      <c r="BE147" s="16">
        <v>120</v>
      </c>
      <c r="BF147" s="16">
        <v>120</v>
      </c>
      <c r="BG147" s="16">
        <f t="shared" si="145"/>
        <v>360</v>
      </c>
      <c r="BH147" s="24">
        <v>266.2</v>
      </c>
      <c r="BI147" s="20">
        <f>Table1[[#This Row],[Check 2 Students Total]]*Table1[[#This Row],[Summer 2018 Price Check]]</f>
        <v>95832</v>
      </c>
      <c r="BJ147" s="16">
        <f>IF(Table1[[#This Row],[Sustainability Check 2 (2018-2019) Status]]="Continued", Table1[[#This Row],[Check 2 Students Summer]], 0)</f>
        <v>120</v>
      </c>
      <c r="BK147" s="20">
        <f>Table1[[#This Row],[Summer 2018 Price Check]]*BJ147</f>
        <v>31944</v>
      </c>
      <c r="BL147" s="16">
        <f>IF(Table1[[#This Row],[Sustainability Check 2 (2018-2019) Status]]="Continued", Table1[[#This Row],[Check 2 Students Fall]], 0)</f>
        <v>120</v>
      </c>
      <c r="BM147" s="20">
        <f>Table1[[#This Row],[Summer 2018 Price Check]]*BL147</f>
        <v>31944</v>
      </c>
      <c r="BN147" s="15">
        <f>IF(Table1[[#This Row],[Sustainability Check 2 (2018-2019) Status]]="Continued", Table1[Check 2 Students Spring], 0)</f>
        <v>120</v>
      </c>
      <c r="BO147" s="20">
        <f>Table1[[#This Row],[Summer 2018 Price Check]]*Table1[[#This Row],[Spring 2019 Students]]</f>
        <v>31944</v>
      </c>
      <c r="BP147" s="16">
        <f t="shared" si="149"/>
        <v>360</v>
      </c>
      <c r="BQ147" s="20">
        <f t="shared" si="150"/>
        <v>95832</v>
      </c>
      <c r="BR147" s="20" t="s">
        <v>145</v>
      </c>
      <c r="BS147" s="15">
        <v>36</v>
      </c>
      <c r="BT147" s="15">
        <v>135</v>
      </c>
      <c r="BU147" s="15">
        <v>140</v>
      </c>
      <c r="BV147" s="15">
        <f t="shared" si="163"/>
        <v>311</v>
      </c>
      <c r="BW147" s="20">
        <v>271.25</v>
      </c>
      <c r="BX147" s="20">
        <f t="shared" si="151"/>
        <v>84358.75</v>
      </c>
      <c r="BY147" s="13" t="s">
        <v>547</v>
      </c>
      <c r="BZ147" s="15">
        <f>IF(Table1[[#This Row],[Check 3 Status]]="Continued", Table1[[#This Row],[Check 3 Students Summer]], 0)</f>
        <v>36</v>
      </c>
      <c r="CA147" s="20">
        <f>Table1[[#This Row],[Check 3 Per Student Savings]]*BZ147</f>
        <v>9765</v>
      </c>
      <c r="CB147" s="15">
        <f>IF(Table1[[#This Row],[Check 3 Status]]="Continued", Table1[[#This Row],[Check 3 Students Fall]], 0)</f>
        <v>135</v>
      </c>
      <c r="CC147" s="20">
        <f>Table1[[#This Row],[Check 3 Per Student Savings]]*CB147</f>
        <v>36618.75</v>
      </c>
      <c r="CD147" s="15">
        <f>IF(Table1[[#This Row],[Check 3 Status]]="Continued", Table1[[#This Row],[Check 3 Students Spring]], 0)</f>
        <v>140</v>
      </c>
      <c r="CE147" s="20">
        <f>Table1[[#This Row],[Check 3 Per Student Savings]]*CD147</f>
        <v>37975</v>
      </c>
      <c r="CF147" s="15">
        <f t="shared" si="152"/>
        <v>311</v>
      </c>
      <c r="CG147" s="20">
        <f t="shared" si="153"/>
        <v>84358.75</v>
      </c>
      <c r="CH147" s="20" t="s">
        <v>145</v>
      </c>
      <c r="CI147" s="15">
        <v>36</v>
      </c>
      <c r="CJ147" s="15">
        <v>135</v>
      </c>
      <c r="CK147" s="15">
        <v>140</v>
      </c>
      <c r="CL147" s="15">
        <f t="shared" ref="CL147:CL153" si="171">CI147+CJ147+CK147</f>
        <v>311</v>
      </c>
      <c r="CM147" s="20">
        <v>271.25</v>
      </c>
      <c r="CN147" s="20">
        <f t="shared" si="154"/>
        <v>84358.75</v>
      </c>
      <c r="CO147" s="15">
        <f>IF(Table1[[#This Row],[Check 4 Status]]="Continued", Table1[[#This Row],[Check 4 Students Summer]], 0)</f>
        <v>36</v>
      </c>
      <c r="CP147" s="20">
        <f>Table1[[#This Row],[Check 4 Per Student Savings]]*CO147</f>
        <v>9765</v>
      </c>
      <c r="CQ147" s="15">
        <f>IF(Table1[[#This Row],[Check 4 Status]]="Continued", Table1[[#This Row],[Check 4 Students Fall]], 0)</f>
        <v>135</v>
      </c>
      <c r="CR147" s="20">
        <f>Table1[[#This Row],[Check 4 Per Student Savings]]*CQ147</f>
        <v>36618.75</v>
      </c>
      <c r="CS147" s="15">
        <f>IF(Table1[[#This Row],[Check 4 Status]]="Continued", Table1[[#This Row],[Check 4 Students Spring]], 0)</f>
        <v>140</v>
      </c>
      <c r="CT147" s="20">
        <f>Table1[[#This Row],[Check 4 Per Student Savings]]*CS147</f>
        <v>37975</v>
      </c>
      <c r="CU147" s="89">
        <f t="shared" si="155"/>
        <v>311</v>
      </c>
      <c r="CV147" s="20">
        <f t="shared" si="156"/>
        <v>84358.75</v>
      </c>
      <c r="CW147" s="20" t="s">
        <v>145</v>
      </c>
      <c r="CX147" s="1">
        <v>17</v>
      </c>
      <c r="CY147" s="1">
        <v>118</v>
      </c>
      <c r="CZ147" s="1">
        <v>184</v>
      </c>
      <c r="DA147" s="15">
        <f t="shared" si="157"/>
        <v>319</v>
      </c>
      <c r="DB147" s="20">
        <v>220</v>
      </c>
      <c r="DC147" s="20">
        <f t="shared" si="158"/>
        <v>70180</v>
      </c>
      <c r="DD147" s="23" t="s">
        <v>136</v>
      </c>
      <c r="DE147" s="15">
        <f>IF(Table1[[#This Row],[Check 5 Status]]="Continued", Table1[[#This Row],[Check 5 Students Summer]], 0)</f>
        <v>17</v>
      </c>
      <c r="DF147" s="20">
        <f>Table1[[#This Row],[Check 5 Per Student Savings]]*DE147</f>
        <v>3740</v>
      </c>
      <c r="DG147" s="15">
        <f>IF(Table1[[#This Row],[Check 5 Status]]="Continued", Table1[[#This Row],[Check 5 Students Fall]], 0)</f>
        <v>118</v>
      </c>
      <c r="DH147" s="20">
        <f>Table1[[#This Row],[Check 5 Per Student Savings]]*DG147</f>
        <v>25960</v>
      </c>
      <c r="DI147" s="15">
        <f>IF(Table1[[#This Row],[Check 5 Status]]="Continued", Table1[[#This Row],[Check 5 Students Spring]], 0)</f>
        <v>184</v>
      </c>
      <c r="DJ147" s="20">
        <f>Table1[[#This Row],[Check 5 Per Student Savings]]*DI147</f>
        <v>40480</v>
      </c>
      <c r="DK147" s="15">
        <f t="shared" si="159"/>
        <v>319</v>
      </c>
      <c r="DL147" s="20">
        <f t="shared" si="160"/>
        <v>70180</v>
      </c>
      <c r="DM147" s="20" t="s">
        <v>145</v>
      </c>
      <c r="DN147" s="1">
        <v>17</v>
      </c>
      <c r="DO147" s="1">
        <v>118</v>
      </c>
      <c r="DP147" s="1">
        <v>184</v>
      </c>
      <c r="DQ147" s="15">
        <f t="shared" si="161"/>
        <v>319</v>
      </c>
      <c r="DR147" s="20">
        <v>220</v>
      </c>
      <c r="DS147" s="20">
        <f t="shared" si="162"/>
        <v>70180</v>
      </c>
      <c r="DT147" s="23" t="s">
        <v>136</v>
      </c>
      <c r="DU147" s="15">
        <f>IF(Table1[[#This Row],[Check 6 Status]]="Continued", Table1[[#This Row],[Check 6 Students Summer]], 0)</f>
        <v>17</v>
      </c>
      <c r="DV147" s="20">
        <f>Table1[[#This Row],[Check 6 Per Student Savings]]*DU147</f>
        <v>3740</v>
      </c>
      <c r="DW147" s="15">
        <f>IF(Table1[[#This Row],[Check 6 Status]]="Continued", Table1[[#This Row],[Check 6 Students Fall]], 0)</f>
        <v>118</v>
      </c>
      <c r="DX147" s="20">
        <f>Table1[[#This Row],[Check 6 Per Student Savings]]*DW147</f>
        <v>25960</v>
      </c>
      <c r="DY147" s="15">
        <f>IF(Table1[[#This Row],[Check 6 Status]]="Continued", Table1[[#This Row],[Check 6 Students Spring]], 0)</f>
        <v>184</v>
      </c>
      <c r="DZ147" s="20">
        <f>Table1[[#This Row],[Check 6 Per Student Savings]]*DY147</f>
        <v>40480</v>
      </c>
      <c r="EA147" s="15">
        <f t="shared" si="165"/>
        <v>319</v>
      </c>
      <c r="EB147" s="20">
        <f t="shared" si="166"/>
        <v>70180</v>
      </c>
      <c r="EC147"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1846.6666666666665</v>
      </c>
      <c r="ED147"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466392.83333333331</v>
      </c>
      <c r="EE147" s="20">
        <f>Table1[[#This Row],[Grand Total Savings]]/Table1[[#This Row],[Total Award]]</f>
        <v>43.184521604938269</v>
      </c>
      <c r="EF147" s="13"/>
      <c r="EG147" s="13"/>
      <c r="EH147" s="13"/>
      <c r="EI147" s="13"/>
      <c r="EJ147" s="13"/>
      <c r="EK147" s="13"/>
      <c r="EL147" s="13"/>
      <c r="FB147" s="13"/>
      <c r="FC147" s="13"/>
      <c r="FD147" s="13"/>
      <c r="FE147" s="13"/>
    </row>
    <row r="148" spans="1:161" x14ac:dyDescent="0.25">
      <c r="A148" s="116">
        <v>312</v>
      </c>
      <c r="B148" s="39" t="s">
        <v>749</v>
      </c>
      <c r="C148" s="23" t="s">
        <v>5</v>
      </c>
      <c r="D148" s="71" t="s">
        <v>134</v>
      </c>
      <c r="E148" s="13" t="s">
        <v>243</v>
      </c>
      <c r="F148" s="52">
        <v>10800</v>
      </c>
      <c r="G148" s="23" t="s">
        <v>136</v>
      </c>
      <c r="H148" s="28" t="s">
        <v>754</v>
      </c>
      <c r="I148" s="28" t="s">
        <v>755</v>
      </c>
      <c r="J148" s="28" t="s">
        <v>756</v>
      </c>
      <c r="K148" s="28" t="s">
        <v>757</v>
      </c>
      <c r="L148" s="28" t="s">
        <v>162</v>
      </c>
      <c r="M148" s="13" t="s">
        <v>163</v>
      </c>
      <c r="N148" s="13" t="s">
        <v>163</v>
      </c>
      <c r="O148" s="13" t="s">
        <v>163</v>
      </c>
      <c r="P148" s="20">
        <v>68850</v>
      </c>
      <c r="Q148" s="13">
        <v>300</v>
      </c>
      <c r="R148" s="20">
        <f t="shared" si="141"/>
        <v>229.5</v>
      </c>
      <c r="S148" s="15">
        <f t="shared" si="168"/>
        <v>100</v>
      </c>
      <c r="T148" s="15">
        <f t="shared" si="169"/>
        <v>100</v>
      </c>
      <c r="U148" s="15">
        <f t="shared" si="170"/>
        <v>100</v>
      </c>
      <c r="V148" s="13" t="s">
        <v>547</v>
      </c>
      <c r="W148" s="13" t="s">
        <v>144</v>
      </c>
      <c r="Z148" s="13" t="s">
        <v>145</v>
      </c>
      <c r="AA148" s="15">
        <v>0</v>
      </c>
      <c r="AB148" s="20">
        <v>0</v>
      </c>
      <c r="AC148" s="15">
        <v>0</v>
      </c>
      <c r="AD148" s="20">
        <f t="shared" si="144"/>
        <v>0</v>
      </c>
      <c r="AE148" s="15">
        <v>0</v>
      </c>
      <c r="AF148" s="20">
        <f t="shared" si="146"/>
        <v>0</v>
      </c>
      <c r="AG148" s="15">
        <v>0</v>
      </c>
      <c r="AH148" s="20">
        <f t="shared" si="147"/>
        <v>0</v>
      </c>
      <c r="AI148" s="15">
        <v>0</v>
      </c>
      <c r="AJ148" s="20">
        <f t="shared" si="148"/>
        <v>0</v>
      </c>
      <c r="AK148" s="15">
        <v>0</v>
      </c>
      <c r="AL148" s="20">
        <f t="shared" si="167"/>
        <v>0</v>
      </c>
      <c r="AM148" s="15">
        <v>0</v>
      </c>
      <c r="AN148" s="20">
        <v>0</v>
      </c>
      <c r="AO148" s="16">
        <v>0</v>
      </c>
      <c r="AP148" s="20">
        <v>0</v>
      </c>
      <c r="AQ148" s="16">
        <v>0</v>
      </c>
      <c r="AR148" s="20">
        <v>0</v>
      </c>
      <c r="AS148" s="16">
        <v>0</v>
      </c>
      <c r="AT148" s="20">
        <v>0</v>
      </c>
      <c r="AU148" s="16">
        <v>0</v>
      </c>
      <c r="AV148" s="20">
        <v>0</v>
      </c>
      <c r="AW148" s="16">
        <f>Table1[[#This Row],[Students Per Fall]]</f>
        <v>100</v>
      </c>
      <c r="AX148" s="20">
        <f t="shared" si="142"/>
        <v>22950</v>
      </c>
      <c r="AY148" s="16">
        <f>IF(Table1[[#This Row],[Sustainability Check 1 (2017-2018) Status]]="Continued", Table1[[#This Row],[Students Per Spring]], 0)</f>
        <v>100</v>
      </c>
      <c r="AZ148" s="20">
        <f t="shared" si="143"/>
        <v>22950</v>
      </c>
      <c r="BA148" s="16">
        <f t="shared" ref="BA148:BA163" si="172">AU148+AW148+AY148</f>
        <v>200</v>
      </c>
      <c r="BB148" s="20">
        <f t="shared" ref="BB148:BB163" si="173">AV148+AX148+AZ148</f>
        <v>45900</v>
      </c>
      <c r="BC148" s="20" t="s">
        <v>145</v>
      </c>
      <c r="BD148" s="16">
        <v>0</v>
      </c>
      <c r="BE148" s="16">
        <v>35</v>
      </c>
      <c r="BF148" s="16">
        <v>35</v>
      </c>
      <c r="BG148" s="16">
        <f t="shared" si="145"/>
        <v>70</v>
      </c>
      <c r="BH148" s="24">
        <v>249.95</v>
      </c>
      <c r="BI148" s="20">
        <f>Table1[[#This Row],[Check 2 Students Total]]*Table1[[#This Row],[Summer 2018 Price Check]]</f>
        <v>17496.5</v>
      </c>
      <c r="BJ148" s="16">
        <f>IF(Table1[[#This Row],[Sustainability Check 2 (2018-2019) Status]]="Continued", Table1[[#This Row],[Check 2 Students Summer]], 0)</f>
        <v>0</v>
      </c>
      <c r="BK148" s="20">
        <f>Table1[[#This Row],[Summer 2018 Price Check]]*BJ148</f>
        <v>0</v>
      </c>
      <c r="BL148" s="16">
        <f>IF(Table1[[#This Row],[Sustainability Check 2 (2018-2019) Status]]="Continued", Table1[[#This Row],[Check 2 Students Fall]], 0)</f>
        <v>35</v>
      </c>
      <c r="BM148" s="20">
        <f>Table1[[#This Row],[Summer 2018 Price Check]]*BL148</f>
        <v>8748.25</v>
      </c>
      <c r="BN148" s="15">
        <f>IF(Table1[[#This Row],[Sustainability Check 2 (2018-2019) Status]]="Continued", Table1[Check 2 Students Spring], 0)</f>
        <v>35</v>
      </c>
      <c r="BO148" s="20">
        <f>Table1[[#This Row],[Summer 2018 Price Check]]*Table1[[#This Row],[Spring 2019 Students]]</f>
        <v>8748.25</v>
      </c>
      <c r="BP148" s="16">
        <f t="shared" si="149"/>
        <v>70</v>
      </c>
      <c r="BQ148" s="20">
        <f t="shared" si="150"/>
        <v>17496.5</v>
      </c>
      <c r="BR148" s="20" t="s">
        <v>145</v>
      </c>
      <c r="BS148" s="15">
        <v>0</v>
      </c>
      <c r="BT148" s="15">
        <v>28</v>
      </c>
      <c r="BU148" s="15">
        <v>35</v>
      </c>
      <c r="BV148" s="15">
        <f t="shared" si="163"/>
        <v>63</v>
      </c>
      <c r="BW148" s="20">
        <v>256.14999999999998</v>
      </c>
      <c r="BX148" s="20">
        <f t="shared" si="151"/>
        <v>16137.449999999999</v>
      </c>
      <c r="BY148" s="13" t="s">
        <v>547</v>
      </c>
      <c r="BZ148" s="15">
        <f>IF(Table1[[#This Row],[Check 3 Status]]="Continued", Table1[[#This Row],[Check 3 Students Summer]], 0)</f>
        <v>0</v>
      </c>
      <c r="CA148" s="20">
        <f>Table1[[#This Row],[Check 3 Per Student Savings]]*BZ148</f>
        <v>0</v>
      </c>
      <c r="CB148" s="15">
        <f>IF(Table1[[#This Row],[Check 3 Status]]="Continued", Table1[[#This Row],[Check 3 Students Fall]], 0)</f>
        <v>28</v>
      </c>
      <c r="CC148" s="20">
        <f>Table1[[#This Row],[Check 3 Per Student Savings]]*CB148</f>
        <v>7172.1999999999989</v>
      </c>
      <c r="CD148" s="15">
        <f>IF(Table1[[#This Row],[Check 3 Status]]="Continued", Table1[[#This Row],[Check 3 Students Spring]], 0)</f>
        <v>35</v>
      </c>
      <c r="CE148" s="20">
        <f>Table1[[#This Row],[Check 3 Per Student Savings]]*CD148</f>
        <v>8965.25</v>
      </c>
      <c r="CF148" s="15">
        <f t="shared" si="152"/>
        <v>63</v>
      </c>
      <c r="CG148" s="20">
        <f t="shared" si="153"/>
        <v>16137.449999999999</v>
      </c>
      <c r="CH148" s="20" t="s">
        <v>156</v>
      </c>
      <c r="CI148" s="15">
        <v>0</v>
      </c>
      <c r="CJ148" s="15">
        <v>28</v>
      </c>
      <c r="CK148" s="15">
        <v>35</v>
      </c>
      <c r="CL148" s="15">
        <f t="shared" si="171"/>
        <v>63</v>
      </c>
      <c r="CM148" s="20">
        <v>256.14999999999998</v>
      </c>
      <c r="CN148" s="20">
        <f t="shared" si="154"/>
        <v>16137.449999999999</v>
      </c>
      <c r="CO148" s="15">
        <f>IF(Table1[[#This Row],[Check 4 Status]]="Continued", Table1[[#This Row],[Check 4 Students Summer]], 0)</f>
        <v>0</v>
      </c>
      <c r="CP148" s="20">
        <f>Table1[[#This Row],[Check 4 Per Student Savings]]*CO148</f>
        <v>0</v>
      </c>
      <c r="CQ148" s="15">
        <f>IF(Table1[[#This Row],[Check 4 Status]]="Continued", Table1[[#This Row],[Check 4 Students Fall]], 0)</f>
        <v>0</v>
      </c>
      <c r="CR148" s="20">
        <f>Table1[[#This Row],[Check 4 Per Student Savings]]*CQ148</f>
        <v>0</v>
      </c>
      <c r="CS148" s="15">
        <f>IF(Table1[[#This Row],[Check 4 Status]]="Continued", Table1[[#This Row],[Check 4 Students Spring]], 0)</f>
        <v>0</v>
      </c>
      <c r="CT148" s="20">
        <f>Table1[[#This Row],[Check 4 Per Student Savings]]*CS148</f>
        <v>0</v>
      </c>
      <c r="CU148" s="89">
        <f t="shared" si="155"/>
        <v>0</v>
      </c>
      <c r="CV148" s="20">
        <f t="shared" si="156"/>
        <v>0</v>
      </c>
      <c r="CW148" s="20" t="s">
        <v>156</v>
      </c>
      <c r="CX148" s="15">
        <v>100</v>
      </c>
      <c r="CY148" s="15">
        <v>100</v>
      </c>
      <c r="CZ148" s="15">
        <v>100</v>
      </c>
      <c r="DA148" s="15">
        <f t="shared" si="157"/>
        <v>300</v>
      </c>
      <c r="DB148" s="20">
        <v>256.14999999999998</v>
      </c>
      <c r="DC148" s="20">
        <f t="shared" si="158"/>
        <v>76845</v>
      </c>
      <c r="DD148" s="23" t="s">
        <v>136</v>
      </c>
      <c r="DE148" s="15">
        <f>IF(Table1[[#This Row],[Check 5 Status]]="Continued", Table1[[#This Row],[Check 5 Students Summer]], 0)</f>
        <v>0</v>
      </c>
      <c r="DF148" s="20">
        <f>Table1[[#This Row],[Check 5 Per Student Savings]]*DE148</f>
        <v>0</v>
      </c>
      <c r="DG148" s="15">
        <f>IF(Table1[[#This Row],[Check 5 Status]]="Continued", Table1[[#This Row],[Check 5 Students Fall]], 0)</f>
        <v>0</v>
      </c>
      <c r="DH148" s="20">
        <f>Table1[[#This Row],[Check 5 Per Student Savings]]*DG148</f>
        <v>0</v>
      </c>
      <c r="DI148" s="15">
        <f>IF(Table1[[#This Row],[Check 5 Status]]="Continued", Table1[[#This Row],[Check 5 Students Spring]], 0)</f>
        <v>0</v>
      </c>
      <c r="DJ148" s="20">
        <f>Table1[[#This Row],[Check 5 Per Student Savings]]*DI148</f>
        <v>0</v>
      </c>
      <c r="DK148" s="15">
        <f t="shared" si="159"/>
        <v>0</v>
      </c>
      <c r="DL148" s="20">
        <f t="shared" si="160"/>
        <v>0</v>
      </c>
      <c r="DM148" s="20" t="s">
        <v>156</v>
      </c>
      <c r="DN148" s="15">
        <v>100</v>
      </c>
      <c r="DO148" s="15">
        <v>100</v>
      </c>
      <c r="DP148" s="15">
        <v>100</v>
      </c>
      <c r="DQ148" s="15">
        <f t="shared" si="161"/>
        <v>300</v>
      </c>
      <c r="DR148" s="20">
        <v>256.14999999999998</v>
      </c>
      <c r="DS148" s="20">
        <f t="shared" si="162"/>
        <v>76845</v>
      </c>
      <c r="DT148" s="23" t="s">
        <v>136</v>
      </c>
      <c r="DU148" s="15">
        <f>IF(Table1[[#This Row],[Check 6 Status]]="Continued", Table1[[#This Row],[Check 6 Students Summer]], 0)</f>
        <v>0</v>
      </c>
      <c r="DV148" s="20">
        <f>Table1[[#This Row],[Check 6 Per Student Savings]]*DU148</f>
        <v>0</v>
      </c>
      <c r="DW148" s="15">
        <f>IF(Table1[[#This Row],[Check 6 Status]]="Continued", Table1[[#This Row],[Check 6 Students Fall]], 0)</f>
        <v>0</v>
      </c>
      <c r="DX148" s="20">
        <f>Table1[[#This Row],[Check 6 Per Student Savings]]*DW148</f>
        <v>0</v>
      </c>
      <c r="DY148" s="15">
        <f>IF(Table1[[#This Row],[Check 6 Status]]="Continued", Table1[[#This Row],[Check 6 Students Spring]], 0)</f>
        <v>0</v>
      </c>
      <c r="DZ148" s="20">
        <f>Table1[[#This Row],[Check 6 Per Student Savings]]*DY148</f>
        <v>0</v>
      </c>
      <c r="EA148" s="15">
        <f t="shared" si="165"/>
        <v>0</v>
      </c>
      <c r="EB148" s="20">
        <f t="shared" si="166"/>
        <v>0</v>
      </c>
      <c r="EC148"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333</v>
      </c>
      <c r="ED148"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79533.95</v>
      </c>
      <c r="EE148" s="20">
        <f>Table1[[#This Row],[Grand Total Savings]]/Table1[[#This Row],[Total Award]]</f>
        <v>7.3642546296296292</v>
      </c>
      <c r="EF148" s="13"/>
      <c r="EG148" s="13"/>
      <c r="EH148" s="13"/>
      <c r="EI148" s="13"/>
      <c r="EJ148" s="13"/>
      <c r="EK148" s="13"/>
      <c r="EL148" s="13"/>
      <c r="FB148" s="13"/>
      <c r="FC148" s="13"/>
      <c r="FD148" s="13"/>
      <c r="FE148" s="13"/>
    </row>
    <row r="149" spans="1:161" x14ac:dyDescent="0.25">
      <c r="A149" s="116">
        <v>313</v>
      </c>
      <c r="B149" s="40" t="s">
        <v>749</v>
      </c>
      <c r="C149" s="23" t="s">
        <v>5</v>
      </c>
      <c r="D149" s="71" t="s">
        <v>134</v>
      </c>
      <c r="E149" s="13" t="s">
        <v>147</v>
      </c>
      <c r="F149" s="52">
        <v>10800</v>
      </c>
      <c r="G149" s="23" t="s">
        <v>136</v>
      </c>
      <c r="H149" s="28" t="s">
        <v>758</v>
      </c>
      <c r="I149" s="28" t="s">
        <v>759</v>
      </c>
      <c r="J149" s="28" t="s">
        <v>760</v>
      </c>
      <c r="K149" s="28" t="s">
        <v>761</v>
      </c>
      <c r="L149" s="28" t="s">
        <v>440</v>
      </c>
      <c r="M149" s="13" t="s">
        <v>163</v>
      </c>
      <c r="N149" s="13" t="s">
        <v>142</v>
      </c>
      <c r="O149" s="13" t="s">
        <v>142</v>
      </c>
      <c r="P149" s="20">
        <v>16735.5</v>
      </c>
      <c r="Q149" s="13">
        <v>90</v>
      </c>
      <c r="R149" s="20">
        <f t="shared" si="141"/>
        <v>185.95</v>
      </c>
      <c r="S149" s="15">
        <f t="shared" si="168"/>
        <v>30</v>
      </c>
      <c r="T149" s="15">
        <f t="shared" si="169"/>
        <v>30</v>
      </c>
      <c r="U149" s="15">
        <f t="shared" si="170"/>
        <v>30</v>
      </c>
      <c r="V149" s="13" t="s">
        <v>762</v>
      </c>
      <c r="W149" s="13" t="s">
        <v>144</v>
      </c>
      <c r="Z149" s="13" t="s">
        <v>145</v>
      </c>
      <c r="AA149" s="15">
        <v>0</v>
      </c>
      <c r="AB149" s="20">
        <v>0</v>
      </c>
      <c r="AC149" s="15">
        <v>0</v>
      </c>
      <c r="AD149" s="20">
        <f t="shared" si="144"/>
        <v>0</v>
      </c>
      <c r="AE149" s="15">
        <v>0</v>
      </c>
      <c r="AF149" s="20">
        <f t="shared" si="146"/>
        <v>0</v>
      </c>
      <c r="AG149" s="15">
        <v>0</v>
      </c>
      <c r="AH149" s="20">
        <f t="shared" si="147"/>
        <v>0</v>
      </c>
      <c r="AI149" s="15">
        <v>0</v>
      </c>
      <c r="AJ149" s="20">
        <f t="shared" si="148"/>
        <v>0</v>
      </c>
      <c r="AK149" s="15">
        <v>0</v>
      </c>
      <c r="AL149" s="20">
        <f t="shared" si="167"/>
        <v>0</v>
      </c>
      <c r="AM149" s="15">
        <v>0</v>
      </c>
      <c r="AN149" s="20">
        <v>0</v>
      </c>
      <c r="AO149" s="16">
        <v>0</v>
      </c>
      <c r="AP149" s="20">
        <v>0</v>
      </c>
      <c r="AQ149" s="16">
        <v>0</v>
      </c>
      <c r="AR149" s="20">
        <v>0</v>
      </c>
      <c r="AS149" s="16">
        <v>0</v>
      </c>
      <c r="AT149" s="20">
        <v>0</v>
      </c>
      <c r="AU149" s="16">
        <v>0</v>
      </c>
      <c r="AV149" s="20">
        <v>0</v>
      </c>
      <c r="AW149" s="16">
        <v>0</v>
      </c>
      <c r="AX149" s="20">
        <v>0</v>
      </c>
      <c r="AY149" s="16">
        <f>Table1[[#This Row],[Students Per Spring]]</f>
        <v>30</v>
      </c>
      <c r="AZ149" s="20">
        <f t="shared" si="143"/>
        <v>5578.5</v>
      </c>
      <c r="BA149" s="16">
        <f t="shared" si="172"/>
        <v>30</v>
      </c>
      <c r="BB149" s="20">
        <f t="shared" si="173"/>
        <v>5578.5</v>
      </c>
      <c r="BC149" s="20" t="s">
        <v>145</v>
      </c>
      <c r="BD149" s="16">
        <v>30</v>
      </c>
      <c r="BE149" s="16">
        <v>30</v>
      </c>
      <c r="BF149" s="16">
        <v>30</v>
      </c>
      <c r="BG149" s="16">
        <f t="shared" si="145"/>
        <v>90</v>
      </c>
      <c r="BH149" s="24">
        <v>194.2</v>
      </c>
      <c r="BI149" s="20">
        <f>Table1[[#This Row],[Check 2 Students Total]]*Table1[[#This Row],[Summer 2018 Price Check]]</f>
        <v>17478</v>
      </c>
      <c r="BJ149" s="16">
        <f>IF(Table1[[#This Row],[Sustainability Check 2 (2018-2019) Status]]="Continued", Table1[[#This Row],[Check 2 Students Summer]], 0)</f>
        <v>30</v>
      </c>
      <c r="BK149" s="20">
        <f>Table1[[#This Row],[Summer 2018 Price Check]]*BJ149</f>
        <v>5826</v>
      </c>
      <c r="BL149" s="16">
        <f>IF(Table1[[#This Row],[Sustainability Check 2 (2018-2019) Status]]="Continued", Table1[[#This Row],[Check 2 Students Fall]], 0)</f>
        <v>30</v>
      </c>
      <c r="BM149" s="20">
        <f>Table1[[#This Row],[Summer 2018 Price Check]]*BL149</f>
        <v>5826</v>
      </c>
      <c r="BN149" s="15">
        <f>IF(Table1[[#This Row],[Sustainability Check 2 (2018-2019) Status]]="Continued", Table1[Check 2 Students Spring], 0)</f>
        <v>30</v>
      </c>
      <c r="BO149" s="20">
        <f>Table1[[#This Row],[Summer 2018 Price Check]]*Table1[[#This Row],[Spring 2019 Students]]</f>
        <v>5826</v>
      </c>
      <c r="BP149" s="16">
        <f t="shared" si="149"/>
        <v>90</v>
      </c>
      <c r="BQ149" s="20">
        <f t="shared" si="150"/>
        <v>17478</v>
      </c>
      <c r="BR149" s="20" t="s">
        <v>145</v>
      </c>
      <c r="BS149" s="15">
        <v>30</v>
      </c>
      <c r="BT149" s="15">
        <v>70</v>
      </c>
      <c r="BU149" s="15">
        <v>70</v>
      </c>
      <c r="BV149" s="15">
        <f t="shared" si="163"/>
        <v>170</v>
      </c>
      <c r="BW149" s="20">
        <v>0</v>
      </c>
      <c r="BX149" s="20">
        <f t="shared" si="151"/>
        <v>0</v>
      </c>
      <c r="BY149" s="13" t="s">
        <v>762</v>
      </c>
      <c r="BZ149" s="15">
        <f>IF(Table1[[#This Row],[Check 3 Status]]="Continued", Table1[[#This Row],[Check 3 Students Summer]], 0)</f>
        <v>30</v>
      </c>
      <c r="CA149" s="20">
        <f>Table1[[#This Row],[Check 3 Per Student Savings]]*BZ149</f>
        <v>0</v>
      </c>
      <c r="CB149" s="15">
        <f>IF(Table1[[#This Row],[Check 3 Status]]="Continued", Table1[[#This Row],[Check 3 Students Fall]], 0)</f>
        <v>70</v>
      </c>
      <c r="CC149" s="20">
        <f>Table1[[#This Row],[Check 3 Per Student Savings]]*CB149</f>
        <v>0</v>
      </c>
      <c r="CD149" s="15">
        <f>IF(Table1[[#This Row],[Check 3 Status]]="Continued", Table1[[#This Row],[Check 3 Students Spring]], 0)</f>
        <v>70</v>
      </c>
      <c r="CE149" s="20">
        <f>Table1[[#This Row],[Check 3 Per Student Savings]]*CD149</f>
        <v>0</v>
      </c>
      <c r="CF149" s="15">
        <f t="shared" si="152"/>
        <v>170</v>
      </c>
      <c r="CG149" s="20">
        <f t="shared" si="153"/>
        <v>0</v>
      </c>
      <c r="CH149" s="20" t="s">
        <v>145</v>
      </c>
      <c r="CI149" s="15">
        <v>30</v>
      </c>
      <c r="CJ149" s="15">
        <v>70</v>
      </c>
      <c r="CK149" s="15">
        <v>70</v>
      </c>
      <c r="CL149" s="15">
        <f t="shared" si="171"/>
        <v>170</v>
      </c>
      <c r="CM149" s="20">
        <v>131</v>
      </c>
      <c r="CN149" s="20">
        <f t="shared" si="154"/>
        <v>22270</v>
      </c>
      <c r="CO149" s="15">
        <f>IF(Table1[[#This Row],[Check 4 Status]]="Continued", Table1[[#This Row],[Check 4 Students Summer]], 0)</f>
        <v>30</v>
      </c>
      <c r="CP149" s="20">
        <f>Table1[[#This Row],[Check 4 Per Student Savings]]*CO149</f>
        <v>3930</v>
      </c>
      <c r="CQ149" s="15">
        <f>IF(Table1[[#This Row],[Check 4 Status]]="Continued", Table1[[#This Row],[Check 4 Students Fall]], 0)</f>
        <v>70</v>
      </c>
      <c r="CR149" s="20">
        <f>Table1[[#This Row],[Check 4 Per Student Savings]]*CQ149</f>
        <v>9170</v>
      </c>
      <c r="CS149" s="15">
        <f>IF(Table1[[#This Row],[Check 4 Status]]="Continued", Table1[[#This Row],[Check 4 Students Spring]], 0)</f>
        <v>70</v>
      </c>
      <c r="CT149" s="20">
        <f>Table1[[#This Row],[Check 4 Per Student Savings]]*CS149</f>
        <v>9170</v>
      </c>
      <c r="CU149" s="89">
        <f t="shared" si="155"/>
        <v>170</v>
      </c>
      <c r="CV149" s="20">
        <f t="shared" si="156"/>
        <v>22270</v>
      </c>
      <c r="CW149" s="20" t="s">
        <v>145</v>
      </c>
      <c r="CX149" s="15">
        <v>30</v>
      </c>
      <c r="CY149" s="15">
        <v>30</v>
      </c>
      <c r="CZ149" s="15">
        <v>30</v>
      </c>
      <c r="DA149" s="15">
        <f t="shared" si="157"/>
        <v>90</v>
      </c>
      <c r="DB149" s="20">
        <v>131</v>
      </c>
      <c r="DC149" s="20">
        <f t="shared" si="158"/>
        <v>11790</v>
      </c>
      <c r="DD149" s="23" t="s">
        <v>136</v>
      </c>
      <c r="DE149" s="15">
        <f>IF(Table1[[#This Row],[Check 5 Status]]="Continued", Table1[[#This Row],[Check 5 Students Summer]], 0)</f>
        <v>30</v>
      </c>
      <c r="DF149" s="20">
        <f>Table1[[#This Row],[Check 5 Per Student Savings]]*DE149</f>
        <v>3930</v>
      </c>
      <c r="DG149" s="15">
        <f>IF(Table1[[#This Row],[Check 5 Status]]="Continued", Table1[[#This Row],[Check 5 Students Fall]], 0)</f>
        <v>30</v>
      </c>
      <c r="DH149" s="20">
        <f>Table1[[#This Row],[Check 5 Per Student Savings]]*DG149</f>
        <v>3930</v>
      </c>
      <c r="DI149" s="15">
        <f>IF(Table1[[#This Row],[Check 5 Status]]="Continued", Table1[[#This Row],[Check 5 Students Spring]], 0)</f>
        <v>30</v>
      </c>
      <c r="DJ149" s="20">
        <f>Table1[[#This Row],[Check 5 Per Student Savings]]*DI149</f>
        <v>3930</v>
      </c>
      <c r="DK149" s="15">
        <f t="shared" si="159"/>
        <v>90</v>
      </c>
      <c r="DL149" s="20">
        <f t="shared" si="160"/>
        <v>11790</v>
      </c>
      <c r="DM149" s="20" t="s">
        <v>224</v>
      </c>
      <c r="DN149" s="15">
        <v>30</v>
      </c>
      <c r="DO149" s="15">
        <v>30</v>
      </c>
      <c r="DP149" s="15">
        <v>30</v>
      </c>
      <c r="DQ149" s="15">
        <f t="shared" si="161"/>
        <v>90</v>
      </c>
      <c r="DR149" s="20">
        <v>131</v>
      </c>
      <c r="DS149" s="20">
        <f t="shared" si="162"/>
        <v>11790</v>
      </c>
      <c r="DT149" s="23" t="s">
        <v>136</v>
      </c>
      <c r="DU149" s="15">
        <f>IF(Table1[[#This Row],[Check 6 Status]]="Continued", Table1[[#This Row],[Check 6 Students Summer]], 0)</f>
        <v>0</v>
      </c>
      <c r="DV149" s="20">
        <f>Table1[[#This Row],[Check 6 Per Student Savings]]*DU149</f>
        <v>0</v>
      </c>
      <c r="DW149" s="15">
        <f>IF(Table1[[#This Row],[Check 6 Status]]="Continued", Table1[[#This Row],[Check 6 Students Fall]], 0)</f>
        <v>0</v>
      </c>
      <c r="DX149" s="20">
        <f>Table1[[#This Row],[Check 6 Per Student Savings]]*DW149</f>
        <v>0</v>
      </c>
      <c r="DY149" s="15">
        <f>IF(Table1[[#This Row],[Check 6 Status]]="Continued", Table1[[#This Row],[Check 6 Students Spring]], 0)</f>
        <v>0</v>
      </c>
      <c r="DZ149" s="20">
        <f>Table1[[#This Row],[Check 6 Per Student Savings]]*DY149</f>
        <v>0</v>
      </c>
      <c r="EA149" s="15">
        <f t="shared" si="165"/>
        <v>0</v>
      </c>
      <c r="EB149" s="20">
        <f t="shared" si="166"/>
        <v>0</v>
      </c>
      <c r="EC149"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550</v>
      </c>
      <c r="ED149"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57116.5</v>
      </c>
      <c r="EE149" s="20">
        <f>Table1[[#This Row],[Grand Total Savings]]/Table1[[#This Row],[Total Award]]</f>
        <v>5.2885648148148148</v>
      </c>
      <c r="EF149" s="13"/>
      <c r="EG149" s="13"/>
      <c r="EH149" s="13"/>
      <c r="EI149" s="13"/>
      <c r="EJ149" s="13"/>
      <c r="EK149" s="13"/>
      <c r="EL149" s="13"/>
      <c r="FB149" s="13"/>
      <c r="FC149" s="13"/>
      <c r="FD149" s="13"/>
      <c r="FE149" s="13"/>
    </row>
    <row r="150" spans="1:161" x14ac:dyDescent="0.25">
      <c r="A150" s="116">
        <v>315</v>
      </c>
      <c r="B150" s="39" t="s">
        <v>749</v>
      </c>
      <c r="C150" s="23" t="s">
        <v>5</v>
      </c>
      <c r="D150" s="71" t="s">
        <v>134</v>
      </c>
      <c r="E150" s="13" t="s">
        <v>147</v>
      </c>
      <c r="F150" s="52">
        <v>30000</v>
      </c>
      <c r="G150" s="23" t="s">
        <v>136</v>
      </c>
      <c r="H150" s="28" t="s">
        <v>763</v>
      </c>
      <c r="I150" t="s">
        <v>764</v>
      </c>
      <c r="J150" s="28" t="s">
        <v>765</v>
      </c>
      <c r="K150" s="28" t="s">
        <v>389</v>
      </c>
      <c r="L150" s="28" t="s">
        <v>254</v>
      </c>
      <c r="M150" s="13" t="s">
        <v>163</v>
      </c>
      <c r="N150" s="13" t="s">
        <v>142</v>
      </c>
      <c r="O150" s="13" t="s">
        <v>142</v>
      </c>
      <c r="P150" s="20">
        <v>82360.2</v>
      </c>
      <c r="Q150" s="13">
        <v>676</v>
      </c>
      <c r="R150" s="20">
        <f t="shared" si="141"/>
        <v>121.83461538461538</v>
      </c>
      <c r="S150" s="15">
        <f t="shared" si="168"/>
        <v>225.33333333333334</v>
      </c>
      <c r="T150" s="15">
        <f t="shared" si="169"/>
        <v>225.33333333333334</v>
      </c>
      <c r="U150" s="15">
        <f t="shared" si="170"/>
        <v>225.33333333333334</v>
      </c>
      <c r="V150" s="13" t="s">
        <v>762</v>
      </c>
      <c r="W150" s="13" t="s">
        <v>144</v>
      </c>
      <c r="Z150" s="13" t="s">
        <v>145</v>
      </c>
      <c r="AA150" s="15">
        <v>0</v>
      </c>
      <c r="AB150" s="20">
        <v>0</v>
      </c>
      <c r="AC150" s="15">
        <v>0</v>
      </c>
      <c r="AD150" s="20">
        <f t="shared" si="144"/>
        <v>0</v>
      </c>
      <c r="AE150" s="15">
        <v>0</v>
      </c>
      <c r="AF150" s="20">
        <f t="shared" si="146"/>
        <v>0</v>
      </c>
      <c r="AG150" s="15">
        <v>0</v>
      </c>
      <c r="AH150" s="20">
        <f t="shared" si="147"/>
        <v>0</v>
      </c>
      <c r="AI150" s="15">
        <v>0</v>
      </c>
      <c r="AJ150" s="20">
        <f t="shared" si="148"/>
        <v>0</v>
      </c>
      <c r="AK150" s="15">
        <v>0</v>
      </c>
      <c r="AL150" s="20">
        <f t="shared" si="167"/>
        <v>0</v>
      </c>
      <c r="AM150" s="15">
        <v>0</v>
      </c>
      <c r="AN150" s="20">
        <v>0</v>
      </c>
      <c r="AO150" s="16">
        <v>0</v>
      </c>
      <c r="AP150" s="20">
        <v>0</v>
      </c>
      <c r="AQ150" s="16">
        <v>0</v>
      </c>
      <c r="AR150" s="20">
        <v>0</v>
      </c>
      <c r="AS150" s="16">
        <v>0</v>
      </c>
      <c r="AT150" s="20">
        <v>0</v>
      </c>
      <c r="AU150" s="16">
        <v>0</v>
      </c>
      <c r="AV150" s="20">
        <v>0</v>
      </c>
      <c r="AW150" s="16">
        <v>0</v>
      </c>
      <c r="AX150" s="20">
        <v>0</v>
      </c>
      <c r="AY150" s="16">
        <f>Table1[[#This Row],[Students Per Spring]]</f>
        <v>225.33333333333334</v>
      </c>
      <c r="AZ150" s="20">
        <f t="shared" si="143"/>
        <v>27453.399999999998</v>
      </c>
      <c r="BA150" s="16">
        <f t="shared" si="172"/>
        <v>225.33333333333334</v>
      </c>
      <c r="BB150" s="20">
        <f t="shared" si="173"/>
        <v>27453.399999999998</v>
      </c>
      <c r="BC150" s="20" t="s">
        <v>145</v>
      </c>
      <c r="BD150" s="16">
        <v>78</v>
      </c>
      <c r="BE150" s="16">
        <v>156</v>
      </c>
      <c r="BF150" s="16">
        <v>182</v>
      </c>
      <c r="BG150" s="16">
        <f t="shared" si="145"/>
        <v>416</v>
      </c>
      <c r="BH150" s="20">
        <v>122.01</v>
      </c>
      <c r="BI150" s="20">
        <f>Table1[[#This Row],[Check 2 Students Total]]*Table1[[#This Row],[Summer 2018 Price Check]]</f>
        <v>50756.160000000003</v>
      </c>
      <c r="BJ150" s="16">
        <f>IF(Table1[[#This Row],[Sustainability Check 2 (2018-2019) Status]]="Continued", Table1[[#This Row],[Check 2 Students Summer]], 0)</f>
        <v>78</v>
      </c>
      <c r="BK150" s="20">
        <f>Table1[[#This Row],[Summer 2018 Price Check]]*BJ150</f>
        <v>9516.7800000000007</v>
      </c>
      <c r="BL150" s="16">
        <f>IF(Table1[[#This Row],[Sustainability Check 2 (2018-2019) Status]]="Continued", Table1[[#This Row],[Check 2 Students Fall]], 0)</f>
        <v>156</v>
      </c>
      <c r="BM150" s="20">
        <f>Table1[[#This Row],[Summer 2018 Price Check]]*BL150</f>
        <v>19033.560000000001</v>
      </c>
      <c r="BN150" s="15">
        <f>IF(Table1[[#This Row],[Sustainability Check 2 (2018-2019) Status]]="Continued", Table1[Check 2 Students Spring], 0)</f>
        <v>182</v>
      </c>
      <c r="BO150" s="20">
        <f>Table1[[#This Row],[Summer 2018 Price Check]]*Table1[[#This Row],[Spring 2019 Students]]</f>
        <v>22205.82</v>
      </c>
      <c r="BP150" s="16">
        <f t="shared" si="149"/>
        <v>416</v>
      </c>
      <c r="BQ150" s="20">
        <f t="shared" si="150"/>
        <v>50756.160000000003</v>
      </c>
      <c r="BR150" s="20" t="s">
        <v>145</v>
      </c>
      <c r="BS150" s="15">
        <v>78</v>
      </c>
      <c r="BT150" s="15">
        <v>156</v>
      </c>
      <c r="BU150" s="15">
        <v>182</v>
      </c>
      <c r="BV150" s="15">
        <f t="shared" si="163"/>
        <v>416</v>
      </c>
      <c r="BW150" s="20">
        <v>121.83</v>
      </c>
      <c r="BX150" s="20">
        <f t="shared" si="151"/>
        <v>50681.279999999999</v>
      </c>
      <c r="BY150" s="13" t="s">
        <v>762</v>
      </c>
      <c r="BZ150" s="15">
        <f>IF(Table1[[#This Row],[Check 3 Status]]="Continued", Table1[[#This Row],[Check 3 Students Summer]], 0)</f>
        <v>78</v>
      </c>
      <c r="CA150" s="20">
        <f>Table1[[#This Row],[Check 3 Per Student Savings]]*BZ150</f>
        <v>9502.74</v>
      </c>
      <c r="CB150" s="15">
        <f>IF(Table1[[#This Row],[Check 3 Status]]="Continued", Table1[[#This Row],[Check 3 Students Fall]], 0)</f>
        <v>156</v>
      </c>
      <c r="CC150" s="20">
        <f>Table1[[#This Row],[Check 3 Per Student Savings]]*CB150</f>
        <v>19005.48</v>
      </c>
      <c r="CD150" s="15">
        <f>IF(Table1[[#This Row],[Check 3 Status]]="Continued", Table1[[#This Row],[Check 3 Students Spring]], 0)</f>
        <v>182</v>
      </c>
      <c r="CE150" s="20">
        <f>Table1[[#This Row],[Check 3 Per Student Savings]]*CD150</f>
        <v>22173.06</v>
      </c>
      <c r="CF150" s="15">
        <f t="shared" si="152"/>
        <v>416</v>
      </c>
      <c r="CG150" s="20">
        <f t="shared" si="153"/>
        <v>50681.279999999999</v>
      </c>
      <c r="CH150" s="20" t="s">
        <v>145</v>
      </c>
      <c r="CI150" s="15">
        <v>78</v>
      </c>
      <c r="CJ150" s="15">
        <v>156</v>
      </c>
      <c r="CK150" s="15">
        <v>182</v>
      </c>
      <c r="CL150" s="15">
        <f t="shared" si="171"/>
        <v>416</v>
      </c>
      <c r="CM150" s="20">
        <v>121.83</v>
      </c>
      <c r="CN150" s="20">
        <f t="shared" si="154"/>
        <v>50681.279999999999</v>
      </c>
      <c r="CO150" s="15">
        <f>IF(Table1[[#This Row],[Check 4 Status]]="Continued", Table1[[#This Row],[Check 4 Students Summer]], 0)</f>
        <v>78</v>
      </c>
      <c r="CP150" s="20">
        <f>Table1[[#This Row],[Check 4 Per Student Savings]]*CO150</f>
        <v>9502.74</v>
      </c>
      <c r="CQ150" s="15">
        <f>IF(Table1[[#This Row],[Check 4 Status]]="Continued", Table1[[#This Row],[Check 4 Students Fall]], 0)</f>
        <v>156</v>
      </c>
      <c r="CR150" s="20">
        <f>Table1[[#This Row],[Check 4 Per Student Savings]]*CQ150</f>
        <v>19005.48</v>
      </c>
      <c r="CS150" s="15">
        <f>IF(Table1[[#This Row],[Check 4 Status]]="Continued", Table1[[#This Row],[Check 4 Students Spring]], 0)</f>
        <v>182</v>
      </c>
      <c r="CT150" s="20">
        <f>Table1[[#This Row],[Check 4 Per Student Savings]]*CS150</f>
        <v>22173.06</v>
      </c>
      <c r="CU150" s="89">
        <f t="shared" si="155"/>
        <v>416</v>
      </c>
      <c r="CV150" s="20">
        <f t="shared" si="156"/>
        <v>50681.279999999999</v>
      </c>
      <c r="CW150" s="20" t="s">
        <v>145</v>
      </c>
      <c r="CX150" s="15">
        <v>225.33333333333334</v>
      </c>
      <c r="CY150" s="15">
        <v>225.33333333333334</v>
      </c>
      <c r="CZ150" s="15">
        <v>225.33333333333334</v>
      </c>
      <c r="DA150" s="15">
        <f t="shared" si="157"/>
        <v>676</v>
      </c>
      <c r="DB150" s="20">
        <v>121.83</v>
      </c>
      <c r="DC150" s="20">
        <f t="shared" si="158"/>
        <v>82357.08</v>
      </c>
      <c r="DD150" s="23" t="s">
        <v>136</v>
      </c>
      <c r="DE150" s="15">
        <f>IF(Table1[[#This Row],[Check 5 Status]]="Continued", Table1[[#This Row],[Check 5 Students Summer]], 0)</f>
        <v>225.33333333333334</v>
      </c>
      <c r="DF150" s="20">
        <f>Table1[[#This Row],[Check 5 Per Student Savings]]*DE150</f>
        <v>27452.36</v>
      </c>
      <c r="DG150" s="15">
        <f>IF(Table1[[#This Row],[Check 5 Status]]="Continued", Table1[[#This Row],[Check 5 Students Fall]], 0)</f>
        <v>225.33333333333334</v>
      </c>
      <c r="DH150" s="20">
        <f>Table1[[#This Row],[Check 5 Per Student Savings]]*DG150</f>
        <v>27452.36</v>
      </c>
      <c r="DI150" s="15">
        <f>IF(Table1[[#This Row],[Check 5 Status]]="Continued", Table1[[#This Row],[Check 5 Students Spring]], 0)</f>
        <v>225.33333333333334</v>
      </c>
      <c r="DJ150" s="20">
        <f>Table1[[#This Row],[Check 5 Per Student Savings]]*DI150</f>
        <v>27452.36</v>
      </c>
      <c r="DK150" s="15">
        <f t="shared" si="159"/>
        <v>676</v>
      </c>
      <c r="DL150" s="20">
        <f t="shared" si="160"/>
        <v>82357.08</v>
      </c>
      <c r="DM150" s="20" t="s">
        <v>145</v>
      </c>
      <c r="DN150" s="15">
        <v>225.33333333333334</v>
      </c>
      <c r="DO150" s="15">
        <v>225.33333333333334</v>
      </c>
      <c r="DP150" s="15">
        <v>225.33333333333334</v>
      </c>
      <c r="DQ150" s="15">
        <f t="shared" si="161"/>
        <v>676</v>
      </c>
      <c r="DR150" s="20">
        <v>121.83</v>
      </c>
      <c r="DS150" s="20">
        <f t="shared" si="162"/>
        <v>82357.08</v>
      </c>
      <c r="DT150" s="23" t="s">
        <v>136</v>
      </c>
      <c r="DU150" s="15">
        <f>IF(Table1[[#This Row],[Check 6 Status]]="Continued", Table1[[#This Row],[Check 6 Students Summer]], 0)</f>
        <v>225.33333333333334</v>
      </c>
      <c r="DV150" s="20">
        <f>Table1[[#This Row],[Check 6 Per Student Savings]]*DU150</f>
        <v>27452.36</v>
      </c>
      <c r="DW150" s="15">
        <f>IF(Table1[[#This Row],[Check 6 Status]]="Continued", Table1[[#This Row],[Check 6 Students Fall]], 0)</f>
        <v>225.33333333333334</v>
      </c>
      <c r="DX150" s="20">
        <f>Table1[[#This Row],[Check 6 Per Student Savings]]*DW150</f>
        <v>27452.36</v>
      </c>
      <c r="DY150" s="15">
        <f>IF(Table1[[#This Row],[Check 6 Status]]="Continued", Table1[[#This Row],[Check 6 Students Spring]], 0)</f>
        <v>225.33333333333334</v>
      </c>
      <c r="DZ150" s="20">
        <f>Table1[[#This Row],[Check 6 Per Student Savings]]*DY150</f>
        <v>27452.36</v>
      </c>
      <c r="EA150" s="15">
        <f t="shared" si="165"/>
        <v>676</v>
      </c>
      <c r="EB150" s="20">
        <f t="shared" si="166"/>
        <v>82357.08</v>
      </c>
      <c r="EC150"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2825.3333333333335</v>
      </c>
      <c r="ED150"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344286.28</v>
      </c>
      <c r="EE150" s="20">
        <f>Table1[[#This Row],[Grand Total Savings]]/Table1[[#This Row],[Total Award]]</f>
        <v>11.476209333333335</v>
      </c>
      <c r="EF150" s="13"/>
      <c r="EG150" s="13"/>
      <c r="EH150" s="13"/>
      <c r="EI150" s="13"/>
      <c r="EJ150" s="13"/>
      <c r="EK150" s="13"/>
      <c r="EL150" s="13"/>
      <c r="FB150" s="13"/>
      <c r="FC150" s="13"/>
      <c r="FD150" s="13"/>
      <c r="FE150" s="13"/>
    </row>
    <row r="151" spans="1:161" x14ac:dyDescent="0.25">
      <c r="A151" s="116">
        <v>316</v>
      </c>
      <c r="B151" s="39" t="s">
        <v>749</v>
      </c>
      <c r="C151" s="23" t="s">
        <v>5</v>
      </c>
      <c r="D151" s="71" t="s">
        <v>134</v>
      </c>
      <c r="E151" s="13" t="s">
        <v>477</v>
      </c>
      <c r="F151" s="52">
        <v>10800</v>
      </c>
      <c r="G151" s="23" t="s">
        <v>136</v>
      </c>
      <c r="H151" s="28" t="s">
        <v>766</v>
      </c>
      <c r="I151" s="28" t="s">
        <v>767</v>
      </c>
      <c r="J151" s="28" t="s">
        <v>768</v>
      </c>
      <c r="K151" s="28" t="s">
        <v>769</v>
      </c>
      <c r="L151" s="28" t="s">
        <v>188</v>
      </c>
      <c r="M151" s="13" t="s">
        <v>163</v>
      </c>
      <c r="N151" s="13" t="s">
        <v>163</v>
      </c>
      <c r="O151" s="13" t="s">
        <v>142</v>
      </c>
      <c r="P151" s="20">
        <v>71240.399999999994</v>
      </c>
      <c r="Q151" s="13">
        <v>252</v>
      </c>
      <c r="R151" s="20">
        <f t="shared" si="141"/>
        <v>282.7</v>
      </c>
      <c r="S151" s="15">
        <f t="shared" si="168"/>
        <v>84</v>
      </c>
      <c r="T151" s="15">
        <f t="shared" si="169"/>
        <v>84</v>
      </c>
      <c r="U151" s="15">
        <f t="shared" si="170"/>
        <v>84</v>
      </c>
      <c r="V151" s="13" t="s">
        <v>762</v>
      </c>
      <c r="W151" s="13" t="s">
        <v>144</v>
      </c>
      <c r="Z151" s="13" t="s">
        <v>145</v>
      </c>
      <c r="AA151" s="15">
        <v>0</v>
      </c>
      <c r="AB151" s="20">
        <v>0</v>
      </c>
      <c r="AC151" s="15">
        <v>0</v>
      </c>
      <c r="AD151" s="20">
        <f t="shared" si="144"/>
        <v>0</v>
      </c>
      <c r="AE151" s="15">
        <v>0</v>
      </c>
      <c r="AF151" s="20">
        <f t="shared" si="146"/>
        <v>0</v>
      </c>
      <c r="AG151" s="15">
        <v>0</v>
      </c>
      <c r="AH151" s="20">
        <f t="shared" si="147"/>
        <v>0</v>
      </c>
      <c r="AI151" s="15">
        <v>0</v>
      </c>
      <c r="AJ151" s="20">
        <f t="shared" si="148"/>
        <v>0</v>
      </c>
      <c r="AK151" s="15">
        <v>0</v>
      </c>
      <c r="AL151" s="20">
        <f t="shared" si="167"/>
        <v>0</v>
      </c>
      <c r="AM151" s="15">
        <v>0</v>
      </c>
      <c r="AN151" s="20">
        <v>0</v>
      </c>
      <c r="AO151" s="16">
        <v>0</v>
      </c>
      <c r="AP151" s="20">
        <v>0</v>
      </c>
      <c r="AQ151" s="16">
        <v>0</v>
      </c>
      <c r="AR151" s="20">
        <v>0</v>
      </c>
      <c r="AS151" s="16">
        <v>0</v>
      </c>
      <c r="AT151" s="20">
        <v>0</v>
      </c>
      <c r="AU151" s="16">
        <v>0</v>
      </c>
      <c r="AV151" s="20">
        <v>0</v>
      </c>
      <c r="AW151" s="16">
        <v>0</v>
      </c>
      <c r="AX151" s="20">
        <v>0</v>
      </c>
      <c r="AY151" s="16">
        <f>Table1[[#This Row],[Students Per Spring]]</f>
        <v>84</v>
      </c>
      <c r="AZ151" s="20">
        <f t="shared" si="143"/>
        <v>23746.799999999999</v>
      </c>
      <c r="BA151" s="16">
        <f t="shared" si="172"/>
        <v>84</v>
      </c>
      <c r="BB151" s="20">
        <f t="shared" si="173"/>
        <v>23746.799999999999</v>
      </c>
      <c r="BC151" s="20" t="s">
        <v>156</v>
      </c>
      <c r="BD151" s="16">
        <v>0</v>
      </c>
      <c r="BE151" s="16">
        <v>0</v>
      </c>
      <c r="BF151" s="16">
        <v>0</v>
      </c>
      <c r="BG151" s="16">
        <f t="shared" si="145"/>
        <v>0</v>
      </c>
      <c r="BH151" s="20">
        <v>284.88</v>
      </c>
      <c r="BI151" s="20">
        <f>Table1[[#This Row],[Check 2 Students Total]]*Table1[[#This Row],[Summer 2018 Price Check]]</f>
        <v>0</v>
      </c>
      <c r="BJ151" s="16">
        <f>IF(Table1[[#This Row],[Sustainability Check 2 (2018-2019) Status]]="Continued", Table1[[#This Row],[Check 2 Students Summer]], 0)</f>
        <v>0</v>
      </c>
      <c r="BK151" s="20">
        <f>Table1[[#This Row],[Summer 2018 Price Check]]*BJ151</f>
        <v>0</v>
      </c>
      <c r="BL151" s="16">
        <f>IF(Table1[[#This Row],[Sustainability Check 2 (2018-2019) Status]]="Continued", Table1[[#This Row],[Check 2 Students Fall]], 0)</f>
        <v>0</v>
      </c>
      <c r="BM151" s="20">
        <f>Table1[[#This Row],[Summer 2018 Price Check]]*BL151</f>
        <v>0</v>
      </c>
      <c r="BN151" s="15">
        <f>IF(Table1[[#This Row],[Sustainability Check 2 (2018-2019) Status]]="Continued", Table1[Check 2 Students Spring], 0)</f>
        <v>0</v>
      </c>
      <c r="BO151" s="20">
        <f>Table1[[#This Row],[Summer 2018 Price Check]]*Table1[[#This Row],[Spring 2019 Students]]</f>
        <v>0</v>
      </c>
      <c r="BP151" s="16">
        <f t="shared" si="149"/>
        <v>0</v>
      </c>
      <c r="BQ151" s="20">
        <f t="shared" si="150"/>
        <v>0</v>
      </c>
      <c r="BR151" s="20" t="s">
        <v>156</v>
      </c>
      <c r="BS151" s="15">
        <v>0</v>
      </c>
      <c r="BT151" s="15">
        <v>0</v>
      </c>
      <c r="BU151" s="15">
        <v>0</v>
      </c>
      <c r="BV151" s="15">
        <f t="shared" si="163"/>
        <v>0</v>
      </c>
      <c r="BW151" s="20"/>
      <c r="BX151" s="20">
        <f t="shared" si="151"/>
        <v>0</v>
      </c>
      <c r="BY151" s="13" t="s">
        <v>762</v>
      </c>
      <c r="BZ151" s="15">
        <f>IF(Table1[[#This Row],[Check 3 Status]]="Continued", Table1[[#This Row],[Check 3 Students Summer]], 0)</f>
        <v>0</v>
      </c>
      <c r="CA151" s="20">
        <f>Table1[[#This Row],[Check 3 Per Student Savings]]*BZ151</f>
        <v>0</v>
      </c>
      <c r="CB151" s="15">
        <f>IF(Table1[[#This Row],[Check 3 Status]]="Continued", Table1[[#This Row],[Check 3 Students Fall]], 0)</f>
        <v>0</v>
      </c>
      <c r="CC151" s="20">
        <f>Table1[[#This Row],[Check 3 Per Student Savings]]*CB151</f>
        <v>0</v>
      </c>
      <c r="CD151" s="15">
        <f>IF(Table1[[#This Row],[Check 3 Status]]="Continued", Table1[[#This Row],[Check 3 Students Spring]], 0)</f>
        <v>0</v>
      </c>
      <c r="CE151" s="20">
        <f>Table1[[#This Row],[Check 3 Per Student Savings]]*CD151</f>
        <v>0</v>
      </c>
      <c r="CF151" s="15">
        <f t="shared" si="152"/>
        <v>0</v>
      </c>
      <c r="CG151" s="20">
        <f t="shared" si="153"/>
        <v>0</v>
      </c>
      <c r="CH151" s="20" t="s">
        <v>156</v>
      </c>
      <c r="CI151" s="15">
        <v>0</v>
      </c>
      <c r="CJ151" s="15">
        <v>0</v>
      </c>
      <c r="CK151" s="15">
        <v>0</v>
      </c>
      <c r="CL151" s="15">
        <f t="shared" si="171"/>
        <v>0</v>
      </c>
      <c r="CM151" s="20">
        <v>0</v>
      </c>
      <c r="CN151" s="20">
        <f t="shared" si="154"/>
        <v>0</v>
      </c>
      <c r="CO151" s="15">
        <f>IF(Table1[[#This Row],[Check 4 Status]]="Continued", Table1[[#This Row],[Check 4 Students Summer]], 0)</f>
        <v>0</v>
      </c>
      <c r="CP151" s="20">
        <f>Table1[[#This Row],[Check 4 Per Student Savings]]*CO151</f>
        <v>0</v>
      </c>
      <c r="CQ151" s="15">
        <f>IF(Table1[[#This Row],[Check 4 Status]]="Continued", Table1[[#This Row],[Check 4 Students Fall]], 0)</f>
        <v>0</v>
      </c>
      <c r="CR151" s="20">
        <f>Table1[[#This Row],[Check 4 Per Student Savings]]*CQ151</f>
        <v>0</v>
      </c>
      <c r="CS151" s="15">
        <f>IF(Table1[[#This Row],[Check 4 Status]]="Continued", Table1[[#This Row],[Check 4 Students Spring]], 0)</f>
        <v>0</v>
      </c>
      <c r="CT151" s="20">
        <f>Table1[[#This Row],[Check 4 Per Student Savings]]*CS151</f>
        <v>0</v>
      </c>
      <c r="CU151" s="89">
        <f t="shared" si="155"/>
        <v>0</v>
      </c>
      <c r="CV151" s="20">
        <f t="shared" si="156"/>
        <v>0</v>
      </c>
      <c r="CW151" s="20" t="s">
        <v>156</v>
      </c>
      <c r="CX151" s="15">
        <v>84</v>
      </c>
      <c r="CY151" s="15">
        <v>84</v>
      </c>
      <c r="CZ151" s="15">
        <v>84</v>
      </c>
      <c r="DA151" s="15">
        <f t="shared" si="157"/>
        <v>252</v>
      </c>
      <c r="DB151" s="20">
        <v>0</v>
      </c>
      <c r="DC151" s="20">
        <f t="shared" si="158"/>
        <v>0</v>
      </c>
      <c r="DD151" s="23" t="s">
        <v>136</v>
      </c>
      <c r="DE151" s="15">
        <f>IF(Table1[[#This Row],[Check 5 Status]]="Continued", Table1[[#This Row],[Check 5 Students Summer]], 0)</f>
        <v>0</v>
      </c>
      <c r="DF151" s="20">
        <f>Table1[[#This Row],[Check 5 Per Student Savings]]*DE151</f>
        <v>0</v>
      </c>
      <c r="DG151" s="15">
        <f>IF(Table1[[#This Row],[Check 5 Status]]="Continued", Table1[[#This Row],[Check 5 Students Fall]], 0)</f>
        <v>0</v>
      </c>
      <c r="DH151" s="20">
        <f>Table1[[#This Row],[Check 5 Per Student Savings]]*DG151</f>
        <v>0</v>
      </c>
      <c r="DI151" s="15">
        <f>IF(Table1[[#This Row],[Check 5 Status]]="Continued", Table1[[#This Row],[Check 5 Students Spring]], 0)</f>
        <v>0</v>
      </c>
      <c r="DJ151" s="20">
        <f>Table1[[#This Row],[Check 5 Per Student Savings]]*DI151</f>
        <v>0</v>
      </c>
      <c r="DK151" s="15">
        <f t="shared" si="159"/>
        <v>0</v>
      </c>
      <c r="DL151" s="20">
        <f t="shared" si="160"/>
        <v>0</v>
      </c>
      <c r="DM151" s="20" t="s">
        <v>156</v>
      </c>
      <c r="DN151" s="15">
        <v>84</v>
      </c>
      <c r="DO151" s="15">
        <v>84</v>
      </c>
      <c r="DP151" s="15">
        <v>84</v>
      </c>
      <c r="DQ151" s="15">
        <f t="shared" si="161"/>
        <v>252</v>
      </c>
      <c r="DR151" s="20">
        <v>0</v>
      </c>
      <c r="DS151" s="20">
        <f t="shared" si="162"/>
        <v>0</v>
      </c>
      <c r="DT151" s="23" t="s">
        <v>136</v>
      </c>
      <c r="DU151" s="15">
        <f>IF(Table1[[#This Row],[Check 6 Status]]="Continued", Table1[[#This Row],[Check 6 Students Summer]], 0)</f>
        <v>0</v>
      </c>
      <c r="DV151" s="20">
        <f>Table1[[#This Row],[Check 6 Per Student Savings]]*DU151</f>
        <v>0</v>
      </c>
      <c r="DW151" s="15">
        <f>IF(Table1[[#This Row],[Check 6 Status]]="Continued", Table1[[#This Row],[Check 6 Students Fall]], 0)</f>
        <v>0</v>
      </c>
      <c r="DX151" s="20">
        <f>Table1[[#This Row],[Check 6 Per Student Savings]]*DW151</f>
        <v>0</v>
      </c>
      <c r="DY151" s="15">
        <f>IF(Table1[[#This Row],[Check 6 Status]]="Continued", Table1[[#This Row],[Check 6 Students Spring]], 0)</f>
        <v>0</v>
      </c>
      <c r="DZ151" s="20">
        <f>Table1[[#This Row],[Check 6 Per Student Savings]]*DY151</f>
        <v>0</v>
      </c>
      <c r="EA151" s="15">
        <f t="shared" si="165"/>
        <v>0</v>
      </c>
      <c r="EB151" s="20">
        <f t="shared" si="166"/>
        <v>0</v>
      </c>
      <c r="EC151"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84</v>
      </c>
      <c r="ED151"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23746.799999999999</v>
      </c>
      <c r="EE151" s="20">
        <f>Table1[[#This Row],[Grand Total Savings]]/Table1[[#This Row],[Total Award]]</f>
        <v>2.1987777777777775</v>
      </c>
      <c r="EF151" s="13"/>
      <c r="EG151" s="13"/>
      <c r="EH151" s="13"/>
      <c r="EI151" s="13"/>
      <c r="EJ151" s="13"/>
      <c r="EK151" s="13"/>
      <c r="EL151" s="13"/>
      <c r="FB151" s="13"/>
      <c r="FC151" s="13"/>
      <c r="FD151" s="13"/>
      <c r="FE151" s="13"/>
    </row>
    <row r="152" spans="1:161" x14ac:dyDescent="0.25">
      <c r="A152" s="116">
        <v>317</v>
      </c>
      <c r="B152" s="40" t="s">
        <v>749</v>
      </c>
      <c r="C152" s="23" t="s">
        <v>5</v>
      </c>
      <c r="D152" s="71" t="s">
        <v>134</v>
      </c>
      <c r="E152" s="13" t="s">
        <v>243</v>
      </c>
      <c r="F152" s="52">
        <v>12800</v>
      </c>
      <c r="G152" s="23" t="s">
        <v>136</v>
      </c>
      <c r="H152" s="28" t="s">
        <v>770</v>
      </c>
      <c r="I152" s="28" t="s">
        <v>771</v>
      </c>
      <c r="J152" s="28" t="s">
        <v>772</v>
      </c>
      <c r="K152" s="28" t="s">
        <v>773</v>
      </c>
      <c r="L152" s="28" t="s">
        <v>169</v>
      </c>
      <c r="M152" s="13" t="s">
        <v>142</v>
      </c>
      <c r="N152" s="13" t="s">
        <v>142</v>
      </c>
      <c r="O152" s="13" t="s">
        <v>142</v>
      </c>
      <c r="P152" s="20">
        <v>23100</v>
      </c>
      <c r="Q152" s="13">
        <v>210</v>
      </c>
      <c r="R152" s="20">
        <f t="shared" si="141"/>
        <v>110</v>
      </c>
      <c r="S152" s="15">
        <f t="shared" si="168"/>
        <v>70</v>
      </c>
      <c r="T152" s="15">
        <f t="shared" si="169"/>
        <v>70</v>
      </c>
      <c r="U152" s="15">
        <f t="shared" si="170"/>
        <v>70</v>
      </c>
      <c r="V152" s="13" t="s">
        <v>547</v>
      </c>
      <c r="W152" s="13" t="s">
        <v>144</v>
      </c>
      <c r="Z152" s="13" t="s">
        <v>145</v>
      </c>
      <c r="AA152" s="15">
        <v>0</v>
      </c>
      <c r="AB152" s="20">
        <v>0</v>
      </c>
      <c r="AC152" s="15">
        <v>0</v>
      </c>
      <c r="AD152" s="20">
        <f t="shared" si="144"/>
        <v>0</v>
      </c>
      <c r="AE152" s="15">
        <v>0</v>
      </c>
      <c r="AF152" s="20">
        <f t="shared" si="146"/>
        <v>0</v>
      </c>
      <c r="AG152" s="15">
        <v>0</v>
      </c>
      <c r="AH152" s="20">
        <f t="shared" si="147"/>
        <v>0</v>
      </c>
      <c r="AI152" s="15">
        <v>0</v>
      </c>
      <c r="AJ152" s="20">
        <f t="shared" si="148"/>
        <v>0</v>
      </c>
      <c r="AK152" s="15">
        <v>0</v>
      </c>
      <c r="AL152" s="20">
        <f t="shared" si="167"/>
        <v>0</v>
      </c>
      <c r="AM152" s="15">
        <v>0</v>
      </c>
      <c r="AN152" s="20">
        <v>0</v>
      </c>
      <c r="AO152" s="16">
        <v>0</v>
      </c>
      <c r="AP152" s="20">
        <v>0</v>
      </c>
      <c r="AQ152" s="16">
        <v>0</v>
      </c>
      <c r="AR152" s="20">
        <v>0</v>
      </c>
      <c r="AS152" s="16">
        <v>0</v>
      </c>
      <c r="AT152" s="20">
        <v>0</v>
      </c>
      <c r="AU152" s="16">
        <v>0</v>
      </c>
      <c r="AV152" s="20">
        <v>0</v>
      </c>
      <c r="AW152" s="16">
        <f>Table1[[#This Row],[Students Per Fall]]</f>
        <v>70</v>
      </c>
      <c r="AX152" s="20">
        <f>$R152*AW152</f>
        <v>7700</v>
      </c>
      <c r="AY152" s="16">
        <f>IF(Table1[[#This Row],[Sustainability Check 1 (2017-2018) Status]]="Continued", Table1[[#This Row],[Students Per Spring]], 0)</f>
        <v>70</v>
      </c>
      <c r="AZ152" s="20">
        <f t="shared" si="143"/>
        <v>7700</v>
      </c>
      <c r="BA152" s="16">
        <f t="shared" si="172"/>
        <v>140</v>
      </c>
      <c r="BB152" s="20">
        <f t="shared" si="173"/>
        <v>15400</v>
      </c>
      <c r="BC152" s="20" t="s">
        <v>145</v>
      </c>
      <c r="BD152" s="16">
        <v>0</v>
      </c>
      <c r="BE152" s="16">
        <v>200</v>
      </c>
      <c r="BF152" s="16">
        <v>0</v>
      </c>
      <c r="BG152" s="16">
        <f t="shared" si="145"/>
        <v>200</v>
      </c>
      <c r="BH152" s="24">
        <v>138.65</v>
      </c>
      <c r="BI152" s="20">
        <f>Table1[[#This Row],[Check 2 Students Total]]*Table1[[#This Row],[Summer 2018 Price Check]]</f>
        <v>27730</v>
      </c>
      <c r="BJ152" s="16">
        <f>IF(Table1[[#This Row],[Sustainability Check 2 (2018-2019) Status]]="Continued", Table1[[#This Row],[Check 2 Students Summer]], 0)</f>
        <v>0</v>
      </c>
      <c r="BK152" s="20">
        <f>Table1[[#This Row],[Summer 2018 Price Check]]*BJ152</f>
        <v>0</v>
      </c>
      <c r="BL152" s="16">
        <f>IF(Table1[[#This Row],[Sustainability Check 2 (2018-2019) Status]]="Continued", Table1[[#This Row],[Check 2 Students Fall]], 0)</f>
        <v>200</v>
      </c>
      <c r="BM152" s="20">
        <f>Table1[[#This Row],[Summer 2018 Price Check]]*BL152</f>
        <v>27730</v>
      </c>
      <c r="BN152" s="15">
        <f>IF(Table1[[#This Row],[Sustainability Check 2 (2018-2019) Status]]="Continued", Table1[Check 2 Students Spring], 0)</f>
        <v>0</v>
      </c>
      <c r="BO152" s="20">
        <f>Table1[[#This Row],[Summer 2018 Price Check]]*Table1[[#This Row],[Spring 2019 Students]]</f>
        <v>0</v>
      </c>
      <c r="BP152" s="16">
        <f t="shared" si="149"/>
        <v>200</v>
      </c>
      <c r="BQ152" s="20">
        <f t="shared" si="150"/>
        <v>27730</v>
      </c>
      <c r="BR152" s="20" t="s">
        <v>145</v>
      </c>
      <c r="BS152" s="15">
        <v>0</v>
      </c>
      <c r="BT152" s="15">
        <v>200</v>
      </c>
      <c r="BU152" s="15">
        <v>0</v>
      </c>
      <c r="BV152" s="15">
        <f t="shared" si="163"/>
        <v>200</v>
      </c>
      <c r="BW152" s="20">
        <v>110</v>
      </c>
      <c r="BX152" s="20">
        <f t="shared" si="151"/>
        <v>22000</v>
      </c>
      <c r="BY152" s="13" t="s">
        <v>547</v>
      </c>
      <c r="BZ152" s="15">
        <f>IF(Table1[[#This Row],[Check 3 Status]]="Continued", Table1[[#This Row],[Check 3 Students Summer]], 0)</f>
        <v>0</v>
      </c>
      <c r="CA152" s="20">
        <f>Table1[[#This Row],[Check 3 Per Student Savings]]*BZ152</f>
        <v>0</v>
      </c>
      <c r="CB152" s="15">
        <f>IF(Table1[[#This Row],[Check 3 Status]]="Continued", Table1[[#This Row],[Check 3 Students Fall]], 0)</f>
        <v>200</v>
      </c>
      <c r="CC152" s="20">
        <f>Table1[[#This Row],[Check 3 Per Student Savings]]*CB152</f>
        <v>22000</v>
      </c>
      <c r="CD152" s="15">
        <f>IF(Table1[[#This Row],[Check 3 Status]]="Continued", Table1[[#This Row],[Check 3 Students Spring]], 0)</f>
        <v>0</v>
      </c>
      <c r="CE152" s="20">
        <f>Table1[[#This Row],[Check 3 Per Student Savings]]*CD152</f>
        <v>0</v>
      </c>
      <c r="CF152" s="15">
        <f t="shared" si="152"/>
        <v>200</v>
      </c>
      <c r="CG152" s="20">
        <f t="shared" si="153"/>
        <v>22000</v>
      </c>
      <c r="CH152" s="20" t="s">
        <v>145</v>
      </c>
      <c r="CI152" s="15">
        <v>0</v>
      </c>
      <c r="CJ152" s="15">
        <v>200</v>
      </c>
      <c r="CK152" s="15">
        <v>0</v>
      </c>
      <c r="CL152" s="15">
        <f t="shared" si="171"/>
        <v>200</v>
      </c>
      <c r="CM152" s="20">
        <v>110</v>
      </c>
      <c r="CN152" s="20">
        <f t="shared" si="154"/>
        <v>22000</v>
      </c>
      <c r="CO152" s="15">
        <f>IF(Table1[[#This Row],[Check 4 Status]]="Continued", Table1[[#This Row],[Check 4 Students Summer]], 0)</f>
        <v>0</v>
      </c>
      <c r="CP152" s="20">
        <f>Table1[[#This Row],[Check 4 Per Student Savings]]*CO152</f>
        <v>0</v>
      </c>
      <c r="CQ152" s="15">
        <f>IF(Table1[[#This Row],[Check 4 Status]]="Continued", Table1[[#This Row],[Check 4 Students Fall]], 0)</f>
        <v>200</v>
      </c>
      <c r="CR152" s="20">
        <f>Table1[[#This Row],[Check 4 Per Student Savings]]*CQ152</f>
        <v>22000</v>
      </c>
      <c r="CS152" s="15">
        <f>IF(Table1[[#This Row],[Check 4 Status]]="Continued", Table1[[#This Row],[Check 4 Students Spring]], 0)</f>
        <v>0</v>
      </c>
      <c r="CT152" s="20">
        <f>Table1[[#This Row],[Check 4 Per Student Savings]]*CS152</f>
        <v>0</v>
      </c>
      <c r="CU152" s="89">
        <f t="shared" si="155"/>
        <v>200</v>
      </c>
      <c r="CV152" s="20">
        <f t="shared" si="156"/>
        <v>22000</v>
      </c>
      <c r="CW152" s="20" t="s">
        <v>145</v>
      </c>
      <c r="CX152" s="15">
        <v>70</v>
      </c>
      <c r="CY152" s="15">
        <v>70</v>
      </c>
      <c r="CZ152" s="15">
        <v>70</v>
      </c>
      <c r="DA152" s="15">
        <f t="shared" si="157"/>
        <v>210</v>
      </c>
      <c r="DB152" s="20">
        <v>110</v>
      </c>
      <c r="DC152" s="20">
        <f t="shared" si="158"/>
        <v>23100</v>
      </c>
      <c r="DD152" s="23" t="s">
        <v>136</v>
      </c>
      <c r="DE152" s="15">
        <f>IF(Table1[[#This Row],[Check 5 Status]]="Continued", Table1[[#This Row],[Check 5 Students Summer]], 0)</f>
        <v>70</v>
      </c>
      <c r="DF152" s="20">
        <f>Table1[[#This Row],[Check 5 Per Student Savings]]*DE152</f>
        <v>7700</v>
      </c>
      <c r="DG152" s="15">
        <f>IF(Table1[[#This Row],[Check 5 Status]]="Continued", Table1[[#This Row],[Check 5 Students Fall]], 0)</f>
        <v>70</v>
      </c>
      <c r="DH152" s="20">
        <f>Table1[[#This Row],[Check 5 Per Student Savings]]*DG152</f>
        <v>7700</v>
      </c>
      <c r="DI152" s="15">
        <f>IF(Table1[[#This Row],[Check 5 Status]]="Continued", Table1[[#This Row],[Check 5 Students Spring]], 0)</f>
        <v>70</v>
      </c>
      <c r="DJ152" s="20">
        <f>Table1[[#This Row],[Check 5 Per Student Savings]]*DI152</f>
        <v>7700</v>
      </c>
      <c r="DK152" s="15">
        <f t="shared" si="159"/>
        <v>210</v>
      </c>
      <c r="DL152" s="20">
        <f t="shared" si="160"/>
        <v>23100</v>
      </c>
      <c r="DM152" s="20" t="s">
        <v>145</v>
      </c>
      <c r="DN152" s="15">
        <v>70</v>
      </c>
      <c r="DO152" s="15">
        <v>70</v>
      </c>
      <c r="DP152" s="15">
        <v>70</v>
      </c>
      <c r="DQ152" s="15">
        <f t="shared" si="161"/>
        <v>210</v>
      </c>
      <c r="DR152" s="20">
        <v>110</v>
      </c>
      <c r="DS152" s="20">
        <f t="shared" si="162"/>
        <v>23100</v>
      </c>
      <c r="DT152" s="23" t="s">
        <v>136</v>
      </c>
      <c r="DU152" s="15">
        <f>IF(Table1[[#This Row],[Check 6 Status]]="Continued", Table1[[#This Row],[Check 6 Students Summer]], 0)</f>
        <v>70</v>
      </c>
      <c r="DV152" s="20">
        <f>Table1[[#This Row],[Check 6 Per Student Savings]]*DU152</f>
        <v>7700</v>
      </c>
      <c r="DW152" s="15">
        <f>IF(Table1[[#This Row],[Check 6 Status]]="Continued", Table1[[#This Row],[Check 6 Students Fall]], 0)</f>
        <v>70</v>
      </c>
      <c r="DX152" s="20">
        <f>Table1[[#This Row],[Check 6 Per Student Savings]]*DW152</f>
        <v>7700</v>
      </c>
      <c r="DY152" s="15">
        <f>IF(Table1[[#This Row],[Check 6 Status]]="Continued", Table1[[#This Row],[Check 6 Students Spring]], 0)</f>
        <v>70</v>
      </c>
      <c r="DZ152" s="20">
        <f>Table1[[#This Row],[Check 6 Per Student Savings]]*DY152</f>
        <v>7700</v>
      </c>
      <c r="EA152" s="15">
        <f t="shared" si="165"/>
        <v>210</v>
      </c>
      <c r="EB152" s="20">
        <f t="shared" si="166"/>
        <v>23100</v>
      </c>
      <c r="EC152"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1160</v>
      </c>
      <c r="ED152"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133330</v>
      </c>
      <c r="EE152" s="20">
        <f>Table1[[#This Row],[Grand Total Savings]]/Table1[[#This Row],[Total Award]]</f>
        <v>10.41640625</v>
      </c>
      <c r="EF152" s="13"/>
      <c r="EG152" s="13"/>
      <c r="EH152" s="13"/>
      <c r="EI152" s="13"/>
      <c r="EJ152" s="13"/>
      <c r="EK152" s="13"/>
      <c r="EL152" s="13"/>
      <c r="FB152" s="13"/>
      <c r="FC152" s="13"/>
      <c r="FD152" s="13"/>
      <c r="FE152" s="13"/>
    </row>
    <row r="153" spans="1:161" x14ac:dyDescent="0.25">
      <c r="A153" s="116">
        <v>318</v>
      </c>
      <c r="B153" s="40" t="s">
        <v>749</v>
      </c>
      <c r="C153" s="23" t="s">
        <v>5</v>
      </c>
      <c r="D153" s="71" t="s">
        <v>134</v>
      </c>
      <c r="E153" s="13" t="s">
        <v>243</v>
      </c>
      <c r="F153" s="52">
        <v>30000</v>
      </c>
      <c r="G153" s="23" t="s">
        <v>136</v>
      </c>
      <c r="H153" s="28" t="s">
        <v>774</v>
      </c>
      <c r="I153" s="28" t="s">
        <v>775</v>
      </c>
      <c r="J153" s="28" t="s">
        <v>776</v>
      </c>
      <c r="K153" s="28" t="s">
        <v>777</v>
      </c>
      <c r="L153" s="28" t="s">
        <v>254</v>
      </c>
      <c r="M153" s="13" t="s">
        <v>163</v>
      </c>
      <c r="N153" s="13" t="s">
        <v>163</v>
      </c>
      <c r="O153" s="13" t="s">
        <v>163</v>
      </c>
      <c r="P153" s="20">
        <v>52125</v>
      </c>
      <c r="Q153" s="13">
        <v>750</v>
      </c>
      <c r="R153" s="20">
        <f t="shared" si="141"/>
        <v>69.5</v>
      </c>
      <c r="S153" s="15">
        <f t="shared" si="168"/>
        <v>250</v>
      </c>
      <c r="T153" s="15">
        <f t="shared" si="169"/>
        <v>250</v>
      </c>
      <c r="U153" s="15">
        <f t="shared" si="170"/>
        <v>250</v>
      </c>
      <c r="V153" s="13" t="s">
        <v>762</v>
      </c>
      <c r="W153" s="13" t="s">
        <v>144</v>
      </c>
      <c r="Z153" s="13" t="s">
        <v>145</v>
      </c>
      <c r="AA153" s="15">
        <v>0</v>
      </c>
      <c r="AB153" s="20">
        <v>0</v>
      </c>
      <c r="AC153" s="15">
        <v>0</v>
      </c>
      <c r="AD153" s="20">
        <f t="shared" si="144"/>
        <v>0</v>
      </c>
      <c r="AE153" s="15">
        <v>0</v>
      </c>
      <c r="AF153" s="20">
        <f t="shared" si="146"/>
        <v>0</v>
      </c>
      <c r="AG153" s="15">
        <v>0</v>
      </c>
      <c r="AH153" s="20">
        <f t="shared" si="147"/>
        <v>0</v>
      </c>
      <c r="AI153" s="15">
        <v>0</v>
      </c>
      <c r="AJ153" s="20">
        <f t="shared" si="148"/>
        <v>0</v>
      </c>
      <c r="AK153" s="15">
        <v>0</v>
      </c>
      <c r="AL153" s="20">
        <f t="shared" si="167"/>
        <v>0</v>
      </c>
      <c r="AM153" s="15">
        <v>0</v>
      </c>
      <c r="AN153" s="20">
        <v>0</v>
      </c>
      <c r="AO153" s="16">
        <v>0</v>
      </c>
      <c r="AP153" s="20">
        <v>0</v>
      </c>
      <c r="AQ153" s="16">
        <v>0</v>
      </c>
      <c r="AR153" s="20">
        <v>0</v>
      </c>
      <c r="AS153" s="16">
        <v>0</v>
      </c>
      <c r="AT153" s="20">
        <v>0</v>
      </c>
      <c r="AU153" s="16">
        <v>0</v>
      </c>
      <c r="AV153" s="20">
        <v>0</v>
      </c>
      <c r="AW153" s="16">
        <v>0</v>
      </c>
      <c r="AX153" s="20">
        <v>0</v>
      </c>
      <c r="AY153" s="16">
        <f>Table1[[#This Row],[Students Per Spring]]</f>
        <v>250</v>
      </c>
      <c r="AZ153" s="20">
        <f t="shared" ref="AZ153:AZ163" si="174">$R153*AY153</f>
        <v>17375</v>
      </c>
      <c r="BA153" s="16">
        <f t="shared" si="172"/>
        <v>250</v>
      </c>
      <c r="BB153" s="20">
        <f t="shared" si="173"/>
        <v>17375</v>
      </c>
      <c r="BC153" s="20" t="s">
        <v>145</v>
      </c>
      <c r="BD153" s="16">
        <v>25</v>
      </c>
      <c r="BE153" s="16">
        <v>50</v>
      </c>
      <c r="BF153" s="16">
        <v>50</v>
      </c>
      <c r="BG153" s="16">
        <f t="shared" si="145"/>
        <v>125</v>
      </c>
      <c r="BH153" s="20">
        <v>69.5</v>
      </c>
      <c r="BI153" s="20">
        <f>Table1[[#This Row],[Check 2 Students Total]]*Table1[[#This Row],[Summer 2018 Price Check]]</f>
        <v>8687.5</v>
      </c>
      <c r="BJ153" s="16">
        <f>IF(Table1[[#This Row],[Sustainability Check 2 (2018-2019) Status]]="Continued", Table1[[#This Row],[Check 2 Students Summer]], 0)</f>
        <v>25</v>
      </c>
      <c r="BK153" s="20">
        <f>Table1[[#This Row],[Summer 2018 Price Check]]*BJ153</f>
        <v>1737.5</v>
      </c>
      <c r="BL153" s="16">
        <f>IF(Table1[[#This Row],[Sustainability Check 2 (2018-2019) Status]]="Continued", Table1[[#This Row],[Check 2 Students Fall]], 0)</f>
        <v>50</v>
      </c>
      <c r="BM153" s="20">
        <f>Table1[[#This Row],[Summer 2018 Price Check]]*BL153</f>
        <v>3475</v>
      </c>
      <c r="BN153" s="15">
        <f>IF(Table1[[#This Row],[Sustainability Check 2 (2018-2019) Status]]="Continued", Table1[Check 2 Students Spring], 0)</f>
        <v>50</v>
      </c>
      <c r="BO153" s="20">
        <f>Table1[[#This Row],[Summer 2018 Price Check]]*Table1[[#This Row],[Spring 2019 Students]]</f>
        <v>3475</v>
      </c>
      <c r="BP153" s="16">
        <f t="shared" si="149"/>
        <v>125</v>
      </c>
      <c r="BQ153" s="20">
        <f t="shared" si="150"/>
        <v>8687.5</v>
      </c>
      <c r="BR153" s="20" t="s">
        <v>145</v>
      </c>
      <c r="BS153" s="15">
        <v>42</v>
      </c>
      <c r="BT153" s="15">
        <v>132</v>
      </c>
      <c r="BU153" s="15">
        <v>93</v>
      </c>
      <c r="BV153" s="15">
        <f t="shared" si="163"/>
        <v>267</v>
      </c>
      <c r="BW153" s="20">
        <v>84</v>
      </c>
      <c r="BX153" s="20">
        <f t="shared" si="151"/>
        <v>22428</v>
      </c>
      <c r="BY153" s="13" t="s">
        <v>762</v>
      </c>
      <c r="BZ153" s="15">
        <f>IF(Table1[[#This Row],[Check 3 Status]]="Continued", Table1[[#This Row],[Check 3 Students Summer]], 0)</f>
        <v>42</v>
      </c>
      <c r="CA153" s="20">
        <f>Table1[[#This Row],[Check 3 Per Student Savings]]*BZ153</f>
        <v>3528</v>
      </c>
      <c r="CB153" s="15">
        <f>IF(Table1[[#This Row],[Check 3 Status]]="Continued", Table1[[#This Row],[Check 3 Students Fall]], 0)</f>
        <v>132</v>
      </c>
      <c r="CC153" s="20">
        <f>Table1[[#This Row],[Check 3 Per Student Savings]]*CB153</f>
        <v>11088</v>
      </c>
      <c r="CD153" s="15">
        <f>IF(Table1[[#This Row],[Check 3 Status]]="Continued", Table1[[#This Row],[Check 3 Students Spring]], 0)</f>
        <v>93</v>
      </c>
      <c r="CE153" s="20">
        <f>Table1[[#This Row],[Check 3 Per Student Savings]]*CD153</f>
        <v>7812</v>
      </c>
      <c r="CF153" s="15">
        <f t="shared" si="152"/>
        <v>267</v>
      </c>
      <c r="CG153" s="20">
        <f t="shared" si="153"/>
        <v>22428</v>
      </c>
      <c r="CH153" s="20" t="s">
        <v>145</v>
      </c>
      <c r="CI153" s="15">
        <v>50</v>
      </c>
      <c r="CJ153" s="15">
        <v>75</v>
      </c>
      <c r="CK153" s="15">
        <v>92</v>
      </c>
      <c r="CL153" s="15">
        <f t="shared" si="171"/>
        <v>217</v>
      </c>
      <c r="CM153" s="20">
        <v>80</v>
      </c>
      <c r="CN153" s="20">
        <f t="shared" si="154"/>
        <v>17360</v>
      </c>
      <c r="CO153" s="15">
        <f>IF(Table1[[#This Row],[Check 4 Status]]="Continued", Table1[[#This Row],[Check 4 Students Summer]], 0)</f>
        <v>50</v>
      </c>
      <c r="CP153" s="20">
        <f>Table1[[#This Row],[Check 4 Per Student Savings]]*CO153</f>
        <v>4000</v>
      </c>
      <c r="CQ153" s="15">
        <f>IF(Table1[[#This Row],[Check 4 Status]]="Continued", Table1[[#This Row],[Check 4 Students Fall]], 0)</f>
        <v>75</v>
      </c>
      <c r="CR153" s="20">
        <f>Table1[[#This Row],[Check 4 Per Student Savings]]*CQ153</f>
        <v>6000</v>
      </c>
      <c r="CS153" s="15">
        <f>IF(Table1[[#This Row],[Check 4 Status]]="Continued", Table1[[#This Row],[Check 4 Students Spring]], 0)</f>
        <v>92</v>
      </c>
      <c r="CT153" s="20">
        <f>Table1[[#This Row],[Check 4 Per Student Savings]]*CS153</f>
        <v>7360</v>
      </c>
      <c r="CU153" s="89">
        <f t="shared" si="155"/>
        <v>217</v>
      </c>
      <c r="CV153" s="20">
        <f t="shared" si="156"/>
        <v>17360</v>
      </c>
      <c r="CW153" s="20" t="s">
        <v>145</v>
      </c>
      <c r="CX153" s="15">
        <v>50</v>
      </c>
      <c r="CY153" s="15">
        <v>150</v>
      </c>
      <c r="CZ153" s="15">
        <v>120</v>
      </c>
      <c r="DA153" s="15">
        <f t="shared" si="157"/>
        <v>320</v>
      </c>
      <c r="DB153" s="20">
        <v>60</v>
      </c>
      <c r="DC153" s="20">
        <f t="shared" si="158"/>
        <v>19200</v>
      </c>
      <c r="DD153" s="23" t="s">
        <v>136</v>
      </c>
      <c r="DE153" s="15">
        <f>IF(Table1[[#This Row],[Check 5 Status]]="Continued", Table1[[#This Row],[Check 5 Students Summer]], 0)</f>
        <v>50</v>
      </c>
      <c r="DF153" s="20">
        <f>Table1[[#This Row],[Check 5 Per Student Savings]]*DE153</f>
        <v>3000</v>
      </c>
      <c r="DG153" s="15">
        <f>IF(Table1[[#This Row],[Check 5 Status]]="Continued", Table1[[#This Row],[Check 5 Students Fall]], 0)</f>
        <v>150</v>
      </c>
      <c r="DH153" s="20">
        <f>Table1[[#This Row],[Check 5 Per Student Savings]]*DG153</f>
        <v>9000</v>
      </c>
      <c r="DI153" s="15">
        <f>IF(Table1[[#This Row],[Check 5 Status]]="Continued", Table1[[#This Row],[Check 5 Students Spring]], 0)</f>
        <v>120</v>
      </c>
      <c r="DJ153" s="20">
        <f>Table1[[#This Row],[Check 5 Per Student Savings]]*DI153</f>
        <v>7200</v>
      </c>
      <c r="DK153" s="15">
        <f t="shared" si="159"/>
        <v>320</v>
      </c>
      <c r="DL153" s="20">
        <f t="shared" si="160"/>
        <v>19200</v>
      </c>
      <c r="DM153" s="20" t="s">
        <v>145</v>
      </c>
      <c r="DN153" s="15">
        <v>20</v>
      </c>
      <c r="DO153" s="15">
        <v>40</v>
      </c>
      <c r="DP153" s="15">
        <v>40</v>
      </c>
      <c r="DQ153" s="15">
        <f t="shared" si="161"/>
        <v>100</v>
      </c>
      <c r="DR153" s="20">
        <v>80</v>
      </c>
      <c r="DS153" s="20">
        <f t="shared" si="162"/>
        <v>8000</v>
      </c>
      <c r="DT153" s="23" t="s">
        <v>136</v>
      </c>
      <c r="DU153" s="15">
        <f>IF(Table1[[#This Row],[Check 6 Status]]="Continued", Table1[[#This Row],[Check 6 Students Summer]], 0)</f>
        <v>20</v>
      </c>
      <c r="DV153" s="20">
        <f>Table1[[#This Row],[Check 6 Per Student Savings]]*DU153</f>
        <v>1600</v>
      </c>
      <c r="DW153" s="15">
        <f>IF(Table1[[#This Row],[Check 6 Status]]="Continued", Table1[[#This Row],[Check 6 Students Fall]], 0)</f>
        <v>40</v>
      </c>
      <c r="DX153" s="20">
        <f>Table1[[#This Row],[Check 6 Per Student Savings]]*DW153</f>
        <v>3200</v>
      </c>
      <c r="DY153" s="15">
        <f>IF(Table1[[#This Row],[Check 6 Status]]="Continued", Table1[[#This Row],[Check 6 Students Spring]], 0)</f>
        <v>40</v>
      </c>
      <c r="DZ153" s="20">
        <f>Table1[[#This Row],[Check 6 Per Student Savings]]*DY153</f>
        <v>3200</v>
      </c>
      <c r="EA153" s="15">
        <f t="shared" si="165"/>
        <v>100</v>
      </c>
      <c r="EB153" s="20">
        <f t="shared" si="166"/>
        <v>8000</v>
      </c>
      <c r="EC153"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1279</v>
      </c>
      <c r="ED153"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93050.5</v>
      </c>
      <c r="EE153" s="20">
        <f>Table1[[#This Row],[Grand Total Savings]]/Table1[[#This Row],[Total Award]]</f>
        <v>3.1016833333333333</v>
      </c>
      <c r="EF153" s="13"/>
      <c r="EG153" s="13"/>
      <c r="EH153" s="13"/>
      <c r="EI153" s="13"/>
      <c r="EJ153" s="13"/>
      <c r="EK153" s="13"/>
      <c r="EL153" s="13"/>
      <c r="FB153" s="13"/>
      <c r="FC153" s="13"/>
      <c r="FD153" s="13"/>
      <c r="FE153" s="13"/>
    </row>
    <row r="154" spans="1:161" x14ac:dyDescent="0.25">
      <c r="A154" s="116">
        <v>319</v>
      </c>
      <c r="B154" s="40" t="s">
        <v>749</v>
      </c>
      <c r="C154" s="23" t="s">
        <v>5</v>
      </c>
      <c r="D154" s="71" t="s">
        <v>134</v>
      </c>
      <c r="E154" s="13" t="s">
        <v>226</v>
      </c>
      <c r="F154" s="52">
        <v>15120</v>
      </c>
      <c r="G154" s="23" t="s">
        <v>136</v>
      </c>
      <c r="H154" s="28" t="s">
        <v>778</v>
      </c>
      <c r="I154" s="28" t="s">
        <v>779</v>
      </c>
      <c r="J154" s="28" t="s">
        <v>780</v>
      </c>
      <c r="K154" s="28" t="s">
        <v>781</v>
      </c>
      <c r="L154" s="28" t="s">
        <v>241</v>
      </c>
      <c r="M154" s="13" t="s">
        <v>142</v>
      </c>
      <c r="N154" s="13" t="s">
        <v>142</v>
      </c>
      <c r="O154" s="13" t="s">
        <v>163</v>
      </c>
      <c r="P154" s="20">
        <v>70775</v>
      </c>
      <c r="Q154" s="13">
        <v>1900</v>
      </c>
      <c r="R154" s="20">
        <f t="shared" si="141"/>
        <v>37.25</v>
      </c>
      <c r="S154" s="15">
        <f t="shared" si="168"/>
        <v>633.33333333333337</v>
      </c>
      <c r="T154" s="15">
        <f t="shared" si="169"/>
        <v>633.33333333333337</v>
      </c>
      <c r="U154" s="15">
        <f t="shared" si="170"/>
        <v>633.33333333333337</v>
      </c>
      <c r="V154" s="13" t="s">
        <v>547</v>
      </c>
      <c r="W154" s="13" t="s">
        <v>144</v>
      </c>
      <c r="Z154" s="13" t="s">
        <v>145</v>
      </c>
      <c r="AA154" s="15">
        <v>0</v>
      </c>
      <c r="AB154" s="20">
        <v>0</v>
      </c>
      <c r="AC154" s="15">
        <v>0</v>
      </c>
      <c r="AD154" s="20">
        <f t="shared" si="144"/>
        <v>0</v>
      </c>
      <c r="AE154" s="15">
        <v>0</v>
      </c>
      <c r="AF154" s="20">
        <f t="shared" si="146"/>
        <v>0</v>
      </c>
      <c r="AG154" s="15">
        <v>0</v>
      </c>
      <c r="AH154" s="20">
        <f t="shared" si="147"/>
        <v>0</v>
      </c>
      <c r="AI154" s="15">
        <v>0</v>
      </c>
      <c r="AJ154" s="20">
        <f t="shared" si="148"/>
        <v>0</v>
      </c>
      <c r="AK154" s="15">
        <v>0</v>
      </c>
      <c r="AL154" s="20">
        <f t="shared" si="167"/>
        <v>0</v>
      </c>
      <c r="AM154" s="15">
        <v>0</v>
      </c>
      <c r="AN154" s="20">
        <v>0</v>
      </c>
      <c r="AO154" s="16">
        <v>0</v>
      </c>
      <c r="AP154" s="20">
        <v>0</v>
      </c>
      <c r="AQ154" s="16">
        <v>0</v>
      </c>
      <c r="AR154" s="20">
        <v>0</v>
      </c>
      <c r="AS154" s="16">
        <v>0</v>
      </c>
      <c r="AT154" s="20">
        <v>0</v>
      </c>
      <c r="AU154" s="16">
        <v>0</v>
      </c>
      <c r="AV154" s="20">
        <v>0</v>
      </c>
      <c r="AW154" s="16">
        <f>Table1[[#This Row],[Students Per Fall]]</f>
        <v>633.33333333333337</v>
      </c>
      <c r="AX154" s="20">
        <f>$R154*AW154</f>
        <v>23591.666666666668</v>
      </c>
      <c r="AY154" s="16">
        <f>IF(Table1[[#This Row],[Sustainability Check 1 (2017-2018) Status]]="Continued", Table1[[#This Row],[Students Per Spring]], 0)</f>
        <v>633.33333333333337</v>
      </c>
      <c r="AZ154" s="20">
        <f t="shared" si="174"/>
        <v>23591.666666666668</v>
      </c>
      <c r="BA154" s="16">
        <f t="shared" si="172"/>
        <v>1266.6666666666667</v>
      </c>
      <c r="BB154" s="20">
        <f t="shared" si="173"/>
        <v>47183.333333333336</v>
      </c>
      <c r="BC154" s="20" t="s">
        <v>145</v>
      </c>
      <c r="BD154" s="16">
        <v>400</v>
      </c>
      <c r="BE154" s="16">
        <v>1800</v>
      </c>
      <c r="BF154" s="16">
        <v>50</v>
      </c>
      <c r="BG154" s="16">
        <f t="shared" si="145"/>
        <v>2250</v>
      </c>
      <c r="BH154" s="20">
        <v>37.25</v>
      </c>
      <c r="BI154" s="20">
        <f>Table1[[#This Row],[Check 2 Students Total]]*Table1[[#This Row],[Summer 2018 Price Check]]</f>
        <v>83812.5</v>
      </c>
      <c r="BJ154" s="16">
        <f>IF(Table1[[#This Row],[Sustainability Check 2 (2018-2019) Status]]="Continued", Table1[[#This Row],[Check 2 Students Summer]], 0)</f>
        <v>400</v>
      </c>
      <c r="BK154" s="20">
        <f>Table1[[#This Row],[Summer 2018 Price Check]]*BJ154</f>
        <v>14900</v>
      </c>
      <c r="BL154" s="16">
        <f>IF(Table1[[#This Row],[Sustainability Check 2 (2018-2019) Status]]="Continued", Table1[[#This Row],[Check 2 Students Fall]], 0)</f>
        <v>1800</v>
      </c>
      <c r="BM154" s="20">
        <f>Table1[[#This Row],[Summer 2018 Price Check]]*BL154</f>
        <v>67050</v>
      </c>
      <c r="BN154" s="15">
        <f>IF(Table1[[#This Row],[Sustainability Check 2 (2018-2019) Status]]="Continued", Table1[Check 2 Students Spring], 0)</f>
        <v>50</v>
      </c>
      <c r="BO154" s="20">
        <f>Table1[[#This Row],[Summer 2018 Price Check]]*Table1[[#This Row],[Spring 2019 Students]]</f>
        <v>1862.5</v>
      </c>
      <c r="BP154" s="16">
        <f t="shared" si="149"/>
        <v>2250</v>
      </c>
      <c r="BQ154" s="20">
        <f t="shared" si="150"/>
        <v>83812.5</v>
      </c>
      <c r="BR154" s="20" t="s">
        <v>145</v>
      </c>
      <c r="BS154" s="15">
        <v>500</v>
      </c>
      <c r="BT154" s="15">
        <v>1700</v>
      </c>
      <c r="BU154" s="15">
        <v>100</v>
      </c>
      <c r="BV154" s="15">
        <f t="shared" si="163"/>
        <v>2300</v>
      </c>
      <c r="BW154" s="20">
        <v>37.25</v>
      </c>
      <c r="BX154" s="20">
        <f t="shared" si="151"/>
        <v>85675</v>
      </c>
      <c r="BY154" s="13" t="s">
        <v>547</v>
      </c>
      <c r="BZ154" s="15">
        <f>IF(Table1[[#This Row],[Check 3 Status]]="Continued", Table1[[#This Row],[Check 3 Students Summer]], 0)</f>
        <v>500</v>
      </c>
      <c r="CA154" s="20">
        <f>Table1[[#This Row],[Check 3 Per Student Savings]]*BZ154</f>
        <v>18625</v>
      </c>
      <c r="CB154" s="15">
        <f>IF(Table1[[#This Row],[Check 3 Status]]="Continued", Table1[[#This Row],[Check 3 Students Fall]], 0)</f>
        <v>1700</v>
      </c>
      <c r="CC154" s="20">
        <f>Table1[[#This Row],[Check 3 Per Student Savings]]*CB154</f>
        <v>63325</v>
      </c>
      <c r="CD154" s="15">
        <f>IF(Table1[[#This Row],[Check 3 Status]]="Continued", Table1[[#This Row],[Check 3 Students Spring]], 0)</f>
        <v>100</v>
      </c>
      <c r="CE154" s="20">
        <f>Table1[[#This Row],[Check 3 Per Student Savings]]*CD154</f>
        <v>3725</v>
      </c>
      <c r="CF154" s="15">
        <f t="shared" si="152"/>
        <v>2300</v>
      </c>
      <c r="CG154" s="20">
        <f t="shared" si="153"/>
        <v>85675</v>
      </c>
      <c r="CH154" s="20" t="s">
        <v>224</v>
      </c>
      <c r="CI154" s="15">
        <v>500</v>
      </c>
      <c r="CJ154" s="15">
        <v>1700</v>
      </c>
      <c r="CK154" s="15">
        <v>100</v>
      </c>
      <c r="CL154" s="15">
        <v>0</v>
      </c>
      <c r="CM154" s="20">
        <v>0</v>
      </c>
      <c r="CN154" s="20">
        <f t="shared" si="154"/>
        <v>0</v>
      </c>
      <c r="CO154" s="15">
        <f>IF(Table1[[#This Row],[Check 4 Status]]="Continued", Table1[[#This Row],[Check 4 Students Summer]], 0)</f>
        <v>0</v>
      </c>
      <c r="CP154" s="20">
        <f>Table1[[#This Row],[Check 4 Per Student Savings]]*CO154</f>
        <v>0</v>
      </c>
      <c r="CQ154" s="15">
        <f>IF(Table1[[#This Row],[Check 4 Status]]="Continued", Table1[[#This Row],[Check 4 Students Fall]], 0)</f>
        <v>0</v>
      </c>
      <c r="CR154" s="20">
        <f>Table1[[#This Row],[Check 4 Per Student Savings]]*CQ154</f>
        <v>0</v>
      </c>
      <c r="CS154" s="15">
        <f>IF(Table1[[#This Row],[Check 4 Status]]="Continued", Table1[[#This Row],[Check 4 Students Spring]], 0)</f>
        <v>0</v>
      </c>
      <c r="CT154" s="20">
        <f>Table1[[#This Row],[Check 4 Per Student Savings]]*CS154</f>
        <v>0</v>
      </c>
      <c r="CU154" s="89">
        <f t="shared" si="155"/>
        <v>0</v>
      </c>
      <c r="CV154" s="20">
        <f t="shared" si="156"/>
        <v>0</v>
      </c>
      <c r="CW154" s="20" t="s">
        <v>145</v>
      </c>
      <c r="CX154" s="15">
        <v>633.33333333333337</v>
      </c>
      <c r="CY154" s="15">
        <v>633.33333333333337</v>
      </c>
      <c r="CZ154" s="15">
        <v>633.33333333333337</v>
      </c>
      <c r="DA154" s="15">
        <f t="shared" si="157"/>
        <v>1900</v>
      </c>
      <c r="DB154" s="20">
        <v>0</v>
      </c>
      <c r="DC154" s="20">
        <f t="shared" si="158"/>
        <v>0</v>
      </c>
      <c r="DD154" s="23" t="s">
        <v>136</v>
      </c>
      <c r="DE154" s="15">
        <f>IF(Table1[[#This Row],[Check 5 Status]]="Continued", Table1[[#This Row],[Check 5 Students Summer]], 0)</f>
        <v>633.33333333333337</v>
      </c>
      <c r="DF154" s="20">
        <f>Table1[[#This Row],[Check 5 Per Student Savings]]*DE154</f>
        <v>0</v>
      </c>
      <c r="DG154" s="15">
        <f>IF(Table1[[#This Row],[Check 5 Status]]="Continued", Table1[[#This Row],[Check 5 Students Fall]], 0)</f>
        <v>633.33333333333337</v>
      </c>
      <c r="DH154" s="20">
        <f>Table1[[#This Row],[Check 5 Per Student Savings]]*DG154</f>
        <v>0</v>
      </c>
      <c r="DI154" s="15">
        <f>IF(Table1[[#This Row],[Check 5 Status]]="Continued", Table1[[#This Row],[Check 5 Students Spring]], 0)</f>
        <v>633.33333333333337</v>
      </c>
      <c r="DJ154" s="20">
        <f>Table1[[#This Row],[Check 5 Per Student Savings]]*DI154</f>
        <v>0</v>
      </c>
      <c r="DK154" s="15">
        <f t="shared" si="159"/>
        <v>1900</v>
      </c>
      <c r="DL154" s="20">
        <f t="shared" si="160"/>
        <v>0</v>
      </c>
      <c r="DM154" s="20" t="s">
        <v>224</v>
      </c>
      <c r="DN154" s="15">
        <v>633.33333333333337</v>
      </c>
      <c r="DO154" s="15">
        <v>633.33333333333337</v>
      </c>
      <c r="DP154" s="15">
        <v>633.33333333333337</v>
      </c>
      <c r="DQ154" s="15">
        <f t="shared" si="161"/>
        <v>1900</v>
      </c>
      <c r="DR154" s="20">
        <v>0</v>
      </c>
      <c r="DS154" s="20">
        <f t="shared" si="162"/>
        <v>0</v>
      </c>
      <c r="DT154" s="23" t="s">
        <v>136</v>
      </c>
      <c r="DU154" s="15">
        <f>IF(Table1[[#This Row],[Check 6 Status]]="Continued", Table1[[#This Row],[Check 6 Students Summer]], 0)</f>
        <v>0</v>
      </c>
      <c r="DV154" s="20">
        <f>Table1[[#This Row],[Check 6 Per Student Savings]]*DU154</f>
        <v>0</v>
      </c>
      <c r="DW154" s="15">
        <f>IF(Table1[[#This Row],[Check 6 Status]]="Continued", Table1[[#This Row],[Check 6 Students Fall]], 0)</f>
        <v>0</v>
      </c>
      <c r="DX154" s="20">
        <f>Table1[[#This Row],[Check 6 Per Student Savings]]*DW154</f>
        <v>0</v>
      </c>
      <c r="DY154" s="15">
        <f>IF(Table1[[#This Row],[Check 6 Status]]="Continued", Table1[[#This Row],[Check 6 Students Spring]], 0)</f>
        <v>0</v>
      </c>
      <c r="DZ154" s="20">
        <f>Table1[[#This Row],[Check 6 Per Student Savings]]*DY154</f>
        <v>0</v>
      </c>
      <c r="EA154" s="15">
        <f t="shared" si="165"/>
        <v>0</v>
      </c>
      <c r="EB154" s="20">
        <f t="shared" si="166"/>
        <v>0</v>
      </c>
      <c r="EC154"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7716.666666666667</v>
      </c>
      <c r="ED154"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216670.83333333334</v>
      </c>
      <c r="EE154" s="20">
        <f>Table1[[#This Row],[Grand Total Savings]]/Table1[[#This Row],[Total Award]]</f>
        <v>14.330081569664904</v>
      </c>
      <c r="EF154" s="13"/>
      <c r="EG154" s="13"/>
      <c r="EH154" s="13"/>
      <c r="EI154" s="13"/>
      <c r="EJ154" s="13"/>
      <c r="EK154" s="13"/>
      <c r="EL154" s="13"/>
      <c r="FB154" s="13"/>
      <c r="FC154" s="13"/>
      <c r="FD154" s="13"/>
      <c r="FE154" s="13"/>
    </row>
    <row r="155" spans="1:161" x14ac:dyDescent="0.25">
      <c r="A155" s="116">
        <v>320</v>
      </c>
      <c r="B155" s="40" t="s">
        <v>749</v>
      </c>
      <c r="C155" s="23" t="s">
        <v>5</v>
      </c>
      <c r="D155" s="71" t="s">
        <v>134</v>
      </c>
      <c r="E155" s="13" t="s">
        <v>177</v>
      </c>
      <c r="F155" s="52">
        <v>15800</v>
      </c>
      <c r="G155" s="23" t="s">
        <v>136</v>
      </c>
      <c r="H155" s="28" t="s">
        <v>782</v>
      </c>
      <c r="I155" s="28" t="s">
        <v>783</v>
      </c>
      <c r="J155" s="28" t="s">
        <v>784</v>
      </c>
      <c r="K155" s="28" t="s">
        <v>785</v>
      </c>
      <c r="L155" s="28" t="s">
        <v>201</v>
      </c>
      <c r="M155" s="13" t="s">
        <v>163</v>
      </c>
      <c r="N155" s="13" t="s">
        <v>142</v>
      </c>
      <c r="O155" s="13" t="s">
        <v>142</v>
      </c>
      <c r="P155" s="20">
        <v>53200</v>
      </c>
      <c r="Q155" s="13">
        <v>200</v>
      </c>
      <c r="R155" s="20">
        <f t="shared" si="141"/>
        <v>266</v>
      </c>
      <c r="S155" s="15">
        <f t="shared" si="168"/>
        <v>66.666666666666671</v>
      </c>
      <c r="T155" s="15">
        <f t="shared" si="169"/>
        <v>66.666666666666671</v>
      </c>
      <c r="U155" s="15">
        <f t="shared" si="170"/>
        <v>66.666666666666671</v>
      </c>
      <c r="V155" s="13" t="s">
        <v>762</v>
      </c>
      <c r="W155" s="13" t="s">
        <v>144</v>
      </c>
      <c r="Z155" s="13" t="s">
        <v>145</v>
      </c>
      <c r="AA155" s="15">
        <v>0</v>
      </c>
      <c r="AB155" s="20">
        <v>0</v>
      </c>
      <c r="AC155" s="15">
        <v>0</v>
      </c>
      <c r="AD155" s="20">
        <f t="shared" si="144"/>
        <v>0</v>
      </c>
      <c r="AE155" s="15">
        <v>0</v>
      </c>
      <c r="AF155" s="20">
        <f t="shared" si="146"/>
        <v>0</v>
      </c>
      <c r="AG155" s="15">
        <v>0</v>
      </c>
      <c r="AH155" s="20">
        <f t="shared" si="147"/>
        <v>0</v>
      </c>
      <c r="AI155" s="15">
        <v>0</v>
      </c>
      <c r="AJ155" s="20">
        <f t="shared" si="148"/>
        <v>0</v>
      </c>
      <c r="AK155" s="15">
        <v>0</v>
      </c>
      <c r="AL155" s="20">
        <f t="shared" si="167"/>
        <v>0</v>
      </c>
      <c r="AM155" s="15">
        <v>0</v>
      </c>
      <c r="AN155" s="20">
        <v>0</v>
      </c>
      <c r="AO155" s="16">
        <v>0</v>
      </c>
      <c r="AP155" s="20">
        <v>0</v>
      </c>
      <c r="AQ155" s="16">
        <v>0</v>
      </c>
      <c r="AR155" s="20">
        <v>0</v>
      </c>
      <c r="AS155" s="16">
        <v>0</v>
      </c>
      <c r="AT155" s="20">
        <v>0</v>
      </c>
      <c r="AU155" s="16">
        <v>0</v>
      </c>
      <c r="AV155" s="20">
        <v>0</v>
      </c>
      <c r="AW155" s="16">
        <v>0</v>
      </c>
      <c r="AX155" s="20">
        <v>0</v>
      </c>
      <c r="AY155" s="16">
        <f>Table1[[#This Row],[Students Per Spring]]</f>
        <v>66.666666666666671</v>
      </c>
      <c r="AZ155" s="20">
        <f t="shared" si="174"/>
        <v>17733.333333333336</v>
      </c>
      <c r="BA155" s="16">
        <f t="shared" si="172"/>
        <v>66.666666666666671</v>
      </c>
      <c r="BB155" s="20">
        <f t="shared" si="173"/>
        <v>17733.333333333336</v>
      </c>
      <c r="BC155" s="20" t="s">
        <v>145</v>
      </c>
      <c r="BD155" s="16">
        <v>24</v>
      </c>
      <c r="BE155" s="16">
        <v>120</v>
      </c>
      <c r="BF155" s="16">
        <v>120</v>
      </c>
      <c r="BG155" s="16">
        <f t="shared" si="145"/>
        <v>264</v>
      </c>
      <c r="BH155" s="24">
        <v>199.5</v>
      </c>
      <c r="BI155" s="20">
        <f>Table1[[#This Row],[Check 2 Students Total]]*Table1[[#This Row],[Summer 2018 Price Check]]</f>
        <v>52668</v>
      </c>
      <c r="BJ155" s="16">
        <f>IF(Table1[[#This Row],[Sustainability Check 2 (2018-2019) Status]]="Continued", Table1[[#This Row],[Check 2 Students Summer]], 0)</f>
        <v>24</v>
      </c>
      <c r="BK155" s="20">
        <f>Table1[[#This Row],[Summer 2018 Price Check]]*BJ155</f>
        <v>4788</v>
      </c>
      <c r="BL155" s="16">
        <f>IF(Table1[[#This Row],[Sustainability Check 2 (2018-2019) Status]]="Continued", Table1[[#This Row],[Check 2 Students Fall]], 0)</f>
        <v>120</v>
      </c>
      <c r="BM155" s="20">
        <f>Table1[[#This Row],[Summer 2018 Price Check]]*BL155</f>
        <v>23940</v>
      </c>
      <c r="BN155" s="15">
        <f>IF(Table1[[#This Row],[Sustainability Check 2 (2018-2019) Status]]="Continued", Table1[Check 2 Students Spring], 0)</f>
        <v>120</v>
      </c>
      <c r="BO155" s="20">
        <f>Table1[[#This Row],[Summer 2018 Price Check]]*Table1[[#This Row],[Spring 2019 Students]]</f>
        <v>23940</v>
      </c>
      <c r="BP155" s="16">
        <f t="shared" si="149"/>
        <v>264</v>
      </c>
      <c r="BQ155" s="20">
        <f t="shared" si="150"/>
        <v>52668</v>
      </c>
      <c r="BR155" s="20" t="s">
        <v>145</v>
      </c>
      <c r="BS155" s="15">
        <v>17</v>
      </c>
      <c r="BT155" s="15">
        <v>115</v>
      </c>
      <c r="BU155" s="15">
        <v>120</v>
      </c>
      <c r="BV155" s="15">
        <f t="shared" si="163"/>
        <v>252</v>
      </c>
      <c r="BW155" s="20">
        <v>266</v>
      </c>
      <c r="BX155" s="20">
        <f t="shared" si="151"/>
        <v>67032</v>
      </c>
      <c r="BY155" s="13" t="s">
        <v>762</v>
      </c>
      <c r="BZ155" s="15">
        <f>IF(Table1[[#This Row],[Check 3 Status]]="Continued", Table1[[#This Row],[Check 3 Students Summer]], 0)</f>
        <v>17</v>
      </c>
      <c r="CA155" s="20">
        <f>Table1[[#This Row],[Check 3 Per Student Savings]]*BZ155</f>
        <v>4522</v>
      </c>
      <c r="CB155" s="15">
        <f>IF(Table1[[#This Row],[Check 3 Status]]="Continued", Table1[[#This Row],[Check 3 Students Fall]], 0)</f>
        <v>115</v>
      </c>
      <c r="CC155" s="20">
        <f>Table1[[#This Row],[Check 3 Per Student Savings]]*CB155</f>
        <v>30590</v>
      </c>
      <c r="CD155" s="15">
        <f>IF(Table1[[#This Row],[Check 3 Status]]="Continued", Table1[[#This Row],[Check 3 Students Spring]], 0)</f>
        <v>120</v>
      </c>
      <c r="CE155" s="20">
        <f>Table1[[#This Row],[Check 3 Per Student Savings]]*CD155</f>
        <v>31920</v>
      </c>
      <c r="CF155" s="15">
        <f t="shared" si="152"/>
        <v>252</v>
      </c>
      <c r="CG155" s="20">
        <f t="shared" si="153"/>
        <v>67032</v>
      </c>
      <c r="CH155" s="20" t="s">
        <v>145</v>
      </c>
      <c r="CI155" s="15">
        <v>17</v>
      </c>
      <c r="CJ155" s="15">
        <v>115</v>
      </c>
      <c r="CK155" s="15">
        <v>120</v>
      </c>
      <c r="CL155" s="15">
        <f t="shared" ref="CL155:CL174" si="175">CI155+CJ155+CK155</f>
        <v>252</v>
      </c>
      <c r="CM155" s="20">
        <v>266</v>
      </c>
      <c r="CN155" s="20">
        <f t="shared" si="154"/>
        <v>67032</v>
      </c>
      <c r="CO155" s="15">
        <f>IF(Table1[[#This Row],[Check 4 Status]]="Continued", Table1[[#This Row],[Check 4 Students Summer]], 0)</f>
        <v>17</v>
      </c>
      <c r="CP155" s="20">
        <f>Table1[[#This Row],[Check 4 Per Student Savings]]*CO155</f>
        <v>4522</v>
      </c>
      <c r="CQ155" s="15">
        <f>IF(Table1[[#This Row],[Check 4 Status]]="Continued", Table1[[#This Row],[Check 4 Students Fall]], 0)</f>
        <v>115</v>
      </c>
      <c r="CR155" s="20">
        <f>Table1[[#This Row],[Check 4 Per Student Savings]]*CQ155</f>
        <v>30590</v>
      </c>
      <c r="CS155" s="15">
        <f>IF(Table1[[#This Row],[Check 4 Status]]="Continued", Table1[[#This Row],[Check 4 Students Spring]], 0)</f>
        <v>120</v>
      </c>
      <c r="CT155" s="20">
        <f>Table1[[#This Row],[Check 4 Per Student Savings]]*CS155</f>
        <v>31920</v>
      </c>
      <c r="CU155" s="89">
        <f t="shared" si="155"/>
        <v>252</v>
      </c>
      <c r="CV155" s="20">
        <f t="shared" si="156"/>
        <v>67032</v>
      </c>
      <c r="CW155" s="20" t="s">
        <v>145</v>
      </c>
      <c r="CX155" s="15">
        <v>66.666666666666671</v>
      </c>
      <c r="CY155" s="15">
        <v>66.666666666666671</v>
      </c>
      <c r="CZ155" s="15">
        <v>66.666666666666671</v>
      </c>
      <c r="DA155" s="15">
        <f t="shared" si="157"/>
        <v>200</v>
      </c>
      <c r="DB155" s="20">
        <v>266</v>
      </c>
      <c r="DC155" s="20">
        <f t="shared" si="158"/>
        <v>53200</v>
      </c>
      <c r="DD155" s="23" t="s">
        <v>136</v>
      </c>
      <c r="DE155" s="15">
        <f>IF(Table1[[#This Row],[Check 5 Status]]="Continued", Table1[[#This Row],[Check 5 Students Summer]], 0)</f>
        <v>66.666666666666671</v>
      </c>
      <c r="DF155" s="20">
        <f>Table1[[#This Row],[Check 5 Per Student Savings]]*DE155</f>
        <v>17733.333333333336</v>
      </c>
      <c r="DG155" s="15">
        <f>IF(Table1[[#This Row],[Check 5 Status]]="Continued", Table1[[#This Row],[Check 5 Students Fall]], 0)</f>
        <v>66.666666666666671</v>
      </c>
      <c r="DH155" s="20">
        <f>Table1[[#This Row],[Check 5 Per Student Savings]]*DG155</f>
        <v>17733.333333333336</v>
      </c>
      <c r="DI155" s="15">
        <f>IF(Table1[[#This Row],[Check 5 Status]]="Continued", Table1[[#This Row],[Check 5 Students Spring]], 0)</f>
        <v>66.666666666666671</v>
      </c>
      <c r="DJ155" s="20">
        <f>Table1[[#This Row],[Check 5 Per Student Savings]]*DI155</f>
        <v>17733.333333333336</v>
      </c>
      <c r="DK155" s="15">
        <f t="shared" si="159"/>
        <v>200</v>
      </c>
      <c r="DL155" s="20">
        <f t="shared" si="160"/>
        <v>53200.000000000007</v>
      </c>
      <c r="DM155" s="20" t="s">
        <v>224</v>
      </c>
      <c r="DN155" s="15">
        <v>66.666666666666671</v>
      </c>
      <c r="DO155" s="15">
        <v>66.666666666666671</v>
      </c>
      <c r="DP155" s="15">
        <v>66.666666666666671</v>
      </c>
      <c r="DQ155" s="15">
        <f t="shared" si="161"/>
        <v>200</v>
      </c>
      <c r="DR155" s="20">
        <v>266</v>
      </c>
      <c r="DS155" s="20">
        <f t="shared" si="162"/>
        <v>53200</v>
      </c>
      <c r="DT155" s="23" t="s">
        <v>136</v>
      </c>
      <c r="DU155" s="15">
        <f>IF(Table1[[#This Row],[Check 6 Status]]="Continued", Table1[[#This Row],[Check 6 Students Summer]], 0)</f>
        <v>0</v>
      </c>
      <c r="DV155" s="20">
        <f>Table1[[#This Row],[Check 6 Per Student Savings]]*DU155</f>
        <v>0</v>
      </c>
      <c r="DW155" s="15">
        <f>IF(Table1[[#This Row],[Check 6 Status]]="Continued", Table1[[#This Row],[Check 6 Students Fall]], 0)</f>
        <v>0</v>
      </c>
      <c r="DX155" s="20">
        <f>Table1[[#This Row],[Check 6 Per Student Savings]]*DW155</f>
        <v>0</v>
      </c>
      <c r="DY155" s="15">
        <f>IF(Table1[[#This Row],[Check 6 Status]]="Continued", Table1[[#This Row],[Check 6 Students Spring]], 0)</f>
        <v>0</v>
      </c>
      <c r="DZ155" s="20">
        <f>Table1[[#This Row],[Check 6 Per Student Savings]]*DY155</f>
        <v>0</v>
      </c>
      <c r="EA155" s="15">
        <f t="shared" si="165"/>
        <v>0</v>
      </c>
      <c r="EB155" s="20">
        <f t="shared" si="166"/>
        <v>0</v>
      </c>
      <c r="EC155"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1034.6666666666667</v>
      </c>
      <c r="ED155"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257665.33333333334</v>
      </c>
      <c r="EE155" s="20">
        <f>Table1[[#This Row],[Grand Total Savings]]/Table1[[#This Row],[Total Award]]</f>
        <v>16.307932489451478</v>
      </c>
      <c r="EF155" s="13"/>
      <c r="EG155" s="13"/>
      <c r="EH155" s="13"/>
      <c r="EI155" s="13"/>
      <c r="EJ155" s="13"/>
      <c r="EK155" s="13"/>
      <c r="EL155" s="13"/>
      <c r="FB155" s="13"/>
      <c r="FC155" s="13"/>
      <c r="FD155" s="13"/>
      <c r="FE155" s="13"/>
    </row>
    <row r="156" spans="1:161" x14ac:dyDescent="0.25">
      <c r="A156" s="116">
        <v>323</v>
      </c>
      <c r="B156" s="40" t="s">
        <v>749</v>
      </c>
      <c r="C156" s="23" t="s">
        <v>5</v>
      </c>
      <c r="D156" s="71" t="s">
        <v>134</v>
      </c>
      <c r="E156" s="13" t="s">
        <v>279</v>
      </c>
      <c r="F156" s="52">
        <v>29000</v>
      </c>
      <c r="G156" s="23" t="s">
        <v>136</v>
      </c>
      <c r="H156" s="28" t="s">
        <v>786</v>
      </c>
      <c r="I156" s="28" t="s">
        <v>787</v>
      </c>
      <c r="J156" s="28" t="s">
        <v>788</v>
      </c>
      <c r="K156" s="28" t="s">
        <v>533</v>
      </c>
      <c r="L156" s="28" t="s">
        <v>216</v>
      </c>
      <c r="M156" s="13" t="s">
        <v>163</v>
      </c>
      <c r="N156" s="13" t="s">
        <v>142</v>
      </c>
      <c r="O156" s="13" t="s">
        <v>153</v>
      </c>
      <c r="P156" s="20">
        <v>211837.5</v>
      </c>
      <c r="Q156" s="13">
        <v>1050</v>
      </c>
      <c r="R156" s="20">
        <f t="shared" si="141"/>
        <v>201.75</v>
      </c>
      <c r="S156" s="15">
        <f t="shared" si="168"/>
        <v>350</v>
      </c>
      <c r="T156" s="15">
        <f t="shared" si="169"/>
        <v>350</v>
      </c>
      <c r="U156" s="15">
        <f t="shared" si="170"/>
        <v>350</v>
      </c>
      <c r="V156" s="13" t="s">
        <v>762</v>
      </c>
      <c r="W156" s="13" t="s">
        <v>144</v>
      </c>
      <c r="Z156" s="13" t="s">
        <v>145</v>
      </c>
      <c r="AA156" s="15">
        <v>0</v>
      </c>
      <c r="AB156" s="20">
        <v>0</v>
      </c>
      <c r="AC156" s="15">
        <v>0</v>
      </c>
      <c r="AD156" s="20">
        <f t="shared" si="144"/>
        <v>0</v>
      </c>
      <c r="AE156" s="15">
        <v>0</v>
      </c>
      <c r="AF156" s="20">
        <f t="shared" si="146"/>
        <v>0</v>
      </c>
      <c r="AG156" s="15">
        <v>0</v>
      </c>
      <c r="AH156" s="20">
        <f t="shared" si="147"/>
        <v>0</v>
      </c>
      <c r="AI156" s="15">
        <v>0</v>
      </c>
      <c r="AJ156" s="20">
        <f t="shared" si="148"/>
        <v>0</v>
      </c>
      <c r="AK156" s="15">
        <v>0</v>
      </c>
      <c r="AL156" s="20">
        <f t="shared" si="167"/>
        <v>0</v>
      </c>
      <c r="AM156" s="15">
        <v>0</v>
      </c>
      <c r="AN156" s="20">
        <v>0</v>
      </c>
      <c r="AO156" s="16">
        <v>0</v>
      </c>
      <c r="AP156" s="20">
        <v>0</v>
      </c>
      <c r="AQ156" s="16">
        <v>0</v>
      </c>
      <c r="AR156" s="20">
        <v>0</v>
      </c>
      <c r="AS156" s="16">
        <v>0</v>
      </c>
      <c r="AT156" s="20">
        <v>0</v>
      </c>
      <c r="AU156" s="16">
        <v>0</v>
      </c>
      <c r="AV156" s="20">
        <v>0</v>
      </c>
      <c r="AW156" s="16">
        <v>0</v>
      </c>
      <c r="AX156" s="20">
        <v>0</v>
      </c>
      <c r="AY156" s="16">
        <f>Table1[[#This Row],[Students Per Spring]]</f>
        <v>350</v>
      </c>
      <c r="AZ156" s="20">
        <f t="shared" si="174"/>
        <v>70612.5</v>
      </c>
      <c r="BA156" s="16">
        <f t="shared" si="172"/>
        <v>350</v>
      </c>
      <c r="BB156" s="20">
        <f t="shared" si="173"/>
        <v>70612.5</v>
      </c>
      <c r="BC156" s="20" t="s">
        <v>145</v>
      </c>
      <c r="BD156" s="16">
        <v>160</v>
      </c>
      <c r="BE156" s="16">
        <v>300</v>
      </c>
      <c r="BF156" s="16">
        <v>300</v>
      </c>
      <c r="BG156" s="16">
        <f t="shared" si="145"/>
        <v>760</v>
      </c>
      <c r="BH156" s="24">
        <v>176.74</v>
      </c>
      <c r="BI156" s="20">
        <f>Table1[[#This Row],[Check 2 Students Total]]*Table1[[#This Row],[Summer 2018 Price Check]]</f>
        <v>134322.4</v>
      </c>
      <c r="BJ156" s="16">
        <f>IF(Table1[[#This Row],[Sustainability Check 2 (2018-2019) Status]]="Continued", Table1[[#This Row],[Check 2 Students Summer]], 0)</f>
        <v>160</v>
      </c>
      <c r="BK156" s="20">
        <f>Table1[[#This Row],[Summer 2018 Price Check]]*BJ156</f>
        <v>28278.400000000001</v>
      </c>
      <c r="BL156" s="16">
        <f>IF(Table1[[#This Row],[Sustainability Check 2 (2018-2019) Status]]="Continued", Table1[[#This Row],[Check 2 Students Fall]], 0)</f>
        <v>300</v>
      </c>
      <c r="BM156" s="20">
        <f>Table1[[#This Row],[Summer 2018 Price Check]]*BL156</f>
        <v>53022</v>
      </c>
      <c r="BN156" s="15">
        <f>IF(Table1[[#This Row],[Sustainability Check 2 (2018-2019) Status]]="Continued", Table1[Check 2 Students Spring], 0)</f>
        <v>300</v>
      </c>
      <c r="BO156" s="20">
        <f>Table1[[#This Row],[Summer 2018 Price Check]]*Table1[[#This Row],[Spring 2019 Students]]</f>
        <v>53022</v>
      </c>
      <c r="BP156" s="16">
        <f t="shared" si="149"/>
        <v>760</v>
      </c>
      <c r="BQ156" s="20">
        <f t="shared" si="150"/>
        <v>134322.4</v>
      </c>
      <c r="BR156" s="20" t="s">
        <v>145</v>
      </c>
      <c r="BS156" s="15">
        <v>34</v>
      </c>
      <c r="BT156" s="15">
        <v>312</v>
      </c>
      <c r="BU156" s="15">
        <v>319</v>
      </c>
      <c r="BV156" s="15">
        <f t="shared" si="163"/>
        <v>665</v>
      </c>
      <c r="BW156" s="20">
        <v>201.75</v>
      </c>
      <c r="BX156" s="20">
        <f t="shared" si="151"/>
        <v>134163.75</v>
      </c>
      <c r="BY156" s="13" t="s">
        <v>762</v>
      </c>
      <c r="BZ156" s="15">
        <f>IF(Table1[[#This Row],[Check 3 Status]]="Continued", Table1[[#This Row],[Check 3 Students Summer]], 0)</f>
        <v>34</v>
      </c>
      <c r="CA156" s="20">
        <f>Table1[[#This Row],[Check 3 Per Student Savings]]*BZ156</f>
        <v>6859.5</v>
      </c>
      <c r="CB156" s="15">
        <f>IF(Table1[[#This Row],[Check 3 Status]]="Continued", Table1[[#This Row],[Check 3 Students Fall]], 0)</f>
        <v>312</v>
      </c>
      <c r="CC156" s="20">
        <f>Table1[[#This Row],[Check 3 Per Student Savings]]*CB156</f>
        <v>62946</v>
      </c>
      <c r="CD156" s="15">
        <f>IF(Table1[[#This Row],[Check 3 Status]]="Continued", Table1[[#This Row],[Check 3 Students Spring]], 0)</f>
        <v>319</v>
      </c>
      <c r="CE156" s="20">
        <f>Table1[[#This Row],[Check 3 Per Student Savings]]*CD156</f>
        <v>64358.25</v>
      </c>
      <c r="CF156" s="15">
        <f t="shared" si="152"/>
        <v>665</v>
      </c>
      <c r="CG156" s="20">
        <f t="shared" si="153"/>
        <v>134163.75</v>
      </c>
      <c r="CH156" s="20" t="s">
        <v>145</v>
      </c>
      <c r="CI156" s="15">
        <v>34</v>
      </c>
      <c r="CJ156" s="15">
        <v>312</v>
      </c>
      <c r="CK156" s="15">
        <v>319</v>
      </c>
      <c r="CL156" s="15">
        <f t="shared" si="175"/>
        <v>665</v>
      </c>
      <c r="CM156" s="20">
        <v>201.75</v>
      </c>
      <c r="CN156" s="20">
        <f t="shared" si="154"/>
        <v>134163.75</v>
      </c>
      <c r="CO156" s="15">
        <f>IF(Table1[[#This Row],[Check 4 Status]]="Continued", Table1[[#This Row],[Check 4 Students Summer]], 0)</f>
        <v>34</v>
      </c>
      <c r="CP156" s="20">
        <f>Table1[[#This Row],[Check 4 Per Student Savings]]*CO156</f>
        <v>6859.5</v>
      </c>
      <c r="CQ156" s="15">
        <f>IF(Table1[[#This Row],[Check 4 Status]]="Continued", Table1[[#This Row],[Check 4 Students Fall]], 0)</f>
        <v>312</v>
      </c>
      <c r="CR156" s="20">
        <f>Table1[[#This Row],[Check 4 Per Student Savings]]*CQ156</f>
        <v>62946</v>
      </c>
      <c r="CS156" s="15">
        <f>IF(Table1[[#This Row],[Check 4 Status]]="Continued", Table1[[#This Row],[Check 4 Students Spring]], 0)</f>
        <v>319</v>
      </c>
      <c r="CT156" s="20">
        <f>Table1[[#This Row],[Check 4 Per Student Savings]]*CS156</f>
        <v>64358.25</v>
      </c>
      <c r="CU156" s="89">
        <f t="shared" si="155"/>
        <v>665</v>
      </c>
      <c r="CV156" s="20">
        <f t="shared" si="156"/>
        <v>134163.75</v>
      </c>
      <c r="CW156" s="20" t="s">
        <v>145</v>
      </c>
      <c r="CX156" s="15">
        <v>350</v>
      </c>
      <c r="CY156" s="15">
        <v>350</v>
      </c>
      <c r="CZ156" s="15">
        <v>350</v>
      </c>
      <c r="DA156" s="15">
        <f t="shared" si="157"/>
        <v>1050</v>
      </c>
      <c r="DB156" s="20">
        <v>201.75</v>
      </c>
      <c r="DC156" s="20">
        <f t="shared" si="158"/>
        <v>211837.5</v>
      </c>
      <c r="DD156" s="23" t="s">
        <v>136</v>
      </c>
      <c r="DE156" s="15">
        <f>IF(Table1[[#This Row],[Check 5 Status]]="Continued", Table1[[#This Row],[Check 5 Students Summer]], 0)</f>
        <v>350</v>
      </c>
      <c r="DF156" s="20">
        <f>Table1[[#This Row],[Check 5 Per Student Savings]]*DE156</f>
        <v>70612.5</v>
      </c>
      <c r="DG156" s="15">
        <f>IF(Table1[[#This Row],[Check 5 Status]]="Continued", Table1[[#This Row],[Check 5 Students Fall]], 0)</f>
        <v>350</v>
      </c>
      <c r="DH156" s="20">
        <f>Table1[[#This Row],[Check 5 Per Student Savings]]*DG156</f>
        <v>70612.5</v>
      </c>
      <c r="DI156" s="15">
        <f>IF(Table1[[#This Row],[Check 5 Status]]="Continued", Table1[[#This Row],[Check 5 Students Spring]], 0)</f>
        <v>350</v>
      </c>
      <c r="DJ156" s="20">
        <f>Table1[[#This Row],[Check 5 Per Student Savings]]*DI156</f>
        <v>70612.5</v>
      </c>
      <c r="DK156" s="15">
        <f t="shared" si="159"/>
        <v>1050</v>
      </c>
      <c r="DL156" s="20">
        <f t="shared" si="160"/>
        <v>211837.5</v>
      </c>
      <c r="DM156" s="20" t="s">
        <v>145</v>
      </c>
      <c r="DN156" s="15">
        <v>350</v>
      </c>
      <c r="DO156" s="15">
        <v>350</v>
      </c>
      <c r="DP156" s="15">
        <v>350</v>
      </c>
      <c r="DQ156" s="15">
        <f t="shared" si="161"/>
        <v>1050</v>
      </c>
      <c r="DR156" s="20">
        <v>201.75</v>
      </c>
      <c r="DS156" s="20">
        <f t="shared" si="162"/>
        <v>211837.5</v>
      </c>
      <c r="DT156" s="23" t="s">
        <v>136</v>
      </c>
      <c r="DU156" s="15">
        <f>IF(Table1[[#This Row],[Check 6 Status]]="Continued", Table1[[#This Row],[Check 6 Students Summer]], 0)</f>
        <v>350</v>
      </c>
      <c r="DV156" s="20">
        <f>Table1[[#This Row],[Check 6 Per Student Savings]]*DU156</f>
        <v>70612.5</v>
      </c>
      <c r="DW156" s="15">
        <f>IF(Table1[[#This Row],[Check 6 Status]]="Continued", Table1[[#This Row],[Check 6 Students Fall]], 0)</f>
        <v>350</v>
      </c>
      <c r="DX156" s="20">
        <f>Table1[[#This Row],[Check 6 Per Student Savings]]*DW156</f>
        <v>70612.5</v>
      </c>
      <c r="DY156" s="15">
        <f>IF(Table1[[#This Row],[Check 6 Status]]="Continued", Table1[[#This Row],[Check 6 Students Spring]], 0)</f>
        <v>350</v>
      </c>
      <c r="DZ156" s="20">
        <f>Table1[[#This Row],[Check 6 Per Student Savings]]*DY156</f>
        <v>70612.5</v>
      </c>
      <c r="EA156" s="15">
        <f t="shared" si="165"/>
        <v>1050</v>
      </c>
      <c r="EB156" s="20">
        <f t="shared" si="166"/>
        <v>211837.5</v>
      </c>
      <c r="EC156"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4540</v>
      </c>
      <c r="ED156"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896937.4</v>
      </c>
      <c r="EE156" s="20">
        <f>Table1[[#This Row],[Grand Total Savings]]/Table1[[#This Row],[Total Award]]</f>
        <v>30.928875862068967</v>
      </c>
      <c r="EF156" s="13"/>
      <c r="EG156" s="13"/>
      <c r="EH156" s="13"/>
      <c r="EI156" s="13"/>
      <c r="EJ156" s="13"/>
      <c r="EK156" s="13"/>
      <c r="EL156" s="13"/>
      <c r="FB156" s="13"/>
      <c r="FC156" s="13"/>
      <c r="FD156" s="13"/>
      <c r="FE156" s="13"/>
    </row>
    <row r="157" spans="1:161" x14ac:dyDescent="0.25">
      <c r="A157" s="116">
        <v>324</v>
      </c>
      <c r="B157" s="40" t="s">
        <v>749</v>
      </c>
      <c r="C157" s="23" t="s">
        <v>5</v>
      </c>
      <c r="D157" s="71" t="s">
        <v>134</v>
      </c>
      <c r="E157" s="13" t="s">
        <v>279</v>
      </c>
      <c r="F157" s="52">
        <v>30000</v>
      </c>
      <c r="G157" s="23" t="s">
        <v>136</v>
      </c>
      <c r="H157" s="28" t="s">
        <v>681</v>
      </c>
      <c r="I157" s="28" t="s">
        <v>682</v>
      </c>
      <c r="J157" s="28" t="s">
        <v>789</v>
      </c>
      <c r="K157" s="28" t="s">
        <v>790</v>
      </c>
      <c r="L157" s="28" t="s">
        <v>201</v>
      </c>
      <c r="M157" s="13" t="s">
        <v>163</v>
      </c>
      <c r="N157" s="13" t="s">
        <v>163</v>
      </c>
      <c r="O157" s="13" t="s">
        <v>163</v>
      </c>
      <c r="P157" s="20">
        <v>97890</v>
      </c>
      <c r="Q157" s="13">
        <v>785</v>
      </c>
      <c r="R157" s="20">
        <f t="shared" si="141"/>
        <v>124.70063694267516</v>
      </c>
      <c r="S157" s="15">
        <f t="shared" si="168"/>
        <v>261.66666666666669</v>
      </c>
      <c r="T157" s="15">
        <f t="shared" si="169"/>
        <v>261.66666666666669</v>
      </c>
      <c r="U157" s="15">
        <f t="shared" si="170"/>
        <v>261.66666666666669</v>
      </c>
      <c r="V157" s="13" t="s">
        <v>762</v>
      </c>
      <c r="W157" s="13" t="s">
        <v>144</v>
      </c>
      <c r="Z157" s="13" t="s">
        <v>145</v>
      </c>
      <c r="AA157" s="15">
        <v>0</v>
      </c>
      <c r="AB157" s="20">
        <v>0</v>
      </c>
      <c r="AC157" s="15">
        <v>0</v>
      </c>
      <c r="AD157" s="20">
        <f t="shared" si="144"/>
        <v>0</v>
      </c>
      <c r="AE157" s="15">
        <v>0</v>
      </c>
      <c r="AF157" s="20">
        <f t="shared" si="146"/>
        <v>0</v>
      </c>
      <c r="AG157" s="15">
        <v>0</v>
      </c>
      <c r="AH157" s="20">
        <f t="shared" si="147"/>
        <v>0</v>
      </c>
      <c r="AI157" s="15">
        <v>0</v>
      </c>
      <c r="AJ157" s="20">
        <f t="shared" si="148"/>
        <v>0</v>
      </c>
      <c r="AK157" s="15">
        <v>0</v>
      </c>
      <c r="AL157" s="20">
        <f t="shared" si="167"/>
        <v>0</v>
      </c>
      <c r="AM157" s="15">
        <v>0</v>
      </c>
      <c r="AN157" s="20">
        <v>0</v>
      </c>
      <c r="AO157" s="16">
        <v>0</v>
      </c>
      <c r="AP157" s="20">
        <v>0</v>
      </c>
      <c r="AQ157" s="16">
        <v>0</v>
      </c>
      <c r="AR157" s="20">
        <v>0</v>
      </c>
      <c r="AS157" s="16">
        <v>0</v>
      </c>
      <c r="AT157" s="20">
        <v>0</v>
      </c>
      <c r="AU157" s="16">
        <v>0</v>
      </c>
      <c r="AV157" s="20">
        <v>0</v>
      </c>
      <c r="AW157" s="16">
        <v>0</v>
      </c>
      <c r="AX157" s="20">
        <v>0</v>
      </c>
      <c r="AY157" s="16">
        <f>Table1[[#This Row],[Students Per Spring]]</f>
        <v>261.66666666666669</v>
      </c>
      <c r="AZ157" s="20">
        <f t="shared" si="174"/>
        <v>32630.000000000004</v>
      </c>
      <c r="BA157" s="16">
        <f t="shared" si="172"/>
        <v>261.66666666666669</v>
      </c>
      <c r="BB157" s="20">
        <f t="shared" si="173"/>
        <v>32630.000000000004</v>
      </c>
      <c r="BC157" s="20" t="s">
        <v>145</v>
      </c>
      <c r="BD157" s="16">
        <v>293</v>
      </c>
      <c r="BE157" s="16">
        <v>293</v>
      </c>
      <c r="BF157" s="16">
        <v>293</v>
      </c>
      <c r="BG157" s="16">
        <f t="shared" si="145"/>
        <v>879</v>
      </c>
      <c r="BH157" s="20">
        <v>134</v>
      </c>
      <c r="BI157" s="20">
        <f>Table1[[#This Row],[Check 2 Students Total]]*Table1[[#This Row],[Summer 2018 Price Check]]</f>
        <v>117786</v>
      </c>
      <c r="BJ157" s="16">
        <f>IF(Table1[[#This Row],[Sustainability Check 2 (2018-2019) Status]]="Continued", Table1[[#This Row],[Check 2 Students Summer]], 0)</f>
        <v>293</v>
      </c>
      <c r="BK157" s="20">
        <f>Table1[[#This Row],[Summer 2018 Price Check]]*BJ157</f>
        <v>39262</v>
      </c>
      <c r="BL157" s="16">
        <f>IF(Table1[[#This Row],[Sustainability Check 2 (2018-2019) Status]]="Continued", Table1[[#This Row],[Check 2 Students Fall]], 0)</f>
        <v>293</v>
      </c>
      <c r="BM157" s="20">
        <f>Table1[[#This Row],[Summer 2018 Price Check]]*BL157</f>
        <v>39262</v>
      </c>
      <c r="BN157" s="15">
        <f>IF(Table1[[#This Row],[Sustainability Check 2 (2018-2019) Status]]="Continued", Table1[Check 2 Students Spring], 0)</f>
        <v>293</v>
      </c>
      <c r="BO157" s="20">
        <f>Table1[[#This Row],[Summer 2018 Price Check]]*Table1[[#This Row],[Spring 2019 Students]]</f>
        <v>39262</v>
      </c>
      <c r="BP157" s="16">
        <f t="shared" si="149"/>
        <v>879</v>
      </c>
      <c r="BQ157" s="20">
        <f t="shared" si="150"/>
        <v>117786</v>
      </c>
      <c r="BR157" s="20" t="s">
        <v>145</v>
      </c>
      <c r="BS157" s="15">
        <v>293</v>
      </c>
      <c r="BT157" s="15">
        <v>293</v>
      </c>
      <c r="BU157" s="15">
        <v>293</v>
      </c>
      <c r="BV157" s="15">
        <f t="shared" si="163"/>
        <v>879</v>
      </c>
      <c r="BW157" s="20">
        <v>145</v>
      </c>
      <c r="BX157" s="20">
        <f t="shared" si="151"/>
        <v>127455</v>
      </c>
      <c r="BY157" s="13" t="s">
        <v>762</v>
      </c>
      <c r="BZ157" s="15">
        <f>IF(Table1[[#This Row],[Check 3 Status]]="Continued", Table1[[#This Row],[Check 3 Students Summer]], 0)</f>
        <v>293</v>
      </c>
      <c r="CA157" s="20">
        <f>Table1[[#This Row],[Check 3 Per Student Savings]]*BZ157</f>
        <v>42485</v>
      </c>
      <c r="CB157" s="15">
        <f>IF(Table1[[#This Row],[Check 3 Status]]="Continued", Table1[[#This Row],[Check 3 Students Fall]], 0)</f>
        <v>293</v>
      </c>
      <c r="CC157" s="20">
        <f>Table1[[#This Row],[Check 3 Per Student Savings]]*CB157</f>
        <v>42485</v>
      </c>
      <c r="CD157" s="15">
        <f>IF(Table1[[#This Row],[Check 3 Status]]="Continued", Table1[[#This Row],[Check 3 Students Spring]], 0)</f>
        <v>293</v>
      </c>
      <c r="CE157" s="20">
        <f>Table1[[#This Row],[Check 3 Per Student Savings]]*CD157</f>
        <v>42485</v>
      </c>
      <c r="CF157" s="15">
        <f t="shared" si="152"/>
        <v>879</v>
      </c>
      <c r="CG157" s="20">
        <f t="shared" si="153"/>
        <v>127455</v>
      </c>
      <c r="CH157" s="20" t="s">
        <v>145</v>
      </c>
      <c r="CI157" s="15">
        <v>293</v>
      </c>
      <c r="CJ157" s="15">
        <v>293</v>
      </c>
      <c r="CK157" s="15">
        <v>293</v>
      </c>
      <c r="CL157" s="15">
        <f t="shared" si="175"/>
        <v>879</v>
      </c>
      <c r="CM157" s="20">
        <v>145</v>
      </c>
      <c r="CN157" s="20">
        <f t="shared" si="154"/>
        <v>127455</v>
      </c>
      <c r="CO157" s="15">
        <f>IF(Table1[[#This Row],[Check 4 Status]]="Continued", Table1[[#This Row],[Check 4 Students Summer]], 0)</f>
        <v>293</v>
      </c>
      <c r="CP157" s="20">
        <f>Table1[[#This Row],[Check 4 Per Student Savings]]*CO157</f>
        <v>42485</v>
      </c>
      <c r="CQ157" s="15">
        <f>IF(Table1[[#This Row],[Check 4 Status]]="Continued", Table1[[#This Row],[Check 4 Students Fall]], 0)</f>
        <v>293</v>
      </c>
      <c r="CR157" s="20">
        <f>Table1[[#This Row],[Check 4 Per Student Savings]]*CQ157</f>
        <v>42485</v>
      </c>
      <c r="CS157" s="15">
        <f>IF(Table1[[#This Row],[Check 4 Status]]="Continued", Table1[[#This Row],[Check 4 Students Spring]], 0)</f>
        <v>293</v>
      </c>
      <c r="CT157" s="20">
        <f>Table1[[#This Row],[Check 4 Per Student Savings]]*CS157</f>
        <v>42485</v>
      </c>
      <c r="CU157" s="89">
        <f t="shared" si="155"/>
        <v>879</v>
      </c>
      <c r="CV157" s="20">
        <f t="shared" si="156"/>
        <v>127455</v>
      </c>
      <c r="CW157" s="20" t="s">
        <v>224</v>
      </c>
      <c r="CX157" s="15">
        <v>261.66666666666669</v>
      </c>
      <c r="CY157" s="15">
        <v>261.66666666666669</v>
      </c>
      <c r="CZ157" s="15">
        <v>261.66666666666669</v>
      </c>
      <c r="DA157" s="15">
        <f t="shared" si="157"/>
        <v>785</v>
      </c>
      <c r="DB157" s="20">
        <v>145</v>
      </c>
      <c r="DC157" s="20">
        <f t="shared" si="158"/>
        <v>113825</v>
      </c>
      <c r="DD157" s="23" t="s">
        <v>136</v>
      </c>
      <c r="DE157" s="15">
        <f>IF(Table1[[#This Row],[Check 5 Status]]="Continued", Table1[[#This Row],[Check 5 Students Summer]], 0)</f>
        <v>0</v>
      </c>
      <c r="DF157" s="20">
        <f>Table1[[#This Row],[Check 5 Per Student Savings]]*DE157</f>
        <v>0</v>
      </c>
      <c r="DG157" s="15">
        <f>IF(Table1[[#This Row],[Check 5 Status]]="Continued", Table1[[#This Row],[Check 5 Students Fall]], 0)</f>
        <v>0</v>
      </c>
      <c r="DH157" s="20">
        <f>Table1[[#This Row],[Check 5 Per Student Savings]]*DG157</f>
        <v>0</v>
      </c>
      <c r="DI157" s="15">
        <f>IF(Table1[[#This Row],[Check 5 Status]]="Continued", Table1[[#This Row],[Check 5 Students Spring]], 0)</f>
        <v>0</v>
      </c>
      <c r="DJ157" s="20">
        <f>Table1[[#This Row],[Check 5 Per Student Savings]]*DI157</f>
        <v>0</v>
      </c>
      <c r="DK157" s="15">
        <f t="shared" si="159"/>
        <v>0</v>
      </c>
      <c r="DL157" s="20">
        <f t="shared" si="160"/>
        <v>0</v>
      </c>
      <c r="DM157" s="20" t="s">
        <v>224</v>
      </c>
      <c r="DN157" s="15">
        <v>261.66666666666669</v>
      </c>
      <c r="DO157" s="15">
        <v>261.66666666666669</v>
      </c>
      <c r="DP157" s="15">
        <v>261.66666666666669</v>
      </c>
      <c r="DQ157" s="15">
        <f t="shared" si="161"/>
        <v>785</v>
      </c>
      <c r="DR157" s="20">
        <v>145</v>
      </c>
      <c r="DS157" s="20">
        <f t="shared" si="162"/>
        <v>113825</v>
      </c>
      <c r="DT157" s="23" t="s">
        <v>136</v>
      </c>
      <c r="DU157" s="15">
        <f>IF(Table1[[#This Row],[Check 6 Status]]="Continued", Table1[[#This Row],[Check 6 Students Summer]], 0)</f>
        <v>0</v>
      </c>
      <c r="DV157" s="20">
        <f>Table1[[#This Row],[Check 6 Per Student Savings]]*DU157</f>
        <v>0</v>
      </c>
      <c r="DW157" s="15">
        <f>IF(Table1[[#This Row],[Check 6 Status]]="Continued", Table1[[#This Row],[Check 6 Students Fall]], 0)</f>
        <v>0</v>
      </c>
      <c r="DX157" s="20">
        <f>Table1[[#This Row],[Check 6 Per Student Savings]]*DW157</f>
        <v>0</v>
      </c>
      <c r="DY157" s="15">
        <f>IF(Table1[[#This Row],[Check 6 Status]]="Continued", Table1[[#This Row],[Check 6 Students Spring]], 0)</f>
        <v>0</v>
      </c>
      <c r="DZ157" s="20">
        <f>Table1[[#This Row],[Check 6 Per Student Savings]]*DY157</f>
        <v>0</v>
      </c>
      <c r="EA157" s="15">
        <f t="shared" si="165"/>
        <v>0</v>
      </c>
      <c r="EB157" s="20">
        <f t="shared" si="166"/>
        <v>0</v>
      </c>
      <c r="EC157"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2898.666666666667</v>
      </c>
      <c r="ED157"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405326</v>
      </c>
      <c r="EE157" s="20">
        <f>Table1[[#This Row],[Grand Total Savings]]/Table1[[#This Row],[Total Award]]</f>
        <v>13.510866666666667</v>
      </c>
      <c r="EF157" s="13"/>
      <c r="EG157" s="13"/>
      <c r="EH157" s="13"/>
      <c r="EI157" s="13"/>
      <c r="EJ157" s="13"/>
      <c r="EK157" s="13"/>
      <c r="EL157" s="13"/>
      <c r="FB157" s="13"/>
      <c r="FC157" s="13"/>
      <c r="FD157" s="13"/>
      <c r="FE157" s="13"/>
    </row>
    <row r="158" spans="1:161" x14ac:dyDescent="0.25">
      <c r="A158" s="116">
        <v>326</v>
      </c>
      <c r="B158" s="40" t="s">
        <v>749</v>
      </c>
      <c r="C158" s="23" t="s">
        <v>5</v>
      </c>
      <c r="D158" s="71" t="s">
        <v>134</v>
      </c>
      <c r="E158" s="13" t="s">
        <v>211</v>
      </c>
      <c r="F158" s="52">
        <v>10800</v>
      </c>
      <c r="G158" s="23" t="s">
        <v>136</v>
      </c>
      <c r="H158" s="28" t="s">
        <v>379</v>
      </c>
      <c r="I158" s="28" t="s">
        <v>380</v>
      </c>
      <c r="J158" s="28" t="s">
        <v>791</v>
      </c>
      <c r="K158" s="28" t="s">
        <v>792</v>
      </c>
      <c r="L158" s="28" t="s">
        <v>216</v>
      </c>
      <c r="M158" s="13" t="s">
        <v>163</v>
      </c>
      <c r="N158" s="13" t="s">
        <v>163</v>
      </c>
      <c r="O158" s="13" t="s">
        <v>163</v>
      </c>
      <c r="P158" s="20">
        <v>30240</v>
      </c>
      <c r="Q158" s="13">
        <v>126</v>
      </c>
      <c r="R158" s="20">
        <f t="shared" si="141"/>
        <v>240</v>
      </c>
      <c r="S158" s="15">
        <f t="shared" si="168"/>
        <v>42</v>
      </c>
      <c r="T158" s="15">
        <f t="shared" si="169"/>
        <v>42</v>
      </c>
      <c r="U158" s="15">
        <f t="shared" si="170"/>
        <v>42</v>
      </c>
      <c r="V158" s="13" t="s">
        <v>547</v>
      </c>
      <c r="W158" s="13" t="s">
        <v>144</v>
      </c>
      <c r="Z158" s="13" t="s">
        <v>145</v>
      </c>
      <c r="AA158" s="15">
        <v>0</v>
      </c>
      <c r="AB158" s="20">
        <v>0</v>
      </c>
      <c r="AC158" s="15">
        <v>0</v>
      </c>
      <c r="AD158" s="20">
        <f t="shared" si="144"/>
        <v>0</v>
      </c>
      <c r="AE158" s="15">
        <v>0</v>
      </c>
      <c r="AF158" s="20">
        <f t="shared" si="146"/>
        <v>0</v>
      </c>
      <c r="AG158" s="15">
        <v>0</v>
      </c>
      <c r="AH158" s="20">
        <f t="shared" si="147"/>
        <v>0</v>
      </c>
      <c r="AI158" s="15">
        <v>0</v>
      </c>
      <c r="AJ158" s="20">
        <f t="shared" si="148"/>
        <v>0</v>
      </c>
      <c r="AK158" s="15">
        <v>0</v>
      </c>
      <c r="AL158" s="20">
        <f t="shared" si="167"/>
        <v>0</v>
      </c>
      <c r="AM158" s="15">
        <v>0</v>
      </c>
      <c r="AN158" s="20">
        <v>0</v>
      </c>
      <c r="AO158" s="16">
        <v>0</v>
      </c>
      <c r="AP158" s="20">
        <v>0</v>
      </c>
      <c r="AQ158" s="16">
        <v>0</v>
      </c>
      <c r="AR158" s="20">
        <v>0</v>
      </c>
      <c r="AS158" s="16">
        <v>0</v>
      </c>
      <c r="AT158" s="20">
        <v>0</v>
      </c>
      <c r="AU158" s="16">
        <v>0</v>
      </c>
      <c r="AV158" s="20">
        <v>0</v>
      </c>
      <c r="AW158" s="16">
        <f>Table1[[#This Row],[Students Per Fall]]</f>
        <v>42</v>
      </c>
      <c r="AX158" s="20">
        <f>$R158*AW158</f>
        <v>10080</v>
      </c>
      <c r="AY158" s="16">
        <f>IF(Table1[[#This Row],[Sustainability Check 1 (2017-2018) Status]]="Continued", Table1[[#This Row],[Students Per Spring]], 0)</f>
        <v>42</v>
      </c>
      <c r="AZ158" s="20">
        <f t="shared" si="174"/>
        <v>10080</v>
      </c>
      <c r="BA158" s="16">
        <f t="shared" si="172"/>
        <v>84</v>
      </c>
      <c r="BB158" s="20">
        <f t="shared" si="173"/>
        <v>20160</v>
      </c>
      <c r="BC158" s="20" t="s">
        <v>145</v>
      </c>
      <c r="BD158" s="16">
        <v>30</v>
      </c>
      <c r="BE158" s="16">
        <v>42</v>
      </c>
      <c r="BF158" s="16">
        <v>0</v>
      </c>
      <c r="BG158" s="16">
        <f t="shared" si="145"/>
        <v>72</v>
      </c>
      <c r="BH158" s="24">
        <v>164</v>
      </c>
      <c r="BI158" s="20">
        <f>Table1[[#This Row],[Check 2 Students Total]]*Table1[[#This Row],[Summer 2018 Price Check]]</f>
        <v>11808</v>
      </c>
      <c r="BJ158" s="16">
        <f>IF(Table1[[#This Row],[Sustainability Check 2 (2018-2019) Status]]="Continued", Table1[[#This Row],[Check 2 Students Summer]], 0)</f>
        <v>30</v>
      </c>
      <c r="BK158" s="20">
        <f>Table1[[#This Row],[Summer 2018 Price Check]]*BJ158</f>
        <v>4920</v>
      </c>
      <c r="BL158" s="16">
        <f>IF(Table1[[#This Row],[Sustainability Check 2 (2018-2019) Status]]="Continued", Table1[[#This Row],[Check 2 Students Fall]], 0)</f>
        <v>42</v>
      </c>
      <c r="BM158" s="20">
        <f>Table1[[#This Row],[Summer 2018 Price Check]]*BL158</f>
        <v>6888</v>
      </c>
      <c r="BN158" s="15">
        <f>IF(Table1[[#This Row],[Sustainability Check 2 (2018-2019) Status]]="Continued", Table1[Check 2 Students Spring], 0)</f>
        <v>0</v>
      </c>
      <c r="BO158" s="20">
        <f>Table1[[#This Row],[Summer 2018 Price Check]]*Table1[[#This Row],[Spring 2019 Students]]</f>
        <v>0</v>
      </c>
      <c r="BP158" s="16">
        <f t="shared" si="149"/>
        <v>72</v>
      </c>
      <c r="BQ158" s="20">
        <f t="shared" si="150"/>
        <v>11808</v>
      </c>
      <c r="BR158" s="20" t="s">
        <v>145</v>
      </c>
      <c r="BS158" s="15">
        <v>35</v>
      </c>
      <c r="BT158" s="15">
        <v>0</v>
      </c>
      <c r="BU158" s="15">
        <v>45</v>
      </c>
      <c r="BV158" s="15">
        <f t="shared" si="163"/>
        <v>80</v>
      </c>
      <c r="BW158" s="20">
        <v>135</v>
      </c>
      <c r="BX158" s="20">
        <f t="shared" si="151"/>
        <v>10800</v>
      </c>
      <c r="BY158" s="13" t="s">
        <v>547</v>
      </c>
      <c r="BZ158" s="15">
        <f>IF(Table1[[#This Row],[Check 3 Status]]="Continued", Table1[[#This Row],[Check 3 Students Summer]], 0)</f>
        <v>35</v>
      </c>
      <c r="CA158" s="20">
        <f>Table1[[#This Row],[Check 3 Per Student Savings]]*BZ158</f>
        <v>4725</v>
      </c>
      <c r="CB158" s="15">
        <f>IF(Table1[[#This Row],[Check 3 Status]]="Continued", Table1[[#This Row],[Check 3 Students Fall]], 0)</f>
        <v>0</v>
      </c>
      <c r="CC158" s="20">
        <f>Table1[[#This Row],[Check 3 Per Student Savings]]*CB158</f>
        <v>0</v>
      </c>
      <c r="CD158" s="15">
        <f>IF(Table1[[#This Row],[Check 3 Status]]="Continued", Table1[[#This Row],[Check 3 Students Spring]], 0)</f>
        <v>45</v>
      </c>
      <c r="CE158" s="20">
        <f>Table1[[#This Row],[Check 3 Per Student Savings]]*CD158</f>
        <v>6075</v>
      </c>
      <c r="CF158" s="15">
        <f t="shared" si="152"/>
        <v>80</v>
      </c>
      <c r="CG158" s="20">
        <f t="shared" si="153"/>
        <v>10800</v>
      </c>
      <c r="CH158" s="20" t="s">
        <v>145</v>
      </c>
      <c r="CI158" s="15">
        <v>35</v>
      </c>
      <c r="CJ158" s="15">
        <v>0</v>
      </c>
      <c r="CK158" s="15">
        <v>45</v>
      </c>
      <c r="CL158" s="15">
        <f t="shared" si="175"/>
        <v>80</v>
      </c>
      <c r="CM158" s="20">
        <v>135</v>
      </c>
      <c r="CN158" s="20">
        <f t="shared" si="154"/>
        <v>10800</v>
      </c>
      <c r="CO158" s="15">
        <f>IF(Table1[[#This Row],[Check 4 Status]]="Continued", Table1[[#This Row],[Check 4 Students Summer]], 0)</f>
        <v>35</v>
      </c>
      <c r="CP158" s="20">
        <f>Table1[[#This Row],[Check 4 Per Student Savings]]*CO158</f>
        <v>4725</v>
      </c>
      <c r="CQ158" s="15">
        <f>IF(Table1[[#This Row],[Check 4 Status]]="Continued", Table1[[#This Row],[Check 4 Students Fall]], 0)</f>
        <v>0</v>
      </c>
      <c r="CR158" s="20">
        <f>Table1[[#This Row],[Check 4 Per Student Savings]]*CQ158</f>
        <v>0</v>
      </c>
      <c r="CS158" s="15">
        <f>IF(Table1[[#This Row],[Check 4 Status]]="Continued", Table1[[#This Row],[Check 4 Students Spring]], 0)</f>
        <v>45</v>
      </c>
      <c r="CT158" s="20">
        <f>Table1[[#This Row],[Check 4 Per Student Savings]]*CS158</f>
        <v>6075</v>
      </c>
      <c r="CU158" s="89">
        <f t="shared" si="155"/>
        <v>80</v>
      </c>
      <c r="CV158" s="20">
        <f t="shared" si="156"/>
        <v>10800</v>
      </c>
      <c r="CW158" s="20" t="s">
        <v>145</v>
      </c>
      <c r="CX158" s="15">
        <v>42</v>
      </c>
      <c r="CY158" s="15">
        <v>42</v>
      </c>
      <c r="CZ158" s="15">
        <v>42</v>
      </c>
      <c r="DA158" s="15">
        <f t="shared" si="157"/>
        <v>126</v>
      </c>
      <c r="DB158" s="20">
        <v>135</v>
      </c>
      <c r="DC158" s="20">
        <f t="shared" si="158"/>
        <v>17010</v>
      </c>
      <c r="DD158" s="23" t="s">
        <v>136</v>
      </c>
      <c r="DE158" s="15">
        <f>IF(Table1[[#This Row],[Check 5 Status]]="Continued", Table1[[#This Row],[Check 5 Students Summer]], 0)</f>
        <v>42</v>
      </c>
      <c r="DF158" s="20">
        <f>Table1[[#This Row],[Check 5 Per Student Savings]]*DE158</f>
        <v>5670</v>
      </c>
      <c r="DG158" s="15">
        <f>IF(Table1[[#This Row],[Check 5 Status]]="Continued", Table1[[#This Row],[Check 5 Students Fall]], 0)</f>
        <v>42</v>
      </c>
      <c r="DH158" s="20">
        <f>Table1[[#This Row],[Check 5 Per Student Savings]]*DG158</f>
        <v>5670</v>
      </c>
      <c r="DI158" s="15">
        <f>IF(Table1[[#This Row],[Check 5 Status]]="Continued", Table1[[#This Row],[Check 5 Students Spring]], 0)</f>
        <v>42</v>
      </c>
      <c r="DJ158" s="20">
        <f>Table1[[#This Row],[Check 5 Per Student Savings]]*DI158</f>
        <v>5670</v>
      </c>
      <c r="DK158" s="15">
        <f t="shared" si="159"/>
        <v>126</v>
      </c>
      <c r="DL158" s="20">
        <f t="shared" si="160"/>
        <v>17010</v>
      </c>
      <c r="DM158" s="20" t="s">
        <v>156</v>
      </c>
      <c r="DN158" s="15">
        <v>42</v>
      </c>
      <c r="DO158" s="15">
        <v>42</v>
      </c>
      <c r="DP158" s="15">
        <v>42</v>
      </c>
      <c r="DQ158" s="15">
        <f t="shared" si="161"/>
        <v>126</v>
      </c>
      <c r="DR158" s="20">
        <v>135</v>
      </c>
      <c r="DS158" s="20">
        <f t="shared" si="162"/>
        <v>17010</v>
      </c>
      <c r="DT158" s="23" t="s">
        <v>136</v>
      </c>
      <c r="DU158" s="15">
        <f>IF(Table1[[#This Row],[Check 6 Status]]="Continued", Table1[[#This Row],[Check 6 Students Summer]], 0)</f>
        <v>0</v>
      </c>
      <c r="DV158" s="20">
        <f>Table1[[#This Row],[Check 6 Per Student Savings]]*DU158</f>
        <v>0</v>
      </c>
      <c r="DW158" s="15">
        <f>IF(Table1[[#This Row],[Check 6 Status]]="Continued", Table1[[#This Row],[Check 6 Students Fall]], 0)</f>
        <v>0</v>
      </c>
      <c r="DX158" s="20">
        <f>Table1[[#This Row],[Check 6 Per Student Savings]]*DW158</f>
        <v>0</v>
      </c>
      <c r="DY158" s="15">
        <f>IF(Table1[[#This Row],[Check 6 Status]]="Continued", Table1[[#This Row],[Check 6 Students Spring]], 0)</f>
        <v>0</v>
      </c>
      <c r="DZ158" s="20">
        <f>Table1[[#This Row],[Check 6 Per Student Savings]]*DY158</f>
        <v>0</v>
      </c>
      <c r="EA158" s="15">
        <f t="shared" si="165"/>
        <v>0</v>
      </c>
      <c r="EB158" s="20">
        <f t="shared" si="166"/>
        <v>0</v>
      </c>
      <c r="EC158"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442</v>
      </c>
      <c r="ED158"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70578</v>
      </c>
      <c r="EE158" s="20">
        <f>Table1[[#This Row],[Grand Total Savings]]/Table1[[#This Row],[Total Award]]</f>
        <v>6.5350000000000001</v>
      </c>
      <c r="EF158" s="13"/>
      <c r="EG158" s="13"/>
      <c r="EH158" s="13"/>
      <c r="EI158" s="13"/>
      <c r="EJ158" s="13"/>
      <c r="EK158" s="13"/>
      <c r="EL158" s="13"/>
      <c r="FB158" s="13"/>
      <c r="FC158" s="13"/>
      <c r="FD158" s="13"/>
      <c r="FE158" s="13"/>
    </row>
    <row r="159" spans="1:161" x14ac:dyDescent="0.25">
      <c r="A159" s="116">
        <v>328</v>
      </c>
      <c r="B159" s="39" t="s">
        <v>749</v>
      </c>
      <c r="C159" s="23" t="s">
        <v>5</v>
      </c>
      <c r="D159" s="71" t="s">
        <v>134</v>
      </c>
      <c r="E159" s="13" t="s">
        <v>279</v>
      </c>
      <c r="F159" s="52">
        <v>22826</v>
      </c>
      <c r="G159" s="23" t="s">
        <v>136</v>
      </c>
      <c r="H159" s="28" t="s">
        <v>793</v>
      </c>
      <c r="I159" s="41" t="s">
        <v>794</v>
      </c>
      <c r="J159" s="28" t="s">
        <v>795</v>
      </c>
      <c r="K159" s="28" t="s">
        <v>796</v>
      </c>
      <c r="L159" s="28" t="s">
        <v>201</v>
      </c>
      <c r="M159" s="13" t="s">
        <v>163</v>
      </c>
      <c r="N159" s="13" t="s">
        <v>142</v>
      </c>
      <c r="O159" s="13" t="s">
        <v>163</v>
      </c>
      <c r="P159" s="20">
        <v>284184</v>
      </c>
      <c r="Q159" s="13">
        <v>1440</v>
      </c>
      <c r="R159" s="20">
        <f t="shared" si="141"/>
        <v>197.35</v>
      </c>
      <c r="S159" s="15">
        <f t="shared" si="168"/>
        <v>480</v>
      </c>
      <c r="T159" s="15">
        <f t="shared" si="169"/>
        <v>480</v>
      </c>
      <c r="U159" s="15">
        <f t="shared" si="170"/>
        <v>480</v>
      </c>
      <c r="V159" s="13" t="s">
        <v>547</v>
      </c>
      <c r="W159" s="13" t="s">
        <v>144</v>
      </c>
      <c r="Z159" s="13" t="s">
        <v>145</v>
      </c>
      <c r="AA159" s="15">
        <v>0</v>
      </c>
      <c r="AB159" s="20">
        <v>0</v>
      </c>
      <c r="AC159" s="15">
        <v>0</v>
      </c>
      <c r="AD159" s="20">
        <f t="shared" si="144"/>
        <v>0</v>
      </c>
      <c r="AE159" s="15">
        <v>0</v>
      </c>
      <c r="AF159" s="20">
        <f t="shared" si="146"/>
        <v>0</v>
      </c>
      <c r="AG159" s="15">
        <v>0</v>
      </c>
      <c r="AH159" s="20">
        <f t="shared" si="147"/>
        <v>0</v>
      </c>
      <c r="AI159" s="15">
        <v>0</v>
      </c>
      <c r="AJ159" s="20">
        <f t="shared" si="148"/>
        <v>0</v>
      </c>
      <c r="AK159" s="15">
        <v>0</v>
      </c>
      <c r="AL159" s="20">
        <f t="shared" si="167"/>
        <v>0</v>
      </c>
      <c r="AM159" s="15">
        <v>0</v>
      </c>
      <c r="AN159" s="20">
        <v>0</v>
      </c>
      <c r="AO159" s="16">
        <v>0</v>
      </c>
      <c r="AP159" s="20">
        <v>0</v>
      </c>
      <c r="AQ159" s="16">
        <v>0</v>
      </c>
      <c r="AR159" s="20">
        <v>0</v>
      </c>
      <c r="AS159" s="16">
        <v>0</v>
      </c>
      <c r="AT159" s="20">
        <v>0</v>
      </c>
      <c r="AU159" s="16">
        <v>0</v>
      </c>
      <c r="AV159" s="20">
        <v>0</v>
      </c>
      <c r="AW159" s="16">
        <f>Table1[[#This Row],[Students Per Fall]]</f>
        <v>480</v>
      </c>
      <c r="AX159" s="20">
        <f>$R159*AW159</f>
        <v>94728</v>
      </c>
      <c r="AY159" s="16">
        <f>IF(Table1[[#This Row],[Sustainability Check 1 (2017-2018) Status]]="Continued", Table1[[#This Row],[Students Per Spring]], 0)</f>
        <v>480</v>
      </c>
      <c r="AZ159" s="20">
        <f t="shared" si="174"/>
        <v>94728</v>
      </c>
      <c r="BA159" s="16">
        <f t="shared" si="172"/>
        <v>960</v>
      </c>
      <c r="BB159" s="20">
        <f t="shared" si="173"/>
        <v>189456</v>
      </c>
      <c r="BC159" s="20" t="s">
        <v>145</v>
      </c>
      <c r="BD159" s="16">
        <v>480</v>
      </c>
      <c r="BE159" s="16">
        <v>480</v>
      </c>
      <c r="BF159" s="16">
        <v>480</v>
      </c>
      <c r="BG159" s="16">
        <f t="shared" ref="BG159:BG163" si="176">SUM(BD159:BF159)</f>
        <v>1440</v>
      </c>
      <c r="BH159" s="24">
        <v>320.52999999999997</v>
      </c>
      <c r="BI159" s="20">
        <f>Table1[[#This Row],[Check 2 Students Total]]*Table1[[#This Row],[Summer 2018 Price Check]]</f>
        <v>461563.19999999995</v>
      </c>
      <c r="BJ159" s="16">
        <f>IF(Table1[[#This Row],[Sustainability Check 2 (2018-2019) Status]]="Continued", Table1[[#This Row],[Check 2 Students Summer]], 0)</f>
        <v>480</v>
      </c>
      <c r="BK159" s="20">
        <f>Table1[[#This Row],[Summer 2018 Price Check]]*BJ159</f>
        <v>153854.39999999999</v>
      </c>
      <c r="BL159" s="16">
        <f>IF(Table1[[#This Row],[Sustainability Check 2 (2018-2019) Status]]="Continued", Table1[[#This Row],[Check 2 Students Fall]], 0)</f>
        <v>480</v>
      </c>
      <c r="BM159" s="20">
        <f>Table1[[#This Row],[Summer 2018 Price Check]]*BL159</f>
        <v>153854.39999999999</v>
      </c>
      <c r="BN159" s="15">
        <f>IF(Table1[[#This Row],[Sustainability Check 2 (2018-2019) Status]]="Continued", Table1[Check 2 Students Spring], 0)</f>
        <v>480</v>
      </c>
      <c r="BO159" s="20">
        <f>Table1[[#This Row],[Summer 2018 Price Check]]*Table1[[#This Row],[Spring 2019 Students]]</f>
        <v>153854.39999999999</v>
      </c>
      <c r="BP159" s="16">
        <f t="shared" si="149"/>
        <v>1440</v>
      </c>
      <c r="BQ159" s="20">
        <f t="shared" si="150"/>
        <v>461563.19999999995</v>
      </c>
      <c r="BR159" s="20" t="s">
        <v>155</v>
      </c>
      <c r="BU159" s="15"/>
      <c r="BV159" s="15">
        <f t="shared" si="163"/>
        <v>0</v>
      </c>
      <c r="BW159" s="20"/>
      <c r="BX159" s="20">
        <f t="shared" si="151"/>
        <v>0</v>
      </c>
      <c r="BY159" s="13" t="s">
        <v>547</v>
      </c>
      <c r="BZ159" s="15">
        <f>IF(Table1[[#This Row],[Check 3 Status]]="Continued", Table1[[#This Row],[Check 3 Students Summer]], 0)</f>
        <v>0</v>
      </c>
      <c r="CA159" s="20">
        <f>Table1[[#This Row],[Check 3 Per Student Savings]]*BZ159</f>
        <v>0</v>
      </c>
      <c r="CB159" s="15">
        <f>IF(Table1[[#This Row],[Check 3 Status]]="Continued", Table1[[#This Row],[Check 3 Students Fall]], 0)</f>
        <v>0</v>
      </c>
      <c r="CC159" s="20">
        <f>Table1[[#This Row],[Check 3 Per Student Savings]]*CB159</f>
        <v>0</v>
      </c>
      <c r="CD159" s="15">
        <f>IF(Table1[[#This Row],[Check 3 Status]]="Continued", Table1[[#This Row],[Check 3 Students Spring]], 0)</f>
        <v>0</v>
      </c>
      <c r="CE159" s="20">
        <f>Table1[[#This Row],[Check 3 Per Student Savings]]*CD159</f>
        <v>0</v>
      </c>
      <c r="CF159" s="15">
        <f t="shared" si="152"/>
        <v>0</v>
      </c>
      <c r="CG159" s="20">
        <f t="shared" si="153"/>
        <v>0</v>
      </c>
      <c r="CH159" s="20" t="s">
        <v>224</v>
      </c>
      <c r="CI159" s="15"/>
      <c r="CJ159" s="15"/>
      <c r="CK159" s="15"/>
      <c r="CL159" s="15">
        <f t="shared" si="175"/>
        <v>0</v>
      </c>
      <c r="CM159" s="20"/>
      <c r="CN159" s="20">
        <f t="shared" si="154"/>
        <v>0</v>
      </c>
      <c r="CO159" s="15">
        <f>IF(Table1[[#This Row],[Check 4 Status]]="Continued", Table1[[#This Row],[Check 4 Students Summer]], 0)</f>
        <v>0</v>
      </c>
      <c r="CP159" s="20">
        <f>Table1[[#This Row],[Check 4 Per Student Savings]]*CO159</f>
        <v>0</v>
      </c>
      <c r="CQ159" s="15">
        <f>IF(Table1[[#This Row],[Check 4 Status]]="Continued", Table1[[#This Row],[Check 4 Students Fall]], 0)</f>
        <v>0</v>
      </c>
      <c r="CR159" s="20">
        <f>Table1[[#This Row],[Check 4 Per Student Savings]]*CQ159</f>
        <v>0</v>
      </c>
      <c r="CS159" s="15">
        <f>IF(Table1[[#This Row],[Check 4 Status]]="Continued", Table1[[#This Row],[Check 4 Students Spring]], 0)</f>
        <v>0</v>
      </c>
      <c r="CT159" s="20">
        <f>Table1[[#This Row],[Check 4 Per Student Savings]]*CS159</f>
        <v>0</v>
      </c>
      <c r="CU159" s="89">
        <f t="shared" si="155"/>
        <v>0</v>
      </c>
      <c r="CV159" s="20">
        <f t="shared" si="156"/>
        <v>0</v>
      </c>
      <c r="CW159" s="20" t="s">
        <v>145</v>
      </c>
      <c r="CX159" s="15">
        <v>480</v>
      </c>
      <c r="CY159" s="15">
        <v>480</v>
      </c>
      <c r="CZ159" s="15">
        <v>480</v>
      </c>
      <c r="DA159" s="15">
        <f t="shared" si="157"/>
        <v>1440</v>
      </c>
      <c r="DB159" s="20"/>
      <c r="DC159" s="20">
        <f t="shared" si="158"/>
        <v>0</v>
      </c>
      <c r="DD159" s="23" t="s">
        <v>136</v>
      </c>
      <c r="DE159" s="15">
        <f>IF(Table1[[#This Row],[Check 5 Status]]="Continued", Table1[[#This Row],[Check 5 Students Summer]], 0)</f>
        <v>480</v>
      </c>
      <c r="DF159" s="20">
        <f>Table1[[#This Row],[Check 5 Per Student Savings]]*DE159</f>
        <v>0</v>
      </c>
      <c r="DG159" s="15">
        <f>IF(Table1[[#This Row],[Check 5 Status]]="Continued", Table1[[#This Row],[Check 5 Students Fall]], 0)</f>
        <v>480</v>
      </c>
      <c r="DH159" s="20">
        <f>Table1[[#This Row],[Check 5 Per Student Savings]]*DG159</f>
        <v>0</v>
      </c>
      <c r="DI159" s="15">
        <f>IF(Table1[[#This Row],[Check 5 Status]]="Continued", Table1[[#This Row],[Check 5 Students Spring]], 0)</f>
        <v>480</v>
      </c>
      <c r="DJ159" s="20">
        <f>Table1[[#This Row],[Check 5 Per Student Savings]]*DI159</f>
        <v>0</v>
      </c>
      <c r="DK159" s="15">
        <f t="shared" si="159"/>
        <v>1440</v>
      </c>
      <c r="DL159" s="20">
        <f t="shared" si="160"/>
        <v>0</v>
      </c>
      <c r="DM159" s="20" t="s">
        <v>145</v>
      </c>
      <c r="DN159" s="15">
        <v>480</v>
      </c>
      <c r="DO159" s="15">
        <v>480</v>
      </c>
      <c r="DP159" s="15">
        <v>480</v>
      </c>
      <c r="DQ159" s="15">
        <f t="shared" si="161"/>
        <v>1440</v>
      </c>
      <c r="DR159" s="20"/>
      <c r="DS159" s="20">
        <f t="shared" si="162"/>
        <v>0</v>
      </c>
      <c r="DT159" s="23" t="s">
        <v>136</v>
      </c>
      <c r="DU159" s="15">
        <f>IF(Table1[[#This Row],[Check 6 Status]]="Continued", Table1[[#This Row],[Check 6 Students Summer]], 0)</f>
        <v>480</v>
      </c>
      <c r="DV159" s="20">
        <f>Table1[[#This Row],[Check 6 Per Student Savings]]*DU159</f>
        <v>0</v>
      </c>
      <c r="DW159" s="15">
        <f>IF(Table1[[#This Row],[Check 6 Status]]="Continued", Table1[[#This Row],[Check 6 Students Fall]], 0)</f>
        <v>480</v>
      </c>
      <c r="DX159" s="20">
        <f>Table1[[#This Row],[Check 6 Per Student Savings]]*DW159</f>
        <v>0</v>
      </c>
      <c r="DY159" s="15">
        <f>IF(Table1[[#This Row],[Check 6 Status]]="Continued", Table1[[#This Row],[Check 6 Students Spring]], 0)</f>
        <v>480</v>
      </c>
      <c r="DZ159" s="20">
        <f>Table1[[#This Row],[Check 6 Per Student Savings]]*DY159</f>
        <v>0</v>
      </c>
      <c r="EA159" s="15">
        <f t="shared" si="165"/>
        <v>1440</v>
      </c>
      <c r="EB159" s="20">
        <f t="shared" si="166"/>
        <v>0</v>
      </c>
      <c r="EC159"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5280</v>
      </c>
      <c r="ED159"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651019.19999999995</v>
      </c>
      <c r="EE159" s="20">
        <f>Table1[[#This Row],[Grand Total Savings]]/Table1[[#This Row],[Total Award]]</f>
        <v>28.520949794094452</v>
      </c>
      <c r="EF159" s="13"/>
      <c r="EG159" s="13"/>
      <c r="EH159" s="13"/>
      <c r="EI159" s="13"/>
      <c r="EJ159" s="13"/>
      <c r="EK159" s="13"/>
      <c r="EL159" s="13"/>
      <c r="FB159" s="13"/>
      <c r="FC159" s="13"/>
      <c r="FD159" s="13"/>
      <c r="FE159" s="13"/>
    </row>
    <row r="160" spans="1:161" x14ac:dyDescent="0.25">
      <c r="A160" s="116">
        <v>329</v>
      </c>
      <c r="B160" s="39" t="s">
        <v>749</v>
      </c>
      <c r="C160" s="23" t="s">
        <v>5</v>
      </c>
      <c r="D160" s="71" t="s">
        <v>134</v>
      </c>
      <c r="E160" s="13" t="s">
        <v>233</v>
      </c>
      <c r="F160" s="52">
        <v>10800</v>
      </c>
      <c r="G160" s="23" t="s">
        <v>136</v>
      </c>
      <c r="H160" s="28" t="s">
        <v>234</v>
      </c>
      <c r="I160" s="28" t="s">
        <v>235</v>
      </c>
      <c r="J160" s="28" t="s">
        <v>797</v>
      </c>
      <c r="K160" s="28" t="s">
        <v>798</v>
      </c>
      <c r="L160" s="28" t="s">
        <v>216</v>
      </c>
      <c r="M160" s="13" t="s">
        <v>163</v>
      </c>
      <c r="N160" s="13" t="s">
        <v>163</v>
      </c>
      <c r="O160" s="13" t="s">
        <v>163</v>
      </c>
      <c r="P160" s="20">
        <v>29280</v>
      </c>
      <c r="Q160" s="13">
        <v>175</v>
      </c>
      <c r="R160" s="20">
        <f t="shared" si="141"/>
        <v>167.31428571428572</v>
      </c>
      <c r="S160" s="15">
        <f t="shared" si="168"/>
        <v>58.333333333333336</v>
      </c>
      <c r="T160" s="15">
        <f t="shared" si="169"/>
        <v>58.333333333333336</v>
      </c>
      <c r="U160" s="15">
        <f t="shared" si="170"/>
        <v>58.333333333333336</v>
      </c>
      <c r="V160" s="13" t="s">
        <v>762</v>
      </c>
      <c r="W160" s="13" t="s">
        <v>144</v>
      </c>
      <c r="Z160" s="13" t="s">
        <v>145</v>
      </c>
      <c r="AA160" s="15">
        <v>0</v>
      </c>
      <c r="AB160" s="20">
        <v>0</v>
      </c>
      <c r="AC160" s="15">
        <v>0</v>
      </c>
      <c r="AD160" s="20">
        <f t="shared" si="144"/>
        <v>0</v>
      </c>
      <c r="AE160" s="15">
        <v>0</v>
      </c>
      <c r="AF160" s="20">
        <f t="shared" si="146"/>
        <v>0</v>
      </c>
      <c r="AG160" s="15">
        <v>0</v>
      </c>
      <c r="AH160" s="20">
        <f t="shared" si="147"/>
        <v>0</v>
      </c>
      <c r="AI160" s="15">
        <v>0</v>
      </c>
      <c r="AJ160" s="20">
        <f t="shared" si="148"/>
        <v>0</v>
      </c>
      <c r="AK160" s="15">
        <v>0</v>
      </c>
      <c r="AL160" s="20">
        <f t="shared" si="167"/>
        <v>0</v>
      </c>
      <c r="AM160" s="15">
        <v>0</v>
      </c>
      <c r="AN160" s="20">
        <v>0</v>
      </c>
      <c r="AO160" s="16">
        <v>0</v>
      </c>
      <c r="AP160" s="20">
        <v>0</v>
      </c>
      <c r="AQ160" s="16">
        <v>0</v>
      </c>
      <c r="AR160" s="20">
        <v>0</v>
      </c>
      <c r="AS160" s="16">
        <v>0</v>
      </c>
      <c r="AT160" s="20">
        <v>0</v>
      </c>
      <c r="AU160" s="16">
        <v>0</v>
      </c>
      <c r="AV160" s="20">
        <v>0</v>
      </c>
      <c r="AW160" s="16">
        <v>0</v>
      </c>
      <c r="AX160" s="20">
        <v>0</v>
      </c>
      <c r="AY160" s="16">
        <f>Table1[[#This Row],[Students Per Spring]]</f>
        <v>58.333333333333336</v>
      </c>
      <c r="AZ160" s="20">
        <f t="shared" si="174"/>
        <v>9760</v>
      </c>
      <c r="BA160" s="16">
        <f t="shared" si="172"/>
        <v>58.333333333333336</v>
      </c>
      <c r="BB160" s="20">
        <f t="shared" si="173"/>
        <v>9760</v>
      </c>
      <c r="BC160" s="20" t="s">
        <v>145</v>
      </c>
      <c r="BD160" s="16">
        <v>0</v>
      </c>
      <c r="BE160" s="16">
        <v>60</v>
      </c>
      <c r="BF160" s="16">
        <v>55</v>
      </c>
      <c r="BG160" s="16">
        <f t="shared" si="176"/>
        <v>115</v>
      </c>
      <c r="BH160" s="24">
        <v>199.95</v>
      </c>
      <c r="BI160" s="20">
        <f>Table1[[#This Row],[Check 2 Students Total]]*Table1[[#This Row],[Summer 2018 Price Check]]</f>
        <v>22994.25</v>
      </c>
      <c r="BJ160" s="16">
        <f>IF(Table1[[#This Row],[Sustainability Check 2 (2018-2019) Status]]="Continued", Table1[[#This Row],[Check 2 Students Summer]], 0)</f>
        <v>0</v>
      </c>
      <c r="BK160" s="20">
        <f>Table1[[#This Row],[Summer 2018 Price Check]]*BJ160</f>
        <v>0</v>
      </c>
      <c r="BL160" s="16">
        <f>IF(Table1[[#This Row],[Sustainability Check 2 (2018-2019) Status]]="Continued", Table1[[#This Row],[Check 2 Students Fall]], 0)</f>
        <v>60</v>
      </c>
      <c r="BM160" s="20">
        <f>Table1[[#This Row],[Summer 2018 Price Check]]*BL160</f>
        <v>11997</v>
      </c>
      <c r="BN160" s="15">
        <f>IF(Table1[[#This Row],[Sustainability Check 2 (2018-2019) Status]]="Continued", Table1[Check 2 Students Spring], 0)</f>
        <v>55</v>
      </c>
      <c r="BO160" s="20">
        <f>Table1[[#This Row],[Summer 2018 Price Check]]*Table1[[#This Row],[Spring 2019 Students]]</f>
        <v>10997.25</v>
      </c>
      <c r="BP160" s="16">
        <f t="shared" si="149"/>
        <v>115</v>
      </c>
      <c r="BQ160" s="20">
        <f t="shared" si="150"/>
        <v>22994.25</v>
      </c>
      <c r="BR160" s="20" t="s">
        <v>145</v>
      </c>
      <c r="BS160" s="15">
        <v>0</v>
      </c>
      <c r="BT160" s="15">
        <v>29</v>
      </c>
      <c r="BU160" s="15">
        <v>60</v>
      </c>
      <c r="BV160" s="15">
        <f t="shared" si="163"/>
        <v>89</v>
      </c>
      <c r="BW160" s="20">
        <v>29.71</v>
      </c>
      <c r="BX160" s="20">
        <f t="shared" si="151"/>
        <v>2644.19</v>
      </c>
      <c r="BY160" s="13" t="s">
        <v>762</v>
      </c>
      <c r="BZ160" s="15">
        <f>IF(Table1[[#This Row],[Check 3 Status]]="Continued", Table1[[#This Row],[Check 3 Students Summer]], 0)</f>
        <v>0</v>
      </c>
      <c r="CA160" s="20">
        <f>Table1[[#This Row],[Check 3 Per Student Savings]]*BZ160</f>
        <v>0</v>
      </c>
      <c r="CB160" s="15">
        <f>IF(Table1[[#This Row],[Check 3 Status]]="Continued", Table1[[#This Row],[Check 3 Students Fall]], 0)</f>
        <v>29</v>
      </c>
      <c r="CC160" s="20">
        <f>Table1[[#This Row],[Check 3 Per Student Savings]]*CB160</f>
        <v>861.59</v>
      </c>
      <c r="CD160" s="15">
        <f>IF(Table1[[#This Row],[Check 3 Status]]="Continued", Table1[[#This Row],[Check 3 Students Spring]], 0)</f>
        <v>60</v>
      </c>
      <c r="CE160" s="20">
        <f>Table1[[#This Row],[Check 3 Per Student Savings]]*CD160</f>
        <v>1782.6000000000001</v>
      </c>
      <c r="CF160" s="15">
        <f t="shared" si="152"/>
        <v>89</v>
      </c>
      <c r="CG160" s="20">
        <f t="shared" si="153"/>
        <v>2644.19</v>
      </c>
      <c r="CH160" s="20" t="s">
        <v>145</v>
      </c>
      <c r="CI160" s="15">
        <v>0</v>
      </c>
      <c r="CJ160" s="15">
        <v>29</v>
      </c>
      <c r="CK160" s="15">
        <v>60</v>
      </c>
      <c r="CL160" s="15">
        <f t="shared" si="175"/>
        <v>89</v>
      </c>
      <c r="CM160" s="20">
        <v>29.71</v>
      </c>
      <c r="CN160" s="20">
        <f t="shared" si="154"/>
        <v>2644.19</v>
      </c>
      <c r="CO160" s="15">
        <f>IF(Table1[[#This Row],[Check 4 Status]]="Continued", Table1[[#This Row],[Check 4 Students Summer]], 0)</f>
        <v>0</v>
      </c>
      <c r="CP160" s="20">
        <f>Table1[[#This Row],[Check 4 Per Student Savings]]*CO160</f>
        <v>0</v>
      </c>
      <c r="CQ160" s="15">
        <f>IF(Table1[[#This Row],[Check 4 Status]]="Continued", Table1[[#This Row],[Check 4 Students Fall]], 0)</f>
        <v>29</v>
      </c>
      <c r="CR160" s="20">
        <f>Table1[[#This Row],[Check 4 Per Student Savings]]*CQ160</f>
        <v>861.59</v>
      </c>
      <c r="CS160" s="15">
        <f>IF(Table1[[#This Row],[Check 4 Status]]="Continued", Table1[[#This Row],[Check 4 Students Spring]], 0)</f>
        <v>60</v>
      </c>
      <c r="CT160" s="20">
        <f>Table1[[#This Row],[Check 4 Per Student Savings]]*CS160</f>
        <v>1782.6000000000001</v>
      </c>
      <c r="CU160" s="89">
        <f t="shared" si="155"/>
        <v>89</v>
      </c>
      <c r="CV160" s="20">
        <f t="shared" si="156"/>
        <v>2644.19</v>
      </c>
      <c r="CW160" s="20" t="s">
        <v>145</v>
      </c>
      <c r="CX160" s="15">
        <v>58.333333333333336</v>
      </c>
      <c r="CY160" s="15">
        <v>58.333333333333336</v>
      </c>
      <c r="CZ160" s="15">
        <v>58.333333333333336</v>
      </c>
      <c r="DA160" s="15">
        <f t="shared" si="157"/>
        <v>175</v>
      </c>
      <c r="DB160" s="20">
        <v>29.71</v>
      </c>
      <c r="DC160" s="20">
        <f t="shared" si="158"/>
        <v>5199.25</v>
      </c>
      <c r="DD160" s="23" t="s">
        <v>136</v>
      </c>
      <c r="DE160" s="15">
        <f>IF(Table1[[#This Row],[Check 5 Status]]="Continued", Table1[[#This Row],[Check 5 Students Summer]], 0)</f>
        <v>58.333333333333336</v>
      </c>
      <c r="DF160" s="20">
        <f>Table1[[#This Row],[Check 5 Per Student Savings]]*DE160</f>
        <v>1733.0833333333335</v>
      </c>
      <c r="DG160" s="15">
        <f>IF(Table1[[#This Row],[Check 5 Status]]="Continued", Table1[[#This Row],[Check 5 Students Fall]], 0)</f>
        <v>58.333333333333336</v>
      </c>
      <c r="DH160" s="20">
        <f>Table1[[#This Row],[Check 5 Per Student Savings]]*DG160</f>
        <v>1733.0833333333335</v>
      </c>
      <c r="DI160" s="15">
        <f>IF(Table1[[#This Row],[Check 5 Status]]="Continued", Table1[[#This Row],[Check 5 Students Spring]], 0)</f>
        <v>58.333333333333336</v>
      </c>
      <c r="DJ160" s="20">
        <f>Table1[[#This Row],[Check 5 Per Student Savings]]*DI160</f>
        <v>1733.0833333333335</v>
      </c>
      <c r="DK160" s="15">
        <f t="shared" si="159"/>
        <v>175</v>
      </c>
      <c r="DL160" s="20">
        <f t="shared" si="160"/>
        <v>5199.25</v>
      </c>
      <c r="DM160" s="20" t="s">
        <v>145</v>
      </c>
      <c r="DN160" s="15">
        <v>58.333333333333336</v>
      </c>
      <c r="DO160" s="15">
        <v>58.333333333333336</v>
      </c>
      <c r="DP160" s="15">
        <v>58.333333333333336</v>
      </c>
      <c r="DQ160" s="15">
        <f t="shared" si="161"/>
        <v>175</v>
      </c>
      <c r="DR160" s="20">
        <v>29.71</v>
      </c>
      <c r="DS160" s="20">
        <f t="shared" si="162"/>
        <v>5199.25</v>
      </c>
      <c r="DT160" s="23" t="s">
        <v>136</v>
      </c>
      <c r="DU160" s="15">
        <f>IF(Table1[[#This Row],[Check 6 Status]]="Continued", Table1[[#This Row],[Check 6 Students Summer]], 0)</f>
        <v>58.333333333333336</v>
      </c>
      <c r="DV160" s="20">
        <f>Table1[[#This Row],[Check 6 Per Student Savings]]*DU160</f>
        <v>1733.0833333333335</v>
      </c>
      <c r="DW160" s="15">
        <f>IF(Table1[[#This Row],[Check 6 Status]]="Continued", Table1[[#This Row],[Check 6 Students Fall]], 0)</f>
        <v>58.333333333333336</v>
      </c>
      <c r="DX160" s="20">
        <f>Table1[[#This Row],[Check 6 Per Student Savings]]*DW160</f>
        <v>1733.0833333333335</v>
      </c>
      <c r="DY160" s="15">
        <f>IF(Table1[[#This Row],[Check 6 Status]]="Continued", Table1[[#This Row],[Check 6 Students Spring]], 0)</f>
        <v>58.333333333333336</v>
      </c>
      <c r="DZ160" s="20">
        <f>Table1[[#This Row],[Check 6 Per Student Savings]]*DY160</f>
        <v>1733.0833333333335</v>
      </c>
      <c r="EA160" s="15">
        <f t="shared" si="165"/>
        <v>175</v>
      </c>
      <c r="EB160" s="20">
        <f t="shared" si="166"/>
        <v>5199.25</v>
      </c>
      <c r="EC160"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701.33333333333337</v>
      </c>
      <c r="ED160"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48441.130000000005</v>
      </c>
      <c r="EE160" s="20">
        <f>Table1[[#This Row],[Grand Total Savings]]/Table1[[#This Row],[Total Award]]</f>
        <v>4.4852898148148155</v>
      </c>
      <c r="EF160" s="13"/>
      <c r="EG160" s="13"/>
      <c r="EH160" s="13"/>
      <c r="EI160" s="13"/>
      <c r="EJ160" s="13"/>
      <c r="EK160" s="13"/>
      <c r="EL160" s="13"/>
      <c r="FB160" s="13"/>
      <c r="FC160" s="13"/>
      <c r="FD160" s="13"/>
      <c r="FE160" s="13"/>
    </row>
    <row r="161" spans="1:161" x14ac:dyDescent="0.25">
      <c r="A161" s="116">
        <v>330</v>
      </c>
      <c r="B161" s="40" t="s">
        <v>749</v>
      </c>
      <c r="C161" s="23" t="s">
        <v>5</v>
      </c>
      <c r="D161" s="71" t="s">
        <v>134</v>
      </c>
      <c r="E161" s="13" t="s">
        <v>190</v>
      </c>
      <c r="F161" s="52">
        <v>10800</v>
      </c>
      <c r="G161" s="23" t="s">
        <v>136</v>
      </c>
      <c r="H161" s="28" t="s">
        <v>799</v>
      </c>
      <c r="I161" s="28" t="s">
        <v>800</v>
      </c>
      <c r="J161" s="28" t="s">
        <v>801</v>
      </c>
      <c r="K161" s="28" t="s">
        <v>802</v>
      </c>
      <c r="L161" s="28" t="s">
        <v>693</v>
      </c>
      <c r="M161" s="13" t="s">
        <v>163</v>
      </c>
      <c r="N161" s="13" t="s">
        <v>163</v>
      </c>
      <c r="O161" s="13" t="s">
        <v>163</v>
      </c>
      <c r="P161" s="20">
        <v>25035</v>
      </c>
      <c r="Q161" s="13">
        <v>150</v>
      </c>
      <c r="R161" s="20">
        <f t="shared" si="141"/>
        <v>166.9</v>
      </c>
      <c r="S161" s="15">
        <f t="shared" si="168"/>
        <v>50</v>
      </c>
      <c r="T161" s="15">
        <f t="shared" si="169"/>
        <v>50</v>
      </c>
      <c r="U161" s="15">
        <f t="shared" si="170"/>
        <v>50</v>
      </c>
      <c r="V161" s="13" t="s">
        <v>547</v>
      </c>
      <c r="W161" s="13" t="s">
        <v>144</v>
      </c>
      <c r="Z161" s="13" t="s">
        <v>145</v>
      </c>
      <c r="AA161" s="15">
        <v>0</v>
      </c>
      <c r="AB161" s="20">
        <v>0</v>
      </c>
      <c r="AC161" s="15">
        <v>0</v>
      </c>
      <c r="AD161" s="20">
        <f t="shared" si="144"/>
        <v>0</v>
      </c>
      <c r="AE161" s="15">
        <v>0</v>
      </c>
      <c r="AF161" s="20">
        <f t="shared" si="146"/>
        <v>0</v>
      </c>
      <c r="AG161" s="15">
        <v>0</v>
      </c>
      <c r="AH161" s="20">
        <f t="shared" si="147"/>
        <v>0</v>
      </c>
      <c r="AI161" s="15">
        <v>0</v>
      </c>
      <c r="AJ161" s="20">
        <f t="shared" si="148"/>
        <v>0</v>
      </c>
      <c r="AK161" s="15">
        <v>0</v>
      </c>
      <c r="AL161" s="20">
        <f t="shared" si="167"/>
        <v>0</v>
      </c>
      <c r="AM161" s="15">
        <v>0</v>
      </c>
      <c r="AN161" s="20">
        <v>0</v>
      </c>
      <c r="AO161" s="16">
        <v>0</v>
      </c>
      <c r="AP161" s="20">
        <v>0</v>
      </c>
      <c r="AQ161" s="16">
        <v>0</v>
      </c>
      <c r="AR161" s="20">
        <v>0</v>
      </c>
      <c r="AS161" s="16">
        <v>0</v>
      </c>
      <c r="AT161" s="20">
        <v>0</v>
      </c>
      <c r="AU161" s="16">
        <v>0</v>
      </c>
      <c r="AV161" s="20">
        <v>0</v>
      </c>
      <c r="AW161" s="16">
        <f>Table1[[#This Row],[Students Per Fall]]</f>
        <v>50</v>
      </c>
      <c r="AX161" s="20">
        <f>$R161*AW161</f>
        <v>8345</v>
      </c>
      <c r="AY161" s="16">
        <f>IF(Table1[[#This Row],[Sustainability Check 1 (2017-2018) Status]]="Continued", Table1[[#This Row],[Students Per Spring]], 0)</f>
        <v>50</v>
      </c>
      <c r="AZ161" s="20">
        <f t="shared" si="174"/>
        <v>8345</v>
      </c>
      <c r="BA161" s="16">
        <f t="shared" si="172"/>
        <v>100</v>
      </c>
      <c r="BB161" s="20">
        <f t="shared" si="173"/>
        <v>16690</v>
      </c>
      <c r="BC161" s="20" t="s">
        <v>145</v>
      </c>
      <c r="BD161" s="16">
        <v>50</v>
      </c>
      <c r="BE161" s="16">
        <v>50</v>
      </c>
      <c r="BF161" s="16">
        <v>30</v>
      </c>
      <c r="BG161" s="16">
        <f t="shared" si="176"/>
        <v>130</v>
      </c>
      <c r="BH161" s="24">
        <v>176.99</v>
      </c>
      <c r="BI161" s="20">
        <f>Table1[[#This Row],[Check 2 Students Total]]*Table1[[#This Row],[Summer 2018 Price Check]]</f>
        <v>23008.7</v>
      </c>
      <c r="BJ161" s="16">
        <f>IF(Table1[[#This Row],[Sustainability Check 2 (2018-2019) Status]]="Continued", Table1[[#This Row],[Check 2 Students Summer]], 0)</f>
        <v>50</v>
      </c>
      <c r="BK161" s="20">
        <f>Table1[[#This Row],[Summer 2018 Price Check]]*BJ161</f>
        <v>8849.5</v>
      </c>
      <c r="BL161" s="16">
        <f>IF(Table1[[#This Row],[Sustainability Check 2 (2018-2019) Status]]="Continued", Table1[[#This Row],[Check 2 Students Fall]], 0)</f>
        <v>50</v>
      </c>
      <c r="BM161" s="20">
        <f>Table1[[#This Row],[Summer 2018 Price Check]]*BL161</f>
        <v>8849.5</v>
      </c>
      <c r="BN161" s="15">
        <f>IF(Table1[[#This Row],[Sustainability Check 2 (2018-2019) Status]]="Continued", Table1[Check 2 Students Spring], 0)</f>
        <v>30</v>
      </c>
      <c r="BO161" s="20">
        <f>Table1[[#This Row],[Summer 2018 Price Check]]*Table1[[#This Row],[Spring 2019 Students]]</f>
        <v>5309.7000000000007</v>
      </c>
      <c r="BP161" s="16">
        <f t="shared" si="149"/>
        <v>130</v>
      </c>
      <c r="BQ161" s="20">
        <f t="shared" si="150"/>
        <v>23008.7</v>
      </c>
      <c r="BR161" s="20" t="s">
        <v>145</v>
      </c>
      <c r="BS161" s="15">
        <v>30</v>
      </c>
      <c r="BT161" s="15">
        <v>60</v>
      </c>
      <c r="BU161" s="15">
        <v>60</v>
      </c>
      <c r="BV161" s="15">
        <f t="shared" si="163"/>
        <v>150</v>
      </c>
      <c r="BW161" s="20">
        <v>166.9</v>
      </c>
      <c r="BX161" s="20">
        <f t="shared" si="151"/>
        <v>25035</v>
      </c>
      <c r="BY161" s="13" t="s">
        <v>547</v>
      </c>
      <c r="BZ161" s="15">
        <f>IF(Table1[[#This Row],[Check 3 Status]]="Continued", Table1[[#This Row],[Check 3 Students Summer]], 0)</f>
        <v>30</v>
      </c>
      <c r="CA161" s="20">
        <f>Table1[[#This Row],[Check 3 Per Student Savings]]*BZ161</f>
        <v>5007</v>
      </c>
      <c r="CB161" s="15">
        <f>IF(Table1[[#This Row],[Check 3 Status]]="Continued", Table1[[#This Row],[Check 3 Students Fall]], 0)</f>
        <v>60</v>
      </c>
      <c r="CC161" s="20">
        <f>Table1[[#This Row],[Check 3 Per Student Savings]]*CB161</f>
        <v>10014</v>
      </c>
      <c r="CD161" s="15">
        <f>IF(Table1[[#This Row],[Check 3 Status]]="Continued", Table1[[#This Row],[Check 3 Students Spring]], 0)</f>
        <v>60</v>
      </c>
      <c r="CE161" s="20">
        <f>Table1[[#This Row],[Check 3 Per Student Savings]]*CD161</f>
        <v>10014</v>
      </c>
      <c r="CF161" s="15">
        <f t="shared" si="152"/>
        <v>150</v>
      </c>
      <c r="CG161" s="20">
        <f t="shared" si="153"/>
        <v>25035</v>
      </c>
      <c r="CH161" s="20" t="s">
        <v>145</v>
      </c>
      <c r="CI161" s="15">
        <v>30</v>
      </c>
      <c r="CJ161" s="15">
        <v>60</v>
      </c>
      <c r="CK161" s="15">
        <v>60</v>
      </c>
      <c r="CL161" s="15">
        <f t="shared" si="175"/>
        <v>150</v>
      </c>
      <c r="CM161" s="20">
        <v>166.9</v>
      </c>
      <c r="CN161" s="20">
        <f t="shared" si="154"/>
        <v>25035</v>
      </c>
      <c r="CO161" s="15">
        <f>IF(Table1[[#This Row],[Check 4 Status]]="Continued", Table1[[#This Row],[Check 4 Students Summer]], 0)</f>
        <v>30</v>
      </c>
      <c r="CP161" s="20">
        <f>Table1[[#This Row],[Check 4 Per Student Savings]]*CO161</f>
        <v>5007</v>
      </c>
      <c r="CQ161" s="15">
        <f>IF(Table1[[#This Row],[Check 4 Status]]="Continued", Table1[[#This Row],[Check 4 Students Fall]], 0)</f>
        <v>60</v>
      </c>
      <c r="CR161" s="20">
        <f>Table1[[#This Row],[Check 4 Per Student Savings]]*CQ161</f>
        <v>10014</v>
      </c>
      <c r="CS161" s="15">
        <f>IF(Table1[[#This Row],[Check 4 Status]]="Continued", Table1[[#This Row],[Check 4 Students Spring]], 0)</f>
        <v>60</v>
      </c>
      <c r="CT161" s="20">
        <f>Table1[[#This Row],[Check 4 Per Student Savings]]*CS161</f>
        <v>10014</v>
      </c>
      <c r="CU161" s="89">
        <f t="shared" si="155"/>
        <v>150</v>
      </c>
      <c r="CV161" s="20">
        <f t="shared" si="156"/>
        <v>25035</v>
      </c>
      <c r="CW161" s="20" t="s">
        <v>145</v>
      </c>
      <c r="CX161" s="15">
        <v>50</v>
      </c>
      <c r="CY161" s="15">
        <v>50</v>
      </c>
      <c r="CZ161" s="15">
        <v>50</v>
      </c>
      <c r="DA161" s="15">
        <f t="shared" si="157"/>
        <v>150</v>
      </c>
      <c r="DB161" s="20">
        <v>166.9</v>
      </c>
      <c r="DC161" s="20">
        <f t="shared" si="158"/>
        <v>25035</v>
      </c>
      <c r="DD161" s="23" t="s">
        <v>136</v>
      </c>
      <c r="DE161" s="15">
        <f>IF(Table1[[#This Row],[Check 5 Status]]="Continued", Table1[[#This Row],[Check 5 Students Summer]], 0)</f>
        <v>50</v>
      </c>
      <c r="DF161" s="20">
        <f>Table1[[#This Row],[Check 5 Per Student Savings]]*DE161</f>
        <v>8345</v>
      </c>
      <c r="DG161" s="15">
        <f>IF(Table1[[#This Row],[Check 5 Status]]="Continued", Table1[[#This Row],[Check 5 Students Fall]], 0)</f>
        <v>50</v>
      </c>
      <c r="DH161" s="20">
        <f>Table1[[#This Row],[Check 5 Per Student Savings]]*DG161</f>
        <v>8345</v>
      </c>
      <c r="DI161" s="15">
        <f>IF(Table1[[#This Row],[Check 5 Status]]="Continued", Table1[[#This Row],[Check 5 Students Spring]], 0)</f>
        <v>50</v>
      </c>
      <c r="DJ161" s="20">
        <f>Table1[[#This Row],[Check 5 Per Student Savings]]*DI161</f>
        <v>8345</v>
      </c>
      <c r="DK161" s="15">
        <f t="shared" si="159"/>
        <v>150</v>
      </c>
      <c r="DL161" s="20">
        <f t="shared" si="160"/>
        <v>25035</v>
      </c>
      <c r="DM161" s="20" t="s">
        <v>145</v>
      </c>
      <c r="DN161" s="15">
        <v>50</v>
      </c>
      <c r="DO161" s="15">
        <v>50</v>
      </c>
      <c r="DP161" s="15">
        <v>50</v>
      </c>
      <c r="DQ161" s="15">
        <f t="shared" si="161"/>
        <v>150</v>
      </c>
      <c r="DR161" s="20">
        <v>166.9</v>
      </c>
      <c r="DS161" s="20">
        <f t="shared" si="162"/>
        <v>25035</v>
      </c>
      <c r="DT161" s="23" t="s">
        <v>136</v>
      </c>
      <c r="DU161" s="15">
        <f>IF(Table1[[#This Row],[Check 6 Status]]="Continued", Table1[[#This Row],[Check 6 Students Summer]], 0)</f>
        <v>50</v>
      </c>
      <c r="DV161" s="20">
        <f>Table1[[#This Row],[Check 6 Per Student Savings]]*DU161</f>
        <v>8345</v>
      </c>
      <c r="DW161" s="15">
        <f>IF(Table1[[#This Row],[Check 6 Status]]="Continued", Table1[[#This Row],[Check 6 Students Fall]], 0)</f>
        <v>50</v>
      </c>
      <c r="DX161" s="20">
        <f>Table1[[#This Row],[Check 6 Per Student Savings]]*DW161</f>
        <v>8345</v>
      </c>
      <c r="DY161" s="15">
        <f>IF(Table1[[#This Row],[Check 6 Status]]="Continued", Table1[[#This Row],[Check 6 Students Spring]], 0)</f>
        <v>50</v>
      </c>
      <c r="DZ161" s="20">
        <f>Table1[[#This Row],[Check 6 Per Student Savings]]*DY161</f>
        <v>8345</v>
      </c>
      <c r="EA161" s="15">
        <f t="shared" si="165"/>
        <v>150</v>
      </c>
      <c r="EB161" s="20">
        <f t="shared" si="166"/>
        <v>25035</v>
      </c>
      <c r="EC161"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830</v>
      </c>
      <c r="ED161"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139838.70000000001</v>
      </c>
      <c r="EE161" s="20">
        <f>Table1[[#This Row],[Grand Total Savings]]/Table1[[#This Row],[Total Award]]</f>
        <v>12.94802777777778</v>
      </c>
      <c r="EF161" s="13"/>
      <c r="EG161" s="13"/>
      <c r="EH161" s="13"/>
      <c r="EI161" s="13"/>
      <c r="EJ161" s="13"/>
      <c r="EK161" s="13"/>
      <c r="EL161" s="13"/>
      <c r="FB161" s="13"/>
      <c r="FC161" s="13"/>
      <c r="FD161" s="13"/>
      <c r="FE161" s="13"/>
    </row>
    <row r="162" spans="1:161" x14ac:dyDescent="0.25">
      <c r="A162" s="116" t="s">
        <v>803</v>
      </c>
      <c r="B162" s="39" t="s">
        <v>749</v>
      </c>
      <c r="C162" s="23" t="s">
        <v>5</v>
      </c>
      <c r="D162" s="71" t="s">
        <v>134</v>
      </c>
      <c r="E162" s="124" t="s">
        <v>183</v>
      </c>
      <c r="F162" s="52">
        <v>5400</v>
      </c>
      <c r="G162" s="23" t="s">
        <v>136</v>
      </c>
      <c r="H162" s="28" t="s">
        <v>582</v>
      </c>
      <c r="I162" s="28" t="s">
        <v>583</v>
      </c>
      <c r="J162" s="28" t="s">
        <v>804</v>
      </c>
      <c r="K162" s="28" t="s">
        <v>805</v>
      </c>
      <c r="L162" s="28" t="s">
        <v>580</v>
      </c>
      <c r="M162" s="13" t="s">
        <v>163</v>
      </c>
      <c r="N162" s="13" t="s">
        <v>163</v>
      </c>
      <c r="O162" s="13" t="s">
        <v>163</v>
      </c>
      <c r="P162" s="131">
        <v>23700</v>
      </c>
      <c r="Q162" s="13">
        <v>237</v>
      </c>
      <c r="R162" s="131">
        <f t="shared" si="141"/>
        <v>100</v>
      </c>
      <c r="S162" s="15">
        <f t="shared" si="168"/>
        <v>79</v>
      </c>
      <c r="T162" s="15">
        <f t="shared" si="169"/>
        <v>79</v>
      </c>
      <c r="U162" s="15">
        <f t="shared" si="170"/>
        <v>79</v>
      </c>
      <c r="V162" s="13" t="s">
        <v>547</v>
      </c>
      <c r="W162" s="13" t="s">
        <v>144</v>
      </c>
      <c r="Z162" s="13" t="s">
        <v>145</v>
      </c>
      <c r="AA162" s="15">
        <v>0</v>
      </c>
      <c r="AB162" s="20">
        <v>0</v>
      </c>
      <c r="AC162" s="15">
        <v>0</v>
      </c>
      <c r="AD162" s="20">
        <f t="shared" si="144"/>
        <v>0</v>
      </c>
      <c r="AE162" s="15">
        <v>0</v>
      </c>
      <c r="AF162" s="20">
        <f t="shared" ref="AF162:AF163" si="177">$R162*AE162</f>
        <v>0</v>
      </c>
      <c r="AG162" s="15">
        <v>0</v>
      </c>
      <c r="AH162" s="20">
        <f t="shared" ref="AH162:AH163" si="178">$R162*AG162</f>
        <v>0</v>
      </c>
      <c r="AI162" s="15">
        <v>0</v>
      </c>
      <c r="AJ162" s="20">
        <f t="shared" ref="AJ162:AJ163" si="179">$R162*AI162</f>
        <v>0</v>
      </c>
      <c r="AK162" s="15">
        <v>0</v>
      </c>
      <c r="AL162" s="20">
        <f t="shared" si="167"/>
        <v>0</v>
      </c>
      <c r="AM162" s="15">
        <v>0</v>
      </c>
      <c r="AN162" s="20">
        <v>0</v>
      </c>
      <c r="AO162" s="16">
        <v>0</v>
      </c>
      <c r="AP162" s="20">
        <v>0</v>
      </c>
      <c r="AQ162" s="16">
        <v>0</v>
      </c>
      <c r="AR162" s="20">
        <v>0</v>
      </c>
      <c r="AS162" s="16">
        <v>0</v>
      </c>
      <c r="AT162" s="20">
        <v>0</v>
      </c>
      <c r="AU162" s="16">
        <v>0</v>
      </c>
      <c r="AV162" s="20">
        <v>0</v>
      </c>
      <c r="AW162" s="16">
        <f>Table1[[#This Row],[Students Per Fall]]</f>
        <v>79</v>
      </c>
      <c r="AX162" s="20">
        <f>$R162*AW162</f>
        <v>7900</v>
      </c>
      <c r="AY162" s="16">
        <f>IF(Table1[[#This Row],[Sustainability Check 1 (2017-2018) Status]]="Continued", Table1[[#This Row],[Students Per Spring]], 0)</f>
        <v>79</v>
      </c>
      <c r="AZ162" s="20">
        <f t="shared" si="174"/>
        <v>7900</v>
      </c>
      <c r="BA162" s="16">
        <f t="shared" si="172"/>
        <v>158</v>
      </c>
      <c r="BB162" s="20">
        <f t="shared" si="173"/>
        <v>15800</v>
      </c>
      <c r="BC162" s="20" t="s">
        <v>145</v>
      </c>
      <c r="BD162" s="16">
        <v>0</v>
      </c>
      <c r="BE162" s="16">
        <v>100</v>
      </c>
      <c r="BF162" s="16">
        <v>100</v>
      </c>
      <c r="BG162" s="16">
        <f t="shared" si="176"/>
        <v>200</v>
      </c>
      <c r="BH162" s="20">
        <v>105</v>
      </c>
      <c r="BI162" s="20">
        <f>Table1[[#This Row],[Check 2 Students Total]]*Table1[[#This Row],[Summer 2018 Price Check]]</f>
        <v>21000</v>
      </c>
      <c r="BJ162" s="16">
        <f>IF(Table1[[#This Row],[Sustainability Check 2 (2018-2019) Status]]="Continued", Table1[[#This Row],[Check 2 Students Summer]], 0)</f>
        <v>0</v>
      </c>
      <c r="BK162" s="20">
        <f>Table1[[#This Row],[Summer 2018 Price Check]]*BJ162</f>
        <v>0</v>
      </c>
      <c r="BL162" s="16">
        <f>IF(Table1[[#This Row],[Sustainability Check 2 (2018-2019) Status]]="Continued", Table1[[#This Row],[Check 2 Students Fall]], 0)</f>
        <v>100</v>
      </c>
      <c r="BM162" s="20">
        <f>Table1[[#This Row],[Summer 2018 Price Check]]*BL162</f>
        <v>10500</v>
      </c>
      <c r="BN162" s="15">
        <f>IF(Table1[[#This Row],[Sustainability Check 2 (2018-2019) Status]]="Continued", Table1[Check 2 Students Spring], 0)</f>
        <v>100</v>
      </c>
      <c r="BO162" s="20">
        <f>Table1[[#This Row],[Summer 2018 Price Check]]*Table1[[#This Row],[Spring 2019 Students]]</f>
        <v>10500</v>
      </c>
      <c r="BP162" s="16">
        <f t="shared" si="149"/>
        <v>200</v>
      </c>
      <c r="BQ162" s="20">
        <f t="shared" si="150"/>
        <v>21000</v>
      </c>
      <c r="BR162" s="20" t="s">
        <v>145</v>
      </c>
      <c r="BS162" s="15">
        <v>0</v>
      </c>
      <c r="BT162" s="15">
        <v>0</v>
      </c>
      <c r="BU162" s="15">
        <v>100</v>
      </c>
      <c r="BV162" s="15">
        <f t="shared" si="163"/>
        <v>100</v>
      </c>
      <c r="BW162" s="131">
        <v>116</v>
      </c>
      <c r="BX162" s="20">
        <f t="shared" si="151"/>
        <v>11600</v>
      </c>
      <c r="BY162" s="13" t="s">
        <v>547</v>
      </c>
      <c r="BZ162" s="15">
        <f>IF(Table1[[#This Row],[Check 3 Status]]="Continued", Table1[[#This Row],[Check 3 Students Summer]], 0)</f>
        <v>0</v>
      </c>
      <c r="CA162" s="20">
        <f>Table1[[#This Row],[Check 3 Per Student Savings]]*BZ162</f>
        <v>0</v>
      </c>
      <c r="CB162" s="15">
        <f>IF(Table1[[#This Row],[Check 3 Status]]="Continued", Table1[[#This Row],[Check 3 Students Fall]], 0)</f>
        <v>0</v>
      </c>
      <c r="CC162" s="20">
        <f>Table1[[#This Row],[Check 3 Per Student Savings]]*CB162</f>
        <v>0</v>
      </c>
      <c r="CD162" s="15">
        <f>IF(Table1[[#This Row],[Check 3 Status]]="Continued", Table1[[#This Row],[Check 3 Students Spring]], 0)</f>
        <v>100</v>
      </c>
      <c r="CE162" s="20">
        <f>Table1[[#This Row],[Check 3 Per Student Savings]]*CD162</f>
        <v>11600</v>
      </c>
      <c r="CF162" s="15">
        <f t="shared" si="152"/>
        <v>100</v>
      </c>
      <c r="CG162" s="20">
        <f t="shared" si="153"/>
        <v>11600</v>
      </c>
      <c r="CH162" s="20" t="s">
        <v>145</v>
      </c>
      <c r="CI162" s="15">
        <v>0</v>
      </c>
      <c r="CJ162" s="15">
        <v>0</v>
      </c>
      <c r="CK162" s="15">
        <v>100</v>
      </c>
      <c r="CL162" s="15">
        <f t="shared" si="175"/>
        <v>100</v>
      </c>
      <c r="CM162" s="20">
        <v>116</v>
      </c>
      <c r="CN162" s="20">
        <f t="shared" si="154"/>
        <v>11600</v>
      </c>
      <c r="CO162" s="15">
        <f>IF(Table1[[#This Row],[Check 4 Status]]="Continued", Table1[[#This Row],[Check 4 Students Summer]], 0)</f>
        <v>0</v>
      </c>
      <c r="CP162" s="20">
        <f>Table1[[#This Row],[Check 4 Per Student Savings]]*CO162</f>
        <v>0</v>
      </c>
      <c r="CQ162" s="15">
        <f>IF(Table1[[#This Row],[Check 4 Status]]="Continued", Table1[[#This Row],[Check 4 Students Fall]], 0)</f>
        <v>0</v>
      </c>
      <c r="CR162" s="20">
        <f>Table1[[#This Row],[Check 4 Per Student Savings]]*CQ162</f>
        <v>0</v>
      </c>
      <c r="CS162" s="15">
        <f>IF(Table1[[#This Row],[Check 4 Status]]="Continued", Table1[[#This Row],[Check 4 Students Spring]], 0)</f>
        <v>100</v>
      </c>
      <c r="CT162" s="20">
        <f>Table1[[#This Row],[Check 4 Per Student Savings]]*CS162</f>
        <v>11600</v>
      </c>
      <c r="CU162" s="89">
        <f t="shared" si="155"/>
        <v>100</v>
      </c>
      <c r="CV162" s="20">
        <f t="shared" si="156"/>
        <v>11600</v>
      </c>
      <c r="CW162" s="20" t="s">
        <v>224</v>
      </c>
      <c r="CX162" s="15">
        <v>79</v>
      </c>
      <c r="CY162" s="15">
        <v>79</v>
      </c>
      <c r="CZ162" s="15">
        <v>79</v>
      </c>
      <c r="DA162" s="15">
        <f t="shared" si="157"/>
        <v>237</v>
      </c>
      <c r="DB162" s="20">
        <v>116</v>
      </c>
      <c r="DC162" s="20">
        <f t="shared" si="158"/>
        <v>27492</v>
      </c>
      <c r="DD162" s="23" t="s">
        <v>136</v>
      </c>
      <c r="DE162" s="15">
        <f>IF(Table1[[#This Row],[Check 5 Status]]="Continued", Table1[[#This Row],[Check 5 Students Summer]], 0)</f>
        <v>0</v>
      </c>
      <c r="DF162" s="20">
        <f>Table1[[#This Row],[Check 5 Per Student Savings]]*DE162</f>
        <v>0</v>
      </c>
      <c r="DG162" s="15">
        <f>IF(Table1[[#This Row],[Check 5 Status]]="Continued", Table1[[#This Row],[Check 5 Students Fall]], 0)</f>
        <v>0</v>
      </c>
      <c r="DH162" s="20">
        <f>Table1[[#This Row],[Check 5 Per Student Savings]]*DG162</f>
        <v>0</v>
      </c>
      <c r="DI162" s="15">
        <f>IF(Table1[[#This Row],[Check 5 Status]]="Continued", Table1[[#This Row],[Check 5 Students Spring]], 0)</f>
        <v>0</v>
      </c>
      <c r="DJ162" s="20">
        <f>Table1[[#This Row],[Check 5 Per Student Savings]]*DI162</f>
        <v>0</v>
      </c>
      <c r="DK162" s="15">
        <f t="shared" si="159"/>
        <v>0</v>
      </c>
      <c r="DL162" s="20">
        <f t="shared" si="160"/>
        <v>0</v>
      </c>
      <c r="DM162" s="20" t="s">
        <v>224</v>
      </c>
      <c r="DN162" s="15">
        <v>79</v>
      </c>
      <c r="DO162" s="15">
        <v>79</v>
      </c>
      <c r="DP162" s="15">
        <v>79</v>
      </c>
      <c r="DQ162" s="15">
        <f t="shared" si="161"/>
        <v>237</v>
      </c>
      <c r="DR162" s="20">
        <v>116</v>
      </c>
      <c r="DS162" s="20">
        <f t="shared" si="162"/>
        <v>27492</v>
      </c>
      <c r="DT162" s="23" t="s">
        <v>136</v>
      </c>
      <c r="DU162" s="15">
        <f>IF(Table1[[#This Row],[Check 6 Status]]="Continued", Table1[[#This Row],[Check 6 Students Summer]], 0)</f>
        <v>0</v>
      </c>
      <c r="DV162" s="20">
        <f>Table1[[#This Row],[Check 6 Per Student Savings]]*DU162</f>
        <v>0</v>
      </c>
      <c r="DW162" s="15">
        <f>IF(Table1[[#This Row],[Check 6 Status]]="Continued", Table1[[#This Row],[Check 6 Students Fall]], 0)</f>
        <v>0</v>
      </c>
      <c r="DX162" s="20">
        <f>Table1[[#This Row],[Check 6 Per Student Savings]]*DW162</f>
        <v>0</v>
      </c>
      <c r="DY162" s="15">
        <f>IF(Table1[[#This Row],[Check 6 Status]]="Continued", Table1[[#This Row],[Check 6 Students Spring]], 0)</f>
        <v>0</v>
      </c>
      <c r="DZ162" s="20">
        <f>Table1[[#This Row],[Check 6 Per Student Savings]]*DY162</f>
        <v>0</v>
      </c>
      <c r="EA162" s="15">
        <f t="shared" si="165"/>
        <v>0</v>
      </c>
      <c r="EB162" s="20">
        <f t="shared" si="166"/>
        <v>0</v>
      </c>
      <c r="EC162"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558</v>
      </c>
      <c r="ED162"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60000</v>
      </c>
      <c r="EE162" s="20">
        <f>Table1[[#This Row],[Grand Total Savings]]/Table1[[#This Row],[Total Award]]</f>
        <v>11.111111111111111</v>
      </c>
      <c r="EF162" s="13"/>
      <c r="EG162" s="13"/>
      <c r="EH162" s="13"/>
      <c r="EI162" s="13"/>
      <c r="EJ162" s="13"/>
      <c r="EK162" s="13"/>
      <c r="EL162" s="13"/>
      <c r="FB162" s="13"/>
      <c r="FC162" s="13"/>
      <c r="FD162" s="13"/>
      <c r="FE162" s="13"/>
    </row>
    <row r="163" spans="1:161" x14ac:dyDescent="0.25">
      <c r="A163" s="116" t="s">
        <v>806</v>
      </c>
      <c r="B163" s="39" t="s">
        <v>749</v>
      </c>
      <c r="C163" s="23" t="s">
        <v>5</v>
      </c>
      <c r="D163" s="71" t="s">
        <v>134</v>
      </c>
      <c r="E163" s="124" t="s">
        <v>381</v>
      </c>
      <c r="F163" s="52">
        <v>5400</v>
      </c>
      <c r="G163" s="23" t="s">
        <v>136</v>
      </c>
      <c r="H163" s="28" t="s">
        <v>582</v>
      </c>
      <c r="I163" s="28" t="s">
        <v>583</v>
      </c>
      <c r="J163" s="28" t="s">
        <v>804</v>
      </c>
      <c r="K163" s="28" t="s">
        <v>805</v>
      </c>
      <c r="L163" s="28" t="s">
        <v>580</v>
      </c>
      <c r="M163" s="13" t="s">
        <v>584</v>
      </c>
      <c r="N163" s="13" t="s">
        <v>584</v>
      </c>
      <c r="O163" s="13" t="s">
        <v>584</v>
      </c>
      <c r="P163" s="131">
        <v>23700</v>
      </c>
      <c r="Q163" s="13">
        <v>237</v>
      </c>
      <c r="R163" s="131">
        <f t="shared" si="141"/>
        <v>100</v>
      </c>
      <c r="S163" s="15">
        <f t="shared" si="168"/>
        <v>79</v>
      </c>
      <c r="T163" s="15">
        <f t="shared" si="169"/>
        <v>79</v>
      </c>
      <c r="U163" s="15">
        <f t="shared" si="170"/>
        <v>79</v>
      </c>
      <c r="V163" s="13" t="s">
        <v>547</v>
      </c>
      <c r="W163" s="13" t="s">
        <v>144</v>
      </c>
      <c r="Z163" s="13" t="s">
        <v>145</v>
      </c>
      <c r="AA163" s="15">
        <v>0</v>
      </c>
      <c r="AB163" s="20">
        <v>0</v>
      </c>
      <c r="AC163" s="15">
        <v>0</v>
      </c>
      <c r="AD163" s="20">
        <f t="shared" si="144"/>
        <v>0</v>
      </c>
      <c r="AE163" s="15">
        <v>0</v>
      </c>
      <c r="AF163" s="20">
        <f t="shared" si="177"/>
        <v>0</v>
      </c>
      <c r="AG163" s="15">
        <v>0</v>
      </c>
      <c r="AH163" s="20">
        <f t="shared" si="178"/>
        <v>0</v>
      </c>
      <c r="AI163" s="15">
        <v>0</v>
      </c>
      <c r="AJ163" s="20">
        <f t="shared" si="179"/>
        <v>0</v>
      </c>
      <c r="AK163" s="15">
        <v>0</v>
      </c>
      <c r="AL163" s="20">
        <f t="shared" si="167"/>
        <v>0</v>
      </c>
      <c r="AM163" s="15">
        <v>0</v>
      </c>
      <c r="AN163" s="20">
        <v>0</v>
      </c>
      <c r="AO163" s="16">
        <v>0</v>
      </c>
      <c r="AP163" s="20">
        <v>0</v>
      </c>
      <c r="AQ163" s="16">
        <v>0</v>
      </c>
      <c r="AR163" s="20">
        <v>0</v>
      </c>
      <c r="AS163" s="16">
        <v>0</v>
      </c>
      <c r="AT163" s="20">
        <v>0</v>
      </c>
      <c r="AU163" s="16">
        <v>0</v>
      </c>
      <c r="AV163" s="20">
        <v>0</v>
      </c>
      <c r="AW163" s="16">
        <f>Table1[[#This Row],[Students Per Fall]]</f>
        <v>79</v>
      </c>
      <c r="AX163" s="20">
        <f>$R163*AW163</f>
        <v>7900</v>
      </c>
      <c r="AY163" s="16">
        <f>IF(Table1[[#This Row],[Sustainability Check 1 (2017-2018) Status]]="Continued", Table1[[#This Row],[Students Per Spring]], 0)</f>
        <v>79</v>
      </c>
      <c r="AZ163" s="20">
        <f t="shared" si="174"/>
        <v>7900</v>
      </c>
      <c r="BA163" s="16">
        <f t="shared" si="172"/>
        <v>158</v>
      </c>
      <c r="BB163" s="20">
        <f t="shared" si="173"/>
        <v>15800</v>
      </c>
      <c r="BC163" s="20" t="s">
        <v>145</v>
      </c>
      <c r="BD163" s="16">
        <v>0</v>
      </c>
      <c r="BE163" s="16">
        <v>100</v>
      </c>
      <c r="BF163" s="16">
        <v>100</v>
      </c>
      <c r="BG163" s="16">
        <f t="shared" si="176"/>
        <v>200</v>
      </c>
      <c r="BH163" s="20">
        <v>105</v>
      </c>
      <c r="BI163" s="20">
        <f>Table1[[#This Row],[Check 2 Students Total]]*Table1[[#This Row],[Summer 2018 Price Check]]</f>
        <v>21000</v>
      </c>
      <c r="BJ163" s="16">
        <f>IF(Table1[[#This Row],[Sustainability Check 2 (2018-2019) Status]]="Continued", Table1[[#This Row],[Check 2 Students Summer]], 0)</f>
        <v>0</v>
      </c>
      <c r="BK163" s="20">
        <f>Table1[[#This Row],[Summer 2018 Price Check]]*BJ163</f>
        <v>0</v>
      </c>
      <c r="BL163" s="16">
        <f>IF(Table1[[#This Row],[Sustainability Check 2 (2018-2019) Status]]="Continued", Table1[[#This Row],[Check 2 Students Fall]], 0)</f>
        <v>100</v>
      </c>
      <c r="BM163" s="20">
        <f>Table1[[#This Row],[Summer 2018 Price Check]]*BL163</f>
        <v>10500</v>
      </c>
      <c r="BN163" s="15">
        <f>IF(Table1[[#This Row],[Sustainability Check 2 (2018-2019) Status]]="Continued", Table1[Check 2 Students Spring], 0)</f>
        <v>100</v>
      </c>
      <c r="BO163" s="20">
        <f>Table1[[#This Row],[Summer 2018 Price Check]]*Table1[[#This Row],[Spring 2019 Students]]</f>
        <v>10500</v>
      </c>
      <c r="BP163" s="16">
        <f t="shared" si="149"/>
        <v>200</v>
      </c>
      <c r="BQ163" s="20">
        <f t="shared" si="150"/>
        <v>21000</v>
      </c>
      <c r="BR163" s="20" t="s">
        <v>145</v>
      </c>
      <c r="BS163" s="15">
        <v>0</v>
      </c>
      <c r="BT163" s="15">
        <v>0</v>
      </c>
      <c r="BU163" s="15">
        <v>100</v>
      </c>
      <c r="BV163" s="15">
        <f t="shared" ref="BV163:BV193" si="180">BS163+BT163+BU163</f>
        <v>100</v>
      </c>
      <c r="BW163" s="131">
        <v>116</v>
      </c>
      <c r="BX163" s="20">
        <f t="shared" si="151"/>
        <v>11600</v>
      </c>
      <c r="BY163" s="13" t="s">
        <v>547</v>
      </c>
      <c r="BZ163" s="15">
        <f>IF(Table1[[#This Row],[Check 3 Status]]="Continued", Table1[[#This Row],[Check 3 Students Summer]], 0)</f>
        <v>0</v>
      </c>
      <c r="CA163" s="20">
        <f>Table1[[#This Row],[Check 3 Per Student Savings]]*BZ163</f>
        <v>0</v>
      </c>
      <c r="CB163" s="15">
        <f>IF(Table1[[#This Row],[Check 3 Status]]="Continued", Table1[[#This Row],[Check 3 Students Fall]], 0)</f>
        <v>0</v>
      </c>
      <c r="CC163" s="20">
        <f>Table1[[#This Row],[Check 3 Per Student Savings]]*CB163</f>
        <v>0</v>
      </c>
      <c r="CD163" s="15">
        <f>IF(Table1[[#This Row],[Check 3 Status]]="Continued", Table1[[#This Row],[Check 3 Students Spring]], 0)</f>
        <v>100</v>
      </c>
      <c r="CE163" s="20">
        <f>Table1[[#This Row],[Check 3 Per Student Savings]]*CD163</f>
        <v>11600</v>
      </c>
      <c r="CF163" s="15">
        <f t="shared" si="152"/>
        <v>100</v>
      </c>
      <c r="CG163" s="20">
        <f t="shared" si="153"/>
        <v>11600</v>
      </c>
      <c r="CH163" s="20" t="s">
        <v>145</v>
      </c>
      <c r="CI163" s="15">
        <v>0</v>
      </c>
      <c r="CJ163" s="15">
        <v>0</v>
      </c>
      <c r="CK163" s="15">
        <v>100</v>
      </c>
      <c r="CL163" s="15">
        <f t="shared" si="175"/>
        <v>100</v>
      </c>
      <c r="CM163" s="20">
        <v>116</v>
      </c>
      <c r="CN163" s="20">
        <f t="shared" si="154"/>
        <v>11600</v>
      </c>
      <c r="CO163" s="15">
        <f>IF(Table1[[#This Row],[Check 4 Status]]="Continued", Table1[[#This Row],[Check 4 Students Summer]], 0)</f>
        <v>0</v>
      </c>
      <c r="CP163" s="20">
        <f>Table1[[#This Row],[Check 4 Per Student Savings]]*CO163</f>
        <v>0</v>
      </c>
      <c r="CQ163" s="15">
        <f>IF(Table1[[#This Row],[Check 4 Status]]="Continued", Table1[[#This Row],[Check 4 Students Fall]], 0)</f>
        <v>0</v>
      </c>
      <c r="CR163" s="20">
        <f>Table1[[#This Row],[Check 4 Per Student Savings]]*CQ163</f>
        <v>0</v>
      </c>
      <c r="CS163" s="15">
        <f>IF(Table1[[#This Row],[Check 4 Status]]="Continued", Table1[[#This Row],[Check 4 Students Spring]], 0)</f>
        <v>100</v>
      </c>
      <c r="CT163" s="20">
        <f>Table1[[#This Row],[Check 4 Per Student Savings]]*CS163</f>
        <v>11600</v>
      </c>
      <c r="CU163" s="89">
        <f t="shared" si="155"/>
        <v>100</v>
      </c>
      <c r="CV163" s="20">
        <f t="shared" si="156"/>
        <v>11600</v>
      </c>
      <c r="CW163" s="20" t="s">
        <v>224</v>
      </c>
      <c r="CX163" s="15">
        <v>79</v>
      </c>
      <c r="CY163" s="15">
        <v>79</v>
      </c>
      <c r="CZ163" s="15">
        <v>79</v>
      </c>
      <c r="DA163" s="15">
        <f t="shared" si="157"/>
        <v>237</v>
      </c>
      <c r="DB163" s="20">
        <v>116</v>
      </c>
      <c r="DC163" s="20">
        <f t="shared" si="158"/>
        <v>27492</v>
      </c>
      <c r="DD163" s="23" t="s">
        <v>136</v>
      </c>
      <c r="DE163" s="15">
        <f>IF(Table1[[#This Row],[Check 5 Status]]="Continued", Table1[[#This Row],[Check 5 Students Summer]], 0)</f>
        <v>0</v>
      </c>
      <c r="DF163" s="20">
        <f>Table1[[#This Row],[Check 5 Per Student Savings]]*DE163</f>
        <v>0</v>
      </c>
      <c r="DG163" s="15">
        <f>IF(Table1[[#This Row],[Check 5 Status]]="Continued", Table1[[#This Row],[Check 5 Students Fall]], 0)</f>
        <v>0</v>
      </c>
      <c r="DH163" s="20">
        <f>Table1[[#This Row],[Check 5 Per Student Savings]]*DG163</f>
        <v>0</v>
      </c>
      <c r="DI163" s="15">
        <f>IF(Table1[[#This Row],[Check 5 Status]]="Continued", Table1[[#This Row],[Check 5 Students Spring]], 0)</f>
        <v>0</v>
      </c>
      <c r="DJ163" s="20">
        <f>Table1[[#This Row],[Check 5 Per Student Savings]]*DI163</f>
        <v>0</v>
      </c>
      <c r="DK163" s="15">
        <f t="shared" si="159"/>
        <v>0</v>
      </c>
      <c r="DL163" s="20">
        <f t="shared" si="160"/>
        <v>0</v>
      </c>
      <c r="DM163" s="20" t="s">
        <v>224</v>
      </c>
      <c r="DN163" s="15">
        <v>79</v>
      </c>
      <c r="DO163" s="15">
        <v>79</v>
      </c>
      <c r="DP163" s="15">
        <v>79</v>
      </c>
      <c r="DQ163" s="15">
        <f t="shared" si="161"/>
        <v>237</v>
      </c>
      <c r="DR163" s="20">
        <v>116</v>
      </c>
      <c r="DS163" s="20">
        <f t="shared" si="162"/>
        <v>27492</v>
      </c>
      <c r="DT163" s="23" t="s">
        <v>136</v>
      </c>
      <c r="DU163" s="15">
        <f>IF(Table1[[#This Row],[Check 6 Status]]="Continued", Table1[[#This Row],[Check 6 Students Summer]], 0)</f>
        <v>0</v>
      </c>
      <c r="DV163" s="20">
        <f>Table1[[#This Row],[Check 6 Per Student Savings]]*DU163</f>
        <v>0</v>
      </c>
      <c r="DW163" s="15">
        <f>IF(Table1[[#This Row],[Check 6 Status]]="Continued", Table1[[#This Row],[Check 6 Students Fall]], 0)</f>
        <v>0</v>
      </c>
      <c r="DX163" s="20">
        <f>Table1[[#This Row],[Check 6 Per Student Savings]]*DW163</f>
        <v>0</v>
      </c>
      <c r="DY163" s="15">
        <f>IF(Table1[[#This Row],[Check 6 Status]]="Continued", Table1[[#This Row],[Check 6 Students Spring]], 0)</f>
        <v>0</v>
      </c>
      <c r="DZ163" s="20">
        <f>Table1[[#This Row],[Check 6 Per Student Savings]]*DY163</f>
        <v>0</v>
      </c>
      <c r="EA163" s="15">
        <f t="shared" si="165"/>
        <v>0</v>
      </c>
      <c r="EB163" s="20">
        <f t="shared" si="166"/>
        <v>0</v>
      </c>
      <c r="EC163"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558</v>
      </c>
      <c r="ED163"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60000</v>
      </c>
      <c r="EE163" s="20">
        <f>Table1[[#This Row],[Grand Total Savings]]/Table1[[#This Row],[Total Award]]</f>
        <v>11.111111111111111</v>
      </c>
      <c r="EF163" s="13"/>
      <c r="EG163" s="13"/>
      <c r="EH163" s="13"/>
      <c r="EI163" s="13"/>
      <c r="EJ163" s="13"/>
      <c r="EK163" s="13"/>
      <c r="EL163" s="13"/>
      <c r="FB163" s="13"/>
      <c r="FC163" s="13"/>
      <c r="FD163" s="13"/>
      <c r="FE163" s="13"/>
    </row>
    <row r="164" spans="1:161" x14ac:dyDescent="0.25">
      <c r="A164" s="116" t="s">
        <v>1935</v>
      </c>
      <c r="B164" s="39" t="s">
        <v>1936</v>
      </c>
      <c r="C164" s="23" t="s">
        <v>5</v>
      </c>
      <c r="D164" s="71" t="s">
        <v>134</v>
      </c>
      <c r="E164" s="124" t="s">
        <v>413</v>
      </c>
      <c r="F164" s="52">
        <v>8800</v>
      </c>
      <c r="G164" s="23" t="s">
        <v>136</v>
      </c>
      <c r="H164" s="28" t="s">
        <v>414</v>
      </c>
      <c r="I164" s="13" t="s">
        <v>415</v>
      </c>
      <c r="J164" s="28">
        <v>0</v>
      </c>
      <c r="K164" s="28">
        <v>0</v>
      </c>
      <c r="L164" s="28" t="s">
        <v>162</v>
      </c>
      <c r="M164" s="28" t="s">
        <v>154</v>
      </c>
      <c r="N164" s="28" t="s">
        <v>154</v>
      </c>
      <c r="O164" s="28" t="s">
        <v>154</v>
      </c>
      <c r="P164" s="131">
        <v>0</v>
      </c>
      <c r="Q164" s="13">
        <v>0</v>
      </c>
      <c r="R164" s="131">
        <v>0</v>
      </c>
      <c r="S164" s="15">
        <f t="shared" si="168"/>
        <v>0</v>
      </c>
      <c r="T164" s="15">
        <f t="shared" si="169"/>
        <v>0</v>
      </c>
      <c r="U164" s="15">
        <f t="shared" si="170"/>
        <v>0</v>
      </c>
      <c r="V164" s="13" t="s">
        <v>511</v>
      </c>
      <c r="W164" s="13" t="s">
        <v>144</v>
      </c>
      <c r="Z164" s="13" t="s">
        <v>145</v>
      </c>
      <c r="AA164" s="15">
        <v>0</v>
      </c>
      <c r="AB164" s="16">
        <v>0</v>
      </c>
      <c r="AC164" s="15">
        <v>0</v>
      </c>
      <c r="AD164" s="16">
        <v>0</v>
      </c>
      <c r="AE164" s="15">
        <v>0</v>
      </c>
      <c r="AF164" s="16">
        <v>0</v>
      </c>
      <c r="AG164" s="15">
        <v>0</v>
      </c>
      <c r="AH164" s="16">
        <v>0</v>
      </c>
      <c r="AI164" s="15">
        <v>0</v>
      </c>
      <c r="AJ164" s="16">
        <v>0</v>
      </c>
      <c r="AK164" s="15">
        <v>0</v>
      </c>
      <c r="AL164" s="16">
        <v>0</v>
      </c>
      <c r="AM164" s="15">
        <v>0</v>
      </c>
      <c r="AN164" s="16">
        <v>0</v>
      </c>
      <c r="AO164" s="16">
        <v>0</v>
      </c>
      <c r="AP164" s="16">
        <v>0</v>
      </c>
      <c r="AQ164" s="16">
        <v>0</v>
      </c>
      <c r="AR164" s="16">
        <v>0</v>
      </c>
      <c r="AS164" s="16">
        <v>0</v>
      </c>
      <c r="AT164" s="16">
        <v>0</v>
      </c>
      <c r="AU164" s="16">
        <v>0</v>
      </c>
      <c r="AV164" s="16">
        <v>0</v>
      </c>
      <c r="AW164" s="16">
        <v>0</v>
      </c>
      <c r="AX164" s="16">
        <v>0</v>
      </c>
      <c r="AY164" s="16">
        <v>0</v>
      </c>
      <c r="AZ164" s="16">
        <v>0</v>
      </c>
      <c r="BA164" s="16">
        <v>0</v>
      </c>
      <c r="BB164" s="16">
        <v>0</v>
      </c>
      <c r="BC164" s="13" t="s">
        <v>145</v>
      </c>
      <c r="BD164" s="16">
        <v>0</v>
      </c>
      <c r="BE164" s="16">
        <v>0</v>
      </c>
      <c r="BF164" s="16">
        <v>0</v>
      </c>
      <c r="BG164" s="16">
        <v>0</v>
      </c>
      <c r="BH164" s="20">
        <v>0</v>
      </c>
      <c r="BI164" s="20">
        <v>0</v>
      </c>
      <c r="BJ164" s="16">
        <v>0</v>
      </c>
      <c r="BK164" s="20">
        <v>0</v>
      </c>
      <c r="BL164" s="16">
        <v>0</v>
      </c>
      <c r="BM164" s="20">
        <v>0</v>
      </c>
      <c r="BN164" s="15">
        <f>IF(Table1[[#This Row],[Sustainability Check 2 (2018-2019) Status]]="Continued", Table1[Check 2 Students Spring], 0)</f>
        <v>0</v>
      </c>
      <c r="BO164" s="20">
        <f>Table1[[#This Row],[Summer 2018 Price Check]]*Table1[[#This Row],[Spring 2019 Students]]</f>
        <v>0</v>
      </c>
      <c r="BP164" s="16">
        <f t="shared" si="149"/>
        <v>0</v>
      </c>
      <c r="BQ164" s="20">
        <f t="shared" si="150"/>
        <v>0</v>
      </c>
      <c r="BR164" s="13" t="s">
        <v>145</v>
      </c>
      <c r="BS164" s="15">
        <v>0</v>
      </c>
      <c r="BT164" s="15">
        <v>0</v>
      </c>
      <c r="BU164" s="15">
        <v>0</v>
      </c>
      <c r="BV164" s="15">
        <f t="shared" si="180"/>
        <v>0</v>
      </c>
      <c r="BW164" s="131">
        <v>0</v>
      </c>
      <c r="BX164" s="20">
        <f t="shared" si="151"/>
        <v>0</v>
      </c>
      <c r="BY164" s="13" t="s">
        <v>511</v>
      </c>
      <c r="BZ164" s="15">
        <f>IF(Table1[[#This Row],[Check 3 Status]]="Continued", Table1[[#This Row],[Check 3 Students Summer]], 0)</f>
        <v>0</v>
      </c>
      <c r="CA164" s="20">
        <f>Table1[[#This Row],[Check 3 Per Student Savings]]*BZ164</f>
        <v>0</v>
      </c>
      <c r="CB164" s="15">
        <f>IF(Table1[[#This Row],[Check 3 Status]]="Continued", Table1[[#This Row],[Check 3 Students Fall]], 0)</f>
        <v>0</v>
      </c>
      <c r="CC164" s="20">
        <f>Table1[[#This Row],[Check 3 Per Student Savings]]*CB164</f>
        <v>0</v>
      </c>
      <c r="CD164" s="15">
        <f>IF(Table1[[#This Row],[Check 3 Status]]="Continued", Table1[[#This Row],[Check 3 Students Spring]], 0)</f>
        <v>0</v>
      </c>
      <c r="CE164" s="20">
        <f>Table1[[#This Row],[Check 3 Per Student Savings]]*CD164</f>
        <v>0</v>
      </c>
      <c r="CF164" s="15">
        <f t="shared" si="152"/>
        <v>0</v>
      </c>
      <c r="CG164" s="20">
        <f t="shared" si="153"/>
        <v>0</v>
      </c>
      <c r="CH164" s="20" t="s">
        <v>145</v>
      </c>
      <c r="CI164" s="15">
        <v>0</v>
      </c>
      <c r="CJ164" s="15">
        <v>0</v>
      </c>
      <c r="CK164" s="15">
        <v>0</v>
      </c>
      <c r="CL164" s="15">
        <f t="shared" si="175"/>
        <v>0</v>
      </c>
      <c r="CM164" s="20">
        <v>0</v>
      </c>
      <c r="CN164" s="20">
        <f t="shared" si="154"/>
        <v>0</v>
      </c>
      <c r="CO164" s="15">
        <f>IF(Table1[[#This Row],[Check 4 Status]]="Continued", Table1[[#This Row],[Check 4 Students Summer]], 0)</f>
        <v>0</v>
      </c>
      <c r="CP164" s="20">
        <f>Table1[[#This Row],[Check 4 Per Student Savings]]*CO164</f>
        <v>0</v>
      </c>
      <c r="CQ164" s="15">
        <f>IF(Table1[[#This Row],[Check 4 Status]]="Continued", Table1[[#This Row],[Check 4 Students Fall]], 0)</f>
        <v>0</v>
      </c>
      <c r="CR164" s="20">
        <f>Table1[[#This Row],[Check 4 Per Student Savings]]*CQ164</f>
        <v>0</v>
      </c>
      <c r="CS164" s="15">
        <f>IF(Table1[[#This Row],[Check 4 Status]]="Continued", Table1[[#This Row],[Check 4 Students Spring]], 0)</f>
        <v>0</v>
      </c>
      <c r="CT164" s="20">
        <f>Table1[[#This Row],[Check 4 Per Student Savings]]*CS164</f>
        <v>0</v>
      </c>
      <c r="CU164" s="89">
        <f t="shared" si="155"/>
        <v>0</v>
      </c>
      <c r="CV164" s="20">
        <f t="shared" si="156"/>
        <v>0</v>
      </c>
      <c r="CW164" s="20" t="s">
        <v>145</v>
      </c>
      <c r="CX164" s="15">
        <v>0</v>
      </c>
      <c r="CY164" s="15">
        <v>0</v>
      </c>
      <c r="CZ164" s="15">
        <v>0</v>
      </c>
      <c r="DA164" s="15">
        <f t="shared" si="157"/>
        <v>0</v>
      </c>
      <c r="DB164" s="20">
        <v>0</v>
      </c>
      <c r="DC164" s="20">
        <f t="shared" si="158"/>
        <v>0</v>
      </c>
      <c r="DD164" s="23" t="s">
        <v>136</v>
      </c>
      <c r="DE164" s="15">
        <v>0</v>
      </c>
      <c r="DF164" s="20">
        <f>Table1[[#This Row],[Check 5 Per Student Savings]]*DE164</f>
        <v>0</v>
      </c>
      <c r="DG164" s="15">
        <f>IF(Table1[[#This Row],[Check 5 Status]]="Continued", Table1[[#This Row],[Check 5 Students Fall]], 0)</f>
        <v>0</v>
      </c>
      <c r="DH164" s="20">
        <f>Table1[[#This Row],[Check 5 Per Student Savings]]*DG164</f>
        <v>0</v>
      </c>
      <c r="DI164" s="15">
        <f>IF(Table1[[#This Row],[Check 5 Status]]="Continued", Table1[[#This Row],[Check 5 Students Spring]], 0)</f>
        <v>0</v>
      </c>
      <c r="DJ164" s="20">
        <f>Table1[[#This Row],[Check 5 Per Student Savings]]*DI164</f>
        <v>0</v>
      </c>
      <c r="DK164" s="15">
        <f t="shared" si="159"/>
        <v>0</v>
      </c>
      <c r="DL164" s="20">
        <f t="shared" si="160"/>
        <v>0</v>
      </c>
      <c r="DM164" s="20" t="s">
        <v>156</v>
      </c>
      <c r="DN164" s="15">
        <v>0</v>
      </c>
      <c r="DO164" s="15">
        <v>0</v>
      </c>
      <c r="DP164" s="15">
        <v>0</v>
      </c>
      <c r="DQ164" s="15">
        <f t="shared" si="161"/>
        <v>0</v>
      </c>
      <c r="DR164" s="20">
        <v>0</v>
      </c>
      <c r="DS164" s="20">
        <f t="shared" si="162"/>
        <v>0</v>
      </c>
      <c r="DT164" s="23" t="s">
        <v>136</v>
      </c>
      <c r="DU164" s="15">
        <f>IF(Table1[[#This Row],[Check 6 Status]]="Continued", Table1[[#This Row],[Check 6 Students Summer]], 0)</f>
        <v>0</v>
      </c>
      <c r="DV164" s="20">
        <f>Table1[[#This Row],[Check 6 Per Student Savings]]*DU164</f>
        <v>0</v>
      </c>
      <c r="DW164" s="15">
        <f>IF(Table1[[#This Row],[Check 6 Status]]="Continued", Table1[[#This Row],[Check 6 Students Fall]], 0)</f>
        <v>0</v>
      </c>
      <c r="DX164" s="20">
        <f>Table1[[#This Row],[Check 6 Per Student Savings]]*DW164</f>
        <v>0</v>
      </c>
      <c r="DY164" s="15">
        <f>IF(Table1[[#This Row],[Check 6 Status]]="Continued", Table1[[#This Row],[Check 6 Students Spring]], 0)</f>
        <v>0</v>
      </c>
      <c r="DZ164" s="20">
        <f>Table1[[#This Row],[Check 6 Per Student Savings]]*DY164</f>
        <v>0</v>
      </c>
      <c r="EA164" s="15">
        <f t="shared" si="165"/>
        <v>0</v>
      </c>
      <c r="EB164" s="20">
        <f t="shared" si="166"/>
        <v>0</v>
      </c>
      <c r="EC164"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164"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164" s="20">
        <f>Table1[[#This Row],[Grand Total Savings]]/Table1[[#This Row],[Total Award]]</f>
        <v>0</v>
      </c>
      <c r="EF164" s="13"/>
      <c r="EG164" s="13"/>
      <c r="EH164" s="13"/>
      <c r="EI164" s="13"/>
      <c r="EJ164" s="13"/>
      <c r="EK164" s="13"/>
      <c r="EL164" s="13"/>
      <c r="FB164" s="13"/>
      <c r="FC164" s="13"/>
      <c r="FD164" s="13"/>
      <c r="FE164" s="13"/>
    </row>
    <row r="165" spans="1:161" x14ac:dyDescent="0.25">
      <c r="A165" s="116" t="s">
        <v>1937</v>
      </c>
      <c r="B165" s="39" t="s">
        <v>1936</v>
      </c>
      <c r="C165" s="23" t="s">
        <v>5</v>
      </c>
      <c r="D165" s="71" t="s">
        <v>134</v>
      </c>
      <c r="E165" s="124" t="s">
        <v>847</v>
      </c>
      <c r="F165" s="52">
        <v>4800</v>
      </c>
      <c r="G165" s="23" t="s">
        <v>136</v>
      </c>
      <c r="H165" s="28" t="s">
        <v>848</v>
      </c>
      <c r="I165" s="13" t="s">
        <v>849</v>
      </c>
      <c r="J165" s="28" t="s">
        <v>310</v>
      </c>
      <c r="K165" s="28" t="s">
        <v>311</v>
      </c>
      <c r="L165" s="28" t="s">
        <v>162</v>
      </c>
      <c r="M165" s="28" t="s">
        <v>154</v>
      </c>
      <c r="N165" s="28" t="s">
        <v>154</v>
      </c>
      <c r="O165" s="28" t="s">
        <v>154</v>
      </c>
      <c r="P165" s="131">
        <v>184660</v>
      </c>
      <c r="Q165" s="13">
        <v>1320</v>
      </c>
      <c r="R165" s="131">
        <f>P165/Q165</f>
        <v>139.89393939393941</v>
      </c>
      <c r="S165" s="15">
        <f t="shared" si="168"/>
        <v>440</v>
      </c>
      <c r="T165" s="15">
        <f t="shared" si="169"/>
        <v>440</v>
      </c>
      <c r="U165" s="15">
        <f t="shared" si="170"/>
        <v>440</v>
      </c>
      <c r="V165" s="13" t="s">
        <v>511</v>
      </c>
      <c r="W165" s="13" t="s">
        <v>202</v>
      </c>
      <c r="X165" s="13">
        <v>344</v>
      </c>
      <c r="Y165" s="13" t="s">
        <v>814</v>
      </c>
      <c r="Z165" s="13" t="s">
        <v>145</v>
      </c>
      <c r="AA165" s="15">
        <v>0</v>
      </c>
      <c r="AB165" s="20">
        <v>0</v>
      </c>
      <c r="AC165" s="15">
        <v>0</v>
      </c>
      <c r="AD165" s="20">
        <f t="shared" ref="AD165:AD184" si="181">AB165</f>
        <v>0</v>
      </c>
      <c r="AE165" s="15">
        <v>0</v>
      </c>
      <c r="AF165" s="20">
        <f t="shared" ref="AF165:AF184" si="182">$R165*AE165</f>
        <v>0</v>
      </c>
      <c r="AG165" s="15">
        <v>0</v>
      </c>
      <c r="AH165" s="20">
        <f t="shared" ref="AH165:AH184" si="183">$R165*AG165</f>
        <v>0</v>
      </c>
      <c r="AI165" s="15">
        <v>0</v>
      </c>
      <c r="AJ165" s="20">
        <f t="shared" ref="AJ165:AJ184" si="184">$R165*AI165</f>
        <v>0</v>
      </c>
      <c r="AK165" s="15">
        <v>0</v>
      </c>
      <c r="AL165" s="20">
        <f t="shared" ref="AL165:AL184" si="185">AF165+AH165+AJ165</f>
        <v>0</v>
      </c>
      <c r="AM165" s="15">
        <v>0</v>
      </c>
      <c r="AN165" s="20">
        <v>0</v>
      </c>
      <c r="AO165" s="16">
        <f>Table1[[#This Row],[Students Per Fall]]</f>
        <v>440</v>
      </c>
      <c r="AP165" s="20">
        <f>$R165*AO165</f>
        <v>61553.333333333336</v>
      </c>
      <c r="AQ165" s="16">
        <f>IF(Table1[[#This Row],[Sustainability Check 1 (2017-2018) Status]]="Continued", Table1[[#This Row],[Students Per Spring]], 0)</f>
        <v>440</v>
      </c>
      <c r="AR165" s="20">
        <f>$R165*AQ165</f>
        <v>61553.333333333336</v>
      </c>
      <c r="AS165" s="16">
        <f t="shared" ref="AS165:AT169" si="186">AM165+AO165+AQ165</f>
        <v>880</v>
      </c>
      <c r="AT165" s="20">
        <f t="shared" si="186"/>
        <v>123106.66666666667</v>
      </c>
      <c r="AU165" s="16">
        <f>IF(Table1[[#This Row],[Sustainability Check 1 (2017-2018) Status]]="Continued", Table1[[#This Row],[Students Per Summer]], 0)</f>
        <v>440</v>
      </c>
      <c r="AV165" s="20">
        <f>$R165*AU165</f>
        <v>61553.333333333336</v>
      </c>
      <c r="AW165" s="16">
        <f>IF(Table1[[#This Row],[Sustainability Check 1 (2017-2018) Status]]="Continued", Table1[[#This Row],[Students Per Fall]], 0)</f>
        <v>440</v>
      </c>
      <c r="AX165" s="20">
        <f>$R165*AW165</f>
        <v>61553.333333333336</v>
      </c>
      <c r="AY165" s="16">
        <f>IF(Table1[[#This Row],[Sustainability Check 1 (2017-2018) Status]]="Continued", Table1[[#This Row],[Students Per Spring]], 0)</f>
        <v>440</v>
      </c>
      <c r="AZ165" s="20">
        <f>$R165*AY165</f>
        <v>61553.333333333336</v>
      </c>
      <c r="BA165" s="16">
        <f t="shared" ref="BA165:BB169" si="187">AU165+AW165+AY165</f>
        <v>1320</v>
      </c>
      <c r="BB165" s="20">
        <f t="shared" si="187"/>
        <v>184660</v>
      </c>
      <c r="BC165" s="13" t="s">
        <v>145</v>
      </c>
      <c r="BD165" s="16">
        <v>440</v>
      </c>
      <c r="BE165" s="16">
        <v>440</v>
      </c>
      <c r="BF165" s="16">
        <v>440</v>
      </c>
      <c r="BG165" s="16">
        <f>SUM(Table1[[#This Row],[Check 2 Students Summer]:[Check 2 Students Spring]])</f>
        <v>1320</v>
      </c>
      <c r="BH165" s="20">
        <v>188</v>
      </c>
      <c r="BI165" s="20">
        <f>Table1[[#This Row],[Check 2 Students Total]]*Table1[[#This Row],[Summer 2018 Price Check]]</f>
        <v>248160</v>
      </c>
      <c r="BJ165" s="16">
        <f>IF(Table1[[#This Row],[Sustainability Check 2 (2018-2019) Status]]="Continued", Table1[[#This Row],[Check 2 Students Summer]], 0)</f>
        <v>440</v>
      </c>
      <c r="BK165" s="20">
        <f>$BH165*BJ165</f>
        <v>82720</v>
      </c>
      <c r="BL165" s="25">
        <v>0</v>
      </c>
      <c r="BM165" s="26">
        <v>0</v>
      </c>
      <c r="BN165" s="27">
        <v>0</v>
      </c>
      <c r="BO165" s="26">
        <f>Table1[[#This Row],[Summer 2018 Price Check]]*Table1[[#This Row],[Spring 2019 Students]]</f>
        <v>0</v>
      </c>
      <c r="BP165" s="16">
        <f t="shared" si="149"/>
        <v>440</v>
      </c>
      <c r="BQ165" s="20">
        <f t="shared" si="150"/>
        <v>82720</v>
      </c>
      <c r="BR165" s="46" t="s">
        <v>204</v>
      </c>
      <c r="BS165" s="15">
        <v>0</v>
      </c>
      <c r="BT165" s="15">
        <v>0</v>
      </c>
      <c r="BU165" s="15">
        <v>0</v>
      </c>
      <c r="BV165" s="15">
        <f t="shared" si="180"/>
        <v>0</v>
      </c>
      <c r="BW165" s="131">
        <v>0</v>
      </c>
      <c r="BX165" s="26">
        <f t="shared" si="151"/>
        <v>0</v>
      </c>
      <c r="BY165" s="13" t="s">
        <v>511</v>
      </c>
      <c r="BZ165" s="27">
        <f>IF(Table1[[#This Row],[Check 3 Status]]="Continued", Table1[[#This Row],[Check 3 Students Summer]], 0)</f>
        <v>0</v>
      </c>
      <c r="CA165" s="26">
        <f>Table1[[#This Row],[Check 3 Per Student Savings]]*BZ165</f>
        <v>0</v>
      </c>
      <c r="CB165" s="27">
        <f>IF(Table1[[#This Row],[Check 3 Status]]="Continued", Table1[[#This Row],[Check 3 Students Fall]], 0)</f>
        <v>0</v>
      </c>
      <c r="CC165" s="26">
        <f>Table1[[#This Row],[Check 3 Per Student Savings]]*CB165</f>
        <v>0</v>
      </c>
      <c r="CD165" s="27">
        <f>IF(Table1[[#This Row],[Check 3 Status]]="Continued", Table1[[#This Row],[Check 3 Students Spring]], 0)</f>
        <v>0</v>
      </c>
      <c r="CE165" s="26">
        <f>Table1[[#This Row],[Check 3 Per Student Savings]]*CD165</f>
        <v>0</v>
      </c>
      <c r="CF165" s="27">
        <f t="shared" si="152"/>
        <v>0</v>
      </c>
      <c r="CG165" s="26">
        <f t="shared" si="153"/>
        <v>0</v>
      </c>
      <c r="CH165" s="26" t="s">
        <v>204</v>
      </c>
      <c r="CI165" s="27">
        <v>0</v>
      </c>
      <c r="CJ165" s="27">
        <v>0</v>
      </c>
      <c r="CK165" s="27">
        <v>0</v>
      </c>
      <c r="CL165" s="27">
        <f t="shared" si="175"/>
        <v>0</v>
      </c>
      <c r="CM165" s="26">
        <v>0</v>
      </c>
      <c r="CN165" s="26">
        <f t="shared" si="154"/>
        <v>0</v>
      </c>
      <c r="CO165" s="15">
        <f>IF(Table1[[#This Row],[Check 4 Status]]="Continued", Table1[[#This Row],[Check 4 Students Summer]], 0)</f>
        <v>0</v>
      </c>
      <c r="CP165" s="20">
        <f>Table1[[#This Row],[Check 4 Per Student Savings]]*CO165</f>
        <v>0</v>
      </c>
      <c r="CQ165" s="27">
        <f>IF(Table1[[#This Row],[Check 4 Status]]="Continued", Table1[[#This Row],[Check 4 Students Fall]], 0)</f>
        <v>0</v>
      </c>
      <c r="CR165" s="26">
        <f>Table1[[#This Row],[Check 4 Per Student Savings]]*CQ165</f>
        <v>0</v>
      </c>
      <c r="CS165" s="15">
        <f>IF(Table1[[#This Row],[Check 4 Status]]="Continued", Table1[[#This Row],[Check 4 Students Spring]], 0)</f>
        <v>0</v>
      </c>
      <c r="CT165" s="20">
        <f>Table1[[#This Row],[Check 4 Per Student Savings]]*CS165</f>
        <v>0</v>
      </c>
      <c r="CU165" s="89">
        <f t="shared" si="155"/>
        <v>0</v>
      </c>
      <c r="CV165" s="20">
        <f t="shared" si="156"/>
        <v>0</v>
      </c>
      <c r="CW165" s="20" t="s">
        <v>204</v>
      </c>
      <c r="CX165" s="15">
        <v>440</v>
      </c>
      <c r="CY165" s="15">
        <v>440</v>
      </c>
      <c r="CZ165" s="15">
        <v>440</v>
      </c>
      <c r="DA165" s="15">
        <f t="shared" si="157"/>
        <v>1320</v>
      </c>
      <c r="DB165" s="20">
        <v>139.89393939393941</v>
      </c>
      <c r="DC165" s="20">
        <f t="shared" si="158"/>
        <v>184660.00000000003</v>
      </c>
      <c r="DD165" s="23" t="s">
        <v>136</v>
      </c>
      <c r="DE165" s="15">
        <v>0</v>
      </c>
      <c r="DF165" s="20">
        <f>Table1[[#This Row],[Check 5 Per Student Savings]]*DE165</f>
        <v>0</v>
      </c>
      <c r="DG165" s="15">
        <f>IF(Table1[[#This Row],[Check 5 Status]]="Continued", Table1[[#This Row],[Check 5 Students Fall]], 0)</f>
        <v>0</v>
      </c>
      <c r="DH165" s="20">
        <f>Table1[[#This Row],[Check 5 Per Student Savings]]*DG165</f>
        <v>0</v>
      </c>
      <c r="DI165" s="15">
        <f>IF(Table1[[#This Row],[Check 5 Status]]="Continued", Table1[[#This Row],[Check 5 Students Spring]], 0)</f>
        <v>0</v>
      </c>
      <c r="DJ165" s="20">
        <f>Table1[[#This Row],[Check 5 Per Student Savings]]*DI165</f>
        <v>0</v>
      </c>
      <c r="DK165" s="15">
        <f t="shared" si="159"/>
        <v>0</v>
      </c>
      <c r="DL165" s="20">
        <f t="shared" si="160"/>
        <v>0</v>
      </c>
      <c r="DM165" s="20" t="s">
        <v>204</v>
      </c>
      <c r="DN165" s="15">
        <v>440</v>
      </c>
      <c r="DO165" s="15">
        <v>440</v>
      </c>
      <c r="DP165" s="15">
        <v>440</v>
      </c>
      <c r="DQ165" s="15">
        <f t="shared" si="161"/>
        <v>1320</v>
      </c>
      <c r="DR165" s="20">
        <v>139.89393939393941</v>
      </c>
      <c r="DS165" s="20">
        <f t="shared" si="162"/>
        <v>184660.00000000003</v>
      </c>
      <c r="DT165" s="23" t="s">
        <v>136</v>
      </c>
      <c r="DU165" s="15">
        <f>IF(Table1[[#This Row],[Check 6 Status]]="Continued", Table1[[#This Row],[Check 6 Students Summer]], 0)</f>
        <v>0</v>
      </c>
      <c r="DV165" s="20">
        <f>Table1[[#This Row],[Check 6 Per Student Savings]]*DU165</f>
        <v>0</v>
      </c>
      <c r="DW165" s="15">
        <f>IF(Table1[[#This Row],[Check 6 Status]]="Continued", Table1[[#This Row],[Check 6 Students Fall]], 0)</f>
        <v>0</v>
      </c>
      <c r="DX165" s="20">
        <f>Table1[[#This Row],[Check 6 Per Student Savings]]*DW165</f>
        <v>0</v>
      </c>
      <c r="DY165" s="15">
        <f>IF(Table1[[#This Row],[Check 6 Status]]="Continued", Table1[[#This Row],[Check 6 Students Spring]], 0)</f>
        <v>0</v>
      </c>
      <c r="DZ165" s="20">
        <f>Table1[[#This Row],[Check 6 Per Student Savings]]*DY165</f>
        <v>0</v>
      </c>
      <c r="EA165" s="15">
        <f t="shared" si="165"/>
        <v>0</v>
      </c>
      <c r="EB165" s="20">
        <f t="shared" si="166"/>
        <v>0</v>
      </c>
      <c r="EC165"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2640</v>
      </c>
      <c r="ED165"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390486.66666666669</v>
      </c>
      <c r="EE165" s="20">
        <f>Table1[[#This Row],[Grand Total Savings]]/Table1[[#This Row],[Total Award]]</f>
        <v>81.351388888888891</v>
      </c>
      <c r="EF165" s="13"/>
      <c r="EG165" s="13"/>
      <c r="EH165" s="13"/>
      <c r="EI165" s="13"/>
      <c r="EJ165" s="13"/>
      <c r="EK165" s="13"/>
      <c r="EL165" s="13"/>
      <c r="FB165" s="13"/>
      <c r="FC165" s="13"/>
      <c r="FD165" s="13"/>
      <c r="FE165" s="13"/>
    </row>
    <row r="166" spans="1:161" x14ac:dyDescent="0.25">
      <c r="A166" s="116" t="s">
        <v>1938</v>
      </c>
      <c r="B166" s="39" t="s">
        <v>1936</v>
      </c>
      <c r="C166" s="23" t="s">
        <v>5</v>
      </c>
      <c r="D166" s="71" t="s">
        <v>134</v>
      </c>
      <c r="E166" s="124" t="s">
        <v>1022</v>
      </c>
      <c r="F166" s="52">
        <v>2400</v>
      </c>
      <c r="G166" s="23" t="s">
        <v>136</v>
      </c>
      <c r="H166" s="28" t="s">
        <v>1939</v>
      </c>
      <c r="I166" s="28" t="s">
        <v>1940</v>
      </c>
      <c r="J166" s="28" t="s">
        <v>864</v>
      </c>
      <c r="K166" s="28" t="s">
        <v>1941</v>
      </c>
      <c r="L166" s="28" t="s">
        <v>162</v>
      </c>
      <c r="M166" s="28" t="s">
        <v>154</v>
      </c>
      <c r="N166" s="28" t="s">
        <v>154</v>
      </c>
      <c r="O166" s="28" t="s">
        <v>154</v>
      </c>
      <c r="P166" s="131">
        <v>36975</v>
      </c>
      <c r="Q166" s="13">
        <v>150</v>
      </c>
      <c r="R166" s="131">
        <f>P166/Q166</f>
        <v>246.5</v>
      </c>
      <c r="S166" s="15">
        <f t="shared" si="168"/>
        <v>50</v>
      </c>
      <c r="T166" s="15">
        <f t="shared" si="169"/>
        <v>50</v>
      </c>
      <c r="U166" s="15">
        <f t="shared" si="170"/>
        <v>50</v>
      </c>
      <c r="V166" s="13" t="s">
        <v>511</v>
      </c>
      <c r="W166" s="13" t="s">
        <v>144</v>
      </c>
      <c r="Z166" s="13" t="s">
        <v>145</v>
      </c>
      <c r="AA166" s="15">
        <v>0</v>
      </c>
      <c r="AB166" s="20">
        <v>0</v>
      </c>
      <c r="AC166" s="15">
        <v>0</v>
      </c>
      <c r="AD166" s="20">
        <f t="shared" si="181"/>
        <v>0</v>
      </c>
      <c r="AE166" s="15">
        <v>0</v>
      </c>
      <c r="AF166" s="20">
        <f t="shared" si="182"/>
        <v>0</v>
      </c>
      <c r="AG166" s="15">
        <v>0</v>
      </c>
      <c r="AH166" s="20">
        <f t="shared" si="183"/>
        <v>0</v>
      </c>
      <c r="AI166" s="15">
        <v>0</v>
      </c>
      <c r="AJ166" s="20">
        <f t="shared" si="184"/>
        <v>0</v>
      </c>
      <c r="AK166" s="15">
        <v>0</v>
      </c>
      <c r="AL166" s="20">
        <f t="shared" si="185"/>
        <v>0</v>
      </c>
      <c r="AM166" s="15">
        <v>0</v>
      </c>
      <c r="AN166" s="20">
        <v>0</v>
      </c>
      <c r="AO166" s="16">
        <f>Table1[[#This Row],[Students Per Fall]]</f>
        <v>50</v>
      </c>
      <c r="AP166" s="20">
        <f>$R166*AO166</f>
        <v>12325</v>
      </c>
      <c r="AQ166" s="16">
        <f>IF(Table1[[#This Row],[Sustainability Check 1 (2017-2018) Status]]="Continued", Table1[[#This Row],[Students Per Spring]], 0)</f>
        <v>50</v>
      </c>
      <c r="AR166" s="20">
        <f>$R166*AQ166</f>
        <v>12325</v>
      </c>
      <c r="AS166" s="16">
        <f t="shared" si="186"/>
        <v>100</v>
      </c>
      <c r="AT166" s="20">
        <f t="shared" si="186"/>
        <v>24650</v>
      </c>
      <c r="AU166" s="16">
        <f>IF(Table1[[#This Row],[Sustainability Check 1 (2017-2018) Status]]="Continued", Table1[[#This Row],[Students Per Summer]], 0)</f>
        <v>50</v>
      </c>
      <c r="AV166" s="20">
        <f>$R166*AU166</f>
        <v>12325</v>
      </c>
      <c r="AW166" s="16">
        <f>IF(Table1[[#This Row],[Sustainability Check 1 (2017-2018) Status]]="Continued", Table1[[#This Row],[Students Per Fall]], 0)</f>
        <v>50</v>
      </c>
      <c r="AX166" s="20">
        <f>$R166*AW166</f>
        <v>12325</v>
      </c>
      <c r="AY166" s="16">
        <f>IF(Table1[[#This Row],[Sustainability Check 1 (2017-2018) Status]]="Continued", Table1[[#This Row],[Students Per Spring]], 0)</f>
        <v>50</v>
      </c>
      <c r="AZ166" s="20">
        <f>$R166*AY166</f>
        <v>12325</v>
      </c>
      <c r="BA166" s="16">
        <f t="shared" si="187"/>
        <v>150</v>
      </c>
      <c r="BB166" s="20">
        <f t="shared" si="187"/>
        <v>36975</v>
      </c>
      <c r="BC166" s="13" t="s">
        <v>145</v>
      </c>
      <c r="BD166" s="16">
        <v>0</v>
      </c>
      <c r="BE166" s="16">
        <v>90</v>
      </c>
      <c r="BF166" s="16">
        <v>90</v>
      </c>
      <c r="BG166" s="16">
        <f>SUM(BD166:BF166)</f>
        <v>180</v>
      </c>
      <c r="BH166" s="20">
        <v>188</v>
      </c>
      <c r="BI166" s="20">
        <f>Table1[[#This Row],[Check 2 Students Total]]*Table1[[#This Row],[Summer 2018 Price Check]]</f>
        <v>33840</v>
      </c>
      <c r="BJ166" s="16">
        <f>IF(Table1[[#This Row],[Sustainability Check 2 (2018-2019) Status]]="Continued", Table1[[#This Row],[Check 2 Students Summer]], 0)</f>
        <v>0</v>
      </c>
      <c r="BK166" s="20">
        <f>Table1[[#This Row],[Summer 2018 Price Check]]*BJ166</f>
        <v>0</v>
      </c>
      <c r="BL166" s="16">
        <f>IF(Table1[[#This Row],[Sustainability Check 2 (2018-2019) Status]]="Continued", Table1[[#This Row],[Check 2 Students Fall]], 0)</f>
        <v>90</v>
      </c>
      <c r="BM166" s="20">
        <f>Table1[[#This Row],[Summer 2018 Price Check]]*BL166</f>
        <v>16920</v>
      </c>
      <c r="BN166" s="15">
        <f>IF(Table1[[#This Row],[Sustainability Check 2 (2018-2019) Status]]="Continued", Table1[Check 2 Students Spring], 0)</f>
        <v>90</v>
      </c>
      <c r="BO166" s="20">
        <f>Table1[[#This Row],[Summer 2018 Price Check]]*Table1[[#This Row],[Spring 2019 Students]]</f>
        <v>16920</v>
      </c>
      <c r="BP166" s="16">
        <f t="shared" si="149"/>
        <v>180</v>
      </c>
      <c r="BQ166" s="20">
        <f t="shared" si="150"/>
        <v>33840</v>
      </c>
      <c r="BR166" s="13" t="s">
        <v>156</v>
      </c>
      <c r="BS166" s="15">
        <v>0</v>
      </c>
      <c r="BT166" s="15">
        <v>0</v>
      </c>
      <c r="BU166" s="15">
        <v>0</v>
      </c>
      <c r="BV166" s="15">
        <f t="shared" si="180"/>
        <v>0</v>
      </c>
      <c r="BW166" s="131">
        <v>0</v>
      </c>
      <c r="BX166" s="20">
        <f t="shared" si="151"/>
        <v>0</v>
      </c>
      <c r="BY166" s="13" t="s">
        <v>511</v>
      </c>
      <c r="BZ166" s="15">
        <f>IF(Table1[[#This Row],[Check 3 Status]]="Continued", Table1[[#This Row],[Check 3 Students Summer]], 0)</f>
        <v>0</v>
      </c>
      <c r="CA166" s="20">
        <f>Table1[[#This Row],[Check 3 Per Student Savings]]*BZ166</f>
        <v>0</v>
      </c>
      <c r="CB166" s="15">
        <f>IF(Table1[[#This Row],[Check 3 Status]]="Continued", Table1[[#This Row],[Check 3 Students Fall]], 0)</f>
        <v>0</v>
      </c>
      <c r="CC166" s="20">
        <f>Table1[[#This Row],[Check 3 Per Student Savings]]*CB166</f>
        <v>0</v>
      </c>
      <c r="CD166" s="15">
        <f>IF(Table1[[#This Row],[Check 3 Status]]="Continued", Table1[[#This Row],[Check 3 Students Spring]], 0)</f>
        <v>0</v>
      </c>
      <c r="CE166" s="20">
        <f>Table1[[#This Row],[Check 3 Per Student Savings]]*CD166</f>
        <v>0</v>
      </c>
      <c r="CF166" s="15">
        <f t="shared" si="152"/>
        <v>0</v>
      </c>
      <c r="CG166" s="20">
        <f t="shared" si="153"/>
        <v>0</v>
      </c>
      <c r="CH166" s="20" t="s">
        <v>156</v>
      </c>
      <c r="CI166" s="15">
        <v>0</v>
      </c>
      <c r="CJ166" s="15">
        <v>0</v>
      </c>
      <c r="CK166" s="15">
        <v>0</v>
      </c>
      <c r="CL166" s="15">
        <f t="shared" si="175"/>
        <v>0</v>
      </c>
      <c r="CM166" s="20">
        <v>0</v>
      </c>
      <c r="CN166" s="20">
        <f t="shared" si="154"/>
        <v>0</v>
      </c>
      <c r="CO166" s="15">
        <f>IF(Table1[[#This Row],[Check 4 Status]]="Continued", Table1[[#This Row],[Check 4 Students Summer]], 0)</f>
        <v>0</v>
      </c>
      <c r="CP166" s="20">
        <f>Table1[[#This Row],[Check 4 Per Student Savings]]*CO166</f>
        <v>0</v>
      </c>
      <c r="CQ166" s="15">
        <f>IF(Table1[[#This Row],[Check 4 Status]]="Continued", Table1[[#This Row],[Check 4 Students Fall]], 0)</f>
        <v>0</v>
      </c>
      <c r="CR166" s="20">
        <f>Table1[[#This Row],[Check 4 Per Student Savings]]*CQ166</f>
        <v>0</v>
      </c>
      <c r="CS166" s="15">
        <f>IF(Table1[[#This Row],[Check 4 Status]]="Continued", Table1[[#This Row],[Check 4 Students Spring]], 0)</f>
        <v>0</v>
      </c>
      <c r="CT166" s="20">
        <f>Table1[[#This Row],[Check 4 Per Student Savings]]*CS166</f>
        <v>0</v>
      </c>
      <c r="CU166" s="89">
        <f t="shared" si="155"/>
        <v>0</v>
      </c>
      <c r="CV166" s="20">
        <f t="shared" si="156"/>
        <v>0</v>
      </c>
      <c r="CW166" s="20" t="s">
        <v>156</v>
      </c>
      <c r="CX166" s="15">
        <v>50</v>
      </c>
      <c r="CY166" s="15">
        <v>50</v>
      </c>
      <c r="CZ166" s="15">
        <v>50</v>
      </c>
      <c r="DA166" s="15">
        <f t="shared" si="157"/>
        <v>150</v>
      </c>
      <c r="DB166" s="20">
        <v>246.5</v>
      </c>
      <c r="DC166" s="20">
        <f t="shared" si="158"/>
        <v>36975</v>
      </c>
      <c r="DD166" s="23" t="s">
        <v>136</v>
      </c>
      <c r="DE166" s="15">
        <v>0</v>
      </c>
      <c r="DF166" s="20">
        <f>Table1[[#This Row],[Check 5 Per Student Savings]]*DE166</f>
        <v>0</v>
      </c>
      <c r="DG166" s="15">
        <f>IF(Table1[[#This Row],[Check 5 Status]]="Continued", Table1[[#This Row],[Check 5 Students Fall]], 0)</f>
        <v>0</v>
      </c>
      <c r="DH166" s="20">
        <f>Table1[[#This Row],[Check 5 Per Student Savings]]*DG166</f>
        <v>0</v>
      </c>
      <c r="DI166" s="15">
        <f>IF(Table1[[#This Row],[Check 5 Status]]="Continued", Table1[[#This Row],[Check 5 Students Spring]], 0)</f>
        <v>0</v>
      </c>
      <c r="DJ166" s="20">
        <f>Table1[[#This Row],[Check 5 Per Student Savings]]*DI166</f>
        <v>0</v>
      </c>
      <c r="DK166" s="15">
        <f t="shared" si="159"/>
        <v>0</v>
      </c>
      <c r="DL166" s="20">
        <f t="shared" si="160"/>
        <v>0</v>
      </c>
      <c r="DM166" s="20" t="s">
        <v>156</v>
      </c>
      <c r="DN166" s="15">
        <v>50</v>
      </c>
      <c r="DO166" s="15">
        <v>50</v>
      </c>
      <c r="DP166" s="15">
        <v>50</v>
      </c>
      <c r="DQ166" s="15">
        <f t="shared" si="161"/>
        <v>150</v>
      </c>
      <c r="DR166" s="20">
        <v>246.5</v>
      </c>
      <c r="DS166" s="20">
        <f t="shared" si="162"/>
        <v>36975</v>
      </c>
      <c r="DT166" s="23" t="s">
        <v>136</v>
      </c>
      <c r="DU166" s="15">
        <f>IF(Table1[[#This Row],[Check 6 Status]]="Continued", Table1[[#This Row],[Check 6 Students Summer]], 0)</f>
        <v>0</v>
      </c>
      <c r="DV166" s="20">
        <f>Table1[[#This Row],[Check 6 Per Student Savings]]*DU166</f>
        <v>0</v>
      </c>
      <c r="DW166" s="15">
        <f>IF(Table1[[#This Row],[Check 6 Status]]="Continued", Table1[[#This Row],[Check 6 Students Fall]], 0)</f>
        <v>0</v>
      </c>
      <c r="DX166" s="20">
        <f>Table1[[#This Row],[Check 6 Per Student Savings]]*DW166</f>
        <v>0</v>
      </c>
      <c r="DY166" s="15">
        <f>IF(Table1[[#This Row],[Check 6 Status]]="Continued", Table1[[#This Row],[Check 6 Students Spring]], 0)</f>
        <v>0</v>
      </c>
      <c r="DZ166" s="20">
        <f>Table1[[#This Row],[Check 6 Per Student Savings]]*DY166</f>
        <v>0</v>
      </c>
      <c r="EA166" s="15">
        <f t="shared" si="165"/>
        <v>0</v>
      </c>
      <c r="EB166" s="20">
        <f t="shared" si="166"/>
        <v>0</v>
      </c>
      <c r="EC166"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430</v>
      </c>
      <c r="ED166"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95465</v>
      </c>
      <c r="EE166" s="20">
        <f>Table1[[#This Row],[Grand Total Savings]]/Table1[[#This Row],[Total Award]]</f>
        <v>39.77708333333333</v>
      </c>
      <c r="EF166" s="13"/>
      <c r="EG166" s="13"/>
      <c r="EH166" s="13"/>
      <c r="EI166" s="13"/>
      <c r="EJ166" s="13"/>
      <c r="EK166" s="13"/>
      <c r="EL166" s="13"/>
      <c r="FB166" s="13"/>
      <c r="FC166" s="13"/>
      <c r="FD166" s="13"/>
      <c r="FE166" s="13"/>
    </row>
    <row r="167" spans="1:161" x14ac:dyDescent="0.25">
      <c r="A167" s="116" t="s">
        <v>1942</v>
      </c>
      <c r="B167" s="39" t="s">
        <v>1936</v>
      </c>
      <c r="C167" s="23" t="s">
        <v>5</v>
      </c>
      <c r="D167" s="71" t="s">
        <v>134</v>
      </c>
      <c r="E167" s="124" t="s">
        <v>233</v>
      </c>
      <c r="F167" s="52">
        <v>4800</v>
      </c>
      <c r="G167" s="23" t="s">
        <v>136</v>
      </c>
      <c r="H167" s="28" t="s">
        <v>1943</v>
      </c>
      <c r="I167" s="13" t="s">
        <v>1944</v>
      </c>
      <c r="J167" s="28" t="s">
        <v>1945</v>
      </c>
      <c r="K167" s="28" t="s">
        <v>1946</v>
      </c>
      <c r="L167" s="28" t="s">
        <v>162</v>
      </c>
      <c r="M167" s="28" t="s">
        <v>154</v>
      </c>
      <c r="N167" s="28" t="s">
        <v>154</v>
      </c>
      <c r="O167" s="28" t="s">
        <v>154</v>
      </c>
      <c r="P167" s="131">
        <v>34752.5</v>
      </c>
      <c r="Q167" s="13">
        <v>290</v>
      </c>
      <c r="R167" s="131">
        <f>P167/Q167</f>
        <v>119.83620689655173</v>
      </c>
      <c r="S167" s="15">
        <f t="shared" si="168"/>
        <v>96.666666666666671</v>
      </c>
      <c r="T167" s="15">
        <f t="shared" si="169"/>
        <v>96.666666666666671</v>
      </c>
      <c r="U167" s="15">
        <f t="shared" si="170"/>
        <v>96.666666666666671</v>
      </c>
      <c r="V167" s="13" t="s">
        <v>511</v>
      </c>
      <c r="W167" s="13" t="s">
        <v>144</v>
      </c>
      <c r="Z167" s="13" t="s">
        <v>145</v>
      </c>
      <c r="AA167" s="15">
        <v>0</v>
      </c>
      <c r="AB167" s="20">
        <v>0</v>
      </c>
      <c r="AC167" s="15">
        <v>0</v>
      </c>
      <c r="AD167" s="20">
        <f t="shared" si="181"/>
        <v>0</v>
      </c>
      <c r="AE167" s="15">
        <v>0</v>
      </c>
      <c r="AF167" s="20">
        <f t="shared" si="182"/>
        <v>0</v>
      </c>
      <c r="AG167" s="15">
        <v>0</v>
      </c>
      <c r="AH167" s="20">
        <f t="shared" si="183"/>
        <v>0</v>
      </c>
      <c r="AI167" s="15">
        <v>0</v>
      </c>
      <c r="AJ167" s="20">
        <f t="shared" si="184"/>
        <v>0</v>
      </c>
      <c r="AK167" s="15">
        <v>0</v>
      </c>
      <c r="AL167" s="20">
        <f t="shared" si="185"/>
        <v>0</v>
      </c>
      <c r="AM167" s="15">
        <v>0</v>
      </c>
      <c r="AN167" s="20">
        <v>0</v>
      </c>
      <c r="AO167" s="16">
        <f>Table1[[#This Row],[Students Per Fall]]</f>
        <v>96.666666666666671</v>
      </c>
      <c r="AP167" s="20">
        <f>$R167*AO167</f>
        <v>11584.166666666668</v>
      </c>
      <c r="AQ167" s="16">
        <f>IF(Table1[[#This Row],[Sustainability Check 1 (2017-2018) Status]]="Continued", Table1[[#This Row],[Students Per Spring]], 0)</f>
        <v>96.666666666666671</v>
      </c>
      <c r="AR167" s="20">
        <f>$R167*AQ167</f>
        <v>11584.166666666668</v>
      </c>
      <c r="AS167" s="16">
        <f t="shared" si="186"/>
        <v>193.33333333333334</v>
      </c>
      <c r="AT167" s="20">
        <f t="shared" si="186"/>
        <v>23168.333333333336</v>
      </c>
      <c r="AU167" s="16">
        <f>IF(Table1[[#This Row],[Sustainability Check 1 (2017-2018) Status]]="Continued", Table1[[#This Row],[Students Per Summer]], 0)</f>
        <v>96.666666666666671</v>
      </c>
      <c r="AV167" s="20">
        <f>$R167*AU167</f>
        <v>11584.166666666668</v>
      </c>
      <c r="AW167" s="16">
        <f>IF(Table1[[#This Row],[Sustainability Check 1 (2017-2018) Status]]="Continued", Table1[[#This Row],[Students Per Fall]], 0)</f>
        <v>96.666666666666671</v>
      </c>
      <c r="AX167" s="20">
        <f>$R167*AW167</f>
        <v>11584.166666666668</v>
      </c>
      <c r="AY167" s="16">
        <f>IF(Table1[[#This Row],[Sustainability Check 1 (2017-2018) Status]]="Continued", Table1[[#This Row],[Students Per Spring]], 0)</f>
        <v>96.666666666666671</v>
      </c>
      <c r="AZ167" s="20">
        <f>$R167*AY167</f>
        <v>11584.166666666668</v>
      </c>
      <c r="BA167" s="16">
        <f t="shared" si="187"/>
        <v>290</v>
      </c>
      <c r="BB167" s="20">
        <f t="shared" si="187"/>
        <v>34752.5</v>
      </c>
      <c r="BC167" s="13" t="s">
        <v>156</v>
      </c>
      <c r="BD167" s="16">
        <v>0</v>
      </c>
      <c r="BE167" s="16">
        <v>0</v>
      </c>
      <c r="BF167" s="16">
        <v>0</v>
      </c>
      <c r="BG167" s="16">
        <f>SUM(BD167:BF167)</f>
        <v>0</v>
      </c>
      <c r="BH167" s="20">
        <v>188</v>
      </c>
      <c r="BI167" s="20">
        <f>Table1[[#This Row],[Check 2 Students Total]]*Table1[[#This Row],[Summer 2018 Price Check]]</f>
        <v>0</v>
      </c>
      <c r="BJ167" s="16">
        <f>IF(Table1[[#This Row],[Sustainability Check 2 (2018-2019) Status]]="Continued", Table1[[#This Row],[Check 2 Students Summer]], 0)</f>
        <v>0</v>
      </c>
      <c r="BK167" s="20">
        <f>Table1[[#This Row],[Summer 2018 Price Check]]*BJ167</f>
        <v>0</v>
      </c>
      <c r="BL167" s="16">
        <f>IF(Table1[[#This Row],[Sustainability Check 2 (2018-2019) Status]]="Continued", Table1[[#This Row],[Check 2 Students Fall]], 0)</f>
        <v>0</v>
      </c>
      <c r="BM167" s="20">
        <f>Table1[[#This Row],[Summer 2018 Price Check]]*BL167</f>
        <v>0</v>
      </c>
      <c r="BN167" s="15">
        <f>IF(Table1[[#This Row],[Sustainability Check 2 (2018-2019) Status]]="Continued", Table1[Check 2 Students Spring], 0)</f>
        <v>0</v>
      </c>
      <c r="BO167" s="20">
        <f>Table1[[#This Row],[Summer 2018 Price Check]]*Table1[[#This Row],[Spring 2019 Students]]</f>
        <v>0</v>
      </c>
      <c r="BP167" s="16">
        <f t="shared" si="149"/>
        <v>0</v>
      </c>
      <c r="BQ167" s="20">
        <f t="shared" si="150"/>
        <v>0</v>
      </c>
      <c r="BR167" s="13" t="s">
        <v>156</v>
      </c>
      <c r="BS167" s="15">
        <v>0</v>
      </c>
      <c r="BT167" s="15">
        <v>0</v>
      </c>
      <c r="BU167" s="15">
        <v>0</v>
      </c>
      <c r="BV167" s="15">
        <f t="shared" si="180"/>
        <v>0</v>
      </c>
      <c r="BW167" s="131">
        <v>0</v>
      </c>
      <c r="BX167" s="20">
        <f t="shared" si="151"/>
        <v>0</v>
      </c>
      <c r="BY167" s="13" t="s">
        <v>511</v>
      </c>
      <c r="BZ167" s="15">
        <f>IF(Table1[[#This Row],[Check 3 Status]]="Continued", Table1[[#This Row],[Check 3 Students Summer]], 0)</f>
        <v>0</v>
      </c>
      <c r="CA167" s="20">
        <f>Table1[[#This Row],[Check 3 Per Student Savings]]*BZ167</f>
        <v>0</v>
      </c>
      <c r="CB167" s="15">
        <f>IF(Table1[[#This Row],[Check 3 Status]]="Continued", Table1[[#This Row],[Check 3 Students Fall]], 0)</f>
        <v>0</v>
      </c>
      <c r="CC167" s="20">
        <f>Table1[[#This Row],[Check 3 Per Student Savings]]*CB167</f>
        <v>0</v>
      </c>
      <c r="CD167" s="15">
        <f>IF(Table1[[#This Row],[Check 3 Status]]="Continued", Table1[[#This Row],[Check 3 Students Spring]], 0)</f>
        <v>0</v>
      </c>
      <c r="CE167" s="20">
        <f>Table1[[#This Row],[Check 3 Per Student Savings]]*CD167</f>
        <v>0</v>
      </c>
      <c r="CF167" s="15">
        <f t="shared" si="152"/>
        <v>0</v>
      </c>
      <c r="CG167" s="20">
        <f t="shared" si="153"/>
        <v>0</v>
      </c>
      <c r="CH167" s="20" t="s">
        <v>156</v>
      </c>
      <c r="CI167" s="15">
        <v>0</v>
      </c>
      <c r="CJ167" s="15">
        <v>0</v>
      </c>
      <c r="CK167" s="15">
        <v>0</v>
      </c>
      <c r="CL167" s="15">
        <f t="shared" si="175"/>
        <v>0</v>
      </c>
      <c r="CM167" s="20">
        <v>0</v>
      </c>
      <c r="CN167" s="20">
        <f t="shared" si="154"/>
        <v>0</v>
      </c>
      <c r="CO167" s="15">
        <f>IF(Table1[[#This Row],[Check 4 Status]]="Continued", Table1[[#This Row],[Check 4 Students Summer]], 0)</f>
        <v>0</v>
      </c>
      <c r="CP167" s="20">
        <f>Table1[[#This Row],[Check 4 Per Student Savings]]*CO167</f>
        <v>0</v>
      </c>
      <c r="CQ167" s="15">
        <f>IF(Table1[[#This Row],[Check 4 Status]]="Continued", Table1[[#This Row],[Check 4 Students Fall]], 0)</f>
        <v>0</v>
      </c>
      <c r="CR167" s="20">
        <f>Table1[[#This Row],[Check 4 Per Student Savings]]*CQ167</f>
        <v>0</v>
      </c>
      <c r="CS167" s="15">
        <f>IF(Table1[[#This Row],[Check 4 Status]]="Continued", Table1[[#This Row],[Check 4 Students Spring]], 0)</f>
        <v>0</v>
      </c>
      <c r="CT167" s="20">
        <f>Table1[[#This Row],[Check 4 Per Student Savings]]*CS167</f>
        <v>0</v>
      </c>
      <c r="CU167" s="89">
        <f t="shared" si="155"/>
        <v>0</v>
      </c>
      <c r="CV167" s="20">
        <f t="shared" si="156"/>
        <v>0</v>
      </c>
      <c r="CW167" s="20" t="s">
        <v>156</v>
      </c>
      <c r="CX167" s="15">
        <v>96.666666666666671</v>
      </c>
      <c r="CY167" s="15">
        <v>96.666666666666671</v>
      </c>
      <c r="CZ167" s="15">
        <v>96.666666666666671</v>
      </c>
      <c r="DA167" s="15">
        <f t="shared" si="157"/>
        <v>290</v>
      </c>
      <c r="DB167" s="20">
        <v>119.83620689655173</v>
      </c>
      <c r="DC167" s="20">
        <f t="shared" si="158"/>
        <v>34752.5</v>
      </c>
      <c r="DD167" s="23" t="s">
        <v>136</v>
      </c>
      <c r="DE167" s="15">
        <f>IF(Table1[[#This Row],[Check 5 Status]]="Continued", Table1[[#This Row],[Check 5 Students Summer]], 0)</f>
        <v>0</v>
      </c>
      <c r="DF167" s="20">
        <f>Table1[[#This Row],[Check 5 Per Student Savings]]*DE167</f>
        <v>0</v>
      </c>
      <c r="DG167" s="15">
        <f>IF(Table1[[#This Row],[Check 5 Status]]="Continued", Table1[[#This Row],[Check 5 Students Fall]], 0)</f>
        <v>0</v>
      </c>
      <c r="DH167" s="20">
        <f>Table1[[#This Row],[Check 5 Per Student Savings]]*DG167</f>
        <v>0</v>
      </c>
      <c r="DI167" s="15">
        <f>IF(Table1[[#This Row],[Check 5 Status]]="Continued", Table1[[#This Row],[Check 5 Students Spring]], 0)</f>
        <v>0</v>
      </c>
      <c r="DJ167" s="20">
        <f>Table1[[#This Row],[Check 5 Per Student Savings]]*DI167</f>
        <v>0</v>
      </c>
      <c r="DK167" s="15">
        <f t="shared" si="159"/>
        <v>0</v>
      </c>
      <c r="DL167" s="20">
        <f t="shared" si="160"/>
        <v>0</v>
      </c>
      <c r="DM167" s="20" t="s">
        <v>156</v>
      </c>
      <c r="DN167" s="15">
        <v>96.666666666666671</v>
      </c>
      <c r="DO167" s="15">
        <v>96.666666666666671</v>
      </c>
      <c r="DP167" s="15">
        <v>96.666666666666671</v>
      </c>
      <c r="DQ167" s="15">
        <f t="shared" si="161"/>
        <v>290</v>
      </c>
      <c r="DR167" s="20">
        <v>119.83620689655173</v>
      </c>
      <c r="DS167" s="20">
        <f t="shared" si="162"/>
        <v>34752.5</v>
      </c>
      <c r="DT167" s="23" t="s">
        <v>136</v>
      </c>
      <c r="DU167" s="15">
        <f>IF(Table1[[#This Row],[Check 6 Status]]="Continued", Table1[[#This Row],[Check 6 Students Summer]], 0)</f>
        <v>0</v>
      </c>
      <c r="DV167" s="20">
        <f>Table1[[#This Row],[Check 6 Per Student Savings]]*DU167</f>
        <v>0</v>
      </c>
      <c r="DW167" s="15">
        <f>IF(Table1[[#This Row],[Check 6 Status]]="Continued", Table1[[#This Row],[Check 6 Students Fall]], 0)</f>
        <v>0</v>
      </c>
      <c r="DX167" s="20">
        <f>Table1[[#This Row],[Check 6 Per Student Savings]]*DW167</f>
        <v>0</v>
      </c>
      <c r="DY167" s="15">
        <f>IF(Table1[[#This Row],[Check 6 Status]]="Continued", Table1[[#This Row],[Check 6 Students Spring]], 0)</f>
        <v>0</v>
      </c>
      <c r="DZ167" s="20">
        <f>Table1[[#This Row],[Check 6 Per Student Savings]]*DY167</f>
        <v>0</v>
      </c>
      <c r="EA167" s="15">
        <f t="shared" si="165"/>
        <v>0</v>
      </c>
      <c r="EB167" s="20">
        <f t="shared" si="166"/>
        <v>0</v>
      </c>
      <c r="EC167"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483.33333333333337</v>
      </c>
      <c r="ED167"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57920.833333333336</v>
      </c>
      <c r="EE167" s="20">
        <f>Table1[[#This Row],[Grand Total Savings]]/Table1[[#This Row],[Total Award]]</f>
        <v>12.066840277777779</v>
      </c>
      <c r="EF167" s="13"/>
      <c r="EG167" s="13"/>
      <c r="EH167" s="13"/>
      <c r="EI167" s="13"/>
      <c r="EJ167" s="13"/>
      <c r="EK167" s="13"/>
      <c r="EL167" s="13"/>
      <c r="FB167" s="13"/>
      <c r="FC167" s="13"/>
      <c r="FD167" s="13"/>
      <c r="FE167" s="13"/>
    </row>
    <row r="168" spans="1:161" x14ac:dyDescent="0.25">
      <c r="A168" s="116" t="s">
        <v>1947</v>
      </c>
      <c r="B168" s="39" t="s">
        <v>1936</v>
      </c>
      <c r="C168" s="23" t="s">
        <v>5</v>
      </c>
      <c r="D168" s="71" t="s">
        <v>134</v>
      </c>
      <c r="E168" s="124" t="s">
        <v>477</v>
      </c>
      <c r="F168" s="52">
        <v>2400</v>
      </c>
      <c r="G168" s="23" t="s">
        <v>136</v>
      </c>
      <c r="H168" s="28" t="s">
        <v>1948</v>
      </c>
      <c r="I168" s="28" t="s">
        <v>1949</v>
      </c>
      <c r="J168" s="28" t="s">
        <v>310</v>
      </c>
      <c r="K168" s="28" t="s">
        <v>311</v>
      </c>
      <c r="L168" s="28" t="s">
        <v>162</v>
      </c>
      <c r="M168" s="28" t="s">
        <v>154</v>
      </c>
      <c r="N168" s="28" t="s">
        <v>154</v>
      </c>
      <c r="O168" s="28" t="s">
        <v>154</v>
      </c>
      <c r="P168" s="131">
        <v>4400</v>
      </c>
      <c r="Q168" s="13">
        <v>44</v>
      </c>
      <c r="R168" s="131">
        <f>P168/Q168</f>
        <v>100</v>
      </c>
      <c r="S168" s="15">
        <f t="shared" si="168"/>
        <v>14.666666666666666</v>
      </c>
      <c r="T168" s="15">
        <f t="shared" si="169"/>
        <v>14.666666666666666</v>
      </c>
      <c r="U168" s="15">
        <f t="shared" si="170"/>
        <v>14.666666666666666</v>
      </c>
      <c r="V168" s="13" t="s">
        <v>511</v>
      </c>
      <c r="W168" s="13" t="s">
        <v>144</v>
      </c>
      <c r="Z168" s="13" t="s">
        <v>145</v>
      </c>
      <c r="AA168" s="15">
        <v>0</v>
      </c>
      <c r="AB168" s="20">
        <v>0</v>
      </c>
      <c r="AC168" s="15">
        <v>0</v>
      </c>
      <c r="AD168" s="20">
        <f t="shared" si="181"/>
        <v>0</v>
      </c>
      <c r="AE168" s="15">
        <v>0</v>
      </c>
      <c r="AF168" s="20">
        <f t="shared" si="182"/>
        <v>0</v>
      </c>
      <c r="AG168" s="15">
        <v>0</v>
      </c>
      <c r="AH168" s="20">
        <f t="shared" si="183"/>
        <v>0</v>
      </c>
      <c r="AI168" s="15">
        <v>0</v>
      </c>
      <c r="AJ168" s="20">
        <f t="shared" si="184"/>
        <v>0</v>
      </c>
      <c r="AK168" s="15">
        <v>0</v>
      </c>
      <c r="AL168" s="20">
        <f t="shared" si="185"/>
        <v>0</v>
      </c>
      <c r="AM168" s="15">
        <v>0</v>
      </c>
      <c r="AN168" s="20">
        <v>0</v>
      </c>
      <c r="AO168" s="16">
        <f>Table1[[#This Row],[Students Per Fall]]</f>
        <v>14.666666666666666</v>
      </c>
      <c r="AP168" s="20">
        <f>$R168*AO168</f>
        <v>1466.6666666666665</v>
      </c>
      <c r="AQ168" s="16">
        <f>IF(Table1[[#This Row],[Sustainability Check 1 (2017-2018) Status]]="Continued", Table1[[#This Row],[Students Per Spring]], 0)</f>
        <v>14.666666666666666</v>
      </c>
      <c r="AR168" s="20">
        <f>$R168*AQ168</f>
        <v>1466.6666666666665</v>
      </c>
      <c r="AS168" s="16">
        <f t="shared" si="186"/>
        <v>29.333333333333332</v>
      </c>
      <c r="AT168" s="20">
        <f t="shared" si="186"/>
        <v>2933.333333333333</v>
      </c>
      <c r="AU168" s="16">
        <f>IF(Table1[[#This Row],[Sustainability Check 1 (2017-2018) Status]]="Continued", Table1[[#This Row],[Students Per Summer]], 0)</f>
        <v>14.666666666666666</v>
      </c>
      <c r="AV168" s="20">
        <f>$R168*AU168</f>
        <v>1466.6666666666665</v>
      </c>
      <c r="AW168" s="16">
        <f>IF(Table1[[#This Row],[Sustainability Check 1 (2017-2018) Status]]="Continued", Table1[[#This Row],[Students Per Fall]], 0)</f>
        <v>14.666666666666666</v>
      </c>
      <c r="AX168" s="20">
        <f>$R168*AW168</f>
        <v>1466.6666666666665</v>
      </c>
      <c r="AY168" s="16">
        <f>IF(Table1[[#This Row],[Sustainability Check 1 (2017-2018) Status]]="Continued", Table1[[#This Row],[Students Per Spring]], 0)</f>
        <v>14.666666666666666</v>
      </c>
      <c r="AZ168" s="20">
        <f>$R168*AY168</f>
        <v>1466.6666666666665</v>
      </c>
      <c r="BA168" s="16">
        <f t="shared" si="187"/>
        <v>44</v>
      </c>
      <c r="BB168" s="20">
        <f t="shared" si="187"/>
        <v>4400</v>
      </c>
      <c r="BC168" s="13" t="s">
        <v>156</v>
      </c>
      <c r="BD168" s="16">
        <v>0</v>
      </c>
      <c r="BE168" s="16">
        <v>0</v>
      </c>
      <c r="BF168" s="16">
        <v>0</v>
      </c>
      <c r="BG168" s="16">
        <v>0</v>
      </c>
      <c r="BH168" s="20">
        <v>188</v>
      </c>
      <c r="BI168" s="20">
        <f>Table1[[#This Row],[Check 2 Students Total]]*Table1[[#This Row],[Summer 2018 Price Check]]</f>
        <v>0</v>
      </c>
      <c r="BJ168" s="16">
        <f>IF(Table1[[#This Row],[Sustainability Check 2 (2018-2019) Status]]="Continued", Table1[[#This Row],[Check 2 Students Summer]], 0)</f>
        <v>0</v>
      </c>
      <c r="BK168" s="20">
        <f>Table1[[#This Row],[Summer 2018 Price Check]]*BJ168</f>
        <v>0</v>
      </c>
      <c r="BL168" s="16">
        <f>IF(Table1[[#This Row],[Sustainability Check 2 (2018-2019) Status]]="Continued", Table1[[#This Row],[Check 2 Students Fall]], 0)</f>
        <v>0</v>
      </c>
      <c r="BM168" s="20">
        <f>Table1[[#This Row],[Summer 2018 Price Check]]*BL168</f>
        <v>0</v>
      </c>
      <c r="BN168" s="15">
        <f>IF(Table1[[#This Row],[Sustainability Check 2 (2018-2019) Status]]="Continued", Table1[Check 2 Students Spring], 0)</f>
        <v>0</v>
      </c>
      <c r="BO168" s="20">
        <f>Table1[[#This Row],[Summer 2018 Price Check]]*Table1[[#This Row],[Spring 2019 Students]]</f>
        <v>0</v>
      </c>
      <c r="BP168" s="16">
        <f t="shared" si="149"/>
        <v>0</v>
      </c>
      <c r="BQ168" s="20">
        <f t="shared" si="150"/>
        <v>0</v>
      </c>
      <c r="BR168" s="13" t="s">
        <v>156</v>
      </c>
      <c r="BS168" s="15">
        <v>0</v>
      </c>
      <c r="BT168" s="15">
        <v>0</v>
      </c>
      <c r="BU168" s="15">
        <v>0</v>
      </c>
      <c r="BV168" s="15">
        <f t="shared" si="180"/>
        <v>0</v>
      </c>
      <c r="BW168" s="131">
        <v>0</v>
      </c>
      <c r="BX168" s="20">
        <f t="shared" si="151"/>
        <v>0</v>
      </c>
      <c r="BY168" s="13" t="s">
        <v>511</v>
      </c>
      <c r="BZ168" s="15">
        <f>IF(Table1[[#This Row],[Check 3 Status]]="Continued", Table1[[#This Row],[Check 3 Students Summer]], 0)</f>
        <v>0</v>
      </c>
      <c r="CA168" s="20">
        <f>Table1[[#This Row],[Check 3 Per Student Savings]]*BZ168</f>
        <v>0</v>
      </c>
      <c r="CB168" s="15">
        <f>IF(Table1[[#This Row],[Check 3 Status]]="Continued", Table1[[#This Row],[Check 3 Students Fall]], 0)</f>
        <v>0</v>
      </c>
      <c r="CC168" s="20">
        <f>Table1[[#This Row],[Check 3 Per Student Savings]]*CB168</f>
        <v>0</v>
      </c>
      <c r="CD168" s="15">
        <f>IF(Table1[[#This Row],[Check 3 Status]]="Continued", Table1[[#This Row],[Check 3 Students Spring]], 0)</f>
        <v>0</v>
      </c>
      <c r="CE168" s="20">
        <f>Table1[[#This Row],[Check 3 Per Student Savings]]*CD168</f>
        <v>0</v>
      </c>
      <c r="CF168" s="15">
        <f t="shared" si="152"/>
        <v>0</v>
      </c>
      <c r="CG168" s="20">
        <f t="shared" si="153"/>
        <v>0</v>
      </c>
      <c r="CH168" s="20" t="s">
        <v>156</v>
      </c>
      <c r="CI168" s="15">
        <v>0</v>
      </c>
      <c r="CJ168" s="15">
        <v>0</v>
      </c>
      <c r="CK168" s="15">
        <v>0</v>
      </c>
      <c r="CL168" s="15">
        <f t="shared" si="175"/>
        <v>0</v>
      </c>
      <c r="CM168" s="20">
        <v>0</v>
      </c>
      <c r="CN168" s="20">
        <f t="shared" si="154"/>
        <v>0</v>
      </c>
      <c r="CO168" s="15">
        <f>IF(Table1[[#This Row],[Check 4 Status]]="Continued", Table1[[#This Row],[Check 4 Students Summer]], 0)</f>
        <v>0</v>
      </c>
      <c r="CP168" s="20">
        <f>Table1[[#This Row],[Check 4 Per Student Savings]]*CO168</f>
        <v>0</v>
      </c>
      <c r="CQ168" s="15">
        <f>IF(Table1[[#This Row],[Check 4 Status]]="Continued", Table1[[#This Row],[Check 4 Students Fall]], 0)</f>
        <v>0</v>
      </c>
      <c r="CR168" s="20">
        <f>Table1[[#This Row],[Check 4 Per Student Savings]]*CQ168</f>
        <v>0</v>
      </c>
      <c r="CS168" s="15">
        <f>IF(Table1[[#This Row],[Check 4 Status]]="Continued", Table1[[#This Row],[Check 4 Students Spring]], 0)</f>
        <v>0</v>
      </c>
      <c r="CT168" s="20">
        <f>Table1[[#This Row],[Check 4 Per Student Savings]]*CS168</f>
        <v>0</v>
      </c>
      <c r="CU168" s="89">
        <f t="shared" si="155"/>
        <v>0</v>
      </c>
      <c r="CV168" s="20">
        <f t="shared" si="156"/>
        <v>0</v>
      </c>
      <c r="CW168" s="20" t="s">
        <v>156</v>
      </c>
      <c r="CX168" s="15">
        <v>14.666666666666666</v>
      </c>
      <c r="CY168" s="15">
        <v>14.666666666666666</v>
      </c>
      <c r="CZ168" s="15">
        <v>14.666666666666666</v>
      </c>
      <c r="DA168" s="15">
        <f t="shared" si="157"/>
        <v>44</v>
      </c>
      <c r="DB168" s="20">
        <v>100</v>
      </c>
      <c r="DC168" s="20">
        <f t="shared" si="158"/>
        <v>4400</v>
      </c>
      <c r="DD168" s="23" t="s">
        <v>136</v>
      </c>
      <c r="DE168" s="15">
        <f>IF(Table1[[#This Row],[Check 5 Status]]="Continued", Table1[[#This Row],[Check 5 Students Summer]], 0)</f>
        <v>0</v>
      </c>
      <c r="DF168" s="20">
        <f>Table1[[#This Row],[Check 5 Per Student Savings]]*DE168</f>
        <v>0</v>
      </c>
      <c r="DG168" s="15">
        <f>IF(Table1[[#This Row],[Check 5 Status]]="Continued", Table1[[#This Row],[Check 5 Students Fall]], 0)</f>
        <v>0</v>
      </c>
      <c r="DH168" s="20">
        <f>Table1[[#This Row],[Check 5 Per Student Savings]]*DG168</f>
        <v>0</v>
      </c>
      <c r="DI168" s="15">
        <f>IF(Table1[[#This Row],[Check 5 Status]]="Continued", Table1[[#This Row],[Check 5 Students Spring]], 0)</f>
        <v>0</v>
      </c>
      <c r="DJ168" s="20">
        <f>Table1[[#This Row],[Check 5 Per Student Savings]]*DI168</f>
        <v>0</v>
      </c>
      <c r="DK168" s="15">
        <f t="shared" si="159"/>
        <v>0</v>
      </c>
      <c r="DL168" s="20">
        <f t="shared" si="160"/>
        <v>0</v>
      </c>
      <c r="DM168" s="20" t="s">
        <v>156</v>
      </c>
      <c r="DN168" s="15">
        <v>14.666666666666666</v>
      </c>
      <c r="DO168" s="15">
        <v>14.666666666666666</v>
      </c>
      <c r="DP168" s="15">
        <v>14.666666666666666</v>
      </c>
      <c r="DQ168" s="15">
        <f t="shared" si="161"/>
        <v>44</v>
      </c>
      <c r="DR168" s="20">
        <v>100</v>
      </c>
      <c r="DS168" s="20">
        <f t="shared" si="162"/>
        <v>4400</v>
      </c>
      <c r="DT168" s="23" t="s">
        <v>136</v>
      </c>
      <c r="DU168" s="15">
        <f>IF(Table1[[#This Row],[Check 6 Status]]="Continued", Table1[[#This Row],[Check 6 Students Summer]], 0)</f>
        <v>0</v>
      </c>
      <c r="DV168" s="20">
        <f>Table1[[#This Row],[Check 6 Per Student Savings]]*DU168</f>
        <v>0</v>
      </c>
      <c r="DW168" s="15">
        <f>IF(Table1[[#This Row],[Check 6 Status]]="Continued", Table1[[#This Row],[Check 6 Students Fall]], 0)</f>
        <v>0</v>
      </c>
      <c r="DX168" s="20">
        <f>Table1[[#This Row],[Check 6 Per Student Savings]]*DW168</f>
        <v>0</v>
      </c>
      <c r="DY168" s="15">
        <f>IF(Table1[[#This Row],[Check 6 Status]]="Continued", Table1[[#This Row],[Check 6 Students Spring]], 0)</f>
        <v>0</v>
      </c>
      <c r="DZ168" s="20">
        <f>Table1[[#This Row],[Check 6 Per Student Savings]]*DY168</f>
        <v>0</v>
      </c>
      <c r="EA168" s="15">
        <f t="shared" si="165"/>
        <v>0</v>
      </c>
      <c r="EB168" s="20">
        <f t="shared" si="166"/>
        <v>0</v>
      </c>
      <c r="EC168"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73.333333333333329</v>
      </c>
      <c r="ED168"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7333.333333333333</v>
      </c>
      <c r="EE168" s="20">
        <f>Table1[[#This Row],[Grand Total Savings]]/Table1[[#This Row],[Total Award]]</f>
        <v>3.0555555555555554</v>
      </c>
      <c r="EF168" s="13"/>
      <c r="EG168" s="13"/>
      <c r="EH168" s="13"/>
      <c r="EI168" s="13"/>
      <c r="EJ168" s="13"/>
      <c r="EK168" s="13"/>
      <c r="EL168" s="13"/>
      <c r="FB168" s="13"/>
      <c r="FC168" s="13"/>
      <c r="FD168" s="13"/>
      <c r="FE168" s="13"/>
    </row>
    <row r="169" spans="1:161" x14ac:dyDescent="0.25">
      <c r="A169" s="116" t="s">
        <v>1950</v>
      </c>
      <c r="B169" s="39" t="s">
        <v>1936</v>
      </c>
      <c r="C169" s="23" t="s">
        <v>5</v>
      </c>
      <c r="D169" s="71" t="s">
        <v>134</v>
      </c>
      <c r="E169" s="124" t="s">
        <v>279</v>
      </c>
      <c r="F169" s="52">
        <v>7200</v>
      </c>
      <c r="G169" s="23" t="s">
        <v>136</v>
      </c>
      <c r="H169" s="28" t="s">
        <v>1951</v>
      </c>
      <c r="I169" s="35" t="s">
        <v>1952</v>
      </c>
      <c r="J169" s="28" t="s">
        <v>1953</v>
      </c>
      <c r="K169" s="28" t="s">
        <v>1954</v>
      </c>
      <c r="L169" s="28" t="s">
        <v>162</v>
      </c>
      <c r="M169" s="28" t="s">
        <v>154</v>
      </c>
      <c r="N169" s="28" t="s">
        <v>154</v>
      </c>
      <c r="O169" s="28" t="s">
        <v>154</v>
      </c>
      <c r="P169" s="131">
        <v>1169666</v>
      </c>
      <c r="Q169" s="13">
        <v>3017</v>
      </c>
      <c r="R169" s="131">
        <f>P169/Q169</f>
        <v>387.6917467683129</v>
      </c>
      <c r="S169" s="15">
        <f t="shared" si="168"/>
        <v>1005.6666666666666</v>
      </c>
      <c r="T169" s="15">
        <f t="shared" si="169"/>
        <v>1005.6666666666666</v>
      </c>
      <c r="U169" s="15">
        <f t="shared" si="170"/>
        <v>1005.6666666666666</v>
      </c>
      <c r="V169" s="13" t="s">
        <v>511</v>
      </c>
      <c r="W169" s="13" t="s">
        <v>144</v>
      </c>
      <c r="Z169" s="13" t="s">
        <v>145</v>
      </c>
      <c r="AA169" s="15">
        <v>0</v>
      </c>
      <c r="AB169" s="20">
        <v>0</v>
      </c>
      <c r="AC169" s="15">
        <v>0</v>
      </c>
      <c r="AD169" s="20">
        <f t="shared" si="181"/>
        <v>0</v>
      </c>
      <c r="AE169" s="15">
        <v>0</v>
      </c>
      <c r="AF169" s="20">
        <f t="shared" si="182"/>
        <v>0</v>
      </c>
      <c r="AG169" s="15">
        <v>0</v>
      </c>
      <c r="AH169" s="20">
        <f t="shared" si="183"/>
        <v>0</v>
      </c>
      <c r="AI169" s="15">
        <v>0</v>
      </c>
      <c r="AJ169" s="20">
        <f t="shared" si="184"/>
        <v>0</v>
      </c>
      <c r="AK169" s="15">
        <v>0</v>
      </c>
      <c r="AL169" s="20">
        <f t="shared" si="185"/>
        <v>0</v>
      </c>
      <c r="AM169" s="15">
        <v>0</v>
      </c>
      <c r="AN169" s="20">
        <v>0</v>
      </c>
      <c r="AO169" s="16">
        <f>Table1[[#This Row],[Students Per Fall]]</f>
        <v>1005.6666666666666</v>
      </c>
      <c r="AP169" s="20">
        <f>$R169*AO169</f>
        <v>389888.66666666663</v>
      </c>
      <c r="AQ169" s="16">
        <f>IF(Table1[[#This Row],[Sustainability Check 1 (2017-2018) Status]]="Continued", Table1[[#This Row],[Students Per Spring]], 0)</f>
        <v>1005.6666666666666</v>
      </c>
      <c r="AR169" s="20">
        <f>$R169*AQ169</f>
        <v>389888.66666666663</v>
      </c>
      <c r="AS169" s="16">
        <f t="shared" si="186"/>
        <v>2011.3333333333333</v>
      </c>
      <c r="AT169" s="20">
        <f t="shared" si="186"/>
        <v>779777.33333333326</v>
      </c>
      <c r="AU169" s="16">
        <f>IF(Table1[[#This Row],[Sustainability Check 1 (2017-2018) Status]]="Continued", Table1[[#This Row],[Students Per Summer]], 0)</f>
        <v>1005.6666666666666</v>
      </c>
      <c r="AV169" s="20">
        <f>$R169*AU169</f>
        <v>389888.66666666663</v>
      </c>
      <c r="AW169" s="16">
        <f>IF(Table1[[#This Row],[Sustainability Check 1 (2017-2018) Status]]="Continued", Table1[[#This Row],[Students Per Fall]], 0)</f>
        <v>1005.6666666666666</v>
      </c>
      <c r="AX169" s="20">
        <f>$R169*AW169</f>
        <v>389888.66666666663</v>
      </c>
      <c r="AY169" s="16">
        <f>IF(Table1[[#This Row],[Sustainability Check 1 (2017-2018) Status]]="Continued", Table1[[#This Row],[Students Per Spring]], 0)</f>
        <v>1005.6666666666666</v>
      </c>
      <c r="AZ169" s="20">
        <f>$R169*AY169</f>
        <v>389888.66666666663</v>
      </c>
      <c r="BA169" s="16">
        <f t="shared" si="187"/>
        <v>3017</v>
      </c>
      <c r="BB169" s="20">
        <f t="shared" si="187"/>
        <v>1169666</v>
      </c>
      <c r="BC169" s="47" t="s">
        <v>145</v>
      </c>
      <c r="BD169" s="16">
        <v>990</v>
      </c>
      <c r="BE169" s="16">
        <v>200</v>
      </c>
      <c r="BF169" s="16">
        <v>1261</v>
      </c>
      <c r="BG169" s="16">
        <f t="shared" ref="BG169:BG184" si="188">SUM(BD169:BF169)</f>
        <v>2451</v>
      </c>
      <c r="BH169" s="20">
        <v>188</v>
      </c>
      <c r="BI169" s="20">
        <f>Table1[[#This Row],[Check 2 Students Total]]*Table1[[#This Row],[Summer 2018 Price Check]]</f>
        <v>460788</v>
      </c>
      <c r="BJ169" s="16">
        <f>IF(Table1[[#This Row],[Sustainability Check 2 (2018-2019) Status]]="Continued", Table1[[#This Row],[Check 2 Students Summer]], 0)</f>
        <v>990</v>
      </c>
      <c r="BK169" s="20">
        <f>Table1[[#This Row],[Summer 2018 Price Check]]*BJ169</f>
        <v>186120</v>
      </c>
      <c r="BL169" s="16">
        <f>IF(Table1[[#This Row],[Sustainability Check 2 (2018-2019) Status]]="Continued", Table1[[#This Row],[Check 2 Students Fall]], 0)</f>
        <v>200</v>
      </c>
      <c r="BM169" s="20">
        <f>Table1[[#This Row],[Summer 2018 Price Check]]*BL169</f>
        <v>37600</v>
      </c>
      <c r="BN169" s="15">
        <f>IF(Table1[[#This Row],[Sustainability Check 2 (2018-2019) Status]]="Continued", Table1[Check 2 Students Spring], 0)</f>
        <v>1261</v>
      </c>
      <c r="BO169" s="20">
        <f>Table1[[#This Row],[Summer 2018 Price Check]]*Table1[[#This Row],[Spring 2019 Students]]</f>
        <v>237068</v>
      </c>
      <c r="BP169" s="16">
        <f t="shared" si="149"/>
        <v>2451</v>
      </c>
      <c r="BQ169" s="20">
        <f t="shared" si="150"/>
        <v>460788</v>
      </c>
      <c r="BR169" s="47" t="s">
        <v>145</v>
      </c>
      <c r="BS169" s="15">
        <v>272</v>
      </c>
      <c r="BT169" s="15">
        <v>1574</v>
      </c>
      <c r="BU169" s="15">
        <v>824</v>
      </c>
      <c r="BV169" s="15">
        <f t="shared" si="180"/>
        <v>2670</v>
      </c>
      <c r="BW169" s="131">
        <v>387.69</v>
      </c>
      <c r="BX169" s="20">
        <f t="shared" si="151"/>
        <v>1035132.3</v>
      </c>
      <c r="BY169" s="13" t="s">
        <v>511</v>
      </c>
      <c r="BZ169" s="15">
        <f>IF(Table1[[#This Row],[Check 3 Status]]="Continued", Table1[[#This Row],[Check 3 Students Summer]], 0)</f>
        <v>272</v>
      </c>
      <c r="CA169" s="20">
        <f>Table1[[#This Row],[Check 3 Per Student Savings]]*BZ169</f>
        <v>105451.68</v>
      </c>
      <c r="CB169" s="15">
        <f>IF(Table1[[#This Row],[Check 3 Status]]="Continued", Table1[[#This Row],[Check 3 Students Fall]], 0)</f>
        <v>1574</v>
      </c>
      <c r="CC169" s="20">
        <f>Table1[[#This Row],[Check 3 Per Student Savings]]*CB169</f>
        <v>610224.05999999994</v>
      </c>
      <c r="CD169" s="15">
        <f>IF(Table1[[#This Row],[Check 3 Status]]="Continued", Table1[[#This Row],[Check 3 Students Spring]], 0)</f>
        <v>824</v>
      </c>
      <c r="CE169" s="20">
        <f>Table1[[#This Row],[Check 3 Per Student Savings]]*CD169</f>
        <v>319456.56</v>
      </c>
      <c r="CF169" s="15">
        <f t="shared" si="152"/>
        <v>2670</v>
      </c>
      <c r="CG169" s="20">
        <f t="shared" si="153"/>
        <v>1035132.3</v>
      </c>
      <c r="CH169" s="20" t="s">
        <v>145</v>
      </c>
      <c r="CI169" s="15">
        <v>272</v>
      </c>
      <c r="CJ169" s="15">
        <v>1574</v>
      </c>
      <c r="CK169" s="15">
        <v>824</v>
      </c>
      <c r="CL169" s="15">
        <f t="shared" si="175"/>
        <v>2670</v>
      </c>
      <c r="CM169" s="20">
        <v>387.69</v>
      </c>
      <c r="CN169" s="20">
        <f t="shared" si="154"/>
        <v>1035132.3</v>
      </c>
      <c r="CO169" s="15">
        <f>IF(Table1[[#This Row],[Check 4 Status]]="Continued", Table1[[#This Row],[Check 4 Students Summer]], 0)</f>
        <v>272</v>
      </c>
      <c r="CP169" s="20">
        <f>Table1[[#This Row],[Check 4 Per Student Savings]]*CO169</f>
        <v>105451.68</v>
      </c>
      <c r="CQ169" s="15">
        <f>IF(Table1[[#This Row],[Check 4 Status]]="Continued", Table1[[#This Row],[Check 4 Students Fall]], 0)</f>
        <v>1574</v>
      </c>
      <c r="CR169" s="20">
        <f>Table1[[#This Row],[Check 4 Per Student Savings]]*CQ169</f>
        <v>610224.05999999994</v>
      </c>
      <c r="CS169" s="15">
        <f>IF(Table1[[#This Row],[Check 4 Status]]="Continued", Table1[[#This Row],[Check 4 Students Spring]], 0)</f>
        <v>824</v>
      </c>
      <c r="CT169" s="20">
        <f>Table1[[#This Row],[Check 4 Per Student Savings]]*CS169</f>
        <v>319456.56</v>
      </c>
      <c r="CU169" s="89">
        <f t="shared" si="155"/>
        <v>2670</v>
      </c>
      <c r="CV169" s="20">
        <f t="shared" si="156"/>
        <v>1035132.3</v>
      </c>
      <c r="CW169" s="20" t="s">
        <v>145</v>
      </c>
      <c r="CX169" s="15">
        <v>1005.6666666666666</v>
      </c>
      <c r="CY169" s="15">
        <v>1005.6666666666666</v>
      </c>
      <c r="CZ169" s="15">
        <v>1005.6666666666666</v>
      </c>
      <c r="DA169" s="15">
        <f t="shared" si="157"/>
        <v>3017</v>
      </c>
      <c r="DB169" s="20">
        <v>387.6917467683129</v>
      </c>
      <c r="DC169" s="20">
        <f t="shared" si="158"/>
        <v>1169666</v>
      </c>
      <c r="DD169" s="23" t="s">
        <v>136</v>
      </c>
      <c r="DE169" s="15">
        <f>IF(Table1[[#This Row],[Check 5 Status]]="Continued", Table1[[#This Row],[Check 5 Students Summer]], 0)</f>
        <v>1005.6666666666666</v>
      </c>
      <c r="DF169" s="20">
        <f>Table1[[#This Row],[Check 5 Per Student Savings]]*DE169</f>
        <v>389888.66666666663</v>
      </c>
      <c r="DG169" s="15">
        <f>IF(Table1[[#This Row],[Check 5 Status]]="Continued", Table1[[#This Row],[Check 5 Students Fall]], 0)</f>
        <v>1005.6666666666666</v>
      </c>
      <c r="DH169" s="20">
        <f>Table1[[#This Row],[Check 5 Per Student Savings]]*DG169</f>
        <v>389888.66666666663</v>
      </c>
      <c r="DI169" s="15">
        <f>IF(Table1[[#This Row],[Check 5 Status]]="Continued", Table1[[#This Row],[Check 5 Students Spring]], 0)</f>
        <v>1005.6666666666666</v>
      </c>
      <c r="DJ169" s="20">
        <f>Table1[[#This Row],[Check 5 Per Student Savings]]*DI169</f>
        <v>389888.66666666663</v>
      </c>
      <c r="DK169" s="15">
        <f t="shared" si="159"/>
        <v>3017</v>
      </c>
      <c r="DL169" s="20">
        <f t="shared" si="160"/>
        <v>1169666</v>
      </c>
      <c r="DM169" s="20" t="s">
        <v>224</v>
      </c>
      <c r="DN169" s="15">
        <v>1005.6666666666666</v>
      </c>
      <c r="DO169" s="15">
        <v>1005.6666666666666</v>
      </c>
      <c r="DP169" s="15">
        <v>1005.6666666666666</v>
      </c>
      <c r="DQ169" s="15">
        <f t="shared" si="161"/>
        <v>3017</v>
      </c>
      <c r="DR169" s="20">
        <v>387.6917467683129</v>
      </c>
      <c r="DS169" s="20">
        <f t="shared" si="162"/>
        <v>1169666</v>
      </c>
      <c r="DT169" s="23" t="s">
        <v>136</v>
      </c>
      <c r="DU169" s="15">
        <f>IF(Table1[[#This Row],[Check 6 Status]]="Continued", Table1[[#This Row],[Check 6 Students Summer]], 0)</f>
        <v>0</v>
      </c>
      <c r="DV169" s="20">
        <f>Table1[[#This Row],[Check 6 Per Student Savings]]*DU169</f>
        <v>0</v>
      </c>
      <c r="DW169" s="15">
        <f>IF(Table1[[#This Row],[Check 6 Status]]="Continued", Table1[[#This Row],[Check 6 Students Fall]], 0)</f>
        <v>0</v>
      </c>
      <c r="DX169" s="20">
        <f>Table1[[#This Row],[Check 6 Per Student Savings]]*DW169</f>
        <v>0</v>
      </c>
      <c r="DY169" s="15">
        <f>IF(Table1[[#This Row],[Check 6 Status]]="Continued", Table1[[#This Row],[Check 6 Students Spring]], 0)</f>
        <v>0</v>
      </c>
      <c r="DZ169" s="20">
        <f>Table1[[#This Row],[Check 6 Per Student Savings]]*DY169</f>
        <v>0</v>
      </c>
      <c r="EA169" s="15">
        <f t="shared" si="165"/>
        <v>0</v>
      </c>
      <c r="EB169" s="20">
        <f t="shared" si="166"/>
        <v>0</v>
      </c>
      <c r="EC169"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15836.333333333332</v>
      </c>
      <c r="ED169"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5650161.9333333327</v>
      </c>
      <c r="EE169" s="20">
        <f>Table1[[#This Row],[Grand Total Savings]]/Table1[[#This Row],[Total Award]]</f>
        <v>784.74471296296292</v>
      </c>
      <c r="EF169" s="13"/>
      <c r="EG169" s="13"/>
      <c r="EH169" s="13"/>
      <c r="EI169" s="13"/>
      <c r="EJ169" s="13"/>
      <c r="EK169" s="13"/>
      <c r="EL169" s="13"/>
      <c r="FB169" s="13"/>
      <c r="FC169" s="13"/>
      <c r="FD169" s="13"/>
      <c r="FE169" s="13"/>
    </row>
    <row r="170" spans="1:161" x14ac:dyDescent="0.25">
      <c r="A170" s="116">
        <v>332</v>
      </c>
      <c r="B170" s="39">
        <v>10</v>
      </c>
      <c r="C170" s="23" t="s">
        <v>4</v>
      </c>
      <c r="D170" s="71" t="s">
        <v>134</v>
      </c>
      <c r="E170" s="13" t="s">
        <v>177</v>
      </c>
      <c r="F170" s="52">
        <v>10800</v>
      </c>
      <c r="G170" s="23" t="s">
        <v>136</v>
      </c>
      <c r="H170" s="28" t="s">
        <v>807</v>
      </c>
      <c r="I170" s="28" t="s">
        <v>808</v>
      </c>
      <c r="J170" s="28" t="s">
        <v>654</v>
      </c>
      <c r="K170" s="28" t="s">
        <v>215</v>
      </c>
      <c r="L170" s="28" t="s">
        <v>216</v>
      </c>
      <c r="M170" s="13" t="s">
        <v>163</v>
      </c>
      <c r="N170" s="13" t="s">
        <v>142</v>
      </c>
      <c r="O170" s="13" t="s">
        <v>153</v>
      </c>
      <c r="P170" s="20">
        <v>115571</v>
      </c>
      <c r="Q170" s="13">
        <v>494</v>
      </c>
      <c r="R170" s="20">
        <v>234</v>
      </c>
      <c r="S170" s="15">
        <v>38</v>
      </c>
      <c r="T170" s="15">
        <v>228</v>
      </c>
      <c r="U170" s="15">
        <v>228</v>
      </c>
      <c r="V170" s="13" t="s">
        <v>809</v>
      </c>
      <c r="W170" s="13" t="s">
        <v>144</v>
      </c>
      <c r="Z170" s="13" t="s">
        <v>145</v>
      </c>
      <c r="AA170" s="15">
        <v>0</v>
      </c>
      <c r="AB170" s="20">
        <v>0</v>
      </c>
      <c r="AC170" s="15">
        <v>0</v>
      </c>
      <c r="AD170" s="20">
        <f t="shared" si="181"/>
        <v>0</v>
      </c>
      <c r="AE170" s="15">
        <v>0</v>
      </c>
      <c r="AF170" s="20">
        <f t="shared" si="182"/>
        <v>0</v>
      </c>
      <c r="AG170" s="15">
        <v>0</v>
      </c>
      <c r="AH170" s="20">
        <f t="shared" si="183"/>
        <v>0</v>
      </c>
      <c r="AI170" s="15">
        <v>0</v>
      </c>
      <c r="AJ170" s="20">
        <f t="shared" si="184"/>
        <v>0</v>
      </c>
      <c r="AK170" s="15">
        <v>0</v>
      </c>
      <c r="AL170" s="20">
        <f t="shared" si="185"/>
        <v>0</v>
      </c>
      <c r="AM170" s="15">
        <v>0</v>
      </c>
      <c r="AN170" s="20">
        <v>0</v>
      </c>
      <c r="AO170" s="16">
        <v>0</v>
      </c>
      <c r="AP170" s="20">
        <v>0</v>
      </c>
      <c r="AQ170" s="16">
        <v>0</v>
      </c>
      <c r="AR170" s="20">
        <v>0</v>
      </c>
      <c r="AS170" s="16">
        <v>0</v>
      </c>
      <c r="AT170" s="20">
        <v>0</v>
      </c>
      <c r="AU170" s="16">
        <v>0</v>
      </c>
      <c r="AV170" s="20">
        <v>0</v>
      </c>
      <c r="AW170" s="16">
        <v>0</v>
      </c>
      <c r="AX170" s="20">
        <v>0</v>
      </c>
      <c r="AY170" s="16">
        <v>0</v>
      </c>
      <c r="AZ170" s="20">
        <v>0</v>
      </c>
      <c r="BA170" s="16">
        <v>0</v>
      </c>
      <c r="BB170" s="20">
        <v>0</v>
      </c>
      <c r="BC170" s="13" t="s">
        <v>145</v>
      </c>
      <c r="BD170" s="16">
        <v>38</v>
      </c>
      <c r="BE170" s="16">
        <v>228</v>
      </c>
      <c r="BF170" s="16">
        <v>228</v>
      </c>
      <c r="BG170" s="16">
        <f t="shared" si="188"/>
        <v>494</v>
      </c>
      <c r="BH170" s="20">
        <v>234</v>
      </c>
      <c r="BI170" s="20">
        <f>Table1[[#This Row],[Check 2 Students Total]]*Table1[[#This Row],[Summer 2018 Price Check]]</f>
        <v>115596</v>
      </c>
      <c r="BJ170" s="16">
        <f>IF(Table1[[#This Row],[Sustainability Check 2 (2018-2019) Status]]="Continued", Table1[[#This Row],[Check 2 Students Summer]], 0)</f>
        <v>38</v>
      </c>
      <c r="BK170" s="20">
        <f>Table1[[#This Row],[Summer 2018 Price Check]]*BJ170</f>
        <v>8892</v>
      </c>
      <c r="BL170" s="16">
        <f>IF(Table1[[#This Row],[Sustainability Check 2 (2018-2019) Status]]="Continued", Table1[[#This Row],[Check 2 Students Fall]], 0)</f>
        <v>228</v>
      </c>
      <c r="BM170" s="20">
        <f>Table1[[#This Row],[Summer 2018 Price Check]]*BL170</f>
        <v>53352</v>
      </c>
      <c r="BN170" s="15">
        <f>IF(Table1[[#This Row],[Sustainability Check 2 (2018-2019) Status]]="Continued", Table1[Check 2 Students Spring], 0)</f>
        <v>228</v>
      </c>
      <c r="BO170" s="20">
        <f>Table1[[#This Row],[Summer 2018 Price Check]]*Table1[[#This Row],[Spring 2019 Students]]</f>
        <v>53352</v>
      </c>
      <c r="BP170" s="16">
        <f t="shared" si="149"/>
        <v>494</v>
      </c>
      <c r="BQ170" s="20">
        <f t="shared" si="150"/>
        <v>115596</v>
      </c>
      <c r="BR170" s="13" t="s">
        <v>145</v>
      </c>
      <c r="BS170" s="15">
        <v>20</v>
      </c>
      <c r="BT170" s="15">
        <v>160</v>
      </c>
      <c r="BU170" s="15">
        <v>160</v>
      </c>
      <c r="BV170" s="15">
        <f t="shared" si="180"/>
        <v>340</v>
      </c>
      <c r="BW170" s="20">
        <v>100</v>
      </c>
      <c r="BX170" s="20">
        <f t="shared" si="151"/>
        <v>34000</v>
      </c>
      <c r="BY170" s="13" t="s">
        <v>809</v>
      </c>
      <c r="BZ170" s="15">
        <f>IF(Table1[[#This Row],[Check 3 Status]]="Continued", Table1[[#This Row],[Check 3 Students Summer]], 0)</f>
        <v>20</v>
      </c>
      <c r="CA170" s="20">
        <f>Table1[[#This Row],[Check 3 Per Student Savings]]*BZ170</f>
        <v>2000</v>
      </c>
      <c r="CB170" s="15">
        <f>IF(Table1[[#This Row],[Check 3 Status]]="Continued", Table1[[#This Row],[Check 3 Students Fall]], 0)</f>
        <v>160</v>
      </c>
      <c r="CC170" s="20">
        <f>Table1[[#This Row],[Check 3 Per Student Savings]]*CB170</f>
        <v>16000</v>
      </c>
      <c r="CD170" s="15">
        <f>IF(Table1[[#This Row],[Check 3 Status]]="Continued", Table1[[#This Row],[Check 3 Students Spring]], 0)</f>
        <v>160</v>
      </c>
      <c r="CE170" s="20">
        <f>Table1[[#This Row],[Check 3 Per Student Savings]]*CD170</f>
        <v>16000</v>
      </c>
      <c r="CF170" s="15">
        <f t="shared" si="152"/>
        <v>340</v>
      </c>
      <c r="CG170" s="20">
        <f t="shared" si="153"/>
        <v>34000</v>
      </c>
      <c r="CH170" s="20" t="s">
        <v>145</v>
      </c>
      <c r="CI170" s="15">
        <v>20</v>
      </c>
      <c r="CJ170" s="15">
        <v>160</v>
      </c>
      <c r="CK170" s="15">
        <v>160</v>
      </c>
      <c r="CL170" s="15">
        <f t="shared" si="175"/>
        <v>340</v>
      </c>
      <c r="CM170" s="20">
        <v>100</v>
      </c>
      <c r="CN170" s="20">
        <f t="shared" si="154"/>
        <v>34000</v>
      </c>
      <c r="CO170" s="15">
        <f>IF(Table1[[#This Row],[Check 4 Status]]="Continued", Table1[[#This Row],[Check 4 Students Summer]], 0)</f>
        <v>20</v>
      </c>
      <c r="CP170" s="20">
        <f>Table1[[#This Row],[Check 4 Per Student Savings]]*CO170</f>
        <v>2000</v>
      </c>
      <c r="CQ170" s="15">
        <f>IF(Table1[[#This Row],[Check 4 Status]]="Continued", Table1[[#This Row],[Check 4 Students Fall]], 0)</f>
        <v>160</v>
      </c>
      <c r="CR170" s="20">
        <f>Table1[[#This Row],[Check 4 Per Student Savings]]*CQ170</f>
        <v>16000</v>
      </c>
      <c r="CS170" s="15">
        <f>IF(Table1[[#This Row],[Check 4 Status]]="Continued", Table1[[#This Row],[Check 4 Students Spring]], 0)</f>
        <v>160</v>
      </c>
      <c r="CT170" s="20">
        <f>Table1[[#This Row],[Check 4 Per Student Savings]]*CS170</f>
        <v>16000</v>
      </c>
      <c r="CU170" s="89">
        <f t="shared" si="155"/>
        <v>340</v>
      </c>
      <c r="CV170" s="20">
        <f t="shared" si="156"/>
        <v>34000</v>
      </c>
      <c r="CW170" s="20" t="s">
        <v>145</v>
      </c>
      <c r="CX170" s="15">
        <v>38</v>
      </c>
      <c r="CY170" s="15">
        <v>228</v>
      </c>
      <c r="CZ170" s="15">
        <v>228</v>
      </c>
      <c r="DA170" s="15">
        <f t="shared" si="157"/>
        <v>494</v>
      </c>
      <c r="DB170" s="20">
        <v>100</v>
      </c>
      <c r="DC170" s="20">
        <f t="shared" si="158"/>
        <v>49400</v>
      </c>
      <c r="DD170" s="23" t="s">
        <v>136</v>
      </c>
      <c r="DE170" s="15">
        <f>IF(Table1[[#This Row],[Check 5 Status]]="Continued", Table1[[#This Row],[Check 5 Students Summer]], 0)</f>
        <v>38</v>
      </c>
      <c r="DF170" s="20">
        <f>Table1[[#This Row],[Check 5 Per Student Savings]]*DE170</f>
        <v>3800</v>
      </c>
      <c r="DG170" s="15">
        <f>IF(Table1[[#This Row],[Check 5 Status]]="Continued", Table1[[#This Row],[Check 5 Students Fall]], 0)</f>
        <v>228</v>
      </c>
      <c r="DH170" s="20">
        <f>Table1[[#This Row],[Check 5 Per Student Savings]]*DG170</f>
        <v>22800</v>
      </c>
      <c r="DI170" s="15">
        <f>IF(Table1[[#This Row],[Check 5 Status]]="Continued", Table1[[#This Row],[Check 5 Students Spring]], 0)</f>
        <v>228</v>
      </c>
      <c r="DJ170" s="20">
        <f>Table1[[#This Row],[Check 5 Per Student Savings]]*DI170</f>
        <v>22800</v>
      </c>
      <c r="DK170" s="15">
        <f t="shared" si="159"/>
        <v>494</v>
      </c>
      <c r="DL170" s="20">
        <f t="shared" si="160"/>
        <v>49400</v>
      </c>
      <c r="DM170" s="20" t="s">
        <v>145</v>
      </c>
      <c r="DN170" s="15">
        <v>38</v>
      </c>
      <c r="DO170" s="15">
        <v>228</v>
      </c>
      <c r="DP170" s="15">
        <v>228</v>
      </c>
      <c r="DQ170" s="15">
        <f t="shared" si="161"/>
        <v>494</v>
      </c>
      <c r="DR170" s="20">
        <v>100</v>
      </c>
      <c r="DS170" s="20">
        <f t="shared" si="162"/>
        <v>49400</v>
      </c>
      <c r="DT170" s="23" t="s">
        <v>136</v>
      </c>
      <c r="DU170" s="15">
        <f>IF(Table1[[#This Row],[Check 6 Status]]="Continued", Table1[[#This Row],[Check 6 Students Summer]], 0)</f>
        <v>38</v>
      </c>
      <c r="DV170" s="20">
        <f>Table1[[#This Row],[Check 6 Per Student Savings]]*DU170</f>
        <v>3800</v>
      </c>
      <c r="DW170" s="15">
        <f>IF(Table1[[#This Row],[Check 6 Status]]="Continued", Table1[[#This Row],[Check 6 Students Fall]], 0)</f>
        <v>228</v>
      </c>
      <c r="DX170" s="20">
        <f>Table1[[#This Row],[Check 6 Per Student Savings]]*DW170</f>
        <v>22800</v>
      </c>
      <c r="DY170" s="15">
        <f>IF(Table1[[#This Row],[Check 6 Status]]="Continued", Table1[[#This Row],[Check 6 Students Spring]], 0)</f>
        <v>228</v>
      </c>
      <c r="DZ170" s="20">
        <f>Table1[[#This Row],[Check 6 Per Student Savings]]*DY170</f>
        <v>22800</v>
      </c>
      <c r="EA170" s="15">
        <f t="shared" si="165"/>
        <v>494</v>
      </c>
      <c r="EB170" s="20">
        <f t="shared" si="166"/>
        <v>49400</v>
      </c>
      <c r="EC170"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2162</v>
      </c>
      <c r="ED170"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282396</v>
      </c>
      <c r="EE170" s="20">
        <f>Table1[[#This Row],[Grand Total Savings]]/Table1[[#This Row],[Total Award]]</f>
        <v>26.147777777777776</v>
      </c>
      <c r="EF170" s="13"/>
      <c r="EG170" s="13"/>
      <c r="EH170" s="13"/>
      <c r="EI170" s="13"/>
      <c r="EJ170" s="13"/>
      <c r="EK170" s="13"/>
      <c r="EL170" s="13"/>
      <c r="FB170" s="13"/>
      <c r="FC170" s="13"/>
      <c r="FD170" s="13"/>
      <c r="FE170" s="13"/>
    </row>
    <row r="171" spans="1:161" x14ac:dyDescent="0.25">
      <c r="A171" s="116">
        <v>333</v>
      </c>
      <c r="B171" s="39">
        <v>10</v>
      </c>
      <c r="C171" s="23" t="s">
        <v>4</v>
      </c>
      <c r="D171" s="71" t="s">
        <v>134</v>
      </c>
      <c r="E171" s="13" t="s">
        <v>406</v>
      </c>
      <c r="F171" s="52">
        <v>10800</v>
      </c>
      <c r="G171" s="23" t="s">
        <v>136</v>
      </c>
      <c r="H171" s="28" t="s">
        <v>810</v>
      </c>
      <c r="I171" s="28" t="s">
        <v>811</v>
      </c>
      <c r="J171" s="28" t="s">
        <v>812</v>
      </c>
      <c r="K171" s="28" t="s">
        <v>813</v>
      </c>
      <c r="L171" s="28" t="s">
        <v>162</v>
      </c>
      <c r="M171" s="13" t="s">
        <v>163</v>
      </c>
      <c r="N171" s="13" t="s">
        <v>163</v>
      </c>
      <c r="O171" s="13" t="s">
        <v>153</v>
      </c>
      <c r="P171" s="20">
        <v>51960</v>
      </c>
      <c r="Q171" s="13">
        <v>210</v>
      </c>
      <c r="R171" s="20">
        <v>247</v>
      </c>
      <c r="S171" s="15">
        <v>30</v>
      </c>
      <c r="T171" s="15">
        <v>90</v>
      </c>
      <c r="U171" s="15">
        <v>90</v>
      </c>
      <c r="V171" s="13" t="s">
        <v>814</v>
      </c>
      <c r="W171" s="13" t="s">
        <v>144</v>
      </c>
      <c r="Z171" s="13" t="s">
        <v>145</v>
      </c>
      <c r="AA171" s="15">
        <v>0</v>
      </c>
      <c r="AB171" s="20">
        <v>0</v>
      </c>
      <c r="AC171" s="15">
        <v>0</v>
      </c>
      <c r="AD171" s="20">
        <f t="shared" si="181"/>
        <v>0</v>
      </c>
      <c r="AE171" s="15">
        <v>0</v>
      </c>
      <c r="AF171" s="20">
        <f t="shared" si="182"/>
        <v>0</v>
      </c>
      <c r="AG171" s="15">
        <v>0</v>
      </c>
      <c r="AH171" s="20">
        <f t="shared" si="183"/>
        <v>0</v>
      </c>
      <c r="AI171" s="15">
        <v>0</v>
      </c>
      <c r="AJ171" s="20">
        <f t="shared" si="184"/>
        <v>0</v>
      </c>
      <c r="AK171" s="15">
        <v>0</v>
      </c>
      <c r="AL171" s="20">
        <f t="shared" si="185"/>
        <v>0</v>
      </c>
      <c r="AM171" s="15">
        <v>0</v>
      </c>
      <c r="AN171" s="20">
        <v>0</v>
      </c>
      <c r="AO171" s="16">
        <v>0</v>
      </c>
      <c r="AP171" s="20">
        <v>0</v>
      </c>
      <c r="AQ171" s="16">
        <v>0</v>
      </c>
      <c r="AR171" s="20">
        <v>0</v>
      </c>
      <c r="AS171" s="16">
        <v>0</v>
      </c>
      <c r="AT171" s="20">
        <v>0</v>
      </c>
      <c r="AU171" s="16">
        <v>0</v>
      </c>
      <c r="AV171" s="20">
        <v>0</v>
      </c>
      <c r="AW171" s="16">
        <v>0</v>
      </c>
      <c r="AX171" s="20">
        <v>0</v>
      </c>
      <c r="AY171" s="16">
        <v>0</v>
      </c>
      <c r="AZ171" s="20">
        <v>0</v>
      </c>
      <c r="BA171" s="16">
        <v>0</v>
      </c>
      <c r="BB171" s="20">
        <v>0</v>
      </c>
      <c r="BC171" s="13" t="s">
        <v>145</v>
      </c>
      <c r="BD171" s="16">
        <v>30</v>
      </c>
      <c r="BE171" s="16">
        <v>90</v>
      </c>
      <c r="BF171" s="16">
        <v>90</v>
      </c>
      <c r="BG171" s="16">
        <f t="shared" si="188"/>
        <v>210</v>
      </c>
      <c r="BH171" s="20">
        <v>247</v>
      </c>
      <c r="BI171" s="20">
        <f>Table1[[#This Row],[Check 2 Students Total]]*Table1[[#This Row],[Summer 2018 Price Check]]</f>
        <v>51870</v>
      </c>
      <c r="BJ171" s="16">
        <v>0</v>
      </c>
      <c r="BK171" s="20">
        <f>Table1[[#This Row],[Summer 2018 Price Check]]*BJ171</f>
        <v>0</v>
      </c>
      <c r="BL171" s="16">
        <f>IF(Table1[[#This Row],[Sustainability Check 2 (2018-2019) Status]]="Continued", Table1[[#This Row],[Check 2 Students Fall]], 0)</f>
        <v>90</v>
      </c>
      <c r="BM171" s="20">
        <f>Table1[[#This Row],[Summer 2018 Price Check]]*BL171</f>
        <v>22230</v>
      </c>
      <c r="BN171" s="15">
        <f>IF(Table1[[#This Row],[Sustainability Check 2 (2018-2019) Status]]="Continued", Table1[Check 2 Students Spring], 0)</f>
        <v>90</v>
      </c>
      <c r="BO171" s="20">
        <f>Table1[[#This Row],[Summer 2018 Price Check]]*Table1[[#This Row],[Spring 2019 Students]]</f>
        <v>22230</v>
      </c>
      <c r="BP171" s="16">
        <f t="shared" si="149"/>
        <v>180</v>
      </c>
      <c r="BQ171" s="20">
        <f t="shared" si="150"/>
        <v>44460</v>
      </c>
      <c r="BR171" s="13" t="s">
        <v>145</v>
      </c>
      <c r="BS171" s="15">
        <v>0</v>
      </c>
      <c r="BT171" s="15">
        <v>90</v>
      </c>
      <c r="BU171" s="15">
        <v>90</v>
      </c>
      <c r="BV171" s="15">
        <f t="shared" si="180"/>
        <v>180</v>
      </c>
      <c r="BW171" s="20">
        <v>247</v>
      </c>
      <c r="BX171" s="20">
        <f t="shared" si="151"/>
        <v>44460</v>
      </c>
      <c r="BY171" s="13" t="s">
        <v>814</v>
      </c>
      <c r="BZ171" s="15">
        <f>IF(Table1[[#This Row],[Check 3 Status]]="Continued", Table1[[#This Row],[Check 3 Students Summer]], 0)</f>
        <v>0</v>
      </c>
      <c r="CA171" s="20">
        <f>Table1[[#This Row],[Check 3 Per Student Savings]]*BZ171</f>
        <v>0</v>
      </c>
      <c r="CB171" s="15">
        <f>IF(Table1[[#This Row],[Check 3 Status]]="Continued", Table1[[#This Row],[Check 3 Students Fall]], 0)</f>
        <v>90</v>
      </c>
      <c r="CC171" s="20">
        <f>Table1[[#This Row],[Check 3 Per Student Savings]]*CB171</f>
        <v>22230</v>
      </c>
      <c r="CD171" s="15">
        <f>IF(Table1[[#This Row],[Check 3 Status]]="Continued", Table1[[#This Row],[Check 3 Students Spring]], 0)</f>
        <v>90</v>
      </c>
      <c r="CE171" s="20">
        <f>Table1[[#This Row],[Check 3 Per Student Savings]]*CD171</f>
        <v>22230</v>
      </c>
      <c r="CF171" s="15">
        <f t="shared" si="152"/>
        <v>180</v>
      </c>
      <c r="CG171" s="20">
        <f t="shared" si="153"/>
        <v>44460</v>
      </c>
      <c r="CH171" s="20" t="s">
        <v>145</v>
      </c>
      <c r="CI171" s="15">
        <v>0</v>
      </c>
      <c r="CJ171" s="15">
        <v>90</v>
      </c>
      <c r="CK171" s="15">
        <v>90</v>
      </c>
      <c r="CL171" s="15">
        <f t="shared" si="175"/>
        <v>180</v>
      </c>
      <c r="CM171" s="20">
        <v>247</v>
      </c>
      <c r="CN171" s="20">
        <f t="shared" si="154"/>
        <v>44460</v>
      </c>
      <c r="CO171" s="15">
        <f>IF(Table1[[#This Row],[Check 4 Status]]="Continued", Table1[[#This Row],[Check 4 Students Summer]], 0)</f>
        <v>0</v>
      </c>
      <c r="CP171" s="20">
        <f>Table1[[#This Row],[Check 4 Per Student Savings]]*CO171</f>
        <v>0</v>
      </c>
      <c r="CQ171" s="15">
        <f>IF(Table1[[#This Row],[Check 4 Status]]="Continued", Table1[[#This Row],[Check 4 Students Fall]], 0)</f>
        <v>90</v>
      </c>
      <c r="CR171" s="20">
        <f>Table1[[#This Row],[Check 4 Per Student Savings]]*CQ171</f>
        <v>22230</v>
      </c>
      <c r="CS171" s="15">
        <f>IF(Table1[[#This Row],[Check 4 Status]]="Continued", Table1[[#This Row],[Check 4 Students Spring]], 0)</f>
        <v>90</v>
      </c>
      <c r="CT171" s="20">
        <f>Table1[[#This Row],[Check 4 Per Student Savings]]*CS171</f>
        <v>22230</v>
      </c>
      <c r="CU171" s="89">
        <f t="shared" si="155"/>
        <v>180</v>
      </c>
      <c r="CV171" s="20">
        <f t="shared" si="156"/>
        <v>44460</v>
      </c>
      <c r="CW171" s="20" t="s">
        <v>145</v>
      </c>
      <c r="CX171" s="15">
        <v>30</v>
      </c>
      <c r="CY171" s="15">
        <v>90</v>
      </c>
      <c r="CZ171" s="15">
        <v>90</v>
      </c>
      <c r="DA171" s="15">
        <f t="shared" si="157"/>
        <v>210</v>
      </c>
      <c r="DB171" s="20">
        <v>247</v>
      </c>
      <c r="DC171" s="20">
        <f t="shared" si="158"/>
        <v>51870</v>
      </c>
      <c r="DD171" s="23" t="s">
        <v>136</v>
      </c>
      <c r="DE171" s="15">
        <f>IF(Table1[[#This Row],[Check 5 Status]]="Continued", Table1[[#This Row],[Check 5 Students Summer]], 0)</f>
        <v>30</v>
      </c>
      <c r="DF171" s="20">
        <f>Table1[[#This Row],[Check 5 Per Student Savings]]*DE171</f>
        <v>7410</v>
      </c>
      <c r="DG171" s="15">
        <f>IF(Table1[[#This Row],[Check 5 Status]]="Continued", Table1[[#This Row],[Check 5 Students Fall]], 0)</f>
        <v>90</v>
      </c>
      <c r="DH171" s="20">
        <f>Table1[[#This Row],[Check 5 Per Student Savings]]*DG171</f>
        <v>22230</v>
      </c>
      <c r="DI171" s="15">
        <f>IF(Table1[[#This Row],[Check 5 Status]]="Continued", Table1[[#This Row],[Check 5 Students Spring]], 0)</f>
        <v>90</v>
      </c>
      <c r="DJ171" s="20">
        <f>Table1[[#This Row],[Check 5 Per Student Savings]]*DI171</f>
        <v>22230</v>
      </c>
      <c r="DK171" s="15">
        <f t="shared" si="159"/>
        <v>210</v>
      </c>
      <c r="DL171" s="20">
        <f t="shared" si="160"/>
        <v>51870</v>
      </c>
      <c r="DM171" s="20" t="s">
        <v>145</v>
      </c>
      <c r="DN171" s="15">
        <v>30</v>
      </c>
      <c r="DO171" s="15">
        <v>90</v>
      </c>
      <c r="DP171" s="15">
        <v>90</v>
      </c>
      <c r="DQ171" s="15">
        <f t="shared" si="161"/>
        <v>210</v>
      </c>
      <c r="DR171" s="20">
        <v>247</v>
      </c>
      <c r="DS171" s="20">
        <f t="shared" si="162"/>
        <v>51870</v>
      </c>
      <c r="DT171" s="23" t="s">
        <v>136</v>
      </c>
      <c r="DU171" s="15">
        <f>IF(Table1[[#This Row],[Check 6 Status]]="Continued", Table1[[#This Row],[Check 6 Students Summer]], 0)</f>
        <v>30</v>
      </c>
      <c r="DV171" s="20">
        <f>Table1[[#This Row],[Check 6 Per Student Savings]]*DU171</f>
        <v>7410</v>
      </c>
      <c r="DW171" s="15">
        <f>IF(Table1[[#This Row],[Check 6 Status]]="Continued", Table1[[#This Row],[Check 6 Students Fall]], 0)</f>
        <v>90</v>
      </c>
      <c r="DX171" s="20">
        <f>Table1[[#This Row],[Check 6 Per Student Savings]]*DW171</f>
        <v>22230</v>
      </c>
      <c r="DY171" s="15">
        <f>IF(Table1[[#This Row],[Check 6 Status]]="Continued", Table1[[#This Row],[Check 6 Students Spring]], 0)</f>
        <v>90</v>
      </c>
      <c r="DZ171" s="20">
        <f>Table1[[#This Row],[Check 6 Per Student Savings]]*DY171</f>
        <v>22230</v>
      </c>
      <c r="EA171" s="15">
        <f t="shared" si="165"/>
        <v>210</v>
      </c>
      <c r="EB171" s="20">
        <f t="shared" si="166"/>
        <v>51870</v>
      </c>
      <c r="EC171"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960</v>
      </c>
      <c r="ED171"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237120</v>
      </c>
      <c r="EE171" s="20">
        <f>Table1[[#This Row],[Grand Total Savings]]/Table1[[#This Row],[Total Award]]</f>
        <v>21.955555555555556</v>
      </c>
      <c r="EF171" s="13"/>
      <c r="EG171" s="13"/>
      <c r="EH171" s="13"/>
      <c r="EI171" s="13"/>
      <c r="EJ171" s="13"/>
      <c r="EK171" s="13"/>
      <c r="EL171" s="13"/>
      <c r="FB171" s="13"/>
      <c r="FC171" s="13"/>
      <c r="FD171" s="13"/>
      <c r="FE171" s="13"/>
    </row>
    <row r="172" spans="1:161" x14ac:dyDescent="0.25">
      <c r="A172" s="116">
        <v>334</v>
      </c>
      <c r="B172" s="39">
        <v>10</v>
      </c>
      <c r="C172" s="23" t="s">
        <v>4</v>
      </c>
      <c r="D172" s="71" t="s">
        <v>134</v>
      </c>
      <c r="E172" s="124" t="s">
        <v>147</v>
      </c>
      <c r="F172" s="52">
        <v>30000</v>
      </c>
      <c r="G172" s="23" t="s">
        <v>136</v>
      </c>
      <c r="H172" s="28" t="s">
        <v>815</v>
      </c>
      <c r="I172" s="28" t="s">
        <v>816</v>
      </c>
      <c r="J172" s="28" t="s">
        <v>817</v>
      </c>
      <c r="K172" s="28" t="s">
        <v>818</v>
      </c>
      <c r="L172" s="28" t="s">
        <v>188</v>
      </c>
      <c r="M172" s="13" t="s">
        <v>163</v>
      </c>
      <c r="N172" s="13" t="s">
        <v>142</v>
      </c>
      <c r="O172" s="13" t="s">
        <v>142</v>
      </c>
      <c r="P172" s="131">
        <v>74411</v>
      </c>
      <c r="Q172" s="13">
        <v>600</v>
      </c>
      <c r="R172" s="131">
        <v>124</v>
      </c>
      <c r="S172" s="15">
        <v>95</v>
      </c>
      <c r="T172" s="15">
        <v>253</v>
      </c>
      <c r="U172" s="15">
        <v>253</v>
      </c>
      <c r="V172" s="13" t="s">
        <v>809</v>
      </c>
      <c r="W172" s="13" t="s">
        <v>144</v>
      </c>
      <c r="Z172" s="13" t="s">
        <v>145</v>
      </c>
      <c r="AA172" s="15">
        <v>0</v>
      </c>
      <c r="AB172" s="20">
        <v>0</v>
      </c>
      <c r="AC172" s="15">
        <v>0</v>
      </c>
      <c r="AD172" s="20">
        <f t="shared" si="181"/>
        <v>0</v>
      </c>
      <c r="AE172" s="15">
        <v>0</v>
      </c>
      <c r="AF172" s="20">
        <f t="shared" si="182"/>
        <v>0</v>
      </c>
      <c r="AG172" s="15">
        <v>0</v>
      </c>
      <c r="AH172" s="20">
        <f t="shared" si="183"/>
        <v>0</v>
      </c>
      <c r="AI172" s="15">
        <v>0</v>
      </c>
      <c r="AJ172" s="20">
        <f t="shared" si="184"/>
        <v>0</v>
      </c>
      <c r="AK172" s="15">
        <v>0</v>
      </c>
      <c r="AL172" s="20">
        <f t="shared" si="185"/>
        <v>0</v>
      </c>
      <c r="AM172" s="15">
        <v>0</v>
      </c>
      <c r="AN172" s="20">
        <v>0</v>
      </c>
      <c r="AO172" s="16">
        <v>0</v>
      </c>
      <c r="AP172" s="20">
        <v>0</v>
      </c>
      <c r="AQ172" s="16">
        <v>0</v>
      </c>
      <c r="AR172" s="20">
        <v>0</v>
      </c>
      <c r="AS172" s="16">
        <v>0</v>
      </c>
      <c r="AT172" s="20">
        <v>0</v>
      </c>
      <c r="AU172" s="16">
        <v>0</v>
      </c>
      <c r="AV172" s="20">
        <v>0</v>
      </c>
      <c r="AW172" s="16">
        <v>0</v>
      </c>
      <c r="AX172" s="20">
        <v>0</v>
      </c>
      <c r="AY172" s="16">
        <v>0</v>
      </c>
      <c r="AZ172" s="20">
        <v>0</v>
      </c>
      <c r="BA172" s="16">
        <v>0</v>
      </c>
      <c r="BB172" s="20">
        <v>0</v>
      </c>
      <c r="BC172" s="13" t="s">
        <v>145</v>
      </c>
      <c r="BD172" s="16">
        <v>95</v>
      </c>
      <c r="BE172" s="16">
        <v>253</v>
      </c>
      <c r="BF172" s="16">
        <v>253</v>
      </c>
      <c r="BG172" s="16">
        <f t="shared" si="188"/>
        <v>601</v>
      </c>
      <c r="BH172" s="20">
        <v>124</v>
      </c>
      <c r="BI172" s="20">
        <f>Table1[[#This Row],[Check 2 Students Total]]*Table1[[#This Row],[Summer 2018 Price Check]]</f>
        <v>74524</v>
      </c>
      <c r="BJ172" s="16">
        <f>IF(Table1[[#This Row],[Sustainability Check 2 (2018-2019) Status]]="Continued", Table1[[#This Row],[Check 2 Students Summer]], 0)</f>
        <v>95</v>
      </c>
      <c r="BK172" s="20">
        <f>Table1[[#This Row],[Summer 2018 Price Check]]*BJ172</f>
        <v>11780</v>
      </c>
      <c r="BL172" s="16">
        <f>IF(Table1[[#This Row],[Sustainability Check 2 (2018-2019) Status]]="Continued", Table1[[#This Row],[Check 2 Students Fall]], 0)</f>
        <v>253</v>
      </c>
      <c r="BM172" s="20">
        <f>Table1[[#This Row],[Summer 2018 Price Check]]*BL172</f>
        <v>31372</v>
      </c>
      <c r="BN172" s="15">
        <f>IF(Table1[[#This Row],[Sustainability Check 2 (2018-2019) Status]]="Continued", Table1[Check 2 Students Spring], 0)</f>
        <v>253</v>
      </c>
      <c r="BO172" s="20">
        <f>Table1[[#This Row],[Summer 2018 Price Check]]*Table1[[#This Row],[Spring 2019 Students]]</f>
        <v>31372</v>
      </c>
      <c r="BP172" s="16">
        <f t="shared" si="149"/>
        <v>601</v>
      </c>
      <c r="BQ172" s="20">
        <f t="shared" si="150"/>
        <v>74524</v>
      </c>
      <c r="BR172" s="13" t="s">
        <v>145</v>
      </c>
      <c r="BS172" s="15">
        <v>95</v>
      </c>
      <c r="BT172" s="15">
        <v>253</v>
      </c>
      <c r="BU172" s="15">
        <v>253</v>
      </c>
      <c r="BV172" s="15">
        <f t="shared" si="180"/>
        <v>601</v>
      </c>
      <c r="BW172" s="131">
        <v>124</v>
      </c>
      <c r="BX172" s="20">
        <f t="shared" si="151"/>
        <v>74524</v>
      </c>
      <c r="BY172" s="13" t="s">
        <v>809</v>
      </c>
      <c r="BZ172" s="15">
        <f>IF(Table1[[#This Row],[Check 3 Status]]="Continued", Table1[[#This Row],[Check 3 Students Summer]], 0)</f>
        <v>95</v>
      </c>
      <c r="CA172" s="20">
        <f>Table1[[#This Row],[Check 3 Per Student Savings]]*BZ172</f>
        <v>11780</v>
      </c>
      <c r="CB172" s="15">
        <f>IF(Table1[[#This Row],[Check 3 Status]]="Continued", Table1[[#This Row],[Check 3 Students Fall]], 0)</f>
        <v>253</v>
      </c>
      <c r="CC172" s="20">
        <f>Table1[[#This Row],[Check 3 Per Student Savings]]*CB172</f>
        <v>31372</v>
      </c>
      <c r="CD172" s="15">
        <f>IF(Table1[[#This Row],[Check 3 Status]]="Continued", Table1[[#This Row],[Check 3 Students Spring]], 0)</f>
        <v>253</v>
      </c>
      <c r="CE172" s="20">
        <f>Table1[[#This Row],[Check 3 Per Student Savings]]*CD172</f>
        <v>31372</v>
      </c>
      <c r="CF172" s="15">
        <f t="shared" si="152"/>
        <v>601</v>
      </c>
      <c r="CG172" s="20">
        <f t="shared" si="153"/>
        <v>74524</v>
      </c>
      <c r="CH172" s="20" t="s">
        <v>145</v>
      </c>
      <c r="CI172" s="15">
        <v>95</v>
      </c>
      <c r="CJ172" s="15">
        <v>253</v>
      </c>
      <c r="CK172" s="15">
        <v>253</v>
      </c>
      <c r="CL172" s="15">
        <f t="shared" si="175"/>
        <v>601</v>
      </c>
      <c r="CM172" s="20">
        <v>124</v>
      </c>
      <c r="CN172" s="20">
        <f t="shared" si="154"/>
        <v>74524</v>
      </c>
      <c r="CO172" s="15">
        <f>IF(Table1[[#This Row],[Check 4 Status]]="Continued", Table1[[#This Row],[Check 4 Students Summer]], 0)</f>
        <v>95</v>
      </c>
      <c r="CP172" s="20">
        <f>Table1[[#This Row],[Check 4 Per Student Savings]]*CO172</f>
        <v>11780</v>
      </c>
      <c r="CQ172" s="15">
        <f>IF(Table1[[#This Row],[Check 4 Status]]="Continued", Table1[[#This Row],[Check 4 Students Fall]], 0)</f>
        <v>253</v>
      </c>
      <c r="CR172" s="20">
        <f>Table1[[#This Row],[Check 4 Per Student Savings]]*CQ172</f>
        <v>31372</v>
      </c>
      <c r="CS172" s="15">
        <f>IF(Table1[[#This Row],[Check 4 Status]]="Continued", Table1[[#This Row],[Check 4 Students Spring]], 0)</f>
        <v>253</v>
      </c>
      <c r="CT172" s="20">
        <f>Table1[[#This Row],[Check 4 Per Student Savings]]*CS172</f>
        <v>31372</v>
      </c>
      <c r="CU172" s="89">
        <f t="shared" si="155"/>
        <v>601</v>
      </c>
      <c r="CV172" s="20">
        <f t="shared" si="156"/>
        <v>74524</v>
      </c>
      <c r="CW172" s="20" t="s">
        <v>224</v>
      </c>
      <c r="CX172" s="15">
        <v>95</v>
      </c>
      <c r="CY172" s="15">
        <v>253</v>
      </c>
      <c r="CZ172" s="15">
        <v>253</v>
      </c>
      <c r="DA172" s="15">
        <f t="shared" si="157"/>
        <v>601</v>
      </c>
      <c r="DB172" s="20">
        <v>124</v>
      </c>
      <c r="DC172" s="20">
        <f t="shared" si="158"/>
        <v>74524</v>
      </c>
      <c r="DD172" s="23" t="s">
        <v>136</v>
      </c>
      <c r="DE172" s="15">
        <f>IF(Table1[[#This Row],[Check 5 Status]]="Continued", Table1[[#This Row],[Check 5 Students Summer]], 0)</f>
        <v>0</v>
      </c>
      <c r="DF172" s="20">
        <f>Table1[[#This Row],[Check 5 Per Student Savings]]*DE172</f>
        <v>0</v>
      </c>
      <c r="DG172" s="15">
        <f>IF(Table1[[#This Row],[Check 5 Status]]="Continued", Table1[[#This Row],[Check 5 Students Fall]], 0)</f>
        <v>0</v>
      </c>
      <c r="DH172" s="20">
        <f>Table1[[#This Row],[Check 5 Per Student Savings]]*DG172</f>
        <v>0</v>
      </c>
      <c r="DI172" s="15">
        <f>IF(Table1[[#This Row],[Check 5 Status]]="Continued", Table1[[#This Row],[Check 5 Students Spring]], 0)</f>
        <v>0</v>
      </c>
      <c r="DJ172" s="20">
        <f>Table1[[#This Row],[Check 5 Per Student Savings]]*DI172</f>
        <v>0</v>
      </c>
      <c r="DK172" s="15">
        <f t="shared" si="159"/>
        <v>0</v>
      </c>
      <c r="DL172" s="20">
        <f t="shared" si="160"/>
        <v>0</v>
      </c>
      <c r="DM172" s="20" t="s">
        <v>224</v>
      </c>
      <c r="DN172" s="15">
        <v>95</v>
      </c>
      <c r="DO172" s="15">
        <v>253</v>
      </c>
      <c r="DP172" s="15">
        <v>253</v>
      </c>
      <c r="DQ172" s="15">
        <f t="shared" si="161"/>
        <v>601</v>
      </c>
      <c r="DR172" s="20">
        <v>124</v>
      </c>
      <c r="DS172" s="20">
        <f t="shared" si="162"/>
        <v>74524</v>
      </c>
      <c r="DT172" s="23" t="s">
        <v>136</v>
      </c>
      <c r="DU172" s="15">
        <f>IF(Table1[[#This Row],[Check 6 Status]]="Continued", Table1[[#This Row],[Check 6 Students Summer]], 0)</f>
        <v>0</v>
      </c>
      <c r="DV172" s="20">
        <f>Table1[[#This Row],[Check 6 Per Student Savings]]*DU172</f>
        <v>0</v>
      </c>
      <c r="DW172" s="15">
        <f>IF(Table1[[#This Row],[Check 6 Status]]="Continued", Table1[[#This Row],[Check 6 Students Fall]], 0)</f>
        <v>0</v>
      </c>
      <c r="DX172" s="20">
        <f>Table1[[#This Row],[Check 6 Per Student Savings]]*DW172</f>
        <v>0</v>
      </c>
      <c r="DY172" s="15">
        <f>IF(Table1[[#This Row],[Check 6 Status]]="Continued", Table1[[#This Row],[Check 6 Students Spring]], 0)</f>
        <v>0</v>
      </c>
      <c r="DZ172" s="20">
        <f>Table1[[#This Row],[Check 6 Per Student Savings]]*DY172</f>
        <v>0</v>
      </c>
      <c r="EA172" s="15">
        <f t="shared" si="165"/>
        <v>0</v>
      </c>
      <c r="EB172" s="20">
        <f t="shared" si="166"/>
        <v>0</v>
      </c>
      <c r="EC172"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1803</v>
      </c>
      <c r="ED172"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223572</v>
      </c>
      <c r="EE172" s="20">
        <f>Table1[[#This Row],[Grand Total Savings]]/Table1[[#This Row],[Total Award]]</f>
        <v>7.4523999999999999</v>
      </c>
      <c r="EF172" s="13"/>
      <c r="EG172" s="13"/>
      <c r="EH172" s="13"/>
      <c r="EI172" s="13"/>
      <c r="EJ172" s="13"/>
      <c r="EK172" s="13"/>
      <c r="EL172" s="13"/>
      <c r="FB172" s="13"/>
      <c r="FC172" s="13"/>
      <c r="FD172" s="13"/>
      <c r="FE172" s="13"/>
    </row>
    <row r="173" spans="1:161" x14ac:dyDescent="0.25">
      <c r="A173" s="116">
        <v>335</v>
      </c>
      <c r="B173" s="39">
        <v>10</v>
      </c>
      <c r="C173" s="23" t="s">
        <v>4</v>
      </c>
      <c r="D173" s="71" t="s">
        <v>134</v>
      </c>
      <c r="E173" s="13" t="s">
        <v>381</v>
      </c>
      <c r="F173" s="52">
        <v>25800</v>
      </c>
      <c r="G173" s="23" t="s">
        <v>136</v>
      </c>
      <c r="H173" s="28" t="s">
        <v>627</v>
      </c>
      <c r="I173" s="28" t="s">
        <v>819</v>
      </c>
      <c r="J173" s="28" t="s">
        <v>820</v>
      </c>
      <c r="K173" s="28" t="s">
        <v>821</v>
      </c>
      <c r="L173" s="28" t="s">
        <v>188</v>
      </c>
      <c r="M173" s="13" t="s">
        <v>163</v>
      </c>
      <c r="N173" s="13" t="s">
        <v>142</v>
      </c>
      <c r="O173" s="13" t="s">
        <v>142</v>
      </c>
      <c r="P173" s="20">
        <v>81930</v>
      </c>
      <c r="Q173" s="13">
        <v>534</v>
      </c>
      <c r="R173" s="20">
        <v>153</v>
      </c>
      <c r="S173" s="15">
        <v>148</v>
      </c>
      <c r="T173" s="15">
        <v>178</v>
      </c>
      <c r="U173" s="15">
        <v>208</v>
      </c>
      <c r="V173" s="13" t="s">
        <v>809</v>
      </c>
      <c r="W173" s="13" t="s">
        <v>144</v>
      </c>
      <c r="Z173" s="13" t="s">
        <v>145</v>
      </c>
      <c r="AA173" s="15">
        <v>0</v>
      </c>
      <c r="AB173" s="20">
        <v>0</v>
      </c>
      <c r="AC173" s="15">
        <v>0</v>
      </c>
      <c r="AD173" s="20">
        <f t="shared" si="181"/>
        <v>0</v>
      </c>
      <c r="AE173" s="15">
        <v>0</v>
      </c>
      <c r="AF173" s="20">
        <f t="shared" si="182"/>
        <v>0</v>
      </c>
      <c r="AG173" s="15">
        <v>0</v>
      </c>
      <c r="AH173" s="20">
        <f t="shared" si="183"/>
        <v>0</v>
      </c>
      <c r="AI173" s="15">
        <v>0</v>
      </c>
      <c r="AJ173" s="20">
        <f t="shared" si="184"/>
        <v>0</v>
      </c>
      <c r="AK173" s="15">
        <v>0</v>
      </c>
      <c r="AL173" s="20">
        <f t="shared" si="185"/>
        <v>0</v>
      </c>
      <c r="AM173" s="15">
        <v>0</v>
      </c>
      <c r="AN173" s="20">
        <v>0</v>
      </c>
      <c r="AO173" s="16">
        <v>0</v>
      </c>
      <c r="AP173" s="20">
        <v>0</v>
      </c>
      <c r="AQ173" s="16">
        <v>0</v>
      </c>
      <c r="AR173" s="20">
        <v>0</v>
      </c>
      <c r="AS173" s="16">
        <v>0</v>
      </c>
      <c r="AT173" s="20">
        <v>0</v>
      </c>
      <c r="AU173" s="16">
        <v>0</v>
      </c>
      <c r="AV173" s="20">
        <v>0</v>
      </c>
      <c r="AW173" s="16">
        <v>0</v>
      </c>
      <c r="AX173" s="20">
        <v>0</v>
      </c>
      <c r="AY173" s="16">
        <v>0</v>
      </c>
      <c r="AZ173" s="20">
        <v>0</v>
      </c>
      <c r="BA173" s="16">
        <v>0</v>
      </c>
      <c r="BB173" s="20">
        <v>0</v>
      </c>
      <c r="BC173" s="13" t="s">
        <v>145</v>
      </c>
      <c r="BD173" s="16">
        <v>118</v>
      </c>
      <c r="BE173" s="16">
        <v>203</v>
      </c>
      <c r="BF173" s="16">
        <v>132</v>
      </c>
      <c r="BG173" s="16">
        <f t="shared" si="188"/>
        <v>453</v>
      </c>
      <c r="BH173" s="20">
        <v>153</v>
      </c>
      <c r="BI173" s="20">
        <f>Table1[[#This Row],[Check 2 Students Total]]*Table1[[#This Row],[Summer 2018 Price Check]]</f>
        <v>69309</v>
      </c>
      <c r="BJ173" s="16">
        <f>IF(Table1[[#This Row],[Sustainability Check 2 (2018-2019) Status]]="Continued", Table1[[#This Row],[Check 2 Students Summer]], 0)</f>
        <v>118</v>
      </c>
      <c r="BK173" s="20">
        <f>Table1[[#This Row],[Summer 2018 Price Check]]*BJ173</f>
        <v>18054</v>
      </c>
      <c r="BL173" s="16">
        <f>IF(Table1[[#This Row],[Sustainability Check 2 (2018-2019) Status]]="Continued", Table1[[#This Row],[Check 2 Students Fall]], 0)</f>
        <v>203</v>
      </c>
      <c r="BM173" s="20">
        <f>Table1[[#This Row],[Summer 2018 Price Check]]*BL173</f>
        <v>31059</v>
      </c>
      <c r="BN173" s="15">
        <f>IF(Table1[[#This Row],[Sustainability Check 2 (2018-2019) Status]]="Continued", Table1[Check 2 Students Spring], 0)</f>
        <v>132</v>
      </c>
      <c r="BO173" s="20">
        <f>Table1[[#This Row],[Summer 2018 Price Check]]*Table1[[#This Row],[Spring 2019 Students]]</f>
        <v>20196</v>
      </c>
      <c r="BP173" s="16">
        <f t="shared" si="149"/>
        <v>453</v>
      </c>
      <c r="BQ173" s="20">
        <f t="shared" si="150"/>
        <v>69309</v>
      </c>
      <c r="BR173" s="13" t="s">
        <v>145</v>
      </c>
      <c r="BS173" s="15">
        <v>73</v>
      </c>
      <c r="BT173" s="15">
        <v>139</v>
      </c>
      <c r="BU173" s="15">
        <v>139</v>
      </c>
      <c r="BV173" s="15">
        <f t="shared" si="180"/>
        <v>351</v>
      </c>
      <c r="BW173" s="20">
        <v>184.21</v>
      </c>
      <c r="BX173" s="20">
        <f t="shared" si="151"/>
        <v>64657.710000000006</v>
      </c>
      <c r="BY173" s="13" t="s">
        <v>809</v>
      </c>
      <c r="BZ173" s="15">
        <f>IF(Table1[[#This Row],[Check 3 Status]]="Continued", Table1[[#This Row],[Check 3 Students Summer]], 0)</f>
        <v>73</v>
      </c>
      <c r="CA173" s="20">
        <f>Table1[[#This Row],[Check 3 Per Student Savings]]*BZ173</f>
        <v>13447.33</v>
      </c>
      <c r="CB173" s="15">
        <f>IF(Table1[[#This Row],[Check 3 Status]]="Continued", Table1[[#This Row],[Check 3 Students Fall]], 0)</f>
        <v>139</v>
      </c>
      <c r="CC173" s="20">
        <f>Table1[[#This Row],[Check 3 Per Student Savings]]*CB173</f>
        <v>25605.190000000002</v>
      </c>
      <c r="CD173" s="15">
        <f>IF(Table1[[#This Row],[Check 3 Status]]="Continued", Table1[[#This Row],[Check 3 Students Spring]], 0)</f>
        <v>139</v>
      </c>
      <c r="CE173" s="20">
        <f>Table1[[#This Row],[Check 3 Per Student Savings]]*CD173</f>
        <v>25605.190000000002</v>
      </c>
      <c r="CF173" s="15">
        <f t="shared" si="152"/>
        <v>351</v>
      </c>
      <c r="CG173" s="20">
        <f t="shared" si="153"/>
        <v>64657.710000000006</v>
      </c>
      <c r="CH173" s="20" t="s">
        <v>145</v>
      </c>
      <c r="CI173" s="15">
        <v>73</v>
      </c>
      <c r="CJ173" s="15">
        <v>139</v>
      </c>
      <c r="CK173" s="15">
        <v>139</v>
      </c>
      <c r="CL173" s="15">
        <f t="shared" si="175"/>
        <v>351</v>
      </c>
      <c r="CM173" s="20">
        <v>184.21</v>
      </c>
      <c r="CN173" s="20">
        <f t="shared" si="154"/>
        <v>64657.710000000006</v>
      </c>
      <c r="CO173" s="15">
        <f>IF(Table1[[#This Row],[Check 4 Status]]="Continued", Table1[[#This Row],[Check 4 Students Summer]], 0)</f>
        <v>73</v>
      </c>
      <c r="CP173" s="20">
        <f>Table1[[#This Row],[Check 4 Per Student Savings]]*CO173</f>
        <v>13447.33</v>
      </c>
      <c r="CQ173" s="15">
        <f>IF(Table1[[#This Row],[Check 4 Status]]="Continued", Table1[[#This Row],[Check 4 Students Fall]], 0)</f>
        <v>139</v>
      </c>
      <c r="CR173" s="20">
        <f>Table1[[#This Row],[Check 4 Per Student Savings]]*CQ173</f>
        <v>25605.190000000002</v>
      </c>
      <c r="CS173" s="15">
        <f>IF(Table1[[#This Row],[Check 4 Status]]="Continued", Table1[[#This Row],[Check 4 Students Spring]], 0)</f>
        <v>139</v>
      </c>
      <c r="CT173" s="20">
        <f>Table1[[#This Row],[Check 4 Per Student Savings]]*CS173</f>
        <v>25605.190000000002</v>
      </c>
      <c r="CU173" s="89">
        <f t="shared" si="155"/>
        <v>351</v>
      </c>
      <c r="CV173" s="20">
        <f t="shared" si="156"/>
        <v>64657.710000000006</v>
      </c>
      <c r="CW173" s="20" t="s">
        <v>145</v>
      </c>
      <c r="CX173" s="15">
        <v>148</v>
      </c>
      <c r="CY173" s="15">
        <v>178</v>
      </c>
      <c r="CZ173" s="15">
        <v>208</v>
      </c>
      <c r="DA173" s="15">
        <f t="shared" si="157"/>
        <v>534</v>
      </c>
      <c r="DB173" s="20">
        <v>184.21</v>
      </c>
      <c r="DC173" s="20">
        <f t="shared" si="158"/>
        <v>98368.14</v>
      </c>
      <c r="DD173" s="23" t="s">
        <v>136</v>
      </c>
      <c r="DE173" s="15">
        <f>IF(Table1[[#This Row],[Check 5 Status]]="Continued", Table1[[#This Row],[Check 5 Students Summer]], 0)</f>
        <v>148</v>
      </c>
      <c r="DF173" s="20">
        <f>Table1[[#This Row],[Check 5 Per Student Savings]]*DE173</f>
        <v>27263.08</v>
      </c>
      <c r="DG173" s="15">
        <f>IF(Table1[[#This Row],[Check 5 Status]]="Continued", Table1[[#This Row],[Check 5 Students Fall]], 0)</f>
        <v>178</v>
      </c>
      <c r="DH173" s="20">
        <f>Table1[[#This Row],[Check 5 Per Student Savings]]*DG173</f>
        <v>32789.380000000005</v>
      </c>
      <c r="DI173" s="15">
        <f>IF(Table1[[#This Row],[Check 5 Status]]="Continued", Table1[[#This Row],[Check 5 Students Spring]], 0)</f>
        <v>208</v>
      </c>
      <c r="DJ173" s="20">
        <f>Table1[[#This Row],[Check 5 Per Student Savings]]*DI173</f>
        <v>38315.68</v>
      </c>
      <c r="DK173" s="15">
        <f t="shared" si="159"/>
        <v>534</v>
      </c>
      <c r="DL173" s="20">
        <f t="shared" si="160"/>
        <v>98368.140000000014</v>
      </c>
      <c r="DM173" s="20" t="s">
        <v>145</v>
      </c>
      <c r="DN173" s="15">
        <v>148</v>
      </c>
      <c r="DO173" s="15">
        <v>178</v>
      </c>
      <c r="DP173" s="15">
        <v>208</v>
      </c>
      <c r="DQ173" s="15">
        <f t="shared" si="161"/>
        <v>534</v>
      </c>
      <c r="DR173" s="20">
        <v>184.21</v>
      </c>
      <c r="DS173" s="20">
        <f t="shared" si="162"/>
        <v>98368.14</v>
      </c>
      <c r="DT173" s="23" t="s">
        <v>136</v>
      </c>
      <c r="DU173" s="15">
        <f>IF(Table1[[#This Row],[Check 6 Status]]="Continued", Table1[[#This Row],[Check 6 Students Summer]], 0)</f>
        <v>148</v>
      </c>
      <c r="DV173" s="20">
        <f>Table1[[#This Row],[Check 6 Per Student Savings]]*DU173</f>
        <v>27263.08</v>
      </c>
      <c r="DW173" s="15">
        <f>IF(Table1[[#This Row],[Check 6 Status]]="Continued", Table1[[#This Row],[Check 6 Students Fall]], 0)</f>
        <v>178</v>
      </c>
      <c r="DX173" s="20">
        <f>Table1[[#This Row],[Check 6 Per Student Savings]]*DW173</f>
        <v>32789.380000000005</v>
      </c>
      <c r="DY173" s="15">
        <f>IF(Table1[[#This Row],[Check 6 Status]]="Continued", Table1[[#This Row],[Check 6 Students Spring]], 0)</f>
        <v>208</v>
      </c>
      <c r="DZ173" s="20">
        <f>Table1[[#This Row],[Check 6 Per Student Savings]]*DY173</f>
        <v>38315.68</v>
      </c>
      <c r="EA173" s="15">
        <f t="shared" si="165"/>
        <v>534</v>
      </c>
      <c r="EB173" s="20">
        <f t="shared" si="166"/>
        <v>98368.140000000014</v>
      </c>
      <c r="EC173"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2223</v>
      </c>
      <c r="ED173"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395360.70000000007</v>
      </c>
      <c r="EE173" s="20">
        <f>Table1[[#This Row],[Grand Total Savings]]/Table1[[#This Row],[Total Award]]</f>
        <v>15.324058139534886</v>
      </c>
      <c r="EF173" s="13"/>
      <c r="EG173" s="13"/>
      <c r="EH173" s="13"/>
      <c r="EI173" s="13"/>
      <c r="EJ173" s="13"/>
      <c r="EK173" s="13"/>
      <c r="EL173" s="13"/>
      <c r="FB173" s="13"/>
      <c r="FC173" s="13"/>
      <c r="FD173" s="13"/>
      <c r="FE173" s="13"/>
    </row>
    <row r="174" spans="1:161" x14ac:dyDescent="0.25">
      <c r="A174" s="116">
        <v>336</v>
      </c>
      <c r="B174" s="39">
        <v>10</v>
      </c>
      <c r="C174" s="23" t="s">
        <v>4</v>
      </c>
      <c r="D174" s="71" t="s">
        <v>134</v>
      </c>
      <c r="E174" s="13" t="s">
        <v>219</v>
      </c>
      <c r="F174" s="52">
        <v>10800</v>
      </c>
      <c r="G174" s="23" t="s">
        <v>136</v>
      </c>
      <c r="H174" s="28" t="s">
        <v>822</v>
      </c>
      <c r="I174" s="28" t="s">
        <v>823</v>
      </c>
      <c r="J174" s="28" t="s">
        <v>657</v>
      </c>
      <c r="K174" s="28" t="s">
        <v>824</v>
      </c>
      <c r="L174" s="28" t="s">
        <v>277</v>
      </c>
      <c r="M174" s="13" t="s">
        <v>142</v>
      </c>
      <c r="N174" s="13" t="s">
        <v>142</v>
      </c>
      <c r="O174" s="13" t="s">
        <v>153</v>
      </c>
      <c r="P174" s="20">
        <v>7100</v>
      </c>
      <c r="Q174" s="13">
        <v>77</v>
      </c>
      <c r="R174" s="20">
        <v>92</v>
      </c>
      <c r="S174" s="15">
        <v>26</v>
      </c>
      <c r="T174" s="15">
        <v>51</v>
      </c>
      <c r="U174" s="15">
        <v>51</v>
      </c>
      <c r="V174" s="13" t="s">
        <v>809</v>
      </c>
      <c r="W174" s="13" t="s">
        <v>144</v>
      </c>
      <c r="Z174" s="13" t="s">
        <v>145</v>
      </c>
      <c r="AA174" s="15">
        <v>0</v>
      </c>
      <c r="AB174" s="20">
        <v>0</v>
      </c>
      <c r="AC174" s="15">
        <v>0</v>
      </c>
      <c r="AD174" s="20">
        <f t="shared" si="181"/>
        <v>0</v>
      </c>
      <c r="AE174" s="15">
        <v>0</v>
      </c>
      <c r="AF174" s="20">
        <f t="shared" si="182"/>
        <v>0</v>
      </c>
      <c r="AG174" s="15">
        <v>0</v>
      </c>
      <c r="AH174" s="20">
        <f t="shared" si="183"/>
        <v>0</v>
      </c>
      <c r="AI174" s="15">
        <v>0</v>
      </c>
      <c r="AJ174" s="20">
        <f t="shared" si="184"/>
        <v>0</v>
      </c>
      <c r="AK174" s="15">
        <v>0</v>
      </c>
      <c r="AL174" s="20">
        <f t="shared" si="185"/>
        <v>0</v>
      </c>
      <c r="AM174" s="15">
        <v>0</v>
      </c>
      <c r="AN174" s="20">
        <v>0</v>
      </c>
      <c r="AO174" s="16">
        <v>0</v>
      </c>
      <c r="AP174" s="20">
        <v>0</v>
      </c>
      <c r="AQ174" s="16">
        <v>0</v>
      </c>
      <c r="AR174" s="20">
        <v>0</v>
      </c>
      <c r="AS174" s="16">
        <v>0</v>
      </c>
      <c r="AT174" s="20">
        <v>0</v>
      </c>
      <c r="AU174" s="16">
        <v>0</v>
      </c>
      <c r="AV174" s="20">
        <v>0</v>
      </c>
      <c r="AW174" s="16">
        <v>0</v>
      </c>
      <c r="AX174" s="20">
        <v>0</v>
      </c>
      <c r="AY174" s="16">
        <v>0</v>
      </c>
      <c r="AZ174" s="20">
        <v>0</v>
      </c>
      <c r="BA174" s="16">
        <v>0</v>
      </c>
      <c r="BB174" s="20">
        <v>0</v>
      </c>
      <c r="BC174" s="13" t="s">
        <v>145</v>
      </c>
      <c r="BD174" s="16">
        <v>26</v>
      </c>
      <c r="BE174" s="16">
        <v>51</v>
      </c>
      <c r="BF174" s="16">
        <v>51</v>
      </c>
      <c r="BG174" s="16">
        <f t="shared" si="188"/>
        <v>128</v>
      </c>
      <c r="BH174" s="20">
        <v>92</v>
      </c>
      <c r="BI174" s="20">
        <f>Table1[[#This Row],[Check 2 Students Total]]*Table1[[#This Row],[Summer 2018 Price Check]]</f>
        <v>11776</v>
      </c>
      <c r="BJ174" s="16">
        <f>IF(Table1[[#This Row],[Sustainability Check 2 (2018-2019) Status]]="Continued", Table1[[#This Row],[Check 2 Students Summer]], 0)</f>
        <v>26</v>
      </c>
      <c r="BK174" s="20">
        <f>Table1[[#This Row],[Summer 2018 Price Check]]*BJ174</f>
        <v>2392</v>
      </c>
      <c r="BL174" s="16">
        <f>IF(Table1[[#This Row],[Sustainability Check 2 (2018-2019) Status]]="Continued", Table1[[#This Row],[Check 2 Students Fall]], 0)</f>
        <v>51</v>
      </c>
      <c r="BM174" s="20">
        <f>Table1[[#This Row],[Summer 2018 Price Check]]*BL174</f>
        <v>4692</v>
      </c>
      <c r="BN174" s="15">
        <f>IF(Table1[[#This Row],[Sustainability Check 2 (2018-2019) Status]]="Continued", Table1[Check 2 Students Spring], 0)</f>
        <v>51</v>
      </c>
      <c r="BO174" s="20">
        <f>Table1[[#This Row],[Summer 2018 Price Check]]*Table1[[#This Row],[Spring 2019 Students]]</f>
        <v>4692</v>
      </c>
      <c r="BP174" s="16">
        <f t="shared" si="149"/>
        <v>128</v>
      </c>
      <c r="BQ174" s="20">
        <f t="shared" si="150"/>
        <v>11776</v>
      </c>
      <c r="BR174" s="13" t="s">
        <v>145</v>
      </c>
      <c r="BS174" s="15">
        <v>13</v>
      </c>
      <c r="BT174" s="15">
        <v>49</v>
      </c>
      <c r="BU174" s="15">
        <v>60</v>
      </c>
      <c r="BV174" s="15">
        <f t="shared" si="180"/>
        <v>122</v>
      </c>
      <c r="BW174" s="20">
        <v>92</v>
      </c>
      <c r="BX174" s="20">
        <f t="shared" si="151"/>
        <v>11224</v>
      </c>
      <c r="BY174" s="13" t="s">
        <v>809</v>
      </c>
      <c r="BZ174" s="15">
        <f>IF(Table1[[#This Row],[Check 3 Status]]="Continued", Table1[[#This Row],[Check 3 Students Summer]], 0)</f>
        <v>13</v>
      </c>
      <c r="CA174" s="20">
        <f>Table1[[#This Row],[Check 3 Per Student Savings]]*BZ174</f>
        <v>1196</v>
      </c>
      <c r="CB174" s="15">
        <f>IF(Table1[[#This Row],[Check 3 Status]]="Continued", Table1[[#This Row],[Check 3 Students Fall]], 0)</f>
        <v>49</v>
      </c>
      <c r="CC174" s="20">
        <f>Table1[[#This Row],[Check 3 Per Student Savings]]*CB174</f>
        <v>4508</v>
      </c>
      <c r="CD174" s="15">
        <f>IF(Table1[[#This Row],[Check 3 Status]]="Continued", Table1[[#This Row],[Check 3 Students Spring]], 0)</f>
        <v>60</v>
      </c>
      <c r="CE174" s="20">
        <f>Table1[[#This Row],[Check 3 Per Student Savings]]*CD174</f>
        <v>5520</v>
      </c>
      <c r="CF174" s="15">
        <f t="shared" si="152"/>
        <v>122</v>
      </c>
      <c r="CG174" s="20">
        <f t="shared" si="153"/>
        <v>11224</v>
      </c>
      <c r="CH174" s="20" t="s">
        <v>145</v>
      </c>
      <c r="CI174" s="15">
        <v>13</v>
      </c>
      <c r="CJ174" s="15">
        <v>49</v>
      </c>
      <c r="CK174" s="15">
        <v>60</v>
      </c>
      <c r="CL174" s="15">
        <f t="shared" si="175"/>
        <v>122</v>
      </c>
      <c r="CM174" s="20">
        <v>92</v>
      </c>
      <c r="CN174" s="20">
        <f t="shared" si="154"/>
        <v>11224</v>
      </c>
      <c r="CO174" s="15">
        <f>IF(Table1[[#This Row],[Check 4 Status]]="Continued", Table1[[#This Row],[Check 4 Students Summer]], 0)</f>
        <v>13</v>
      </c>
      <c r="CP174" s="20">
        <f>Table1[[#This Row],[Check 4 Per Student Savings]]*CO174</f>
        <v>1196</v>
      </c>
      <c r="CQ174" s="15">
        <f>IF(Table1[[#This Row],[Check 4 Status]]="Continued", Table1[[#This Row],[Check 4 Students Fall]], 0)</f>
        <v>49</v>
      </c>
      <c r="CR174" s="20">
        <f>Table1[[#This Row],[Check 4 Per Student Savings]]*CQ174</f>
        <v>4508</v>
      </c>
      <c r="CS174" s="15">
        <f>IF(Table1[[#This Row],[Check 4 Status]]="Continued", Table1[[#This Row],[Check 4 Students Spring]], 0)</f>
        <v>60</v>
      </c>
      <c r="CT174" s="20">
        <f>Table1[[#This Row],[Check 4 Per Student Savings]]*CS174</f>
        <v>5520</v>
      </c>
      <c r="CU174" s="89">
        <f t="shared" si="155"/>
        <v>122</v>
      </c>
      <c r="CV174" s="20">
        <f t="shared" si="156"/>
        <v>11224</v>
      </c>
      <c r="CW174" s="20" t="s">
        <v>145</v>
      </c>
      <c r="CX174" s="15">
        <v>26</v>
      </c>
      <c r="CY174" s="15">
        <v>32</v>
      </c>
      <c r="CZ174" s="15">
        <v>32</v>
      </c>
      <c r="DA174" s="15">
        <f t="shared" si="157"/>
        <v>90</v>
      </c>
      <c r="DB174" s="20">
        <v>92</v>
      </c>
      <c r="DC174" s="20">
        <f t="shared" si="158"/>
        <v>8280</v>
      </c>
      <c r="DD174" s="23" t="s">
        <v>136</v>
      </c>
      <c r="DE174" s="15">
        <f>IF(Table1[[#This Row],[Check 5 Status]]="Continued", Table1[[#This Row],[Check 5 Students Summer]], 0)</f>
        <v>26</v>
      </c>
      <c r="DF174" s="20">
        <f>Table1[[#This Row],[Check 5 Per Student Savings]]*DE174</f>
        <v>2392</v>
      </c>
      <c r="DG174" s="15">
        <f>IF(Table1[[#This Row],[Check 5 Status]]="Continued", Table1[[#This Row],[Check 5 Students Fall]], 0)</f>
        <v>32</v>
      </c>
      <c r="DH174" s="20">
        <f>Table1[[#This Row],[Check 5 Per Student Savings]]*DG174</f>
        <v>2944</v>
      </c>
      <c r="DI174" s="15">
        <f>IF(Table1[[#This Row],[Check 5 Status]]="Continued", Table1[[#This Row],[Check 5 Students Spring]], 0)</f>
        <v>32</v>
      </c>
      <c r="DJ174" s="20">
        <f>Table1[[#This Row],[Check 5 Per Student Savings]]*DI174</f>
        <v>2944</v>
      </c>
      <c r="DK174" s="15">
        <f t="shared" si="159"/>
        <v>90</v>
      </c>
      <c r="DL174" s="20">
        <f t="shared" si="160"/>
        <v>8280</v>
      </c>
      <c r="DM174" s="20" t="s">
        <v>145</v>
      </c>
      <c r="DN174" s="15">
        <v>20</v>
      </c>
      <c r="DO174" s="15">
        <v>20</v>
      </c>
      <c r="DP174" s="15">
        <v>20</v>
      </c>
      <c r="DQ174" s="15">
        <f t="shared" si="161"/>
        <v>60</v>
      </c>
      <c r="DR174" s="20">
        <v>60</v>
      </c>
      <c r="DS174" s="20">
        <f t="shared" si="162"/>
        <v>3600</v>
      </c>
      <c r="DT174" s="23" t="s">
        <v>136</v>
      </c>
      <c r="DU174" s="15">
        <f>IF(Table1[[#This Row],[Check 6 Status]]="Continued", Table1[[#This Row],[Check 6 Students Summer]], 0)</f>
        <v>20</v>
      </c>
      <c r="DV174" s="20">
        <f>Table1[[#This Row],[Check 6 Per Student Savings]]*DU174</f>
        <v>1200</v>
      </c>
      <c r="DW174" s="15">
        <f>IF(Table1[[#This Row],[Check 6 Status]]="Continued", Table1[[#This Row],[Check 6 Students Fall]], 0)</f>
        <v>20</v>
      </c>
      <c r="DX174" s="20">
        <f>Table1[[#This Row],[Check 6 Per Student Savings]]*DW174</f>
        <v>1200</v>
      </c>
      <c r="DY174" s="15">
        <f>IF(Table1[[#This Row],[Check 6 Status]]="Continued", Table1[[#This Row],[Check 6 Students Spring]], 0)</f>
        <v>20</v>
      </c>
      <c r="DZ174" s="20">
        <f>Table1[[#This Row],[Check 6 Per Student Savings]]*DY174</f>
        <v>1200</v>
      </c>
      <c r="EA174" s="15">
        <f t="shared" si="165"/>
        <v>60</v>
      </c>
      <c r="EB174" s="20">
        <f t="shared" si="166"/>
        <v>3600</v>
      </c>
      <c r="EC174"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522</v>
      </c>
      <c r="ED174"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46104</v>
      </c>
      <c r="EE174" s="20">
        <f>Table1[[#This Row],[Grand Total Savings]]/Table1[[#This Row],[Total Award]]</f>
        <v>4.2688888888888892</v>
      </c>
      <c r="EF174" s="13"/>
      <c r="EG174" s="13"/>
      <c r="EH174" s="13"/>
      <c r="EI174" s="13"/>
      <c r="EJ174" s="13"/>
      <c r="EK174" s="13"/>
      <c r="EL174" s="13"/>
      <c r="FB174" s="13"/>
      <c r="FC174" s="13"/>
      <c r="FD174" s="13"/>
      <c r="FE174" s="13"/>
    </row>
    <row r="175" spans="1:161" x14ac:dyDescent="0.25">
      <c r="A175" s="116">
        <v>337</v>
      </c>
      <c r="B175" s="39">
        <v>10</v>
      </c>
      <c r="C175" s="23" t="s">
        <v>4</v>
      </c>
      <c r="D175" s="71" t="s">
        <v>134</v>
      </c>
      <c r="E175" s="13" t="s">
        <v>256</v>
      </c>
      <c r="F175" s="52">
        <v>10800</v>
      </c>
      <c r="G175" s="23" t="s">
        <v>136</v>
      </c>
      <c r="H175" s="28" t="s">
        <v>825</v>
      </c>
      <c r="I175" s="28" t="s">
        <v>826</v>
      </c>
      <c r="J175" s="28" t="s">
        <v>827</v>
      </c>
      <c r="K175" s="28" t="s">
        <v>828</v>
      </c>
      <c r="L175" s="28" t="s">
        <v>277</v>
      </c>
      <c r="M175" s="13" t="s">
        <v>163</v>
      </c>
      <c r="N175" s="13" t="s">
        <v>142</v>
      </c>
      <c r="O175" s="13" t="s">
        <v>153</v>
      </c>
      <c r="P175" s="20">
        <v>83300</v>
      </c>
      <c r="Q175" s="13">
        <v>350</v>
      </c>
      <c r="R175" s="20">
        <v>238</v>
      </c>
      <c r="S175" s="15">
        <v>175</v>
      </c>
      <c r="T175" s="15">
        <v>175</v>
      </c>
      <c r="U175" s="15">
        <v>175</v>
      </c>
      <c r="V175" s="13" t="s">
        <v>762</v>
      </c>
      <c r="W175" s="13" t="s">
        <v>144</v>
      </c>
      <c r="Z175" s="13" t="s">
        <v>145</v>
      </c>
      <c r="AA175" s="15">
        <v>0</v>
      </c>
      <c r="AB175" s="20">
        <v>0</v>
      </c>
      <c r="AC175" s="15">
        <v>0</v>
      </c>
      <c r="AD175" s="20">
        <f t="shared" si="181"/>
        <v>0</v>
      </c>
      <c r="AE175" s="15">
        <v>0</v>
      </c>
      <c r="AF175" s="20">
        <f t="shared" si="182"/>
        <v>0</v>
      </c>
      <c r="AG175" s="15">
        <v>0</v>
      </c>
      <c r="AH175" s="20">
        <f t="shared" si="183"/>
        <v>0</v>
      </c>
      <c r="AI175" s="15">
        <v>0</v>
      </c>
      <c r="AJ175" s="20">
        <f t="shared" si="184"/>
        <v>0</v>
      </c>
      <c r="AK175" s="15">
        <v>0</v>
      </c>
      <c r="AL175" s="20">
        <f t="shared" si="185"/>
        <v>0</v>
      </c>
      <c r="AM175" s="15">
        <v>0</v>
      </c>
      <c r="AN175" s="20">
        <v>0</v>
      </c>
      <c r="AO175" s="16">
        <v>0</v>
      </c>
      <c r="AP175" s="20">
        <v>0</v>
      </c>
      <c r="AQ175" s="16">
        <v>0</v>
      </c>
      <c r="AR175" s="20">
        <v>0</v>
      </c>
      <c r="AS175" s="16">
        <v>0</v>
      </c>
      <c r="AT175" s="20">
        <v>0</v>
      </c>
      <c r="AU175" s="16">
        <v>0</v>
      </c>
      <c r="AV175" s="20">
        <v>0</v>
      </c>
      <c r="AW175" s="16">
        <v>0</v>
      </c>
      <c r="AX175" s="20">
        <v>0</v>
      </c>
      <c r="AY175" s="16">
        <f>Table1[[#This Row],[Students Per Spring]]</f>
        <v>175</v>
      </c>
      <c r="AZ175" s="20">
        <f>$R175*AY175</f>
        <v>41650</v>
      </c>
      <c r="BA175" s="16">
        <f>AU175+AW175+AY175</f>
        <v>175</v>
      </c>
      <c r="BB175" s="20">
        <f>AV175+AX175+AZ175</f>
        <v>41650</v>
      </c>
      <c r="BC175" s="13" t="s">
        <v>145</v>
      </c>
      <c r="BD175" s="16">
        <v>175</v>
      </c>
      <c r="BE175" s="16">
        <v>175</v>
      </c>
      <c r="BF175" s="16">
        <v>175</v>
      </c>
      <c r="BG175" s="16">
        <f t="shared" si="188"/>
        <v>525</v>
      </c>
      <c r="BH175" s="20">
        <v>238</v>
      </c>
      <c r="BI175" s="20">
        <f>Table1[[#This Row],[Check 2 Students Total]]*Table1[[#This Row],[Summer 2018 Price Check]]</f>
        <v>124950</v>
      </c>
      <c r="BJ175" s="16">
        <f>IF(Table1[[#This Row],[Sustainability Check 2 (2018-2019) Status]]="Continued", Table1[[#This Row],[Check 2 Students Summer]], 0)</f>
        <v>175</v>
      </c>
      <c r="BK175" s="20">
        <f>Table1[[#This Row],[Summer 2018 Price Check]]*BJ175</f>
        <v>41650</v>
      </c>
      <c r="BL175" s="16">
        <f>IF(Table1[[#This Row],[Sustainability Check 2 (2018-2019) Status]]="Continued", Table1[[#This Row],[Check 2 Students Fall]], 0)</f>
        <v>175</v>
      </c>
      <c r="BM175" s="20">
        <f>Table1[[#This Row],[Summer 2018 Price Check]]*BL175</f>
        <v>41650</v>
      </c>
      <c r="BN175" s="15">
        <f>IF(Table1[[#This Row],[Sustainability Check 2 (2018-2019) Status]]="Continued", Table1[Check 2 Students Spring], 0)</f>
        <v>175</v>
      </c>
      <c r="BO175" s="20">
        <f>Table1[[#This Row],[Summer 2018 Price Check]]*Table1[[#This Row],[Spring 2019 Students]]</f>
        <v>41650</v>
      </c>
      <c r="BP175" s="16">
        <f t="shared" si="149"/>
        <v>525</v>
      </c>
      <c r="BQ175" s="20">
        <f t="shared" si="150"/>
        <v>124950</v>
      </c>
      <c r="BR175" s="13" t="s">
        <v>145</v>
      </c>
      <c r="BS175" s="15">
        <v>33</v>
      </c>
      <c r="BT175" s="15">
        <v>123</v>
      </c>
      <c r="BU175" s="15">
        <v>100</v>
      </c>
      <c r="BV175" s="15">
        <f t="shared" si="180"/>
        <v>256</v>
      </c>
      <c r="BW175" s="20">
        <v>55</v>
      </c>
      <c r="BX175" s="20">
        <f t="shared" si="151"/>
        <v>14080</v>
      </c>
      <c r="BY175" s="13" t="s">
        <v>762</v>
      </c>
      <c r="BZ175" s="15">
        <f>IF(Table1[[#This Row],[Check 3 Status]]="Continued", Table1[[#This Row],[Check 3 Students Summer]], 0)</f>
        <v>33</v>
      </c>
      <c r="CA175" s="20">
        <f>Table1[[#This Row],[Check 3 Per Student Savings]]*BZ175</f>
        <v>1815</v>
      </c>
      <c r="CB175" s="15">
        <f>IF(Table1[[#This Row],[Check 3 Status]]="Continued", Table1[[#This Row],[Check 3 Students Fall]], 0)</f>
        <v>123</v>
      </c>
      <c r="CC175" s="20">
        <f>Table1[[#This Row],[Check 3 Per Student Savings]]*CB175</f>
        <v>6765</v>
      </c>
      <c r="CD175" s="15">
        <f>IF(Table1[[#This Row],[Check 3 Status]]="Continued", Table1[[#This Row],[Check 3 Students Spring]], 0)</f>
        <v>100</v>
      </c>
      <c r="CE175" s="20">
        <f>Table1[[#This Row],[Check 3 Per Student Savings]]*CD175</f>
        <v>5500</v>
      </c>
      <c r="CF175" s="15">
        <f t="shared" si="152"/>
        <v>256</v>
      </c>
      <c r="CG175" s="20">
        <f t="shared" si="153"/>
        <v>14080</v>
      </c>
      <c r="CH175" s="20" t="s">
        <v>145</v>
      </c>
      <c r="CI175" s="15">
        <v>33</v>
      </c>
      <c r="CJ175" s="15">
        <v>123</v>
      </c>
      <c r="CK175" s="15">
        <v>100</v>
      </c>
      <c r="CL175" s="15">
        <v>0</v>
      </c>
      <c r="CM175" s="20">
        <v>0</v>
      </c>
      <c r="CN175" s="20">
        <f t="shared" si="154"/>
        <v>0</v>
      </c>
      <c r="CO175" s="15">
        <f>IF(Table1[[#This Row],[Check 4 Status]]="Continued", Table1[[#This Row],[Check 4 Students Summer]], 0)</f>
        <v>33</v>
      </c>
      <c r="CP175" s="20">
        <f>Table1[[#This Row],[Check 4 Per Student Savings]]*CO175</f>
        <v>0</v>
      </c>
      <c r="CQ175" s="15">
        <f>IF(Table1[[#This Row],[Check 4 Status]]="Continued", Table1[[#This Row],[Check 4 Students Fall]], 0)</f>
        <v>123</v>
      </c>
      <c r="CR175" s="20">
        <f>Table1[[#This Row],[Check 4 Per Student Savings]]*CQ175</f>
        <v>0</v>
      </c>
      <c r="CS175" s="15">
        <f>IF(Table1[[#This Row],[Check 4 Status]]="Continued", Table1[[#This Row],[Check 4 Students Spring]], 0)</f>
        <v>100</v>
      </c>
      <c r="CT175" s="20">
        <f>Table1[[#This Row],[Check 4 Per Student Savings]]*CS175</f>
        <v>0</v>
      </c>
      <c r="CU175" s="89">
        <f t="shared" si="155"/>
        <v>256</v>
      </c>
      <c r="CV175" s="20">
        <f t="shared" si="156"/>
        <v>0</v>
      </c>
      <c r="CW175" s="20" t="s">
        <v>145</v>
      </c>
      <c r="CX175" s="15">
        <v>175</v>
      </c>
      <c r="CY175" s="15">
        <v>175</v>
      </c>
      <c r="CZ175" s="15">
        <v>175</v>
      </c>
      <c r="DA175" s="15">
        <f t="shared" si="157"/>
        <v>525</v>
      </c>
      <c r="DB175" s="20">
        <v>0</v>
      </c>
      <c r="DC175" s="20">
        <f t="shared" si="158"/>
        <v>0</v>
      </c>
      <c r="DD175" s="23" t="s">
        <v>136</v>
      </c>
      <c r="DE175" s="15">
        <f>IF(Table1[[#This Row],[Check 5 Status]]="Continued", Table1[[#This Row],[Check 5 Students Summer]], 0)</f>
        <v>175</v>
      </c>
      <c r="DF175" s="20">
        <f>Table1[[#This Row],[Check 5 Per Student Savings]]*DE175</f>
        <v>0</v>
      </c>
      <c r="DG175" s="15">
        <f>IF(Table1[[#This Row],[Check 5 Status]]="Continued", Table1[[#This Row],[Check 5 Students Fall]], 0)</f>
        <v>175</v>
      </c>
      <c r="DH175" s="20">
        <f>Table1[[#This Row],[Check 5 Per Student Savings]]*DG175</f>
        <v>0</v>
      </c>
      <c r="DI175" s="15">
        <f>IF(Table1[[#This Row],[Check 5 Status]]="Continued", Table1[[#This Row],[Check 5 Students Spring]], 0)</f>
        <v>175</v>
      </c>
      <c r="DJ175" s="20">
        <f>Table1[[#This Row],[Check 5 Per Student Savings]]*DI175</f>
        <v>0</v>
      </c>
      <c r="DK175" s="15">
        <f t="shared" si="159"/>
        <v>525</v>
      </c>
      <c r="DL175" s="20">
        <f t="shared" si="160"/>
        <v>0</v>
      </c>
      <c r="DM175" s="20" t="s">
        <v>145</v>
      </c>
      <c r="DN175" s="15">
        <v>175</v>
      </c>
      <c r="DO175" s="15">
        <v>175</v>
      </c>
      <c r="DP175" s="15">
        <v>175</v>
      </c>
      <c r="DQ175" s="15">
        <f t="shared" si="161"/>
        <v>525</v>
      </c>
      <c r="DR175" s="20">
        <v>0</v>
      </c>
      <c r="DS175" s="20">
        <f t="shared" si="162"/>
        <v>0</v>
      </c>
      <c r="DT175" s="23" t="s">
        <v>136</v>
      </c>
      <c r="DU175" s="15">
        <f>IF(Table1[[#This Row],[Check 6 Status]]="Continued", Table1[[#This Row],[Check 6 Students Summer]], 0)</f>
        <v>175</v>
      </c>
      <c r="DV175" s="20">
        <f>Table1[[#This Row],[Check 6 Per Student Savings]]*DU175</f>
        <v>0</v>
      </c>
      <c r="DW175" s="15">
        <f>IF(Table1[[#This Row],[Check 6 Status]]="Continued", Table1[[#This Row],[Check 6 Students Fall]], 0)</f>
        <v>175</v>
      </c>
      <c r="DX175" s="20">
        <f>Table1[[#This Row],[Check 6 Per Student Savings]]*DW175</f>
        <v>0</v>
      </c>
      <c r="DY175" s="15">
        <f>IF(Table1[[#This Row],[Check 6 Status]]="Continued", Table1[[#This Row],[Check 6 Students Spring]], 0)</f>
        <v>175</v>
      </c>
      <c r="DZ175" s="20">
        <f>Table1[[#This Row],[Check 6 Per Student Savings]]*DY175</f>
        <v>0</v>
      </c>
      <c r="EA175" s="15">
        <f t="shared" si="165"/>
        <v>525</v>
      </c>
      <c r="EB175" s="20">
        <f t="shared" si="166"/>
        <v>0</v>
      </c>
      <c r="EC175"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2262</v>
      </c>
      <c r="ED175"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180680</v>
      </c>
      <c r="EE175" s="20">
        <f>Table1[[#This Row],[Grand Total Savings]]/Table1[[#This Row],[Total Award]]</f>
        <v>16.729629629629631</v>
      </c>
      <c r="EF175" s="13"/>
      <c r="EG175" s="13"/>
      <c r="EH175" s="13"/>
      <c r="EI175" s="13"/>
      <c r="EJ175" s="13"/>
      <c r="EK175" s="13"/>
      <c r="EL175" s="13"/>
      <c r="FB175" s="13"/>
      <c r="FC175" s="13"/>
      <c r="FD175" s="13"/>
      <c r="FE175" s="13"/>
    </row>
    <row r="176" spans="1:161" x14ac:dyDescent="0.25">
      <c r="A176" s="116">
        <v>338</v>
      </c>
      <c r="B176" s="39">
        <v>10</v>
      </c>
      <c r="C176" s="23" t="s">
        <v>4</v>
      </c>
      <c r="D176" s="71" t="s">
        <v>134</v>
      </c>
      <c r="E176" s="13" t="s">
        <v>307</v>
      </c>
      <c r="F176" s="52">
        <v>10800</v>
      </c>
      <c r="G176" s="23" t="s">
        <v>136</v>
      </c>
      <c r="H176" s="28" t="s">
        <v>829</v>
      </c>
      <c r="I176" s="28" t="s">
        <v>830</v>
      </c>
      <c r="J176" s="28" t="s">
        <v>831</v>
      </c>
      <c r="K176" s="28" t="s">
        <v>832</v>
      </c>
      <c r="L176" s="28" t="s">
        <v>201</v>
      </c>
      <c r="M176" s="13" t="s">
        <v>163</v>
      </c>
      <c r="N176" s="13" t="s">
        <v>163</v>
      </c>
      <c r="O176" s="13" t="s">
        <v>163</v>
      </c>
      <c r="P176" s="20">
        <v>1874</v>
      </c>
      <c r="Q176" s="13">
        <v>25</v>
      </c>
      <c r="R176" s="20">
        <v>75</v>
      </c>
      <c r="S176" s="15">
        <v>25</v>
      </c>
      <c r="T176" s="15">
        <v>0</v>
      </c>
      <c r="U176" s="15">
        <v>0</v>
      </c>
      <c r="V176" s="13" t="s">
        <v>809</v>
      </c>
      <c r="W176" s="13" t="s">
        <v>144</v>
      </c>
      <c r="Z176" s="13" t="s">
        <v>145</v>
      </c>
      <c r="AA176" s="15">
        <v>0</v>
      </c>
      <c r="AB176" s="20">
        <v>0</v>
      </c>
      <c r="AC176" s="15">
        <v>0</v>
      </c>
      <c r="AD176" s="20">
        <f t="shared" si="181"/>
        <v>0</v>
      </c>
      <c r="AE176" s="15">
        <v>0</v>
      </c>
      <c r="AF176" s="20">
        <f t="shared" si="182"/>
        <v>0</v>
      </c>
      <c r="AG176" s="15">
        <v>0</v>
      </c>
      <c r="AH176" s="20">
        <f t="shared" si="183"/>
        <v>0</v>
      </c>
      <c r="AI176" s="15">
        <v>0</v>
      </c>
      <c r="AJ176" s="20">
        <f t="shared" si="184"/>
        <v>0</v>
      </c>
      <c r="AK176" s="15">
        <v>0</v>
      </c>
      <c r="AL176" s="20">
        <f t="shared" si="185"/>
        <v>0</v>
      </c>
      <c r="AM176" s="15">
        <v>0</v>
      </c>
      <c r="AN176" s="20">
        <v>0</v>
      </c>
      <c r="AO176" s="16">
        <v>0</v>
      </c>
      <c r="AP176" s="20">
        <v>0</v>
      </c>
      <c r="AQ176" s="16">
        <v>0</v>
      </c>
      <c r="AR176" s="20">
        <v>0</v>
      </c>
      <c r="AS176" s="16">
        <v>0</v>
      </c>
      <c r="AT176" s="20">
        <v>0</v>
      </c>
      <c r="AU176" s="16">
        <v>0</v>
      </c>
      <c r="AV176" s="20">
        <v>0</v>
      </c>
      <c r="AW176" s="16">
        <v>0</v>
      </c>
      <c r="AX176" s="20">
        <v>0</v>
      </c>
      <c r="AY176" s="16">
        <v>0</v>
      </c>
      <c r="AZ176" s="20">
        <v>0</v>
      </c>
      <c r="BA176" s="16">
        <v>0</v>
      </c>
      <c r="BB176" s="20">
        <v>0</v>
      </c>
      <c r="BC176" s="13" t="s">
        <v>145</v>
      </c>
      <c r="BD176" s="16">
        <v>25</v>
      </c>
      <c r="BE176" s="16">
        <v>0</v>
      </c>
      <c r="BF176" s="16">
        <v>0</v>
      </c>
      <c r="BG176" s="16">
        <f t="shared" si="188"/>
        <v>25</v>
      </c>
      <c r="BH176" s="20">
        <v>75</v>
      </c>
      <c r="BI176" s="20">
        <f>Table1[[#This Row],[Check 2 Students Total]]*Table1[[#This Row],[Summer 2018 Price Check]]</f>
        <v>1875</v>
      </c>
      <c r="BJ176" s="16">
        <f>IF(Table1[[#This Row],[Sustainability Check 2 (2018-2019) Status]]="Continued", Table1[[#This Row],[Check 2 Students Summer]], 0)</f>
        <v>25</v>
      </c>
      <c r="BK176" s="20">
        <f>Table1[[#This Row],[Summer 2018 Price Check]]*BJ176</f>
        <v>1875</v>
      </c>
      <c r="BL176" s="16">
        <f>IF(Table1[[#This Row],[Sustainability Check 2 (2018-2019) Status]]="Continued", Table1[[#This Row],[Check 2 Students Fall]], 0)</f>
        <v>0</v>
      </c>
      <c r="BM176" s="20">
        <f>Table1[[#This Row],[Summer 2018 Price Check]]*BL176</f>
        <v>0</v>
      </c>
      <c r="BN176" s="15">
        <f>IF(Table1[[#This Row],[Sustainability Check 2 (2018-2019) Status]]="Continued", Table1[Check 2 Students Spring], 0)</f>
        <v>0</v>
      </c>
      <c r="BO176" s="20">
        <f>Table1[[#This Row],[Summer 2018 Price Check]]*Table1[[#This Row],[Spring 2019 Students]]</f>
        <v>0</v>
      </c>
      <c r="BP176" s="16">
        <f t="shared" si="149"/>
        <v>25</v>
      </c>
      <c r="BQ176" s="20">
        <f t="shared" si="150"/>
        <v>1875</v>
      </c>
      <c r="BR176" s="13" t="s">
        <v>145</v>
      </c>
      <c r="BS176" s="15">
        <v>25</v>
      </c>
      <c r="BT176" s="15">
        <v>0</v>
      </c>
      <c r="BU176" s="15">
        <v>0</v>
      </c>
      <c r="BV176" s="15">
        <f t="shared" si="180"/>
        <v>25</v>
      </c>
      <c r="BW176" s="20">
        <v>75</v>
      </c>
      <c r="BX176" s="20">
        <f t="shared" si="151"/>
        <v>1875</v>
      </c>
      <c r="BY176" s="13" t="s">
        <v>809</v>
      </c>
      <c r="BZ176" s="15">
        <f>IF(Table1[[#This Row],[Check 3 Status]]="Continued", Table1[[#This Row],[Check 3 Students Summer]], 0)</f>
        <v>25</v>
      </c>
      <c r="CA176" s="20">
        <f>Table1[[#This Row],[Check 3 Per Student Savings]]*BZ176</f>
        <v>1875</v>
      </c>
      <c r="CB176" s="15">
        <f>IF(Table1[[#This Row],[Check 3 Status]]="Continued", Table1[[#This Row],[Check 3 Students Fall]], 0)</f>
        <v>0</v>
      </c>
      <c r="CC176" s="20">
        <f>Table1[[#This Row],[Check 3 Per Student Savings]]*CB176</f>
        <v>0</v>
      </c>
      <c r="CD176" s="15">
        <f>IF(Table1[[#This Row],[Check 3 Status]]="Continued", Table1[[#This Row],[Check 3 Students Spring]], 0)</f>
        <v>0</v>
      </c>
      <c r="CE176" s="20">
        <f>Table1[[#This Row],[Check 3 Per Student Savings]]*CD176</f>
        <v>0</v>
      </c>
      <c r="CF176" s="15">
        <f t="shared" si="152"/>
        <v>25</v>
      </c>
      <c r="CG176" s="20">
        <f t="shared" si="153"/>
        <v>1875</v>
      </c>
      <c r="CH176" s="20" t="s">
        <v>145</v>
      </c>
      <c r="CI176" s="15">
        <v>25</v>
      </c>
      <c r="CJ176" s="15">
        <v>0</v>
      </c>
      <c r="CK176" s="15">
        <v>0</v>
      </c>
      <c r="CL176" s="15">
        <f>CI176+CJ176+CK176</f>
        <v>25</v>
      </c>
      <c r="CM176" s="20">
        <v>75</v>
      </c>
      <c r="CN176" s="20">
        <f t="shared" si="154"/>
        <v>1875</v>
      </c>
      <c r="CO176" s="15">
        <f>IF(Table1[[#This Row],[Check 4 Status]]="Continued", Table1[[#This Row],[Check 4 Students Summer]], 0)</f>
        <v>25</v>
      </c>
      <c r="CP176" s="20">
        <f>Table1[[#This Row],[Check 4 Per Student Savings]]*CO176</f>
        <v>1875</v>
      </c>
      <c r="CQ176" s="15">
        <f>IF(Table1[[#This Row],[Check 4 Status]]="Continued", Table1[[#This Row],[Check 4 Students Fall]], 0)</f>
        <v>0</v>
      </c>
      <c r="CR176" s="20">
        <f>Table1[[#This Row],[Check 4 Per Student Savings]]*CQ176</f>
        <v>0</v>
      </c>
      <c r="CS176" s="15">
        <f>IF(Table1[[#This Row],[Check 4 Status]]="Continued", Table1[[#This Row],[Check 4 Students Spring]], 0)</f>
        <v>0</v>
      </c>
      <c r="CT176" s="20">
        <f>Table1[[#This Row],[Check 4 Per Student Savings]]*CS176</f>
        <v>0</v>
      </c>
      <c r="CU176" s="89">
        <f t="shared" si="155"/>
        <v>25</v>
      </c>
      <c r="CV176" s="20">
        <f t="shared" si="156"/>
        <v>1875</v>
      </c>
      <c r="CW176" s="20" t="s">
        <v>145</v>
      </c>
      <c r="CX176" s="15">
        <v>25</v>
      </c>
      <c r="CY176" s="15">
        <v>0</v>
      </c>
      <c r="CZ176" s="15">
        <v>0</v>
      </c>
      <c r="DA176" s="15">
        <f t="shared" si="157"/>
        <v>25</v>
      </c>
      <c r="DB176" s="20">
        <v>75</v>
      </c>
      <c r="DC176" s="20">
        <f t="shared" si="158"/>
        <v>1875</v>
      </c>
      <c r="DD176" s="23" t="s">
        <v>136</v>
      </c>
      <c r="DE176" s="15">
        <f>IF(Table1[[#This Row],[Check 5 Status]]="Continued", Table1[[#This Row],[Check 5 Students Summer]], 0)</f>
        <v>25</v>
      </c>
      <c r="DF176" s="20">
        <f>Table1[[#This Row],[Check 5 Per Student Savings]]*DE176</f>
        <v>1875</v>
      </c>
      <c r="DG176" s="15">
        <f>IF(Table1[[#This Row],[Check 5 Status]]="Continued", Table1[[#This Row],[Check 5 Students Fall]], 0)</f>
        <v>0</v>
      </c>
      <c r="DH176" s="20">
        <f>Table1[[#This Row],[Check 5 Per Student Savings]]*DG176</f>
        <v>0</v>
      </c>
      <c r="DI176" s="15">
        <f>IF(Table1[[#This Row],[Check 5 Status]]="Continued", Table1[[#This Row],[Check 5 Students Spring]], 0)</f>
        <v>0</v>
      </c>
      <c r="DJ176" s="20">
        <f>Table1[[#This Row],[Check 5 Per Student Savings]]*DI176</f>
        <v>0</v>
      </c>
      <c r="DK176" s="15">
        <f t="shared" si="159"/>
        <v>25</v>
      </c>
      <c r="DL176" s="20">
        <f t="shared" si="160"/>
        <v>1875</v>
      </c>
      <c r="DM176" s="20" t="s">
        <v>145</v>
      </c>
      <c r="DN176" s="15">
        <v>25</v>
      </c>
      <c r="DO176" s="15">
        <v>0</v>
      </c>
      <c r="DP176" s="15">
        <v>0</v>
      </c>
      <c r="DQ176" s="15">
        <f t="shared" si="161"/>
        <v>25</v>
      </c>
      <c r="DR176" s="20">
        <v>75</v>
      </c>
      <c r="DS176" s="20">
        <f t="shared" si="162"/>
        <v>1875</v>
      </c>
      <c r="DT176" s="23" t="s">
        <v>136</v>
      </c>
      <c r="DU176" s="15">
        <f>IF(Table1[[#This Row],[Check 6 Status]]="Continued", Table1[[#This Row],[Check 6 Students Summer]], 0)</f>
        <v>25</v>
      </c>
      <c r="DV176" s="20">
        <f>Table1[[#This Row],[Check 6 Per Student Savings]]*DU176</f>
        <v>1875</v>
      </c>
      <c r="DW176" s="15">
        <f>IF(Table1[[#This Row],[Check 6 Status]]="Continued", Table1[[#This Row],[Check 6 Students Fall]], 0)</f>
        <v>0</v>
      </c>
      <c r="DX176" s="20">
        <f>Table1[[#This Row],[Check 6 Per Student Savings]]*DW176</f>
        <v>0</v>
      </c>
      <c r="DY176" s="15">
        <f>IF(Table1[[#This Row],[Check 6 Status]]="Continued", Table1[[#This Row],[Check 6 Students Spring]], 0)</f>
        <v>0</v>
      </c>
      <c r="DZ176" s="20">
        <f>Table1[[#This Row],[Check 6 Per Student Savings]]*DY176</f>
        <v>0</v>
      </c>
      <c r="EA176" s="15">
        <f t="shared" si="165"/>
        <v>25</v>
      </c>
      <c r="EB176" s="20">
        <f t="shared" si="166"/>
        <v>1875</v>
      </c>
      <c r="EC176"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125</v>
      </c>
      <c r="ED176"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9375</v>
      </c>
      <c r="EE176" s="20">
        <f>Table1[[#This Row],[Grand Total Savings]]/Table1[[#This Row],[Total Award]]</f>
        <v>0.86805555555555558</v>
      </c>
      <c r="EF176" s="13"/>
      <c r="EG176" s="13"/>
      <c r="EH176" s="13"/>
      <c r="EI176" s="13"/>
      <c r="EJ176" s="13"/>
      <c r="EK176" s="13"/>
      <c r="EL176" s="13"/>
      <c r="FB176" s="13"/>
      <c r="FC176" s="13"/>
      <c r="FD176" s="13"/>
      <c r="FE176" s="13"/>
    </row>
    <row r="177" spans="1:161" x14ac:dyDescent="0.25">
      <c r="A177" s="116">
        <v>339</v>
      </c>
      <c r="B177" s="40">
        <v>10</v>
      </c>
      <c r="C177" s="23" t="s">
        <v>4</v>
      </c>
      <c r="D177" s="71" t="s">
        <v>134</v>
      </c>
      <c r="E177" s="13" t="s">
        <v>147</v>
      </c>
      <c r="F177" s="52">
        <v>10800</v>
      </c>
      <c r="G177" s="23" t="s">
        <v>136</v>
      </c>
      <c r="H177" s="28" t="s">
        <v>833</v>
      </c>
      <c r="I177" s="28" t="s">
        <v>834</v>
      </c>
      <c r="J177" s="28" t="s">
        <v>835</v>
      </c>
      <c r="K177" s="28" t="s">
        <v>836</v>
      </c>
      <c r="L177" s="28" t="s">
        <v>467</v>
      </c>
      <c r="M177" s="13" t="s">
        <v>163</v>
      </c>
      <c r="N177" s="13" t="s">
        <v>142</v>
      </c>
      <c r="O177" s="13" t="s">
        <v>142</v>
      </c>
      <c r="P177" s="20">
        <v>19277</v>
      </c>
      <c r="Q177" s="13">
        <v>120</v>
      </c>
      <c r="R177" s="20">
        <v>161</v>
      </c>
      <c r="S177" s="15">
        <v>0</v>
      </c>
      <c r="T177" s="15">
        <v>60</v>
      </c>
      <c r="U177" s="15">
        <v>60</v>
      </c>
      <c r="V177" s="13" t="s">
        <v>814</v>
      </c>
      <c r="W177" s="13" t="s">
        <v>144</v>
      </c>
      <c r="Z177" s="13" t="s">
        <v>145</v>
      </c>
      <c r="AA177" s="15">
        <v>0</v>
      </c>
      <c r="AB177" s="20">
        <v>0</v>
      </c>
      <c r="AC177" s="15">
        <v>0</v>
      </c>
      <c r="AD177" s="20">
        <f t="shared" si="181"/>
        <v>0</v>
      </c>
      <c r="AE177" s="15">
        <v>0</v>
      </c>
      <c r="AF177" s="20">
        <f t="shared" si="182"/>
        <v>0</v>
      </c>
      <c r="AG177" s="15">
        <v>0</v>
      </c>
      <c r="AH177" s="20">
        <f t="shared" si="183"/>
        <v>0</v>
      </c>
      <c r="AI177" s="15">
        <v>0</v>
      </c>
      <c r="AJ177" s="20">
        <f t="shared" si="184"/>
        <v>0</v>
      </c>
      <c r="AK177" s="15">
        <v>0</v>
      </c>
      <c r="AL177" s="20">
        <f t="shared" si="185"/>
        <v>0</v>
      </c>
      <c r="AM177" s="15">
        <v>0</v>
      </c>
      <c r="AN177" s="20">
        <v>0</v>
      </c>
      <c r="AO177" s="16">
        <v>0</v>
      </c>
      <c r="AP177" s="20">
        <v>0</v>
      </c>
      <c r="AQ177" s="16">
        <v>0</v>
      </c>
      <c r="AR177" s="20">
        <v>0</v>
      </c>
      <c r="AS177" s="16">
        <v>0</v>
      </c>
      <c r="AT177" s="20">
        <v>0</v>
      </c>
      <c r="AU177" s="16">
        <v>0</v>
      </c>
      <c r="AV177" s="20">
        <v>0</v>
      </c>
      <c r="AW177" s="16">
        <v>0</v>
      </c>
      <c r="AX177" s="20">
        <v>0</v>
      </c>
      <c r="AY177" s="16">
        <v>0</v>
      </c>
      <c r="AZ177" s="20">
        <v>0</v>
      </c>
      <c r="BA177" s="16">
        <v>0</v>
      </c>
      <c r="BB177" s="20">
        <v>0</v>
      </c>
      <c r="BC177" s="13" t="s">
        <v>145</v>
      </c>
      <c r="BD177" s="16">
        <v>0</v>
      </c>
      <c r="BE177" s="16">
        <v>60</v>
      </c>
      <c r="BF177" s="16">
        <v>60</v>
      </c>
      <c r="BG177" s="16">
        <f t="shared" si="188"/>
        <v>120</v>
      </c>
      <c r="BH177" s="20">
        <v>161</v>
      </c>
      <c r="BI177" s="20">
        <f>Table1[[#This Row],[Check 2 Students Total]]*Table1[[#This Row],[Summer 2018 Price Check]]</f>
        <v>19320</v>
      </c>
      <c r="BJ177" s="16">
        <v>0</v>
      </c>
      <c r="BK177" s="20">
        <f>Table1[[#This Row],[Summer 2018 Price Check]]*BJ177</f>
        <v>0</v>
      </c>
      <c r="BL177" s="16">
        <f>IF(Table1[[#This Row],[Sustainability Check 2 (2018-2019) Status]]="Continued", Table1[[#This Row],[Check 2 Students Fall]], 0)</f>
        <v>60</v>
      </c>
      <c r="BM177" s="20">
        <f>Table1[[#This Row],[Summer 2018 Price Check]]*BL177</f>
        <v>9660</v>
      </c>
      <c r="BN177" s="15">
        <f>IF(Table1[[#This Row],[Sustainability Check 2 (2018-2019) Status]]="Continued", Table1[Check 2 Students Spring], 0)</f>
        <v>60</v>
      </c>
      <c r="BO177" s="20">
        <f>Table1[[#This Row],[Summer 2018 Price Check]]*Table1[[#This Row],[Spring 2019 Students]]</f>
        <v>9660</v>
      </c>
      <c r="BP177" s="16">
        <f t="shared" si="149"/>
        <v>120</v>
      </c>
      <c r="BQ177" s="20">
        <f t="shared" si="150"/>
        <v>19320</v>
      </c>
      <c r="BR177" s="13" t="s">
        <v>145</v>
      </c>
      <c r="BS177" s="15">
        <v>0</v>
      </c>
      <c r="BT177" s="15">
        <v>60</v>
      </c>
      <c r="BU177" s="15">
        <v>60</v>
      </c>
      <c r="BV177" s="15">
        <f t="shared" si="180"/>
        <v>120</v>
      </c>
      <c r="BW177" s="20">
        <v>161</v>
      </c>
      <c r="BX177" s="20">
        <f t="shared" si="151"/>
        <v>19320</v>
      </c>
      <c r="BY177" s="13" t="s">
        <v>814</v>
      </c>
      <c r="BZ177" s="15">
        <f>IF(Table1[[#This Row],[Check 3 Status]]="Continued", Table1[[#This Row],[Check 3 Students Summer]], 0)</f>
        <v>0</v>
      </c>
      <c r="CA177" s="20">
        <f>Table1[[#This Row],[Check 3 Per Student Savings]]*BZ177</f>
        <v>0</v>
      </c>
      <c r="CB177" s="15">
        <f>IF(Table1[[#This Row],[Check 3 Status]]="Continued", Table1[[#This Row],[Check 3 Students Fall]], 0)</f>
        <v>60</v>
      </c>
      <c r="CC177" s="20">
        <f>Table1[[#This Row],[Check 3 Per Student Savings]]*CB177</f>
        <v>9660</v>
      </c>
      <c r="CD177" s="15">
        <f>IF(Table1[[#This Row],[Check 3 Status]]="Continued", Table1[[#This Row],[Check 3 Students Spring]], 0)</f>
        <v>60</v>
      </c>
      <c r="CE177" s="20">
        <f>Table1[[#This Row],[Check 3 Per Student Savings]]*CD177</f>
        <v>9660</v>
      </c>
      <c r="CF177" s="15">
        <f t="shared" si="152"/>
        <v>120</v>
      </c>
      <c r="CG177" s="20">
        <f t="shared" si="153"/>
        <v>19320</v>
      </c>
      <c r="CH177" s="20" t="s">
        <v>145</v>
      </c>
      <c r="CI177" s="15">
        <v>0</v>
      </c>
      <c r="CJ177" s="15">
        <v>60</v>
      </c>
      <c r="CK177" s="15">
        <v>60</v>
      </c>
      <c r="CL177" s="15">
        <f>CI177+CJ177+CK177</f>
        <v>120</v>
      </c>
      <c r="CM177" s="20">
        <v>161</v>
      </c>
      <c r="CN177" s="20">
        <f t="shared" si="154"/>
        <v>19320</v>
      </c>
      <c r="CO177" s="15">
        <f>IF(Table1[[#This Row],[Check 4 Status]]="Continued", Table1[[#This Row],[Check 4 Students Summer]], 0)</f>
        <v>0</v>
      </c>
      <c r="CP177" s="20">
        <f>Table1[[#This Row],[Check 4 Per Student Savings]]*CO177</f>
        <v>0</v>
      </c>
      <c r="CQ177" s="15">
        <f>IF(Table1[[#This Row],[Check 4 Status]]="Continued", Table1[[#This Row],[Check 4 Students Fall]], 0)</f>
        <v>60</v>
      </c>
      <c r="CR177" s="20">
        <f>Table1[[#This Row],[Check 4 Per Student Savings]]*CQ177</f>
        <v>9660</v>
      </c>
      <c r="CS177" s="15">
        <f>IF(Table1[[#This Row],[Check 4 Status]]="Continued", Table1[[#This Row],[Check 4 Students Spring]], 0)</f>
        <v>60</v>
      </c>
      <c r="CT177" s="20">
        <f>Table1[[#This Row],[Check 4 Per Student Savings]]*CS177</f>
        <v>9660</v>
      </c>
      <c r="CU177" s="89">
        <f t="shared" si="155"/>
        <v>120</v>
      </c>
      <c r="CV177" s="20">
        <f t="shared" si="156"/>
        <v>19320</v>
      </c>
      <c r="CW177" s="20" t="s">
        <v>145</v>
      </c>
      <c r="CX177" s="15">
        <v>0</v>
      </c>
      <c r="CY177" s="15">
        <v>160</v>
      </c>
      <c r="CZ177" s="15">
        <v>160</v>
      </c>
      <c r="DA177" s="15">
        <f t="shared" si="157"/>
        <v>320</v>
      </c>
      <c r="DB177" s="20">
        <v>252</v>
      </c>
      <c r="DC177" s="20">
        <f t="shared" si="158"/>
        <v>80640</v>
      </c>
      <c r="DD177" s="23" t="s">
        <v>136</v>
      </c>
      <c r="DE177" s="15">
        <f>IF(Table1[[#This Row],[Check 5 Status]]="Continued", Table1[[#This Row],[Check 5 Students Summer]], 0)</f>
        <v>0</v>
      </c>
      <c r="DF177" s="20">
        <f>Table1[[#This Row],[Check 5 Per Student Savings]]*DE177</f>
        <v>0</v>
      </c>
      <c r="DG177" s="15">
        <f>IF(Table1[[#This Row],[Check 5 Status]]="Continued", Table1[[#This Row],[Check 5 Students Fall]], 0)</f>
        <v>160</v>
      </c>
      <c r="DH177" s="20">
        <f>Table1[[#This Row],[Check 5 Per Student Savings]]*DG177</f>
        <v>40320</v>
      </c>
      <c r="DI177" s="15">
        <f>IF(Table1[[#This Row],[Check 5 Status]]="Continued", Table1[[#This Row],[Check 5 Students Spring]], 0)</f>
        <v>160</v>
      </c>
      <c r="DJ177" s="20">
        <f>Table1[[#This Row],[Check 5 Per Student Savings]]*DI177</f>
        <v>40320</v>
      </c>
      <c r="DK177" s="15">
        <f t="shared" si="159"/>
        <v>320</v>
      </c>
      <c r="DL177" s="20">
        <f t="shared" si="160"/>
        <v>80640</v>
      </c>
      <c r="DM177" s="20" t="s">
        <v>145</v>
      </c>
      <c r="DN177" s="15">
        <v>0</v>
      </c>
      <c r="DO177" s="15">
        <v>160</v>
      </c>
      <c r="DP177" s="15">
        <v>160</v>
      </c>
      <c r="DQ177" s="15">
        <f t="shared" si="161"/>
        <v>320</v>
      </c>
      <c r="DR177" s="20">
        <v>252</v>
      </c>
      <c r="DS177" s="20">
        <f t="shared" si="162"/>
        <v>80640</v>
      </c>
      <c r="DT177" s="23" t="s">
        <v>136</v>
      </c>
      <c r="DU177" s="15">
        <f>IF(Table1[[#This Row],[Check 6 Status]]="Continued", Table1[[#This Row],[Check 6 Students Summer]], 0)</f>
        <v>0</v>
      </c>
      <c r="DV177" s="20">
        <f>Table1[[#This Row],[Check 6 Per Student Savings]]*DU177</f>
        <v>0</v>
      </c>
      <c r="DW177" s="15">
        <f>IF(Table1[[#This Row],[Check 6 Status]]="Continued", Table1[[#This Row],[Check 6 Students Fall]], 0)</f>
        <v>160</v>
      </c>
      <c r="DX177" s="20">
        <f>Table1[[#This Row],[Check 6 Per Student Savings]]*DW177</f>
        <v>40320</v>
      </c>
      <c r="DY177" s="15">
        <f>IF(Table1[[#This Row],[Check 6 Status]]="Continued", Table1[[#This Row],[Check 6 Students Spring]], 0)</f>
        <v>160</v>
      </c>
      <c r="DZ177" s="20">
        <f>Table1[[#This Row],[Check 6 Per Student Savings]]*DY177</f>
        <v>40320</v>
      </c>
      <c r="EA177" s="15">
        <f t="shared" si="165"/>
        <v>320</v>
      </c>
      <c r="EB177" s="20">
        <f t="shared" si="166"/>
        <v>80640</v>
      </c>
      <c r="EC177"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1000</v>
      </c>
      <c r="ED177"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219240</v>
      </c>
      <c r="EE177" s="20">
        <f>Table1[[#This Row],[Grand Total Savings]]/Table1[[#This Row],[Total Award]]</f>
        <v>20.3</v>
      </c>
      <c r="EF177" s="13"/>
      <c r="EG177" s="13"/>
      <c r="EH177" s="13"/>
      <c r="EI177" s="13"/>
      <c r="EJ177" s="13"/>
      <c r="EK177" s="13"/>
      <c r="EL177" s="13"/>
      <c r="FB177" s="13"/>
      <c r="FC177" s="13"/>
      <c r="FD177" s="13"/>
      <c r="FE177" s="13"/>
    </row>
    <row r="178" spans="1:161" x14ac:dyDescent="0.25">
      <c r="A178" s="116">
        <v>340</v>
      </c>
      <c r="B178" s="40">
        <v>10</v>
      </c>
      <c r="C178" s="23" t="s">
        <v>4</v>
      </c>
      <c r="D178" s="71" t="s">
        <v>134</v>
      </c>
      <c r="E178" s="13" t="s">
        <v>147</v>
      </c>
      <c r="F178" s="52">
        <v>10800</v>
      </c>
      <c r="G178" s="23" t="s">
        <v>136</v>
      </c>
      <c r="H178" s="28" t="s">
        <v>495</v>
      </c>
      <c r="I178" s="28" t="s">
        <v>496</v>
      </c>
      <c r="J178" s="28" t="s">
        <v>837</v>
      </c>
      <c r="K178" s="28" t="s">
        <v>838</v>
      </c>
      <c r="L178" s="28" t="s">
        <v>580</v>
      </c>
      <c r="M178" s="13" t="s">
        <v>163</v>
      </c>
      <c r="N178" s="13" t="s">
        <v>153</v>
      </c>
      <c r="O178" s="13" t="s">
        <v>142</v>
      </c>
      <c r="P178" s="20">
        <v>55086</v>
      </c>
      <c r="Q178" s="13">
        <v>290</v>
      </c>
      <c r="R178" s="20">
        <v>190</v>
      </c>
      <c r="S178" s="15">
        <v>58</v>
      </c>
      <c r="T178" s="15">
        <v>116</v>
      </c>
      <c r="U178" s="15">
        <v>116</v>
      </c>
      <c r="V178" s="13" t="s">
        <v>814</v>
      </c>
      <c r="W178" s="13" t="s">
        <v>144</v>
      </c>
      <c r="Z178" s="13" t="s">
        <v>145</v>
      </c>
      <c r="AA178" s="15">
        <v>0</v>
      </c>
      <c r="AB178" s="20">
        <v>0</v>
      </c>
      <c r="AC178" s="15">
        <v>0</v>
      </c>
      <c r="AD178" s="20">
        <f t="shared" si="181"/>
        <v>0</v>
      </c>
      <c r="AE178" s="15">
        <v>0</v>
      </c>
      <c r="AF178" s="20">
        <f t="shared" si="182"/>
        <v>0</v>
      </c>
      <c r="AG178" s="15">
        <v>0</v>
      </c>
      <c r="AH178" s="20">
        <f t="shared" si="183"/>
        <v>0</v>
      </c>
      <c r="AI178" s="15">
        <v>0</v>
      </c>
      <c r="AJ178" s="20">
        <f t="shared" si="184"/>
        <v>0</v>
      </c>
      <c r="AK178" s="15">
        <v>0</v>
      </c>
      <c r="AL178" s="20">
        <f t="shared" si="185"/>
        <v>0</v>
      </c>
      <c r="AM178" s="15">
        <v>0</v>
      </c>
      <c r="AN178" s="20">
        <v>0</v>
      </c>
      <c r="AO178" s="16">
        <v>0</v>
      </c>
      <c r="AP178" s="20">
        <v>0</v>
      </c>
      <c r="AQ178" s="16">
        <v>0</v>
      </c>
      <c r="AR178" s="20">
        <v>0</v>
      </c>
      <c r="AS178" s="16">
        <v>0</v>
      </c>
      <c r="AT178" s="20">
        <v>0</v>
      </c>
      <c r="AU178" s="16">
        <v>0</v>
      </c>
      <c r="AV178" s="20">
        <v>0</v>
      </c>
      <c r="AW178" s="16">
        <v>0</v>
      </c>
      <c r="AX178" s="20">
        <v>0</v>
      </c>
      <c r="AY178" s="16">
        <v>0</v>
      </c>
      <c r="AZ178" s="20">
        <v>0</v>
      </c>
      <c r="BA178" s="16">
        <v>0</v>
      </c>
      <c r="BB178" s="20">
        <v>0</v>
      </c>
      <c r="BC178" s="13" t="s">
        <v>145</v>
      </c>
      <c r="BD178" s="16">
        <v>58</v>
      </c>
      <c r="BE178" s="16">
        <v>116</v>
      </c>
      <c r="BF178" s="16">
        <v>116</v>
      </c>
      <c r="BG178" s="16">
        <f t="shared" si="188"/>
        <v>290</v>
      </c>
      <c r="BH178" s="20">
        <v>190</v>
      </c>
      <c r="BI178" s="20">
        <f>Table1[[#This Row],[Check 2 Students Total]]*Table1[[#This Row],[Summer 2018 Price Check]]</f>
        <v>55100</v>
      </c>
      <c r="BJ178" s="16">
        <v>0</v>
      </c>
      <c r="BK178" s="20">
        <f>Table1[[#This Row],[Summer 2018 Price Check]]*BJ178</f>
        <v>0</v>
      </c>
      <c r="BL178" s="16">
        <f>IF(Table1[[#This Row],[Sustainability Check 2 (2018-2019) Status]]="Continued", Table1[[#This Row],[Check 2 Students Fall]], 0)</f>
        <v>116</v>
      </c>
      <c r="BM178" s="20">
        <f>Table1[[#This Row],[Summer 2018 Price Check]]*BL178</f>
        <v>22040</v>
      </c>
      <c r="BN178" s="15">
        <f>IF(Table1[[#This Row],[Sustainability Check 2 (2018-2019) Status]]="Continued", Table1[Check 2 Students Spring], 0)</f>
        <v>116</v>
      </c>
      <c r="BO178" s="20">
        <f>Table1[[#This Row],[Summer 2018 Price Check]]*Table1[[#This Row],[Spring 2019 Students]]</f>
        <v>22040</v>
      </c>
      <c r="BP178" s="16">
        <f t="shared" si="149"/>
        <v>232</v>
      </c>
      <c r="BQ178" s="20">
        <f t="shared" si="150"/>
        <v>44080</v>
      </c>
      <c r="BR178" s="13" t="s">
        <v>156</v>
      </c>
      <c r="BS178" s="15">
        <v>0</v>
      </c>
      <c r="BT178" s="15">
        <v>0</v>
      </c>
      <c r="BU178" s="15">
        <v>0</v>
      </c>
      <c r="BV178" s="15">
        <f t="shared" si="180"/>
        <v>0</v>
      </c>
      <c r="BW178" s="20">
        <v>0</v>
      </c>
      <c r="BX178" s="20">
        <f t="shared" si="151"/>
        <v>0</v>
      </c>
      <c r="BY178" s="13" t="s">
        <v>814</v>
      </c>
      <c r="BZ178" s="15">
        <f>IF(Table1[[#This Row],[Check 3 Status]]="Continued", Table1[[#This Row],[Check 3 Students Summer]], 0)</f>
        <v>0</v>
      </c>
      <c r="CA178" s="20">
        <f>Table1[[#This Row],[Check 3 Per Student Savings]]*BZ178</f>
        <v>0</v>
      </c>
      <c r="CB178" s="15">
        <f>IF(Table1[[#This Row],[Check 3 Status]]="Continued", Table1[[#This Row],[Check 3 Students Fall]], 0)</f>
        <v>0</v>
      </c>
      <c r="CC178" s="20">
        <f>Table1[[#This Row],[Check 3 Per Student Savings]]*CB178</f>
        <v>0</v>
      </c>
      <c r="CD178" s="15">
        <f>IF(Table1[[#This Row],[Check 3 Status]]="Continued", Table1[[#This Row],[Check 3 Students Spring]], 0)</f>
        <v>0</v>
      </c>
      <c r="CE178" s="20">
        <f>Table1[[#This Row],[Check 3 Per Student Savings]]*CD178</f>
        <v>0</v>
      </c>
      <c r="CF178" s="15">
        <f t="shared" si="152"/>
        <v>0</v>
      </c>
      <c r="CG178" s="20">
        <f t="shared" si="153"/>
        <v>0</v>
      </c>
      <c r="CH178" s="20" t="s">
        <v>156</v>
      </c>
      <c r="CI178" s="15">
        <v>0</v>
      </c>
      <c r="CJ178" s="15">
        <v>0</v>
      </c>
      <c r="CK178" s="15">
        <v>0</v>
      </c>
      <c r="CL178" s="15">
        <f>CI178+CJ178+CK178</f>
        <v>0</v>
      </c>
      <c r="CM178" s="20">
        <v>0</v>
      </c>
      <c r="CN178" s="20">
        <f t="shared" si="154"/>
        <v>0</v>
      </c>
      <c r="CO178" s="15">
        <f>IF(Table1[[#This Row],[Check 4 Status]]="Continued", Table1[[#This Row],[Check 4 Students Summer]], 0)</f>
        <v>0</v>
      </c>
      <c r="CP178" s="20">
        <f>Table1[[#This Row],[Check 4 Per Student Savings]]*CO178</f>
        <v>0</v>
      </c>
      <c r="CQ178" s="15">
        <f>IF(Table1[[#This Row],[Check 4 Status]]="Continued", Table1[[#This Row],[Check 4 Students Fall]], 0)</f>
        <v>0</v>
      </c>
      <c r="CR178" s="20">
        <f>Table1[[#This Row],[Check 4 Per Student Savings]]*CQ178</f>
        <v>0</v>
      </c>
      <c r="CS178" s="15">
        <f>IF(Table1[[#This Row],[Check 4 Status]]="Continued", Table1[[#This Row],[Check 4 Students Spring]], 0)</f>
        <v>0</v>
      </c>
      <c r="CT178" s="20">
        <f>Table1[[#This Row],[Check 4 Per Student Savings]]*CS178</f>
        <v>0</v>
      </c>
      <c r="CU178" s="89">
        <f t="shared" si="155"/>
        <v>0</v>
      </c>
      <c r="CV178" s="20">
        <f t="shared" si="156"/>
        <v>0</v>
      </c>
      <c r="CW178" s="20" t="s">
        <v>156</v>
      </c>
      <c r="CX178" s="15">
        <v>58</v>
      </c>
      <c r="CY178" s="15">
        <v>116</v>
      </c>
      <c r="CZ178" s="15">
        <v>116</v>
      </c>
      <c r="DA178" s="15">
        <f t="shared" si="157"/>
        <v>290</v>
      </c>
      <c r="DB178" s="20">
        <v>0</v>
      </c>
      <c r="DC178" s="20">
        <f t="shared" si="158"/>
        <v>0</v>
      </c>
      <c r="DD178" s="23" t="s">
        <v>136</v>
      </c>
      <c r="DE178" s="15">
        <f>IF(Table1[[#This Row],[Check 5 Status]]="Continued", Table1[[#This Row],[Check 5 Students Summer]], 0)</f>
        <v>0</v>
      </c>
      <c r="DF178" s="20">
        <f>Table1[[#This Row],[Check 5 Per Student Savings]]*DE178</f>
        <v>0</v>
      </c>
      <c r="DG178" s="15">
        <f>IF(Table1[[#This Row],[Check 5 Status]]="Continued", Table1[[#This Row],[Check 5 Students Fall]], 0)</f>
        <v>0</v>
      </c>
      <c r="DH178" s="20">
        <f>Table1[[#This Row],[Check 5 Per Student Savings]]*DG178</f>
        <v>0</v>
      </c>
      <c r="DI178" s="15">
        <f>IF(Table1[[#This Row],[Check 5 Status]]="Continued", Table1[[#This Row],[Check 5 Students Spring]], 0)</f>
        <v>0</v>
      </c>
      <c r="DJ178" s="20">
        <f>Table1[[#This Row],[Check 5 Per Student Savings]]*DI178</f>
        <v>0</v>
      </c>
      <c r="DK178" s="15">
        <f t="shared" si="159"/>
        <v>0</v>
      </c>
      <c r="DL178" s="20">
        <f t="shared" si="160"/>
        <v>0</v>
      </c>
      <c r="DM178" s="20" t="s">
        <v>156</v>
      </c>
      <c r="DN178" s="15">
        <v>58</v>
      </c>
      <c r="DO178" s="15">
        <v>116</v>
      </c>
      <c r="DP178" s="15">
        <v>116</v>
      </c>
      <c r="DQ178" s="15">
        <f t="shared" si="161"/>
        <v>290</v>
      </c>
      <c r="DR178" s="20">
        <v>0</v>
      </c>
      <c r="DS178" s="20">
        <f t="shared" si="162"/>
        <v>0</v>
      </c>
      <c r="DT178" s="23" t="s">
        <v>136</v>
      </c>
      <c r="DU178" s="15">
        <f>IF(Table1[[#This Row],[Check 6 Status]]="Continued", Table1[[#This Row],[Check 6 Students Summer]], 0)</f>
        <v>0</v>
      </c>
      <c r="DV178" s="20">
        <f>Table1[[#This Row],[Check 6 Per Student Savings]]*DU178</f>
        <v>0</v>
      </c>
      <c r="DW178" s="15">
        <f>IF(Table1[[#This Row],[Check 6 Status]]="Continued", Table1[[#This Row],[Check 6 Students Fall]], 0)</f>
        <v>0</v>
      </c>
      <c r="DX178" s="20">
        <f>Table1[[#This Row],[Check 6 Per Student Savings]]*DW178</f>
        <v>0</v>
      </c>
      <c r="DY178" s="15">
        <f>IF(Table1[[#This Row],[Check 6 Status]]="Continued", Table1[[#This Row],[Check 6 Students Spring]], 0)</f>
        <v>0</v>
      </c>
      <c r="DZ178" s="20">
        <f>Table1[[#This Row],[Check 6 Per Student Savings]]*DY178</f>
        <v>0</v>
      </c>
      <c r="EA178" s="15">
        <f t="shared" si="165"/>
        <v>0</v>
      </c>
      <c r="EB178" s="20">
        <f t="shared" si="166"/>
        <v>0</v>
      </c>
      <c r="EC178"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232</v>
      </c>
      <c r="ED178"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44080</v>
      </c>
      <c r="EE178" s="20">
        <f>Table1[[#This Row],[Grand Total Savings]]/Table1[[#This Row],[Total Award]]</f>
        <v>4.0814814814814815</v>
      </c>
      <c r="EF178" s="13"/>
      <c r="EG178" s="13"/>
      <c r="EH178" s="13"/>
      <c r="EI178" s="13"/>
      <c r="EJ178" s="13"/>
      <c r="EK178" s="13"/>
      <c r="EL178" s="13"/>
      <c r="FB178" s="13"/>
      <c r="FC178" s="13"/>
      <c r="FD178" s="13"/>
      <c r="FE178" s="13"/>
    </row>
    <row r="179" spans="1:161" x14ac:dyDescent="0.25">
      <c r="A179" s="116">
        <v>341</v>
      </c>
      <c r="B179" s="39">
        <v>10</v>
      </c>
      <c r="C179" s="23" t="s">
        <v>4</v>
      </c>
      <c r="D179" s="71" t="s">
        <v>134</v>
      </c>
      <c r="E179" s="13" t="s">
        <v>183</v>
      </c>
      <c r="F179" s="52">
        <v>10500</v>
      </c>
      <c r="G179" s="23" t="s">
        <v>136</v>
      </c>
      <c r="H179" s="28" t="s">
        <v>839</v>
      </c>
      <c r="I179" s="28" t="s">
        <v>840</v>
      </c>
      <c r="J179" s="28" t="s">
        <v>438</v>
      </c>
      <c r="K179" s="28" t="s">
        <v>439</v>
      </c>
      <c r="L179" s="28" t="s">
        <v>440</v>
      </c>
      <c r="M179" s="13" t="s">
        <v>163</v>
      </c>
      <c r="N179" s="13" t="s">
        <v>163</v>
      </c>
      <c r="O179" s="13" t="s">
        <v>163</v>
      </c>
      <c r="P179" s="20">
        <v>73660</v>
      </c>
      <c r="Q179" s="13">
        <v>580</v>
      </c>
      <c r="R179" s="20">
        <v>127</v>
      </c>
      <c r="S179" s="15">
        <v>116</v>
      </c>
      <c r="T179" s="15">
        <v>116</v>
      </c>
      <c r="U179" s="15">
        <v>348</v>
      </c>
      <c r="V179" s="13" t="s">
        <v>762</v>
      </c>
      <c r="W179" s="13" t="s">
        <v>144</v>
      </c>
      <c r="Z179" s="13" t="s">
        <v>145</v>
      </c>
      <c r="AA179" s="15">
        <v>0</v>
      </c>
      <c r="AB179" s="20">
        <v>0</v>
      </c>
      <c r="AC179" s="15">
        <v>0</v>
      </c>
      <c r="AD179" s="20">
        <f t="shared" si="181"/>
        <v>0</v>
      </c>
      <c r="AE179" s="15">
        <v>0</v>
      </c>
      <c r="AF179" s="20">
        <f t="shared" si="182"/>
        <v>0</v>
      </c>
      <c r="AG179" s="15">
        <v>0</v>
      </c>
      <c r="AH179" s="20">
        <f t="shared" si="183"/>
        <v>0</v>
      </c>
      <c r="AI179" s="15">
        <v>0</v>
      </c>
      <c r="AJ179" s="20">
        <f t="shared" si="184"/>
        <v>0</v>
      </c>
      <c r="AK179" s="15">
        <v>0</v>
      </c>
      <c r="AL179" s="20">
        <f t="shared" si="185"/>
        <v>0</v>
      </c>
      <c r="AM179" s="15">
        <v>0</v>
      </c>
      <c r="AN179" s="20">
        <v>0</v>
      </c>
      <c r="AO179" s="16">
        <v>0</v>
      </c>
      <c r="AP179" s="20">
        <v>0</v>
      </c>
      <c r="AQ179" s="16">
        <v>0</v>
      </c>
      <c r="AR179" s="20">
        <v>0</v>
      </c>
      <c r="AS179" s="16">
        <v>0</v>
      </c>
      <c r="AT179" s="20">
        <v>0</v>
      </c>
      <c r="AU179" s="16">
        <v>0</v>
      </c>
      <c r="AV179" s="20">
        <v>0</v>
      </c>
      <c r="AW179" s="16">
        <v>0</v>
      </c>
      <c r="AX179" s="20">
        <v>0</v>
      </c>
      <c r="AY179" s="16">
        <f>Table1[[#This Row],[Students Per Spring]]</f>
        <v>348</v>
      </c>
      <c r="AZ179" s="20">
        <f>$R179*AY179</f>
        <v>44196</v>
      </c>
      <c r="BA179" s="16">
        <f>AU179+AW179+AY179</f>
        <v>348</v>
      </c>
      <c r="BB179" s="20">
        <f>AV179+AX179+AZ179</f>
        <v>44196</v>
      </c>
      <c r="BC179" s="13" t="s">
        <v>145</v>
      </c>
      <c r="BD179" s="16">
        <v>125</v>
      </c>
      <c r="BE179" s="16">
        <v>125</v>
      </c>
      <c r="BF179" s="16">
        <v>125</v>
      </c>
      <c r="BG179" s="16">
        <f t="shared" si="188"/>
        <v>375</v>
      </c>
      <c r="BH179" s="20">
        <v>175</v>
      </c>
      <c r="BI179" s="20">
        <f>Table1[[#This Row],[Check 2 Students Total]]*Table1[[#This Row],[Summer 2018 Price Check]]</f>
        <v>65625</v>
      </c>
      <c r="BJ179" s="16">
        <f>IF(Table1[[#This Row],[Sustainability Check 2 (2018-2019) Status]]="Continued", Table1[[#This Row],[Check 2 Students Summer]], 0)</f>
        <v>125</v>
      </c>
      <c r="BK179" s="20">
        <f>Table1[[#This Row],[Summer 2018 Price Check]]*BJ179</f>
        <v>21875</v>
      </c>
      <c r="BL179" s="16">
        <f>IF(Table1[[#This Row],[Sustainability Check 2 (2018-2019) Status]]="Continued", Table1[[#This Row],[Check 2 Students Fall]], 0)</f>
        <v>125</v>
      </c>
      <c r="BM179" s="20">
        <f>Table1[[#This Row],[Summer 2018 Price Check]]*BL179</f>
        <v>21875</v>
      </c>
      <c r="BN179" s="15">
        <f>IF(Table1[[#This Row],[Sustainability Check 2 (2018-2019) Status]]="Continued", Table1[Check 2 Students Spring], 0)</f>
        <v>125</v>
      </c>
      <c r="BO179" s="20">
        <f>Table1[[#This Row],[Summer 2018 Price Check]]*Table1[[#This Row],[Spring 2019 Students]]</f>
        <v>21875</v>
      </c>
      <c r="BP179" s="16">
        <f t="shared" si="149"/>
        <v>375</v>
      </c>
      <c r="BQ179" s="20">
        <f t="shared" si="150"/>
        <v>65625</v>
      </c>
      <c r="BR179" s="13" t="s">
        <v>145</v>
      </c>
      <c r="BS179" s="15">
        <v>0</v>
      </c>
      <c r="BT179" s="15">
        <v>250</v>
      </c>
      <c r="BU179" s="15">
        <v>167</v>
      </c>
      <c r="BV179" s="15">
        <f t="shared" si="180"/>
        <v>417</v>
      </c>
      <c r="BW179" s="20">
        <v>75</v>
      </c>
      <c r="BX179" s="20">
        <f t="shared" si="151"/>
        <v>31275</v>
      </c>
      <c r="BY179" s="13" t="s">
        <v>762</v>
      </c>
      <c r="BZ179" s="15">
        <f>IF(Table1[[#This Row],[Check 3 Status]]="Continued", Table1[[#This Row],[Check 3 Students Summer]], 0)</f>
        <v>0</v>
      </c>
      <c r="CA179" s="20">
        <f>Table1[[#This Row],[Check 3 Per Student Savings]]*BZ179</f>
        <v>0</v>
      </c>
      <c r="CB179" s="15">
        <f>IF(Table1[[#This Row],[Check 3 Status]]="Continued", Table1[[#This Row],[Check 3 Students Fall]], 0)</f>
        <v>250</v>
      </c>
      <c r="CC179" s="20">
        <f>Table1[[#This Row],[Check 3 Per Student Savings]]*CB179</f>
        <v>18750</v>
      </c>
      <c r="CD179" s="15">
        <f>IF(Table1[[#This Row],[Check 3 Status]]="Continued", Table1[[#This Row],[Check 3 Students Spring]], 0)</f>
        <v>167</v>
      </c>
      <c r="CE179" s="20">
        <f>Table1[[#This Row],[Check 3 Per Student Savings]]*CD179</f>
        <v>12525</v>
      </c>
      <c r="CF179" s="15">
        <f t="shared" si="152"/>
        <v>417</v>
      </c>
      <c r="CG179" s="20">
        <f t="shared" si="153"/>
        <v>31275</v>
      </c>
      <c r="CH179" s="20" t="s">
        <v>145</v>
      </c>
      <c r="CI179" s="15">
        <v>0</v>
      </c>
      <c r="CJ179" s="15">
        <v>250</v>
      </c>
      <c r="CK179" s="15">
        <v>167</v>
      </c>
      <c r="CL179" s="15">
        <v>0</v>
      </c>
      <c r="CM179" s="20">
        <v>75</v>
      </c>
      <c r="CN179" s="20">
        <f t="shared" si="154"/>
        <v>0</v>
      </c>
      <c r="CO179" s="15">
        <f>IF(Table1[[#This Row],[Check 4 Status]]="Continued", Table1[[#This Row],[Check 4 Students Summer]], 0)</f>
        <v>0</v>
      </c>
      <c r="CP179" s="20">
        <f>Table1[[#This Row],[Check 4 Per Student Savings]]*CO179</f>
        <v>0</v>
      </c>
      <c r="CQ179" s="27">
        <v>0</v>
      </c>
      <c r="CR179" s="26">
        <v>0</v>
      </c>
      <c r="CS179" s="27">
        <v>0</v>
      </c>
      <c r="CT179" s="26">
        <v>0</v>
      </c>
      <c r="CU179" s="89">
        <f t="shared" si="155"/>
        <v>0</v>
      </c>
      <c r="CV179" s="20">
        <f t="shared" si="156"/>
        <v>0</v>
      </c>
      <c r="CW179" s="20" t="s">
        <v>145</v>
      </c>
      <c r="CX179" s="15">
        <v>116</v>
      </c>
      <c r="CY179" s="15">
        <v>116</v>
      </c>
      <c r="CZ179" s="15">
        <v>348</v>
      </c>
      <c r="DA179" s="15">
        <f t="shared" si="157"/>
        <v>580</v>
      </c>
      <c r="DB179" s="20">
        <v>75</v>
      </c>
      <c r="DC179" s="20">
        <f t="shared" si="158"/>
        <v>43500</v>
      </c>
      <c r="DD179" s="23" t="s">
        <v>136</v>
      </c>
      <c r="DE179" s="15">
        <f>IF(Table1[[#This Row],[Check 5 Status]]="Continued", Table1[[#This Row],[Check 5 Students Summer]], 0)</f>
        <v>116</v>
      </c>
      <c r="DF179" s="20">
        <f>Table1[[#This Row],[Check 5 Per Student Savings]]*DE179</f>
        <v>8700</v>
      </c>
      <c r="DG179" s="15">
        <f>IF(Table1[[#This Row],[Check 5 Status]]="Continued", Table1[[#This Row],[Check 5 Students Fall]], 0)</f>
        <v>116</v>
      </c>
      <c r="DH179" s="20">
        <f>Table1[[#This Row],[Check 5 Per Student Savings]]*DG179</f>
        <v>8700</v>
      </c>
      <c r="DI179" s="15">
        <f>IF(Table1[[#This Row],[Check 5 Status]]="Continued", Table1[[#This Row],[Check 5 Students Spring]], 0)</f>
        <v>348</v>
      </c>
      <c r="DJ179" s="20">
        <f>Table1[[#This Row],[Check 5 Per Student Savings]]*DI179</f>
        <v>26100</v>
      </c>
      <c r="DK179" s="15">
        <f t="shared" si="159"/>
        <v>580</v>
      </c>
      <c r="DL179" s="20">
        <f t="shared" si="160"/>
        <v>43500</v>
      </c>
      <c r="DM179" s="20" t="s">
        <v>224</v>
      </c>
      <c r="DN179" s="15">
        <v>116</v>
      </c>
      <c r="DO179" s="15">
        <v>116</v>
      </c>
      <c r="DP179" s="15">
        <v>348</v>
      </c>
      <c r="DQ179" s="15">
        <f t="shared" si="161"/>
        <v>580</v>
      </c>
      <c r="DR179" s="20">
        <v>75</v>
      </c>
      <c r="DS179" s="20">
        <f t="shared" si="162"/>
        <v>43500</v>
      </c>
      <c r="DT179" s="23" t="s">
        <v>136</v>
      </c>
      <c r="DU179" s="15">
        <f>IF(Table1[[#This Row],[Check 6 Status]]="Continued", Table1[[#This Row],[Check 6 Students Summer]], 0)</f>
        <v>0</v>
      </c>
      <c r="DV179" s="20">
        <f>Table1[[#This Row],[Check 6 Per Student Savings]]*DU179</f>
        <v>0</v>
      </c>
      <c r="DW179" s="15">
        <f>IF(Table1[[#This Row],[Check 6 Status]]="Continued", Table1[[#This Row],[Check 6 Students Fall]], 0)</f>
        <v>0</v>
      </c>
      <c r="DX179" s="20">
        <f>Table1[[#This Row],[Check 6 Per Student Savings]]*DW179</f>
        <v>0</v>
      </c>
      <c r="DY179" s="15">
        <f>IF(Table1[[#This Row],[Check 6 Status]]="Continued", Table1[[#This Row],[Check 6 Students Spring]], 0)</f>
        <v>0</v>
      </c>
      <c r="DZ179" s="20">
        <f>Table1[[#This Row],[Check 6 Per Student Savings]]*DY179</f>
        <v>0</v>
      </c>
      <c r="EA179" s="15">
        <f t="shared" si="165"/>
        <v>0</v>
      </c>
      <c r="EB179" s="20">
        <f t="shared" si="166"/>
        <v>0</v>
      </c>
      <c r="EC179"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1720</v>
      </c>
      <c r="ED179"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184596</v>
      </c>
      <c r="EE179" s="20">
        <f>Table1[[#This Row],[Grand Total Savings]]/Table1[[#This Row],[Total Award]]</f>
        <v>17.580571428571428</v>
      </c>
      <c r="EF179" s="13"/>
      <c r="EG179" s="13"/>
      <c r="EH179" s="13"/>
      <c r="EI179" s="13"/>
      <c r="EJ179" s="13"/>
      <c r="EK179" s="13"/>
      <c r="EL179" s="13"/>
      <c r="FB179" s="13"/>
      <c r="FC179" s="13"/>
      <c r="FD179" s="13"/>
      <c r="FE179" s="13"/>
    </row>
    <row r="180" spans="1:161" x14ac:dyDescent="0.25">
      <c r="A180" s="116">
        <v>342</v>
      </c>
      <c r="B180" s="40">
        <v>10</v>
      </c>
      <c r="C180" s="23" t="s">
        <v>4</v>
      </c>
      <c r="D180" s="71" t="s">
        <v>134</v>
      </c>
      <c r="E180" s="13" t="s">
        <v>211</v>
      </c>
      <c r="F180" s="52">
        <v>10800</v>
      </c>
      <c r="G180" s="23" t="s">
        <v>136</v>
      </c>
      <c r="H180" s="28" t="s">
        <v>212</v>
      </c>
      <c r="I180" s="28" t="s">
        <v>213</v>
      </c>
      <c r="J180" s="28" t="s">
        <v>841</v>
      </c>
      <c r="K180" s="28" t="s">
        <v>842</v>
      </c>
      <c r="L180" s="28" t="s">
        <v>216</v>
      </c>
      <c r="M180" s="13" t="s">
        <v>163</v>
      </c>
      <c r="N180" s="13" t="s">
        <v>163</v>
      </c>
      <c r="O180" s="13" t="s">
        <v>163</v>
      </c>
      <c r="P180" s="20">
        <v>29026</v>
      </c>
      <c r="Q180" s="13">
        <v>210</v>
      </c>
      <c r="R180" s="20">
        <v>138</v>
      </c>
      <c r="S180" s="15">
        <v>42</v>
      </c>
      <c r="T180" s="15">
        <v>84</v>
      </c>
      <c r="U180" s="15">
        <v>84</v>
      </c>
      <c r="V180" s="13" t="s">
        <v>814</v>
      </c>
      <c r="W180" s="13" t="s">
        <v>144</v>
      </c>
      <c r="Z180" s="13" t="s">
        <v>145</v>
      </c>
      <c r="AA180" s="15">
        <v>0</v>
      </c>
      <c r="AB180" s="20">
        <v>0</v>
      </c>
      <c r="AC180" s="15">
        <v>0</v>
      </c>
      <c r="AD180" s="20">
        <f t="shared" si="181"/>
        <v>0</v>
      </c>
      <c r="AE180" s="15">
        <v>0</v>
      </c>
      <c r="AF180" s="20">
        <f t="shared" si="182"/>
        <v>0</v>
      </c>
      <c r="AG180" s="15">
        <v>0</v>
      </c>
      <c r="AH180" s="20">
        <f t="shared" si="183"/>
        <v>0</v>
      </c>
      <c r="AI180" s="15">
        <v>0</v>
      </c>
      <c r="AJ180" s="20">
        <f t="shared" si="184"/>
        <v>0</v>
      </c>
      <c r="AK180" s="15">
        <v>0</v>
      </c>
      <c r="AL180" s="20">
        <f t="shared" si="185"/>
        <v>0</v>
      </c>
      <c r="AM180" s="15">
        <v>0</v>
      </c>
      <c r="AN180" s="20">
        <v>0</v>
      </c>
      <c r="AO180" s="16">
        <v>0</v>
      </c>
      <c r="AP180" s="20">
        <v>0</v>
      </c>
      <c r="AQ180" s="16">
        <v>0</v>
      </c>
      <c r="AR180" s="20">
        <v>0</v>
      </c>
      <c r="AS180" s="16">
        <v>0</v>
      </c>
      <c r="AT180" s="20">
        <v>0</v>
      </c>
      <c r="AU180" s="16">
        <v>0</v>
      </c>
      <c r="AV180" s="20">
        <v>0</v>
      </c>
      <c r="AW180" s="16">
        <v>0</v>
      </c>
      <c r="AX180" s="20">
        <v>0</v>
      </c>
      <c r="AY180" s="16">
        <v>0</v>
      </c>
      <c r="AZ180" s="20">
        <v>0</v>
      </c>
      <c r="BA180" s="16">
        <v>0</v>
      </c>
      <c r="BB180" s="20">
        <v>0</v>
      </c>
      <c r="BC180" s="13" t="s">
        <v>145</v>
      </c>
      <c r="BD180" s="16">
        <v>42</v>
      </c>
      <c r="BE180" s="16">
        <v>84</v>
      </c>
      <c r="BF180" s="16">
        <v>84</v>
      </c>
      <c r="BG180" s="16">
        <f t="shared" si="188"/>
        <v>210</v>
      </c>
      <c r="BH180" s="20">
        <v>138</v>
      </c>
      <c r="BI180" s="20">
        <f>Table1[[#This Row],[Check 2 Students Total]]*Table1[[#This Row],[Summer 2018 Price Check]]</f>
        <v>28980</v>
      </c>
      <c r="BJ180" s="16">
        <v>0</v>
      </c>
      <c r="BK180" s="20">
        <f>Table1[[#This Row],[Summer 2018 Price Check]]*BJ180</f>
        <v>0</v>
      </c>
      <c r="BL180" s="16">
        <f>IF(Table1[[#This Row],[Sustainability Check 2 (2018-2019) Status]]="Continued", Table1[[#This Row],[Check 2 Students Fall]], 0)</f>
        <v>84</v>
      </c>
      <c r="BM180" s="20">
        <f>Table1[[#This Row],[Summer 2018 Price Check]]*BL180</f>
        <v>11592</v>
      </c>
      <c r="BN180" s="15">
        <f>IF(Table1[[#This Row],[Sustainability Check 2 (2018-2019) Status]]="Continued", Table1[Check 2 Students Spring], 0)</f>
        <v>84</v>
      </c>
      <c r="BO180" s="20">
        <f>Table1[[#This Row],[Summer 2018 Price Check]]*Table1[[#This Row],[Spring 2019 Students]]</f>
        <v>11592</v>
      </c>
      <c r="BP180" s="16">
        <f t="shared" si="149"/>
        <v>168</v>
      </c>
      <c r="BQ180" s="20">
        <f t="shared" si="150"/>
        <v>23184</v>
      </c>
      <c r="BR180" s="13" t="s">
        <v>145</v>
      </c>
      <c r="BS180" s="15">
        <v>42</v>
      </c>
      <c r="BT180" s="15">
        <v>84</v>
      </c>
      <c r="BU180" s="15">
        <v>84</v>
      </c>
      <c r="BV180" s="15">
        <f t="shared" si="180"/>
        <v>210</v>
      </c>
      <c r="BW180" s="20">
        <v>138</v>
      </c>
      <c r="BX180" s="20">
        <f t="shared" si="151"/>
        <v>28980</v>
      </c>
      <c r="BY180" s="13" t="s">
        <v>814</v>
      </c>
      <c r="BZ180" s="15">
        <f>IF(Table1[[#This Row],[Check 3 Status]]="Continued", Table1[[#This Row],[Check 3 Students Summer]], 0)</f>
        <v>42</v>
      </c>
      <c r="CA180" s="20">
        <f>Table1[[#This Row],[Check 3 Per Student Savings]]*BZ180</f>
        <v>5796</v>
      </c>
      <c r="CB180" s="15">
        <f>IF(Table1[[#This Row],[Check 3 Status]]="Continued", Table1[[#This Row],[Check 3 Students Fall]], 0)</f>
        <v>84</v>
      </c>
      <c r="CC180" s="20">
        <f>Table1[[#This Row],[Check 3 Per Student Savings]]*CB180</f>
        <v>11592</v>
      </c>
      <c r="CD180" s="15">
        <f>IF(Table1[[#This Row],[Check 3 Status]]="Continued", Table1[[#This Row],[Check 3 Students Spring]], 0)</f>
        <v>84</v>
      </c>
      <c r="CE180" s="20">
        <f>Table1[[#This Row],[Check 3 Per Student Savings]]*CD180</f>
        <v>11592</v>
      </c>
      <c r="CF180" s="15">
        <f t="shared" si="152"/>
        <v>210</v>
      </c>
      <c r="CG180" s="20">
        <f t="shared" si="153"/>
        <v>28980</v>
      </c>
      <c r="CH180" s="20" t="s">
        <v>145</v>
      </c>
      <c r="CI180" s="15">
        <v>42</v>
      </c>
      <c r="CJ180" s="15">
        <v>84</v>
      </c>
      <c r="CK180" s="15">
        <v>84</v>
      </c>
      <c r="CL180" s="15">
        <f t="shared" ref="CL180:CL195" si="189">CI180+CJ180+CK180</f>
        <v>210</v>
      </c>
      <c r="CM180" s="20">
        <v>138</v>
      </c>
      <c r="CN180" s="20">
        <f t="shared" si="154"/>
        <v>28980</v>
      </c>
      <c r="CO180" s="15">
        <f>IF(Table1[[#This Row],[Check 4 Status]]="Continued", Table1[[#This Row],[Check 4 Students Summer]], 0)</f>
        <v>42</v>
      </c>
      <c r="CP180" s="20">
        <f>Table1[[#This Row],[Check 4 Per Student Savings]]*CO180</f>
        <v>5796</v>
      </c>
      <c r="CQ180" s="15">
        <f>IF(Table1[[#This Row],[Check 4 Status]]="Continued", Table1[[#This Row],[Check 4 Students Fall]], 0)</f>
        <v>84</v>
      </c>
      <c r="CR180" s="20">
        <f>Table1[[#This Row],[Check 4 Per Student Savings]]*CQ180</f>
        <v>11592</v>
      </c>
      <c r="CS180" s="15">
        <f>IF(Table1[[#This Row],[Check 4 Status]]="Continued", Table1[[#This Row],[Check 4 Students Spring]], 0)</f>
        <v>84</v>
      </c>
      <c r="CT180" s="20">
        <f>Table1[[#This Row],[Check 4 Per Student Savings]]*CS180</f>
        <v>11592</v>
      </c>
      <c r="CU180" s="89">
        <f t="shared" si="155"/>
        <v>210</v>
      </c>
      <c r="CV180" s="20">
        <f t="shared" si="156"/>
        <v>28980</v>
      </c>
      <c r="CW180" s="20" t="s">
        <v>156</v>
      </c>
      <c r="CX180" s="15">
        <v>42</v>
      </c>
      <c r="CY180" s="15">
        <v>84</v>
      </c>
      <c r="CZ180" s="15">
        <v>84</v>
      </c>
      <c r="DA180" s="15">
        <f t="shared" si="157"/>
        <v>210</v>
      </c>
      <c r="DB180" s="20">
        <v>138</v>
      </c>
      <c r="DC180" s="20">
        <f t="shared" si="158"/>
        <v>28980</v>
      </c>
      <c r="DD180" s="23" t="s">
        <v>136</v>
      </c>
      <c r="DE180" s="15">
        <f>IF(Table1[[#This Row],[Check 5 Status]]="Continued", Table1[[#This Row],[Check 5 Students Summer]], 0)</f>
        <v>0</v>
      </c>
      <c r="DF180" s="20">
        <f>Table1[[#This Row],[Check 5 Per Student Savings]]*DE180</f>
        <v>0</v>
      </c>
      <c r="DG180" s="15">
        <f>IF(Table1[[#This Row],[Check 5 Status]]="Continued", Table1[[#This Row],[Check 5 Students Fall]], 0)</f>
        <v>0</v>
      </c>
      <c r="DH180" s="20">
        <f>Table1[[#This Row],[Check 5 Per Student Savings]]*DG180</f>
        <v>0</v>
      </c>
      <c r="DI180" s="15">
        <f>IF(Table1[[#This Row],[Check 5 Status]]="Continued", Table1[[#This Row],[Check 5 Students Spring]], 0)</f>
        <v>0</v>
      </c>
      <c r="DJ180" s="20">
        <f>Table1[[#This Row],[Check 5 Per Student Savings]]*DI180</f>
        <v>0</v>
      </c>
      <c r="DK180" s="15">
        <f t="shared" si="159"/>
        <v>0</v>
      </c>
      <c r="DL180" s="20">
        <f t="shared" si="160"/>
        <v>0</v>
      </c>
      <c r="DM180" s="20" t="s">
        <v>156</v>
      </c>
      <c r="DN180" s="15">
        <v>42</v>
      </c>
      <c r="DO180" s="15">
        <v>84</v>
      </c>
      <c r="DP180" s="15">
        <v>84</v>
      </c>
      <c r="DQ180" s="15">
        <f t="shared" si="161"/>
        <v>210</v>
      </c>
      <c r="DR180" s="20">
        <v>138</v>
      </c>
      <c r="DS180" s="20">
        <f t="shared" si="162"/>
        <v>28980</v>
      </c>
      <c r="DT180" s="23" t="s">
        <v>136</v>
      </c>
      <c r="DU180" s="15">
        <f>IF(Table1[[#This Row],[Check 6 Status]]="Continued", Table1[[#This Row],[Check 6 Students Summer]], 0)</f>
        <v>0</v>
      </c>
      <c r="DV180" s="20">
        <f>Table1[[#This Row],[Check 6 Per Student Savings]]*DU180</f>
        <v>0</v>
      </c>
      <c r="DW180" s="15">
        <f>IF(Table1[[#This Row],[Check 6 Status]]="Continued", Table1[[#This Row],[Check 6 Students Fall]], 0)</f>
        <v>0</v>
      </c>
      <c r="DX180" s="20">
        <f>Table1[[#This Row],[Check 6 Per Student Savings]]*DW180</f>
        <v>0</v>
      </c>
      <c r="DY180" s="15">
        <f>IF(Table1[[#This Row],[Check 6 Status]]="Continued", Table1[[#This Row],[Check 6 Students Spring]], 0)</f>
        <v>0</v>
      </c>
      <c r="DZ180" s="20">
        <f>Table1[[#This Row],[Check 6 Per Student Savings]]*DY180</f>
        <v>0</v>
      </c>
      <c r="EA180" s="15">
        <f t="shared" si="165"/>
        <v>0</v>
      </c>
      <c r="EB180" s="20">
        <f t="shared" si="166"/>
        <v>0</v>
      </c>
      <c r="EC180"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588</v>
      </c>
      <c r="ED180"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81144</v>
      </c>
      <c r="EE180" s="20">
        <f>Table1[[#This Row],[Grand Total Savings]]/Table1[[#This Row],[Total Award]]</f>
        <v>7.5133333333333336</v>
      </c>
      <c r="EF180" s="13"/>
      <c r="EG180" s="13"/>
      <c r="EH180" s="13"/>
      <c r="EI180" s="13"/>
      <c r="EJ180" s="13"/>
      <c r="EK180" s="13"/>
      <c r="EL180" s="13"/>
      <c r="FB180" s="13"/>
      <c r="FC180" s="13"/>
      <c r="FD180" s="13"/>
      <c r="FE180" s="13"/>
    </row>
    <row r="181" spans="1:161" x14ac:dyDescent="0.25">
      <c r="A181" s="116">
        <v>343</v>
      </c>
      <c r="B181" s="40">
        <v>10</v>
      </c>
      <c r="C181" s="23" t="s">
        <v>4</v>
      </c>
      <c r="D181" s="71" t="s">
        <v>134</v>
      </c>
      <c r="E181" s="13" t="s">
        <v>279</v>
      </c>
      <c r="F181" s="52">
        <v>10800</v>
      </c>
      <c r="G181" s="23" t="s">
        <v>136</v>
      </c>
      <c r="H181" s="28" t="s">
        <v>843</v>
      </c>
      <c r="I181" s="28" t="s">
        <v>844</v>
      </c>
      <c r="J181" s="28" t="s">
        <v>845</v>
      </c>
      <c r="K181" s="28" t="s">
        <v>846</v>
      </c>
      <c r="L181" s="28" t="s">
        <v>317</v>
      </c>
      <c r="M181" s="13" t="s">
        <v>163</v>
      </c>
      <c r="N181" s="13" t="s">
        <v>163</v>
      </c>
      <c r="O181" s="13" t="s">
        <v>163</v>
      </c>
      <c r="P181" s="20">
        <v>26754</v>
      </c>
      <c r="Q181" s="13">
        <v>312</v>
      </c>
      <c r="R181" s="20">
        <v>86</v>
      </c>
      <c r="S181" s="15">
        <v>26</v>
      </c>
      <c r="T181" s="15">
        <v>130</v>
      </c>
      <c r="U181" s="15">
        <v>156</v>
      </c>
      <c r="V181" s="13" t="s">
        <v>762</v>
      </c>
      <c r="W181" s="13" t="s">
        <v>144</v>
      </c>
      <c r="Z181" s="13" t="s">
        <v>145</v>
      </c>
      <c r="AA181" s="15">
        <v>0</v>
      </c>
      <c r="AB181" s="20">
        <v>0</v>
      </c>
      <c r="AC181" s="15">
        <v>0</v>
      </c>
      <c r="AD181" s="20">
        <f t="shared" si="181"/>
        <v>0</v>
      </c>
      <c r="AE181" s="15">
        <v>0</v>
      </c>
      <c r="AF181" s="20">
        <f t="shared" si="182"/>
        <v>0</v>
      </c>
      <c r="AG181" s="15">
        <v>0</v>
      </c>
      <c r="AH181" s="20">
        <f t="shared" si="183"/>
        <v>0</v>
      </c>
      <c r="AI181" s="15">
        <v>0</v>
      </c>
      <c r="AJ181" s="20">
        <f t="shared" si="184"/>
        <v>0</v>
      </c>
      <c r="AK181" s="15">
        <v>0</v>
      </c>
      <c r="AL181" s="20">
        <f t="shared" si="185"/>
        <v>0</v>
      </c>
      <c r="AM181" s="15">
        <v>0</v>
      </c>
      <c r="AN181" s="20">
        <v>0</v>
      </c>
      <c r="AO181" s="16">
        <v>0</v>
      </c>
      <c r="AP181" s="20">
        <v>0</v>
      </c>
      <c r="AQ181" s="16">
        <v>0</v>
      </c>
      <c r="AR181" s="20">
        <v>0</v>
      </c>
      <c r="AS181" s="16">
        <v>0</v>
      </c>
      <c r="AT181" s="20">
        <v>0</v>
      </c>
      <c r="AU181" s="16">
        <v>0</v>
      </c>
      <c r="AV181" s="20">
        <v>0</v>
      </c>
      <c r="AW181" s="16">
        <v>0</v>
      </c>
      <c r="AX181" s="20">
        <v>0</v>
      </c>
      <c r="AY181" s="16">
        <f>Table1[[#This Row],[Students Per Spring]]</f>
        <v>156</v>
      </c>
      <c r="AZ181" s="20">
        <f>$R181*AY181</f>
        <v>13416</v>
      </c>
      <c r="BA181" s="16">
        <f>AU181+AW181+AY181</f>
        <v>156</v>
      </c>
      <c r="BB181" s="20">
        <f>AV181+AX181+AZ181</f>
        <v>13416</v>
      </c>
      <c r="BC181" s="13" t="s">
        <v>145</v>
      </c>
      <c r="BD181" s="16">
        <v>26</v>
      </c>
      <c r="BE181" s="16">
        <v>130</v>
      </c>
      <c r="BF181" s="16">
        <v>156</v>
      </c>
      <c r="BG181" s="16">
        <f t="shared" si="188"/>
        <v>312</v>
      </c>
      <c r="BH181" s="20">
        <v>86</v>
      </c>
      <c r="BI181" s="20">
        <f>Table1[[#This Row],[Check 2 Students Total]]*Table1[[#This Row],[Summer 2018 Price Check]]</f>
        <v>26832</v>
      </c>
      <c r="BJ181" s="16">
        <f>IF(Table1[[#This Row],[Sustainability Check 2 (2018-2019) Status]]="Continued", Table1[[#This Row],[Check 2 Students Summer]], 0)</f>
        <v>26</v>
      </c>
      <c r="BK181" s="20">
        <f>Table1[[#This Row],[Summer 2018 Price Check]]*BJ181</f>
        <v>2236</v>
      </c>
      <c r="BL181" s="16">
        <f>IF(Table1[[#This Row],[Sustainability Check 2 (2018-2019) Status]]="Continued", Table1[[#This Row],[Check 2 Students Fall]], 0)</f>
        <v>130</v>
      </c>
      <c r="BM181" s="20">
        <f>Table1[[#This Row],[Summer 2018 Price Check]]*BL181</f>
        <v>11180</v>
      </c>
      <c r="BN181" s="15">
        <f>IF(Table1[[#This Row],[Sustainability Check 2 (2018-2019) Status]]="Continued", Table1[Check 2 Students Spring], 0)</f>
        <v>156</v>
      </c>
      <c r="BO181" s="20">
        <f>Table1[[#This Row],[Summer 2018 Price Check]]*Table1[[#This Row],[Spring 2019 Students]]</f>
        <v>13416</v>
      </c>
      <c r="BP181" s="16">
        <f t="shared" si="149"/>
        <v>312</v>
      </c>
      <c r="BQ181" s="20">
        <f t="shared" si="150"/>
        <v>26832</v>
      </c>
      <c r="BR181" s="13" t="s">
        <v>156</v>
      </c>
      <c r="BS181" s="15">
        <v>0</v>
      </c>
      <c r="BT181" s="15">
        <v>0</v>
      </c>
      <c r="BU181" s="15">
        <v>0</v>
      </c>
      <c r="BV181" s="15">
        <f t="shared" si="180"/>
        <v>0</v>
      </c>
      <c r="BW181" s="20">
        <v>0</v>
      </c>
      <c r="BX181" s="20">
        <f t="shared" si="151"/>
        <v>0</v>
      </c>
      <c r="BY181" s="13" t="s">
        <v>762</v>
      </c>
      <c r="BZ181" s="15">
        <f>IF(Table1[[#This Row],[Check 3 Status]]="Continued", Table1[[#This Row],[Check 3 Students Summer]], 0)</f>
        <v>0</v>
      </c>
      <c r="CA181" s="20">
        <f>Table1[[#This Row],[Check 3 Per Student Savings]]*BZ181</f>
        <v>0</v>
      </c>
      <c r="CB181" s="15">
        <f>IF(Table1[[#This Row],[Check 3 Status]]="Continued", Table1[[#This Row],[Check 3 Students Fall]], 0)</f>
        <v>0</v>
      </c>
      <c r="CC181" s="20">
        <f>Table1[[#This Row],[Check 3 Per Student Savings]]*CB181</f>
        <v>0</v>
      </c>
      <c r="CD181" s="15">
        <f>IF(Table1[[#This Row],[Check 3 Status]]="Continued", Table1[[#This Row],[Check 3 Students Spring]], 0)</f>
        <v>0</v>
      </c>
      <c r="CE181" s="20">
        <f>Table1[[#This Row],[Check 3 Per Student Savings]]*CD181</f>
        <v>0</v>
      </c>
      <c r="CF181" s="15">
        <f t="shared" si="152"/>
        <v>0</v>
      </c>
      <c r="CG181" s="20">
        <f t="shared" si="153"/>
        <v>0</v>
      </c>
      <c r="CH181" s="20" t="s">
        <v>156</v>
      </c>
      <c r="CI181" s="15">
        <v>0</v>
      </c>
      <c r="CJ181" s="15">
        <v>0</v>
      </c>
      <c r="CK181" s="15">
        <v>0</v>
      </c>
      <c r="CL181" s="15">
        <f t="shared" si="189"/>
        <v>0</v>
      </c>
      <c r="CM181" s="20">
        <v>0</v>
      </c>
      <c r="CN181" s="20">
        <f t="shared" si="154"/>
        <v>0</v>
      </c>
      <c r="CO181" s="15">
        <f>IF(Table1[[#This Row],[Check 4 Status]]="Continued", Table1[[#This Row],[Check 4 Students Summer]], 0)</f>
        <v>0</v>
      </c>
      <c r="CP181" s="20">
        <f>Table1[[#This Row],[Check 4 Per Student Savings]]*CO181</f>
        <v>0</v>
      </c>
      <c r="CQ181" s="15">
        <f>IF(Table1[[#This Row],[Check 4 Status]]="Continued", Table1[[#This Row],[Check 4 Students Fall]], 0)</f>
        <v>0</v>
      </c>
      <c r="CR181" s="20">
        <f>Table1[[#This Row],[Check 4 Per Student Savings]]*CQ181</f>
        <v>0</v>
      </c>
      <c r="CS181" s="15">
        <f>IF(Table1[[#This Row],[Check 4 Status]]="Continued", Table1[[#This Row],[Check 4 Students Spring]], 0)</f>
        <v>0</v>
      </c>
      <c r="CT181" s="20">
        <f>Table1[[#This Row],[Check 4 Per Student Savings]]*CS181</f>
        <v>0</v>
      </c>
      <c r="CU181" s="89">
        <f t="shared" si="155"/>
        <v>0</v>
      </c>
      <c r="CV181" s="20">
        <f t="shared" si="156"/>
        <v>0</v>
      </c>
      <c r="CW181" s="20" t="s">
        <v>156</v>
      </c>
      <c r="CX181" s="15">
        <v>26</v>
      </c>
      <c r="CY181" s="15">
        <v>130</v>
      </c>
      <c r="CZ181" s="15">
        <v>156</v>
      </c>
      <c r="DA181" s="15">
        <f t="shared" si="157"/>
        <v>312</v>
      </c>
      <c r="DB181" s="20">
        <v>0</v>
      </c>
      <c r="DC181" s="20">
        <f t="shared" si="158"/>
        <v>0</v>
      </c>
      <c r="DD181" s="23" t="s">
        <v>136</v>
      </c>
      <c r="DE181" s="15">
        <f>IF(Table1[[#This Row],[Check 5 Status]]="Continued", Table1[[#This Row],[Check 5 Students Summer]], 0)</f>
        <v>0</v>
      </c>
      <c r="DF181" s="20">
        <f>Table1[[#This Row],[Check 5 Per Student Savings]]*DE181</f>
        <v>0</v>
      </c>
      <c r="DG181" s="15">
        <f>IF(Table1[[#This Row],[Check 5 Status]]="Continued", Table1[[#This Row],[Check 5 Students Fall]], 0)</f>
        <v>0</v>
      </c>
      <c r="DH181" s="20">
        <f>Table1[[#This Row],[Check 5 Per Student Savings]]*DG181</f>
        <v>0</v>
      </c>
      <c r="DI181" s="15">
        <f>IF(Table1[[#This Row],[Check 5 Status]]="Continued", Table1[[#This Row],[Check 5 Students Spring]], 0)</f>
        <v>0</v>
      </c>
      <c r="DJ181" s="20">
        <f>Table1[[#This Row],[Check 5 Per Student Savings]]*DI181</f>
        <v>0</v>
      </c>
      <c r="DK181" s="15">
        <f t="shared" si="159"/>
        <v>0</v>
      </c>
      <c r="DL181" s="20">
        <f t="shared" si="160"/>
        <v>0</v>
      </c>
      <c r="DM181" s="20" t="s">
        <v>156</v>
      </c>
      <c r="DN181" s="15">
        <v>26</v>
      </c>
      <c r="DO181" s="15">
        <v>130</v>
      </c>
      <c r="DP181" s="15">
        <v>156</v>
      </c>
      <c r="DQ181" s="15">
        <f t="shared" si="161"/>
        <v>312</v>
      </c>
      <c r="DR181" s="20">
        <v>0</v>
      </c>
      <c r="DS181" s="20">
        <f t="shared" si="162"/>
        <v>0</v>
      </c>
      <c r="DT181" s="23" t="s">
        <v>136</v>
      </c>
      <c r="DU181" s="15">
        <f>IF(Table1[[#This Row],[Check 6 Status]]="Continued", Table1[[#This Row],[Check 6 Students Summer]], 0)</f>
        <v>0</v>
      </c>
      <c r="DV181" s="20">
        <f>Table1[[#This Row],[Check 6 Per Student Savings]]*DU181</f>
        <v>0</v>
      </c>
      <c r="DW181" s="15">
        <f>IF(Table1[[#This Row],[Check 6 Status]]="Continued", Table1[[#This Row],[Check 6 Students Fall]], 0)</f>
        <v>0</v>
      </c>
      <c r="DX181" s="20">
        <f>Table1[[#This Row],[Check 6 Per Student Savings]]*DW181</f>
        <v>0</v>
      </c>
      <c r="DY181" s="15">
        <f>IF(Table1[[#This Row],[Check 6 Status]]="Continued", Table1[[#This Row],[Check 6 Students Spring]], 0)</f>
        <v>0</v>
      </c>
      <c r="DZ181" s="20">
        <f>Table1[[#This Row],[Check 6 Per Student Savings]]*DY181</f>
        <v>0</v>
      </c>
      <c r="EA181" s="15">
        <f t="shared" si="165"/>
        <v>0</v>
      </c>
      <c r="EB181" s="20">
        <f t="shared" si="166"/>
        <v>0</v>
      </c>
      <c r="EC181"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468</v>
      </c>
      <c r="ED181"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40248</v>
      </c>
      <c r="EE181" s="20">
        <f>Table1[[#This Row],[Grand Total Savings]]/Table1[[#This Row],[Total Award]]</f>
        <v>3.7266666666666666</v>
      </c>
      <c r="EF181" s="13"/>
      <c r="EG181" s="13"/>
      <c r="EH181" s="13"/>
      <c r="EI181" s="13"/>
      <c r="EJ181" s="13"/>
      <c r="EK181" s="13"/>
      <c r="EL181" s="13"/>
      <c r="FB181" s="13"/>
      <c r="FC181" s="13"/>
      <c r="FD181" s="13"/>
      <c r="FE181" s="13"/>
    </row>
    <row r="182" spans="1:161" x14ac:dyDescent="0.25">
      <c r="A182" s="116">
        <v>344</v>
      </c>
      <c r="B182" s="40">
        <v>10</v>
      </c>
      <c r="C182" s="23" t="s">
        <v>4</v>
      </c>
      <c r="D182" s="71" t="s">
        <v>134</v>
      </c>
      <c r="E182" s="13" t="s">
        <v>847</v>
      </c>
      <c r="F182" s="52">
        <v>26636</v>
      </c>
      <c r="G182" s="23" t="s">
        <v>136</v>
      </c>
      <c r="H182" s="28" t="s">
        <v>848</v>
      </c>
      <c r="I182" s="28" t="s">
        <v>849</v>
      </c>
      <c r="J182" s="28" t="s">
        <v>850</v>
      </c>
      <c r="K182" s="28" t="s">
        <v>851</v>
      </c>
      <c r="L182" s="28" t="s">
        <v>162</v>
      </c>
      <c r="M182" s="13" t="s">
        <v>163</v>
      </c>
      <c r="N182" s="13" t="s">
        <v>163</v>
      </c>
      <c r="O182" s="13" t="s">
        <v>163</v>
      </c>
      <c r="P182" s="20">
        <v>300000</v>
      </c>
      <c r="Q182" s="13">
        <v>1650</v>
      </c>
      <c r="R182" s="20">
        <v>182</v>
      </c>
      <c r="S182" s="15">
        <v>150</v>
      </c>
      <c r="T182" s="15">
        <v>1110</v>
      </c>
      <c r="U182" s="15">
        <v>750</v>
      </c>
      <c r="V182" s="13" t="s">
        <v>814</v>
      </c>
      <c r="W182" s="13" t="s">
        <v>144</v>
      </c>
      <c r="Z182" s="13" t="s">
        <v>145</v>
      </c>
      <c r="AA182" s="15">
        <v>0</v>
      </c>
      <c r="AB182" s="20">
        <v>0</v>
      </c>
      <c r="AC182" s="15">
        <v>0</v>
      </c>
      <c r="AD182" s="20">
        <f t="shared" si="181"/>
        <v>0</v>
      </c>
      <c r="AE182" s="15">
        <v>0</v>
      </c>
      <c r="AF182" s="20">
        <f t="shared" si="182"/>
        <v>0</v>
      </c>
      <c r="AG182" s="15">
        <v>0</v>
      </c>
      <c r="AH182" s="20">
        <f t="shared" si="183"/>
        <v>0</v>
      </c>
      <c r="AI182" s="15">
        <v>0</v>
      </c>
      <c r="AJ182" s="20">
        <f t="shared" si="184"/>
        <v>0</v>
      </c>
      <c r="AK182" s="15">
        <v>0</v>
      </c>
      <c r="AL182" s="20">
        <f t="shared" si="185"/>
        <v>0</v>
      </c>
      <c r="AM182" s="15">
        <v>0</v>
      </c>
      <c r="AN182" s="20">
        <v>0</v>
      </c>
      <c r="AO182" s="16">
        <v>0</v>
      </c>
      <c r="AP182" s="20">
        <v>0</v>
      </c>
      <c r="AQ182" s="16">
        <v>0</v>
      </c>
      <c r="AR182" s="20">
        <v>0</v>
      </c>
      <c r="AS182" s="16">
        <v>0</v>
      </c>
      <c r="AT182" s="20">
        <v>0</v>
      </c>
      <c r="AU182" s="16">
        <v>0</v>
      </c>
      <c r="AV182" s="20">
        <v>0</v>
      </c>
      <c r="AW182" s="16">
        <v>0</v>
      </c>
      <c r="AX182" s="20">
        <v>0</v>
      </c>
      <c r="AY182" s="16">
        <v>0</v>
      </c>
      <c r="AZ182" s="20">
        <v>0</v>
      </c>
      <c r="BA182" s="16">
        <v>0</v>
      </c>
      <c r="BB182" s="20">
        <v>0</v>
      </c>
      <c r="BC182" s="13" t="s">
        <v>145</v>
      </c>
      <c r="BD182" s="16">
        <v>150</v>
      </c>
      <c r="BE182" s="16">
        <v>1110</v>
      </c>
      <c r="BF182" s="16">
        <v>750</v>
      </c>
      <c r="BG182" s="16">
        <f t="shared" si="188"/>
        <v>2010</v>
      </c>
      <c r="BH182" s="20">
        <v>182</v>
      </c>
      <c r="BI182" s="20">
        <f>Table1[[#This Row],[Check 2 Students Total]]*Table1[[#This Row],[Summer 2018 Price Check]]</f>
        <v>365820</v>
      </c>
      <c r="BJ182" s="16">
        <v>0</v>
      </c>
      <c r="BK182" s="20">
        <f>Table1[[#This Row],[Summer 2018 Price Check]]*BJ182</f>
        <v>0</v>
      </c>
      <c r="BL182" s="16">
        <f>IF(Table1[[#This Row],[Sustainability Check 2 (2018-2019) Status]]="Continued", Table1[[#This Row],[Check 2 Students Fall]], 0)</f>
        <v>1110</v>
      </c>
      <c r="BM182" s="20">
        <f>Table1[[#This Row],[Summer 2018 Price Check]]*BL182</f>
        <v>202020</v>
      </c>
      <c r="BN182" s="15">
        <f>IF(Table1[[#This Row],[Sustainability Check 2 (2018-2019) Status]]="Continued", Table1[Check 2 Students Spring], 0)</f>
        <v>750</v>
      </c>
      <c r="BO182" s="20">
        <f>Table1[[#This Row],[Summer 2018 Price Check]]*Table1[[#This Row],[Spring 2019 Students]]</f>
        <v>136500</v>
      </c>
      <c r="BP182" s="16">
        <f t="shared" si="149"/>
        <v>1860</v>
      </c>
      <c r="BQ182" s="20">
        <f t="shared" si="150"/>
        <v>338520</v>
      </c>
      <c r="BR182" s="13" t="s">
        <v>145</v>
      </c>
      <c r="BS182" s="15">
        <v>150</v>
      </c>
      <c r="BT182" s="15">
        <v>1110</v>
      </c>
      <c r="BU182" s="15">
        <v>750</v>
      </c>
      <c r="BV182" s="15">
        <f t="shared" si="180"/>
        <v>2010</v>
      </c>
      <c r="BW182" s="20">
        <v>86</v>
      </c>
      <c r="BX182" s="20">
        <f t="shared" si="151"/>
        <v>172860</v>
      </c>
      <c r="BY182" s="13" t="s">
        <v>814</v>
      </c>
      <c r="BZ182" s="15">
        <f>IF(Table1[[#This Row],[Check 3 Status]]="Continued", Table1[[#This Row],[Check 3 Students Summer]], 0)</f>
        <v>150</v>
      </c>
      <c r="CA182" s="20">
        <f>Table1[[#This Row],[Check 3 Per Student Savings]]*BZ182</f>
        <v>12900</v>
      </c>
      <c r="CB182" s="15">
        <f>IF(Table1[[#This Row],[Check 3 Status]]="Continued", Table1[[#This Row],[Check 3 Students Fall]], 0)</f>
        <v>1110</v>
      </c>
      <c r="CC182" s="20">
        <f>Table1[[#This Row],[Check 3 Per Student Savings]]*CB182</f>
        <v>95460</v>
      </c>
      <c r="CD182" s="15">
        <f>IF(Table1[[#This Row],[Check 3 Status]]="Continued", Table1[[#This Row],[Check 3 Students Spring]], 0)</f>
        <v>750</v>
      </c>
      <c r="CE182" s="20">
        <f>Table1[[#This Row],[Check 3 Per Student Savings]]*CD182</f>
        <v>64500</v>
      </c>
      <c r="CF182" s="15">
        <f t="shared" si="152"/>
        <v>2010</v>
      </c>
      <c r="CG182" s="20">
        <f t="shared" si="153"/>
        <v>172860</v>
      </c>
      <c r="CH182" s="20" t="s">
        <v>145</v>
      </c>
      <c r="CI182" s="15">
        <v>150</v>
      </c>
      <c r="CJ182" s="15">
        <v>1110</v>
      </c>
      <c r="CK182" s="15">
        <v>750</v>
      </c>
      <c r="CL182" s="15">
        <f t="shared" si="189"/>
        <v>2010</v>
      </c>
      <c r="CM182" s="20">
        <v>86</v>
      </c>
      <c r="CN182" s="20">
        <f t="shared" si="154"/>
        <v>172860</v>
      </c>
      <c r="CO182" s="15">
        <f>IF(Table1[[#This Row],[Check 4 Status]]="Continued", Table1[[#This Row],[Check 4 Students Summer]], 0)</f>
        <v>150</v>
      </c>
      <c r="CP182" s="20">
        <f>Table1[[#This Row],[Check 4 Per Student Savings]]*CO182</f>
        <v>12900</v>
      </c>
      <c r="CQ182" s="15">
        <f>IF(Table1[[#This Row],[Check 4 Status]]="Continued", Table1[[#This Row],[Check 4 Students Fall]], 0)</f>
        <v>1110</v>
      </c>
      <c r="CR182" s="20">
        <f>Table1[[#This Row],[Check 4 Per Student Savings]]*CQ182</f>
        <v>95460</v>
      </c>
      <c r="CS182" s="15">
        <f>IF(Table1[[#This Row],[Check 4 Status]]="Continued", Table1[[#This Row],[Check 4 Students Spring]], 0)</f>
        <v>750</v>
      </c>
      <c r="CT182" s="20">
        <f>Table1[[#This Row],[Check 4 Per Student Savings]]*CS182</f>
        <v>64500</v>
      </c>
      <c r="CU182" s="89">
        <f t="shared" si="155"/>
        <v>2010</v>
      </c>
      <c r="CV182" s="20">
        <f t="shared" si="156"/>
        <v>172860</v>
      </c>
      <c r="CW182" s="20" t="s">
        <v>145</v>
      </c>
      <c r="CX182" s="15">
        <v>150</v>
      </c>
      <c r="CY182" s="15">
        <v>1110</v>
      </c>
      <c r="CZ182" s="15">
        <v>750</v>
      </c>
      <c r="DA182" s="15">
        <f t="shared" si="157"/>
        <v>2010</v>
      </c>
      <c r="DB182" s="20">
        <v>86</v>
      </c>
      <c r="DC182" s="20">
        <f t="shared" si="158"/>
        <v>172860</v>
      </c>
      <c r="DD182" s="23" t="s">
        <v>136</v>
      </c>
      <c r="DE182" s="15">
        <f>IF(Table1[[#This Row],[Check 5 Status]]="Continued", Table1[[#This Row],[Check 5 Students Summer]], 0)</f>
        <v>150</v>
      </c>
      <c r="DF182" s="20">
        <f>Table1[[#This Row],[Check 5 Per Student Savings]]*DE182</f>
        <v>12900</v>
      </c>
      <c r="DG182" s="15">
        <f>IF(Table1[[#This Row],[Check 5 Status]]="Continued", Table1[[#This Row],[Check 5 Students Fall]], 0)</f>
        <v>1110</v>
      </c>
      <c r="DH182" s="20">
        <f>Table1[[#This Row],[Check 5 Per Student Savings]]*DG182</f>
        <v>95460</v>
      </c>
      <c r="DI182" s="15">
        <f>IF(Table1[[#This Row],[Check 5 Status]]="Continued", Table1[[#This Row],[Check 5 Students Spring]], 0)</f>
        <v>750</v>
      </c>
      <c r="DJ182" s="20">
        <f>Table1[[#This Row],[Check 5 Per Student Savings]]*DI182</f>
        <v>64500</v>
      </c>
      <c r="DK182" s="15">
        <f t="shared" si="159"/>
        <v>2010</v>
      </c>
      <c r="DL182" s="20">
        <f t="shared" si="160"/>
        <v>172860</v>
      </c>
      <c r="DM182" s="20" t="s">
        <v>145</v>
      </c>
      <c r="DN182" s="15">
        <v>150</v>
      </c>
      <c r="DO182" s="15">
        <v>1110</v>
      </c>
      <c r="DP182" s="15">
        <v>750</v>
      </c>
      <c r="DQ182" s="15">
        <f t="shared" si="161"/>
        <v>2010</v>
      </c>
      <c r="DR182" s="20">
        <v>86</v>
      </c>
      <c r="DS182" s="20">
        <f t="shared" si="162"/>
        <v>172860</v>
      </c>
      <c r="DT182" s="23" t="s">
        <v>136</v>
      </c>
      <c r="DU182" s="15">
        <f>IF(Table1[[#This Row],[Check 6 Status]]="Continued", Table1[[#This Row],[Check 6 Students Summer]], 0)</f>
        <v>150</v>
      </c>
      <c r="DV182" s="20">
        <f>Table1[[#This Row],[Check 6 Per Student Savings]]*DU182</f>
        <v>12900</v>
      </c>
      <c r="DW182" s="15">
        <f>IF(Table1[[#This Row],[Check 6 Status]]="Continued", Table1[[#This Row],[Check 6 Students Fall]], 0)</f>
        <v>1110</v>
      </c>
      <c r="DX182" s="20">
        <f>Table1[[#This Row],[Check 6 Per Student Savings]]*DW182</f>
        <v>95460</v>
      </c>
      <c r="DY182" s="15">
        <f>IF(Table1[[#This Row],[Check 6 Status]]="Continued", Table1[[#This Row],[Check 6 Students Spring]], 0)</f>
        <v>750</v>
      </c>
      <c r="DZ182" s="20">
        <f>Table1[[#This Row],[Check 6 Per Student Savings]]*DY182</f>
        <v>64500</v>
      </c>
      <c r="EA182" s="15">
        <f t="shared" si="165"/>
        <v>2010</v>
      </c>
      <c r="EB182" s="20">
        <f t="shared" si="166"/>
        <v>172860</v>
      </c>
      <c r="EC182"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9900</v>
      </c>
      <c r="ED182"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1029960</v>
      </c>
      <c r="EE182" s="20">
        <f>Table1[[#This Row],[Grand Total Savings]]/Table1[[#This Row],[Total Award]]</f>
        <v>38.667968163387897</v>
      </c>
      <c r="EF182" s="13"/>
      <c r="EG182" s="13"/>
      <c r="EH182" s="13"/>
      <c r="EI182" s="13"/>
      <c r="EJ182" s="13"/>
      <c r="EK182" s="13"/>
      <c r="EL182" s="13"/>
      <c r="FB182" s="13"/>
      <c r="FC182" s="13"/>
      <c r="FD182" s="13"/>
      <c r="FE182" s="13"/>
    </row>
    <row r="183" spans="1:161" x14ac:dyDescent="0.25">
      <c r="A183" s="116">
        <v>345</v>
      </c>
      <c r="B183" s="39">
        <v>10</v>
      </c>
      <c r="C183" s="23" t="s">
        <v>4</v>
      </c>
      <c r="D183" s="71" t="s">
        <v>134</v>
      </c>
      <c r="E183" s="13" t="s">
        <v>256</v>
      </c>
      <c r="F183" s="52">
        <v>30000</v>
      </c>
      <c r="G183" s="23" t="s">
        <v>136</v>
      </c>
      <c r="H183" s="28" t="s">
        <v>527</v>
      </c>
      <c r="I183" s="28" t="s">
        <v>852</v>
      </c>
      <c r="J183" s="28" t="s">
        <v>310</v>
      </c>
      <c r="K183" s="28" t="s">
        <v>311</v>
      </c>
      <c r="L183" s="28" t="s">
        <v>162</v>
      </c>
      <c r="M183" s="13" t="s">
        <v>163</v>
      </c>
      <c r="N183" s="13" t="s">
        <v>163</v>
      </c>
      <c r="O183" s="13" t="s">
        <v>163</v>
      </c>
      <c r="P183" s="20">
        <v>405000</v>
      </c>
      <c r="Q183" s="13">
        <v>2700</v>
      </c>
      <c r="R183" s="20">
        <v>150</v>
      </c>
      <c r="S183" s="15">
        <v>300</v>
      </c>
      <c r="T183" s="15">
        <v>1200</v>
      </c>
      <c r="U183" s="15">
        <v>1200</v>
      </c>
      <c r="V183" s="13" t="s">
        <v>814</v>
      </c>
      <c r="W183" s="13" t="s">
        <v>144</v>
      </c>
      <c r="Z183" s="13" t="s">
        <v>145</v>
      </c>
      <c r="AA183" s="15">
        <v>0</v>
      </c>
      <c r="AB183" s="20">
        <v>0</v>
      </c>
      <c r="AC183" s="15">
        <v>0</v>
      </c>
      <c r="AD183" s="20">
        <f t="shared" si="181"/>
        <v>0</v>
      </c>
      <c r="AE183" s="15">
        <v>0</v>
      </c>
      <c r="AF183" s="20">
        <f t="shared" si="182"/>
        <v>0</v>
      </c>
      <c r="AG183" s="15">
        <v>0</v>
      </c>
      <c r="AH183" s="20">
        <f t="shared" si="183"/>
        <v>0</v>
      </c>
      <c r="AI183" s="15">
        <v>0</v>
      </c>
      <c r="AJ183" s="20">
        <f t="shared" si="184"/>
        <v>0</v>
      </c>
      <c r="AK183" s="15">
        <v>0</v>
      </c>
      <c r="AL183" s="20">
        <f t="shared" si="185"/>
        <v>0</v>
      </c>
      <c r="AM183" s="15">
        <v>0</v>
      </c>
      <c r="AN183" s="20">
        <v>0</v>
      </c>
      <c r="AO183" s="16">
        <v>0</v>
      </c>
      <c r="AP183" s="20">
        <v>0</v>
      </c>
      <c r="AQ183" s="16">
        <v>0</v>
      </c>
      <c r="AR183" s="20">
        <v>0</v>
      </c>
      <c r="AS183" s="16">
        <v>0</v>
      </c>
      <c r="AT183" s="20">
        <v>0</v>
      </c>
      <c r="AU183" s="16">
        <v>0</v>
      </c>
      <c r="AV183" s="20">
        <v>0</v>
      </c>
      <c r="AW183" s="16">
        <v>0</v>
      </c>
      <c r="AX183" s="20">
        <v>0</v>
      </c>
      <c r="AY183" s="16">
        <v>0</v>
      </c>
      <c r="AZ183" s="20">
        <v>0</v>
      </c>
      <c r="BA183" s="16">
        <v>0</v>
      </c>
      <c r="BB183" s="20">
        <v>0</v>
      </c>
      <c r="BC183" s="13" t="s">
        <v>145</v>
      </c>
      <c r="BD183" s="16">
        <v>300</v>
      </c>
      <c r="BE183" s="16">
        <v>1200</v>
      </c>
      <c r="BF183" s="16">
        <v>1200</v>
      </c>
      <c r="BG183" s="16">
        <f t="shared" si="188"/>
        <v>2700</v>
      </c>
      <c r="BH183" s="20">
        <v>150</v>
      </c>
      <c r="BI183" s="20">
        <f>Table1[[#This Row],[Check 2 Students Total]]*Table1[[#This Row],[Summer 2018 Price Check]]</f>
        <v>405000</v>
      </c>
      <c r="BJ183" s="16">
        <v>0</v>
      </c>
      <c r="BK183" s="20">
        <f>Table1[[#This Row],[Summer 2018 Price Check]]*BJ183</f>
        <v>0</v>
      </c>
      <c r="BL183" s="16">
        <f>IF(Table1[[#This Row],[Sustainability Check 2 (2018-2019) Status]]="Continued", Table1[[#This Row],[Check 2 Students Fall]], 0)</f>
        <v>1200</v>
      </c>
      <c r="BM183" s="20">
        <f>Table1[[#This Row],[Summer 2018 Price Check]]*BL183</f>
        <v>180000</v>
      </c>
      <c r="BN183" s="15">
        <f>IF(Table1[[#This Row],[Sustainability Check 2 (2018-2019) Status]]="Continued", Table1[Check 2 Students Spring], 0)</f>
        <v>1200</v>
      </c>
      <c r="BO183" s="20">
        <f>Table1[[#This Row],[Summer 2018 Price Check]]*Table1[[#This Row],[Spring 2019 Students]]</f>
        <v>180000</v>
      </c>
      <c r="BP183" s="16">
        <f t="shared" si="149"/>
        <v>2400</v>
      </c>
      <c r="BQ183" s="20">
        <f t="shared" si="150"/>
        <v>360000</v>
      </c>
      <c r="BR183" s="13" t="s">
        <v>145</v>
      </c>
      <c r="BS183" s="15">
        <v>300</v>
      </c>
      <c r="BT183" s="15">
        <v>1200</v>
      </c>
      <c r="BU183" s="15">
        <v>1200</v>
      </c>
      <c r="BV183" s="15">
        <f t="shared" si="180"/>
        <v>2700</v>
      </c>
      <c r="BW183" s="20">
        <v>150</v>
      </c>
      <c r="BX183" s="20">
        <f t="shared" si="151"/>
        <v>405000</v>
      </c>
      <c r="BY183" s="13" t="s">
        <v>814</v>
      </c>
      <c r="BZ183" s="15">
        <f>IF(Table1[[#This Row],[Check 3 Status]]="Continued", Table1[[#This Row],[Check 3 Students Summer]], 0)</f>
        <v>300</v>
      </c>
      <c r="CA183" s="20">
        <f>Table1[[#This Row],[Check 3 Per Student Savings]]*BZ183</f>
        <v>45000</v>
      </c>
      <c r="CB183" s="15">
        <f>IF(Table1[[#This Row],[Check 3 Status]]="Continued", Table1[[#This Row],[Check 3 Students Fall]], 0)</f>
        <v>1200</v>
      </c>
      <c r="CC183" s="20">
        <f>Table1[[#This Row],[Check 3 Per Student Savings]]*CB183</f>
        <v>180000</v>
      </c>
      <c r="CD183" s="15">
        <f>IF(Table1[[#This Row],[Check 3 Status]]="Continued", Table1[[#This Row],[Check 3 Students Spring]], 0)</f>
        <v>1200</v>
      </c>
      <c r="CE183" s="20">
        <f>Table1[[#This Row],[Check 3 Per Student Savings]]*CD183</f>
        <v>180000</v>
      </c>
      <c r="CF183" s="15">
        <f t="shared" si="152"/>
        <v>2700</v>
      </c>
      <c r="CG183" s="20">
        <f t="shared" si="153"/>
        <v>405000</v>
      </c>
      <c r="CH183" s="20" t="s">
        <v>145</v>
      </c>
      <c r="CI183" s="15">
        <v>300</v>
      </c>
      <c r="CJ183" s="15">
        <v>1200</v>
      </c>
      <c r="CK183" s="15">
        <v>1200</v>
      </c>
      <c r="CL183" s="15">
        <f t="shared" si="189"/>
        <v>2700</v>
      </c>
      <c r="CM183" s="20">
        <v>150</v>
      </c>
      <c r="CN183" s="20">
        <f t="shared" si="154"/>
        <v>405000</v>
      </c>
      <c r="CO183" s="15">
        <f>IF(Table1[[#This Row],[Check 4 Status]]="Continued", Table1[[#This Row],[Check 4 Students Summer]], 0)</f>
        <v>300</v>
      </c>
      <c r="CP183" s="20">
        <f>Table1[[#This Row],[Check 4 Per Student Savings]]*CO183</f>
        <v>45000</v>
      </c>
      <c r="CQ183" s="15">
        <f>IF(Table1[[#This Row],[Check 4 Status]]="Continued", Table1[[#This Row],[Check 4 Students Fall]], 0)</f>
        <v>1200</v>
      </c>
      <c r="CR183" s="20">
        <f>Table1[[#This Row],[Check 4 Per Student Savings]]*CQ183</f>
        <v>180000</v>
      </c>
      <c r="CS183" s="15">
        <f>IF(Table1[[#This Row],[Check 4 Status]]="Continued", Table1[[#This Row],[Check 4 Students Spring]], 0)</f>
        <v>1200</v>
      </c>
      <c r="CT183" s="20">
        <f>Table1[[#This Row],[Check 4 Per Student Savings]]*CS183</f>
        <v>180000</v>
      </c>
      <c r="CU183" s="89">
        <f t="shared" si="155"/>
        <v>2700</v>
      </c>
      <c r="CV183" s="20">
        <f t="shared" si="156"/>
        <v>405000</v>
      </c>
      <c r="CW183" s="20" t="s">
        <v>145</v>
      </c>
      <c r="CX183" s="15">
        <v>300</v>
      </c>
      <c r="CY183" s="15">
        <v>1200</v>
      </c>
      <c r="CZ183" s="15">
        <v>1200</v>
      </c>
      <c r="DA183" s="15">
        <f t="shared" si="157"/>
        <v>2700</v>
      </c>
      <c r="DB183" s="20">
        <v>150</v>
      </c>
      <c r="DC183" s="20">
        <f t="shared" si="158"/>
        <v>405000</v>
      </c>
      <c r="DD183" s="23" t="s">
        <v>136</v>
      </c>
      <c r="DE183" s="15">
        <f>IF(Table1[[#This Row],[Check 5 Status]]="Continued", Table1[[#This Row],[Check 5 Students Summer]], 0)</f>
        <v>300</v>
      </c>
      <c r="DF183" s="20">
        <f>Table1[[#This Row],[Check 5 Per Student Savings]]*DE183</f>
        <v>45000</v>
      </c>
      <c r="DG183" s="15">
        <f>IF(Table1[[#This Row],[Check 5 Status]]="Continued", Table1[[#This Row],[Check 5 Students Fall]], 0)</f>
        <v>1200</v>
      </c>
      <c r="DH183" s="20">
        <f>Table1[[#This Row],[Check 5 Per Student Savings]]*DG183</f>
        <v>180000</v>
      </c>
      <c r="DI183" s="15">
        <f>IF(Table1[[#This Row],[Check 5 Status]]="Continued", Table1[[#This Row],[Check 5 Students Spring]], 0)</f>
        <v>1200</v>
      </c>
      <c r="DJ183" s="20">
        <f>Table1[[#This Row],[Check 5 Per Student Savings]]*DI183</f>
        <v>180000</v>
      </c>
      <c r="DK183" s="15">
        <f t="shared" si="159"/>
        <v>2700</v>
      </c>
      <c r="DL183" s="20">
        <f t="shared" si="160"/>
        <v>405000</v>
      </c>
      <c r="DM183" s="20" t="s">
        <v>224</v>
      </c>
      <c r="DN183" s="15">
        <v>300</v>
      </c>
      <c r="DO183" s="15">
        <v>1200</v>
      </c>
      <c r="DP183" s="15">
        <v>1200</v>
      </c>
      <c r="DQ183" s="15">
        <f t="shared" si="161"/>
        <v>2700</v>
      </c>
      <c r="DR183" s="20">
        <v>150</v>
      </c>
      <c r="DS183" s="20">
        <f t="shared" si="162"/>
        <v>405000</v>
      </c>
      <c r="DT183" s="23" t="s">
        <v>136</v>
      </c>
      <c r="DU183" s="15">
        <f>IF(Table1[[#This Row],[Check 6 Status]]="Continued", Table1[[#This Row],[Check 6 Students Summer]], 0)</f>
        <v>0</v>
      </c>
      <c r="DV183" s="20">
        <f>Table1[[#This Row],[Check 6 Per Student Savings]]*DU183</f>
        <v>0</v>
      </c>
      <c r="DW183" s="15">
        <f>IF(Table1[[#This Row],[Check 6 Status]]="Continued", Table1[[#This Row],[Check 6 Students Fall]], 0)</f>
        <v>0</v>
      </c>
      <c r="DX183" s="20">
        <f>Table1[[#This Row],[Check 6 Per Student Savings]]*DW183</f>
        <v>0</v>
      </c>
      <c r="DY183" s="15">
        <f>IF(Table1[[#This Row],[Check 6 Status]]="Continued", Table1[[#This Row],[Check 6 Students Spring]], 0)</f>
        <v>0</v>
      </c>
      <c r="DZ183" s="20">
        <f>Table1[[#This Row],[Check 6 Per Student Savings]]*DY183</f>
        <v>0</v>
      </c>
      <c r="EA183" s="15">
        <f t="shared" si="165"/>
        <v>0</v>
      </c>
      <c r="EB183" s="20">
        <f t="shared" si="166"/>
        <v>0</v>
      </c>
      <c r="EC183"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10500</v>
      </c>
      <c r="ED183"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1575000</v>
      </c>
      <c r="EE183" s="20">
        <f>Table1[[#This Row],[Grand Total Savings]]/Table1[[#This Row],[Total Award]]</f>
        <v>52.5</v>
      </c>
      <c r="EF183" s="13"/>
      <c r="EG183" s="13"/>
      <c r="EH183" s="13"/>
      <c r="EI183" s="13"/>
      <c r="EJ183" s="13"/>
      <c r="EK183" s="13"/>
      <c r="EL183" s="13"/>
      <c r="FB183" s="13"/>
      <c r="FC183" s="13"/>
      <c r="FD183" s="13"/>
      <c r="FE183" s="13"/>
    </row>
    <row r="184" spans="1:161" x14ac:dyDescent="0.25">
      <c r="A184" s="116">
        <v>347</v>
      </c>
      <c r="B184" s="40">
        <v>10</v>
      </c>
      <c r="C184" s="23" t="s">
        <v>4</v>
      </c>
      <c r="D184" s="71" t="s">
        <v>134</v>
      </c>
      <c r="E184" s="13" t="s">
        <v>279</v>
      </c>
      <c r="F184" s="52">
        <v>30000</v>
      </c>
      <c r="G184" s="23" t="s">
        <v>136</v>
      </c>
      <c r="H184" s="28" t="s">
        <v>737</v>
      </c>
      <c r="I184" s="28" t="s">
        <v>738</v>
      </c>
      <c r="J184" s="28" t="s">
        <v>853</v>
      </c>
      <c r="K184" s="28" t="s">
        <v>854</v>
      </c>
      <c r="L184" s="28" t="s">
        <v>643</v>
      </c>
      <c r="M184" s="13" t="s">
        <v>163</v>
      </c>
      <c r="N184" s="13" t="s">
        <v>163</v>
      </c>
      <c r="O184" s="13" t="s">
        <v>163</v>
      </c>
      <c r="P184" s="20">
        <v>77333</v>
      </c>
      <c r="Q184" s="13">
        <v>735</v>
      </c>
      <c r="R184" s="20">
        <v>105</v>
      </c>
      <c r="S184" s="15">
        <v>70</v>
      </c>
      <c r="T184" s="15">
        <v>385</v>
      </c>
      <c r="U184" s="15">
        <v>280</v>
      </c>
      <c r="V184" s="13" t="s">
        <v>814</v>
      </c>
      <c r="W184" s="13" t="s">
        <v>144</v>
      </c>
      <c r="Z184" s="13" t="s">
        <v>145</v>
      </c>
      <c r="AA184" s="15">
        <v>0</v>
      </c>
      <c r="AB184" s="20">
        <v>0</v>
      </c>
      <c r="AC184" s="15">
        <v>0</v>
      </c>
      <c r="AD184" s="20">
        <f t="shared" si="181"/>
        <v>0</v>
      </c>
      <c r="AE184" s="15">
        <v>0</v>
      </c>
      <c r="AF184" s="20">
        <f t="shared" si="182"/>
        <v>0</v>
      </c>
      <c r="AG184" s="15">
        <v>0</v>
      </c>
      <c r="AH184" s="20">
        <f t="shared" si="183"/>
        <v>0</v>
      </c>
      <c r="AI184" s="15">
        <v>0</v>
      </c>
      <c r="AJ184" s="20">
        <f t="shared" si="184"/>
        <v>0</v>
      </c>
      <c r="AK184" s="15">
        <v>0</v>
      </c>
      <c r="AL184" s="20">
        <f t="shared" si="185"/>
        <v>0</v>
      </c>
      <c r="AM184" s="15">
        <v>0</v>
      </c>
      <c r="AN184" s="20">
        <v>0</v>
      </c>
      <c r="AO184" s="16">
        <v>0</v>
      </c>
      <c r="AP184" s="20">
        <v>0</v>
      </c>
      <c r="AQ184" s="16">
        <v>0</v>
      </c>
      <c r="AR184" s="20">
        <v>0</v>
      </c>
      <c r="AS184" s="16">
        <v>0</v>
      </c>
      <c r="AT184" s="20">
        <v>0</v>
      </c>
      <c r="AU184" s="16">
        <v>0</v>
      </c>
      <c r="AV184" s="20">
        <v>0</v>
      </c>
      <c r="AW184" s="16">
        <v>0</v>
      </c>
      <c r="AX184" s="20">
        <v>0</v>
      </c>
      <c r="AY184" s="16">
        <v>0</v>
      </c>
      <c r="AZ184" s="20">
        <v>0</v>
      </c>
      <c r="BA184" s="16">
        <v>0</v>
      </c>
      <c r="BB184" s="20">
        <v>0</v>
      </c>
      <c r="BC184" s="13" t="s">
        <v>145</v>
      </c>
      <c r="BD184" s="16">
        <v>70</v>
      </c>
      <c r="BE184" s="16">
        <v>385</v>
      </c>
      <c r="BF184" s="16">
        <v>280</v>
      </c>
      <c r="BG184" s="16">
        <f t="shared" si="188"/>
        <v>735</v>
      </c>
      <c r="BH184" s="20">
        <v>105</v>
      </c>
      <c r="BI184" s="20">
        <f>Table1[[#This Row],[Check 2 Students Total]]*Table1[[#This Row],[Summer 2018 Price Check]]</f>
        <v>77175</v>
      </c>
      <c r="BJ184" s="16">
        <v>0</v>
      </c>
      <c r="BK184" s="20">
        <f>Table1[[#This Row],[Summer 2018 Price Check]]*BJ184</f>
        <v>0</v>
      </c>
      <c r="BL184" s="16">
        <f>IF(Table1[[#This Row],[Sustainability Check 2 (2018-2019) Status]]="Continued", Table1[[#This Row],[Check 2 Students Fall]], 0)</f>
        <v>385</v>
      </c>
      <c r="BM184" s="20">
        <f>Table1[[#This Row],[Summer 2018 Price Check]]*BL184</f>
        <v>40425</v>
      </c>
      <c r="BN184" s="15">
        <f>IF(Table1[[#This Row],[Sustainability Check 2 (2018-2019) Status]]="Continued", Table1[Check 2 Students Spring], 0)</f>
        <v>280</v>
      </c>
      <c r="BO184" s="20">
        <f>Table1[[#This Row],[Summer 2018 Price Check]]*Table1[[#This Row],[Spring 2019 Students]]</f>
        <v>29400</v>
      </c>
      <c r="BP184" s="16">
        <f t="shared" si="149"/>
        <v>665</v>
      </c>
      <c r="BQ184" s="20">
        <f t="shared" si="150"/>
        <v>69825</v>
      </c>
      <c r="BR184" s="13" t="s">
        <v>145</v>
      </c>
      <c r="BS184" s="15">
        <v>70</v>
      </c>
      <c r="BT184" s="15">
        <v>385</v>
      </c>
      <c r="BU184" s="15">
        <v>280</v>
      </c>
      <c r="BV184" s="15">
        <f t="shared" si="180"/>
        <v>735</v>
      </c>
      <c r="BW184" s="20">
        <v>105</v>
      </c>
      <c r="BX184" s="20">
        <f t="shared" si="151"/>
        <v>77175</v>
      </c>
      <c r="BY184" s="13" t="s">
        <v>814</v>
      </c>
      <c r="BZ184" s="15">
        <f>IF(Table1[[#This Row],[Check 3 Status]]="Continued", Table1[[#This Row],[Check 3 Students Summer]], 0)</f>
        <v>70</v>
      </c>
      <c r="CA184" s="20">
        <f>Table1[[#This Row],[Check 3 Per Student Savings]]*BZ184</f>
        <v>7350</v>
      </c>
      <c r="CB184" s="15">
        <f>IF(Table1[[#This Row],[Check 3 Status]]="Continued", Table1[[#This Row],[Check 3 Students Fall]], 0)</f>
        <v>385</v>
      </c>
      <c r="CC184" s="20">
        <f>Table1[[#This Row],[Check 3 Per Student Savings]]*CB184</f>
        <v>40425</v>
      </c>
      <c r="CD184" s="15">
        <f>IF(Table1[[#This Row],[Check 3 Status]]="Continued", Table1[[#This Row],[Check 3 Students Spring]], 0)</f>
        <v>280</v>
      </c>
      <c r="CE184" s="20">
        <f>Table1[[#This Row],[Check 3 Per Student Savings]]*CD184</f>
        <v>29400</v>
      </c>
      <c r="CF184" s="15">
        <f t="shared" si="152"/>
        <v>735</v>
      </c>
      <c r="CG184" s="20">
        <f t="shared" si="153"/>
        <v>77175</v>
      </c>
      <c r="CH184" s="20" t="s">
        <v>145</v>
      </c>
      <c r="CI184" s="15">
        <v>70</v>
      </c>
      <c r="CJ184" s="15">
        <v>385</v>
      </c>
      <c r="CK184" s="15">
        <v>280</v>
      </c>
      <c r="CL184" s="15">
        <f t="shared" si="189"/>
        <v>735</v>
      </c>
      <c r="CM184" s="20">
        <v>105</v>
      </c>
      <c r="CN184" s="20">
        <f t="shared" si="154"/>
        <v>77175</v>
      </c>
      <c r="CO184" s="15">
        <f>IF(Table1[[#This Row],[Check 4 Status]]="Continued", Table1[[#This Row],[Check 4 Students Summer]], 0)</f>
        <v>70</v>
      </c>
      <c r="CP184" s="20">
        <f>Table1[[#This Row],[Check 4 Per Student Savings]]*CO184</f>
        <v>7350</v>
      </c>
      <c r="CQ184" s="15">
        <f>IF(Table1[[#This Row],[Check 4 Status]]="Continued", Table1[[#This Row],[Check 4 Students Fall]], 0)</f>
        <v>385</v>
      </c>
      <c r="CR184" s="20">
        <f>Table1[[#This Row],[Check 4 Per Student Savings]]*CQ184</f>
        <v>40425</v>
      </c>
      <c r="CS184" s="15">
        <f>IF(Table1[[#This Row],[Check 4 Status]]="Continued", Table1[[#This Row],[Check 4 Students Spring]], 0)</f>
        <v>280</v>
      </c>
      <c r="CT184" s="20">
        <f>Table1[[#This Row],[Check 4 Per Student Savings]]*CS184</f>
        <v>29400</v>
      </c>
      <c r="CU184" s="89">
        <f t="shared" si="155"/>
        <v>735</v>
      </c>
      <c r="CV184" s="20">
        <f t="shared" si="156"/>
        <v>77175</v>
      </c>
      <c r="CW184" s="20" t="s">
        <v>145</v>
      </c>
      <c r="CX184" s="15">
        <v>70</v>
      </c>
      <c r="CY184" s="15">
        <v>385</v>
      </c>
      <c r="CZ184" s="15">
        <v>280</v>
      </c>
      <c r="DA184" s="15">
        <f t="shared" si="157"/>
        <v>735</v>
      </c>
      <c r="DB184" s="20">
        <v>105</v>
      </c>
      <c r="DC184" s="20">
        <f t="shared" si="158"/>
        <v>77175</v>
      </c>
      <c r="DD184" s="23" t="s">
        <v>136</v>
      </c>
      <c r="DE184" s="15">
        <f>IF(Table1[[#This Row],[Check 5 Status]]="Continued", Table1[[#This Row],[Check 5 Students Summer]], 0)</f>
        <v>70</v>
      </c>
      <c r="DF184" s="20">
        <f>Table1[[#This Row],[Check 5 Per Student Savings]]*DE184</f>
        <v>7350</v>
      </c>
      <c r="DG184" s="15">
        <f>IF(Table1[[#This Row],[Check 5 Status]]="Continued", Table1[[#This Row],[Check 5 Students Fall]], 0)</f>
        <v>385</v>
      </c>
      <c r="DH184" s="20">
        <f>Table1[[#This Row],[Check 5 Per Student Savings]]*DG184</f>
        <v>40425</v>
      </c>
      <c r="DI184" s="15">
        <f>IF(Table1[[#This Row],[Check 5 Status]]="Continued", Table1[[#This Row],[Check 5 Students Spring]], 0)</f>
        <v>280</v>
      </c>
      <c r="DJ184" s="20">
        <f>Table1[[#This Row],[Check 5 Per Student Savings]]*DI184</f>
        <v>29400</v>
      </c>
      <c r="DK184" s="15">
        <f t="shared" si="159"/>
        <v>735</v>
      </c>
      <c r="DL184" s="20">
        <f t="shared" si="160"/>
        <v>77175</v>
      </c>
      <c r="DM184" s="20" t="s">
        <v>145</v>
      </c>
      <c r="DN184" s="15">
        <v>70</v>
      </c>
      <c r="DO184" s="15">
        <v>385</v>
      </c>
      <c r="DP184" s="15">
        <v>280</v>
      </c>
      <c r="DQ184" s="15">
        <f t="shared" si="161"/>
        <v>735</v>
      </c>
      <c r="DR184" s="20">
        <v>105</v>
      </c>
      <c r="DS184" s="20">
        <f t="shared" si="162"/>
        <v>77175</v>
      </c>
      <c r="DT184" s="23" t="s">
        <v>136</v>
      </c>
      <c r="DU184" s="15">
        <f>IF(Table1[[#This Row],[Check 6 Status]]="Continued", Table1[[#This Row],[Check 6 Students Summer]], 0)</f>
        <v>70</v>
      </c>
      <c r="DV184" s="20">
        <f>Table1[[#This Row],[Check 6 Per Student Savings]]*DU184</f>
        <v>7350</v>
      </c>
      <c r="DW184" s="15">
        <f>IF(Table1[[#This Row],[Check 6 Status]]="Continued", Table1[[#This Row],[Check 6 Students Fall]], 0)</f>
        <v>385</v>
      </c>
      <c r="DX184" s="20">
        <f>Table1[[#This Row],[Check 6 Per Student Savings]]*DW184</f>
        <v>40425</v>
      </c>
      <c r="DY184" s="15">
        <f>IF(Table1[[#This Row],[Check 6 Status]]="Continued", Table1[[#This Row],[Check 6 Students Spring]], 0)</f>
        <v>280</v>
      </c>
      <c r="DZ184" s="20">
        <f>Table1[[#This Row],[Check 6 Per Student Savings]]*DY184</f>
        <v>29400</v>
      </c>
      <c r="EA184" s="15">
        <f t="shared" si="165"/>
        <v>735</v>
      </c>
      <c r="EB184" s="20">
        <f t="shared" si="166"/>
        <v>77175</v>
      </c>
      <c r="EC184"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3605</v>
      </c>
      <c r="ED184"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378525</v>
      </c>
      <c r="EE184" s="20">
        <f>Table1[[#This Row],[Grand Total Savings]]/Table1[[#This Row],[Total Award]]</f>
        <v>12.6175</v>
      </c>
      <c r="EF184" s="13"/>
      <c r="EG184" s="13"/>
      <c r="EH184" s="13"/>
      <c r="EI184" s="13"/>
      <c r="EJ184" s="13"/>
      <c r="EK184" s="13"/>
      <c r="EL184" s="13"/>
      <c r="FB184" s="13"/>
      <c r="FC184" s="13"/>
      <c r="FD184" s="13"/>
      <c r="FE184" s="13"/>
    </row>
    <row r="185" spans="1:161" x14ac:dyDescent="0.25">
      <c r="A185" s="116" t="s">
        <v>855</v>
      </c>
      <c r="B185" s="39">
        <v>10</v>
      </c>
      <c r="C185" s="23" t="s">
        <v>4</v>
      </c>
      <c r="D185" s="13" t="s">
        <v>856</v>
      </c>
      <c r="E185" s="13" t="s">
        <v>243</v>
      </c>
      <c r="F185" s="52">
        <v>4800</v>
      </c>
      <c r="G185" s="23" t="s">
        <v>136</v>
      </c>
      <c r="H185" s="28" t="s">
        <v>502</v>
      </c>
      <c r="I185" s="28" t="s">
        <v>503</v>
      </c>
      <c r="J185" s="28" t="s">
        <v>504</v>
      </c>
      <c r="K185" s="28" t="s">
        <v>505</v>
      </c>
      <c r="L185" s="28" t="s">
        <v>506</v>
      </c>
      <c r="M185" s="13" t="s">
        <v>857</v>
      </c>
      <c r="N185" s="13" t="s">
        <v>857</v>
      </c>
      <c r="O185" s="13" t="s">
        <v>857</v>
      </c>
      <c r="P185" s="20">
        <v>0</v>
      </c>
      <c r="Q185" s="28">
        <v>0</v>
      </c>
      <c r="R185" s="20">
        <v>0</v>
      </c>
      <c r="S185" s="15">
        <v>0</v>
      </c>
      <c r="T185" s="15">
        <v>0</v>
      </c>
      <c r="U185" s="15">
        <v>0</v>
      </c>
      <c r="W185" s="13" t="s">
        <v>144</v>
      </c>
      <c r="Z185" s="13" t="s">
        <v>858</v>
      </c>
      <c r="AA185" s="15">
        <v>0</v>
      </c>
      <c r="AB185" s="16">
        <v>0</v>
      </c>
      <c r="AC185" s="15">
        <v>0</v>
      </c>
      <c r="AD185" s="16">
        <v>0</v>
      </c>
      <c r="AE185" s="15">
        <v>0</v>
      </c>
      <c r="AF185" s="16">
        <v>0</v>
      </c>
      <c r="AG185" s="15">
        <v>0</v>
      </c>
      <c r="AH185" s="16">
        <v>0</v>
      </c>
      <c r="AI185" s="15">
        <v>0</v>
      </c>
      <c r="AJ185" s="16">
        <v>0</v>
      </c>
      <c r="AK185" s="15">
        <v>0</v>
      </c>
      <c r="AL185" s="16">
        <v>0</v>
      </c>
      <c r="AM185" s="15">
        <v>0</v>
      </c>
      <c r="AN185" s="16">
        <v>0</v>
      </c>
      <c r="AO185" s="16">
        <v>0</v>
      </c>
      <c r="AP185" s="16">
        <v>0</v>
      </c>
      <c r="AQ185" s="16">
        <v>0</v>
      </c>
      <c r="AR185" s="16">
        <v>0</v>
      </c>
      <c r="AS185" s="16">
        <v>0</v>
      </c>
      <c r="AT185" s="16">
        <v>0</v>
      </c>
      <c r="AU185" s="16">
        <v>0</v>
      </c>
      <c r="AV185" s="16">
        <v>0</v>
      </c>
      <c r="AW185" s="16">
        <v>0</v>
      </c>
      <c r="AX185" s="16">
        <v>0</v>
      </c>
      <c r="AY185" s="16">
        <v>0</v>
      </c>
      <c r="AZ185" s="16">
        <v>0</v>
      </c>
      <c r="BA185" s="16">
        <v>0</v>
      </c>
      <c r="BB185" s="16">
        <v>0</v>
      </c>
      <c r="BC185" s="13" t="s">
        <v>858</v>
      </c>
      <c r="BD185" s="16">
        <v>0</v>
      </c>
      <c r="BE185" s="16">
        <v>0</v>
      </c>
      <c r="BF185" s="16">
        <v>0</v>
      </c>
      <c r="BG185" s="16">
        <v>0</v>
      </c>
      <c r="BH185" s="16">
        <v>0</v>
      </c>
      <c r="BI185" s="16">
        <v>0</v>
      </c>
      <c r="BJ185" s="16">
        <v>0</v>
      </c>
      <c r="BK185" s="16">
        <v>0</v>
      </c>
      <c r="BL185" s="16">
        <v>0</v>
      </c>
      <c r="BM185" s="16">
        <v>0</v>
      </c>
      <c r="BN185" s="15">
        <f>IF(Table1[[#This Row],[Sustainability Check 2 (2018-2019) Status]]="Continued", Table1[Check 2 Students Spring], 0)</f>
        <v>0</v>
      </c>
      <c r="BO185" s="16">
        <f>Table1[[#This Row],[Summer 2018 Price Check]]*Table1[[#This Row],[Spring 2019 Students]]</f>
        <v>0</v>
      </c>
      <c r="BP185" s="16">
        <f t="shared" si="149"/>
        <v>0</v>
      </c>
      <c r="BQ185" s="20">
        <f t="shared" si="150"/>
        <v>0</v>
      </c>
      <c r="BR185" s="13" t="s">
        <v>858</v>
      </c>
      <c r="BU185" s="15"/>
      <c r="BV185" s="15">
        <f t="shared" si="180"/>
        <v>0</v>
      </c>
      <c r="BW185" s="20"/>
      <c r="BX185" s="16">
        <f t="shared" si="151"/>
        <v>0</v>
      </c>
      <c r="BY185" s="13"/>
      <c r="BZ185" s="15">
        <f>IF(Table1[[#This Row],[Check 3 Status]]="Continued", Table1[[#This Row],[Check 3 Students Summer]], 0)</f>
        <v>0</v>
      </c>
      <c r="CA185" s="16">
        <f>Table1[[#This Row],[Check 3 Per Student Savings]]*BZ185</f>
        <v>0</v>
      </c>
      <c r="CB185" s="15">
        <f>IF(Table1[[#This Row],[Check 3 Status]]="Continued", Table1[[#This Row],[Check 3 Students Fall]], 0)</f>
        <v>0</v>
      </c>
      <c r="CC185" s="16">
        <f>Table1[[#This Row],[Check 3 Per Student Savings]]*CB185</f>
        <v>0</v>
      </c>
      <c r="CD185" s="15">
        <f>IF(Table1[[#This Row],[Check 3 Status]]="Continued", Table1[[#This Row],[Check 3 Students Spring]], 0)</f>
        <v>0</v>
      </c>
      <c r="CE185" s="16">
        <f>Table1[[#This Row],[Check 3 Per Student Savings]]*CD185</f>
        <v>0</v>
      </c>
      <c r="CF185" s="15">
        <f t="shared" si="152"/>
        <v>0</v>
      </c>
      <c r="CG185" s="16">
        <f t="shared" si="153"/>
        <v>0</v>
      </c>
      <c r="CH185" s="16" t="s">
        <v>858</v>
      </c>
      <c r="CI185" s="15"/>
      <c r="CJ185" s="15"/>
      <c r="CK185" s="15"/>
      <c r="CL185" s="15">
        <f t="shared" si="189"/>
        <v>0</v>
      </c>
      <c r="CN185" s="16">
        <f t="shared" si="154"/>
        <v>0</v>
      </c>
      <c r="CO185" s="15">
        <f>IF(Table1[[#This Row],[Check 4 Status]]="Continued", Table1[[#This Row],[Check 4 Students Summer]], 0)</f>
        <v>0</v>
      </c>
      <c r="CP185" s="20">
        <f>Table1[[#This Row],[Check 4 Per Student Savings]]*CO185</f>
        <v>0</v>
      </c>
      <c r="CQ185" s="15">
        <f>IF(Table1[[#This Row],[Check 4 Status]]="Continued", Table1[[#This Row],[Check 4 Students Fall]], 0)</f>
        <v>0</v>
      </c>
      <c r="CR185" s="16">
        <f>Table1[[#This Row],[Check 4 Per Student Savings]]*CQ185</f>
        <v>0</v>
      </c>
      <c r="CS185" s="15">
        <f>IF(Table1[[#This Row],[Check 4 Status]]="Continued", Table1[[#This Row],[Check 4 Students Spring]], 0)</f>
        <v>0</v>
      </c>
      <c r="CT185" s="20">
        <f>Table1[[#This Row],[Check 4 Per Student Savings]]*CS185</f>
        <v>0</v>
      </c>
      <c r="CU185" s="89">
        <f t="shared" si="155"/>
        <v>0</v>
      </c>
      <c r="CV185" s="20">
        <f t="shared" si="156"/>
        <v>0</v>
      </c>
      <c r="CW185" s="20" t="s">
        <v>858</v>
      </c>
      <c r="CX185" s="15">
        <v>0</v>
      </c>
      <c r="CY185" s="15">
        <v>0</v>
      </c>
      <c r="CZ185" s="15">
        <v>0</v>
      </c>
      <c r="DA185" s="15">
        <f t="shared" si="157"/>
        <v>0</v>
      </c>
      <c r="DB185" s="20"/>
      <c r="DC185" s="20">
        <f t="shared" si="158"/>
        <v>0</v>
      </c>
      <c r="DD185" s="23" t="s">
        <v>136</v>
      </c>
      <c r="DE185" s="15">
        <f>IF(Table1[[#This Row],[Check 5 Status]]="Continued", Table1[[#This Row],[Check 5 Students Summer]], 0)</f>
        <v>0</v>
      </c>
      <c r="DF185" s="20">
        <f>Table1[[#This Row],[Check 5 Per Student Savings]]*DE185</f>
        <v>0</v>
      </c>
      <c r="DG185" s="15">
        <f>IF(Table1[[#This Row],[Check 5 Status]]="Continued", Table1[[#This Row],[Check 5 Students Fall]], 0)</f>
        <v>0</v>
      </c>
      <c r="DH185" s="20">
        <f>Table1[[#This Row],[Check 5 Per Student Savings]]*DG185</f>
        <v>0</v>
      </c>
      <c r="DI185" s="15">
        <f>IF(Table1[[#This Row],[Check 5 Status]]="Continued", Table1[[#This Row],[Check 5 Students Spring]], 0)</f>
        <v>0</v>
      </c>
      <c r="DJ185" s="20">
        <f>Table1[[#This Row],[Check 5 Per Student Savings]]*DI185</f>
        <v>0</v>
      </c>
      <c r="DK185" s="15">
        <f t="shared" si="159"/>
        <v>0</v>
      </c>
      <c r="DL185" s="20">
        <f t="shared" si="160"/>
        <v>0</v>
      </c>
      <c r="DM185" s="20" t="s">
        <v>858</v>
      </c>
      <c r="DN185" s="15">
        <v>0</v>
      </c>
      <c r="DO185" s="15">
        <v>0</v>
      </c>
      <c r="DP185" s="15">
        <v>0</v>
      </c>
      <c r="DQ185" s="15">
        <f t="shared" si="161"/>
        <v>0</v>
      </c>
      <c r="DR185" s="20"/>
      <c r="DS185" s="20">
        <f t="shared" si="162"/>
        <v>0</v>
      </c>
      <c r="DT185" s="23" t="s">
        <v>136</v>
      </c>
      <c r="DU185" s="15">
        <f>IF(Table1[[#This Row],[Check 6 Status]]="Continued", Table1[[#This Row],[Check 6 Students Summer]], 0)</f>
        <v>0</v>
      </c>
      <c r="DV185" s="20">
        <f>Table1[[#This Row],[Check 6 Per Student Savings]]*DU185</f>
        <v>0</v>
      </c>
      <c r="DW185" s="15">
        <f>IF(Table1[[#This Row],[Check 6 Status]]="Continued", Table1[[#This Row],[Check 6 Students Fall]], 0)</f>
        <v>0</v>
      </c>
      <c r="DX185" s="20">
        <f>Table1[[#This Row],[Check 6 Per Student Savings]]*DW185</f>
        <v>0</v>
      </c>
      <c r="DY185" s="15">
        <f>IF(Table1[[#This Row],[Check 6 Status]]="Continued", Table1[[#This Row],[Check 6 Students Spring]], 0)</f>
        <v>0</v>
      </c>
      <c r="DZ185" s="20">
        <f>Table1[[#This Row],[Check 6 Per Student Savings]]*DY185</f>
        <v>0</v>
      </c>
      <c r="EA185" s="15">
        <f t="shared" si="165"/>
        <v>0</v>
      </c>
      <c r="EB185" s="20">
        <f t="shared" si="166"/>
        <v>0</v>
      </c>
      <c r="EC185"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185"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185" s="20">
        <f>Table1[[#This Row],[Grand Total Savings]]/Table1[[#This Row],[Total Award]]</f>
        <v>0</v>
      </c>
      <c r="EF185" s="13"/>
      <c r="EG185" s="13"/>
      <c r="EH185" s="13"/>
      <c r="EI185" s="13"/>
      <c r="EJ185" s="13"/>
      <c r="EK185" s="13"/>
      <c r="EL185" s="13"/>
      <c r="FB185" s="13"/>
      <c r="FC185" s="13"/>
      <c r="FD185" s="13"/>
      <c r="FE185" s="13"/>
    </row>
    <row r="186" spans="1:161" x14ac:dyDescent="0.25">
      <c r="A186" s="116" t="s">
        <v>859</v>
      </c>
      <c r="B186" s="39">
        <v>10</v>
      </c>
      <c r="C186" s="23" t="s">
        <v>4</v>
      </c>
      <c r="D186" s="13" t="s">
        <v>856</v>
      </c>
      <c r="E186" s="13" t="s">
        <v>171</v>
      </c>
      <c r="F186" s="52">
        <v>4800</v>
      </c>
      <c r="G186" s="23" t="s">
        <v>136</v>
      </c>
      <c r="H186" s="28" t="s">
        <v>550</v>
      </c>
      <c r="I186" s="28" t="s">
        <v>551</v>
      </c>
      <c r="J186" s="28" t="s">
        <v>697</v>
      </c>
      <c r="K186" s="28" t="s">
        <v>552</v>
      </c>
      <c r="L186" s="28" t="s">
        <v>201</v>
      </c>
      <c r="M186" s="13" t="s">
        <v>857</v>
      </c>
      <c r="N186" s="13" t="s">
        <v>857</v>
      </c>
      <c r="O186" s="13" t="s">
        <v>857</v>
      </c>
      <c r="P186" s="20">
        <v>0</v>
      </c>
      <c r="Q186" s="28">
        <v>0</v>
      </c>
      <c r="R186" s="20">
        <v>0</v>
      </c>
      <c r="S186" s="15">
        <v>0</v>
      </c>
      <c r="T186" s="15">
        <v>0</v>
      </c>
      <c r="U186" s="15">
        <v>0</v>
      </c>
      <c r="W186" s="13" t="s">
        <v>144</v>
      </c>
      <c r="Z186" s="13" t="s">
        <v>858</v>
      </c>
      <c r="AA186" s="15">
        <v>0</v>
      </c>
      <c r="AB186" s="16">
        <v>0</v>
      </c>
      <c r="AC186" s="15">
        <v>0</v>
      </c>
      <c r="AD186" s="16">
        <v>0</v>
      </c>
      <c r="AE186" s="15">
        <v>0</v>
      </c>
      <c r="AF186" s="16">
        <v>0</v>
      </c>
      <c r="AG186" s="15">
        <v>0</v>
      </c>
      <c r="AH186" s="16">
        <v>0</v>
      </c>
      <c r="AI186" s="15">
        <v>0</v>
      </c>
      <c r="AJ186" s="16">
        <v>0</v>
      </c>
      <c r="AK186" s="15">
        <v>0</v>
      </c>
      <c r="AL186" s="16">
        <v>0</v>
      </c>
      <c r="AM186" s="15">
        <v>0</v>
      </c>
      <c r="AN186" s="16">
        <v>0</v>
      </c>
      <c r="AO186" s="16">
        <v>0</v>
      </c>
      <c r="AP186" s="16">
        <v>0</v>
      </c>
      <c r="AQ186" s="16">
        <v>0</v>
      </c>
      <c r="AR186" s="16">
        <v>0</v>
      </c>
      <c r="AS186" s="16">
        <v>0</v>
      </c>
      <c r="AT186" s="16">
        <v>0</v>
      </c>
      <c r="AU186" s="16">
        <v>0</v>
      </c>
      <c r="AV186" s="16">
        <v>0</v>
      </c>
      <c r="AW186" s="16">
        <v>0</v>
      </c>
      <c r="AX186" s="16">
        <v>0</v>
      </c>
      <c r="AY186" s="16">
        <v>0</v>
      </c>
      <c r="AZ186" s="16">
        <v>0</v>
      </c>
      <c r="BA186" s="16">
        <v>0</v>
      </c>
      <c r="BB186" s="16">
        <v>0</v>
      </c>
      <c r="BC186" s="13" t="s">
        <v>858</v>
      </c>
      <c r="BD186" s="16">
        <v>0</v>
      </c>
      <c r="BE186" s="16">
        <v>0</v>
      </c>
      <c r="BF186" s="16">
        <v>0</v>
      </c>
      <c r="BG186" s="16">
        <v>0</v>
      </c>
      <c r="BH186" s="16">
        <v>0</v>
      </c>
      <c r="BI186" s="16">
        <v>0</v>
      </c>
      <c r="BJ186" s="16">
        <v>0</v>
      </c>
      <c r="BK186" s="16">
        <v>0</v>
      </c>
      <c r="BL186" s="16">
        <v>0</v>
      </c>
      <c r="BM186" s="16">
        <v>0</v>
      </c>
      <c r="BN186" s="15">
        <f>IF(Table1[[#This Row],[Sustainability Check 2 (2018-2019) Status]]="Continued", Table1[Check 2 Students Spring], 0)</f>
        <v>0</v>
      </c>
      <c r="BO186" s="16">
        <f>Table1[[#This Row],[Summer 2018 Price Check]]*Table1[[#This Row],[Spring 2019 Students]]</f>
        <v>0</v>
      </c>
      <c r="BP186" s="16">
        <f t="shared" si="149"/>
        <v>0</v>
      </c>
      <c r="BQ186" s="20">
        <f t="shared" si="150"/>
        <v>0</v>
      </c>
      <c r="BR186" s="13" t="s">
        <v>858</v>
      </c>
      <c r="BU186" s="15"/>
      <c r="BV186" s="15">
        <f t="shared" si="180"/>
        <v>0</v>
      </c>
      <c r="BW186" s="20"/>
      <c r="BX186" s="16">
        <f t="shared" si="151"/>
        <v>0</v>
      </c>
      <c r="BY186" s="13"/>
      <c r="BZ186" s="15">
        <f>IF(Table1[[#This Row],[Check 3 Status]]="Continued", Table1[[#This Row],[Check 3 Students Summer]], 0)</f>
        <v>0</v>
      </c>
      <c r="CA186" s="16">
        <f>Table1[[#This Row],[Check 3 Per Student Savings]]*BZ186</f>
        <v>0</v>
      </c>
      <c r="CB186" s="15">
        <f>IF(Table1[[#This Row],[Check 3 Status]]="Continued", Table1[[#This Row],[Check 3 Students Fall]], 0)</f>
        <v>0</v>
      </c>
      <c r="CC186" s="16">
        <f>Table1[[#This Row],[Check 3 Per Student Savings]]*CB186</f>
        <v>0</v>
      </c>
      <c r="CD186" s="15">
        <f>IF(Table1[[#This Row],[Check 3 Status]]="Continued", Table1[[#This Row],[Check 3 Students Spring]], 0)</f>
        <v>0</v>
      </c>
      <c r="CE186" s="16">
        <f>Table1[[#This Row],[Check 3 Per Student Savings]]*CD186</f>
        <v>0</v>
      </c>
      <c r="CF186" s="15">
        <f t="shared" si="152"/>
        <v>0</v>
      </c>
      <c r="CG186" s="16">
        <f t="shared" si="153"/>
        <v>0</v>
      </c>
      <c r="CH186" s="16" t="s">
        <v>858</v>
      </c>
      <c r="CI186" s="15"/>
      <c r="CJ186" s="15"/>
      <c r="CK186" s="15"/>
      <c r="CL186" s="15">
        <f t="shared" si="189"/>
        <v>0</v>
      </c>
      <c r="CN186" s="16">
        <f t="shared" si="154"/>
        <v>0</v>
      </c>
      <c r="CO186" s="15">
        <f>IF(Table1[[#This Row],[Check 4 Status]]="Continued", Table1[[#This Row],[Check 4 Students Summer]], 0)</f>
        <v>0</v>
      </c>
      <c r="CP186" s="20">
        <f>Table1[[#This Row],[Check 4 Per Student Savings]]*CO186</f>
        <v>0</v>
      </c>
      <c r="CQ186" s="15">
        <f>IF(Table1[[#This Row],[Check 4 Status]]="Continued", Table1[[#This Row],[Check 4 Students Fall]], 0)</f>
        <v>0</v>
      </c>
      <c r="CR186" s="16">
        <f>Table1[[#This Row],[Check 4 Per Student Savings]]*CQ186</f>
        <v>0</v>
      </c>
      <c r="CS186" s="15">
        <f>IF(Table1[[#This Row],[Check 4 Status]]="Continued", Table1[[#This Row],[Check 4 Students Spring]], 0)</f>
        <v>0</v>
      </c>
      <c r="CT186" s="20">
        <f>Table1[[#This Row],[Check 4 Per Student Savings]]*CS186</f>
        <v>0</v>
      </c>
      <c r="CU186" s="89">
        <f t="shared" si="155"/>
        <v>0</v>
      </c>
      <c r="CV186" s="20">
        <f t="shared" si="156"/>
        <v>0</v>
      </c>
      <c r="CW186" s="20" t="s">
        <v>858</v>
      </c>
      <c r="CX186" s="15">
        <v>0</v>
      </c>
      <c r="CY186" s="15">
        <v>0</v>
      </c>
      <c r="CZ186" s="15">
        <v>0</v>
      </c>
      <c r="DA186" s="15">
        <f t="shared" si="157"/>
        <v>0</v>
      </c>
      <c r="DB186" s="20"/>
      <c r="DC186" s="20">
        <f t="shared" si="158"/>
        <v>0</v>
      </c>
      <c r="DD186" s="23" t="s">
        <v>136</v>
      </c>
      <c r="DE186" s="15">
        <f>IF(Table1[[#This Row],[Check 5 Status]]="Continued", Table1[[#This Row],[Check 5 Students Summer]], 0)</f>
        <v>0</v>
      </c>
      <c r="DF186" s="20">
        <f>Table1[[#This Row],[Check 5 Per Student Savings]]*DE186</f>
        <v>0</v>
      </c>
      <c r="DG186" s="15">
        <f>IF(Table1[[#This Row],[Check 5 Status]]="Continued", Table1[[#This Row],[Check 5 Students Fall]], 0)</f>
        <v>0</v>
      </c>
      <c r="DH186" s="20">
        <f>Table1[[#This Row],[Check 5 Per Student Savings]]*DG186</f>
        <v>0</v>
      </c>
      <c r="DI186" s="15">
        <f>IF(Table1[[#This Row],[Check 5 Status]]="Continued", Table1[[#This Row],[Check 5 Students Spring]], 0)</f>
        <v>0</v>
      </c>
      <c r="DJ186" s="20">
        <f>Table1[[#This Row],[Check 5 Per Student Savings]]*DI186</f>
        <v>0</v>
      </c>
      <c r="DK186" s="15">
        <f t="shared" si="159"/>
        <v>0</v>
      </c>
      <c r="DL186" s="20">
        <f t="shared" si="160"/>
        <v>0</v>
      </c>
      <c r="DM186" s="20" t="s">
        <v>858</v>
      </c>
      <c r="DN186" s="15">
        <v>0</v>
      </c>
      <c r="DO186" s="15">
        <v>0</v>
      </c>
      <c r="DP186" s="15">
        <v>0</v>
      </c>
      <c r="DQ186" s="15">
        <f t="shared" si="161"/>
        <v>0</v>
      </c>
      <c r="DR186" s="20"/>
      <c r="DS186" s="20">
        <f t="shared" si="162"/>
        <v>0</v>
      </c>
      <c r="DT186" s="23" t="s">
        <v>136</v>
      </c>
      <c r="DU186" s="15">
        <f>IF(Table1[[#This Row],[Check 6 Status]]="Continued", Table1[[#This Row],[Check 6 Students Summer]], 0)</f>
        <v>0</v>
      </c>
      <c r="DV186" s="20">
        <f>Table1[[#This Row],[Check 6 Per Student Savings]]*DU186</f>
        <v>0</v>
      </c>
      <c r="DW186" s="15">
        <f>IF(Table1[[#This Row],[Check 6 Status]]="Continued", Table1[[#This Row],[Check 6 Students Fall]], 0)</f>
        <v>0</v>
      </c>
      <c r="DX186" s="20">
        <f>Table1[[#This Row],[Check 6 Per Student Savings]]*DW186</f>
        <v>0</v>
      </c>
      <c r="DY186" s="15">
        <f>IF(Table1[[#This Row],[Check 6 Status]]="Continued", Table1[[#This Row],[Check 6 Students Spring]], 0)</f>
        <v>0</v>
      </c>
      <c r="DZ186" s="20">
        <f>Table1[[#This Row],[Check 6 Per Student Savings]]*DY186</f>
        <v>0</v>
      </c>
      <c r="EA186" s="15">
        <f t="shared" si="165"/>
        <v>0</v>
      </c>
      <c r="EB186" s="20">
        <f t="shared" si="166"/>
        <v>0</v>
      </c>
      <c r="EC186"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186"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186" s="20">
        <f>Table1[[#This Row],[Grand Total Savings]]/Table1[[#This Row],[Total Award]]</f>
        <v>0</v>
      </c>
      <c r="EF186" s="13"/>
      <c r="EG186" s="13"/>
      <c r="EH186" s="13"/>
      <c r="EI186" s="13"/>
      <c r="EJ186" s="13"/>
      <c r="EK186" s="13"/>
      <c r="EL186" s="13"/>
      <c r="FB186" s="13"/>
      <c r="FC186" s="13"/>
      <c r="FD186" s="13"/>
      <c r="FE186" s="13"/>
    </row>
    <row r="187" spans="1:161" x14ac:dyDescent="0.25">
      <c r="A187" s="116" t="s">
        <v>860</v>
      </c>
      <c r="B187" s="39">
        <v>10</v>
      </c>
      <c r="C187" s="23" t="s">
        <v>4</v>
      </c>
      <c r="D187" s="13" t="s">
        <v>856</v>
      </c>
      <c r="E187" s="124" t="s">
        <v>233</v>
      </c>
      <c r="F187" s="52">
        <v>4000</v>
      </c>
      <c r="G187" s="23" t="s">
        <v>136</v>
      </c>
      <c r="H187" s="28" t="s">
        <v>660</v>
      </c>
      <c r="I187" s="28" t="s">
        <v>661</v>
      </c>
      <c r="J187" s="28" t="s">
        <v>662</v>
      </c>
      <c r="K187" s="28" t="s">
        <v>428</v>
      </c>
      <c r="L187" s="28" t="s">
        <v>201</v>
      </c>
      <c r="M187" s="13" t="s">
        <v>857</v>
      </c>
      <c r="N187" s="13" t="s">
        <v>857</v>
      </c>
      <c r="O187" s="13" t="s">
        <v>857</v>
      </c>
      <c r="P187" s="131">
        <v>0</v>
      </c>
      <c r="Q187" s="28">
        <v>0</v>
      </c>
      <c r="R187" s="131">
        <v>0</v>
      </c>
      <c r="S187" s="15">
        <v>0</v>
      </c>
      <c r="T187" s="15">
        <v>0</v>
      </c>
      <c r="U187" s="15">
        <v>0</v>
      </c>
      <c r="W187" s="13" t="s">
        <v>144</v>
      </c>
      <c r="Z187" s="13" t="s">
        <v>858</v>
      </c>
      <c r="AA187" s="15">
        <v>0</v>
      </c>
      <c r="AB187" s="16">
        <v>0</v>
      </c>
      <c r="AC187" s="15">
        <v>0</v>
      </c>
      <c r="AD187" s="16">
        <v>0</v>
      </c>
      <c r="AE187" s="15">
        <v>0</v>
      </c>
      <c r="AF187" s="16">
        <v>0</v>
      </c>
      <c r="AG187" s="15">
        <v>0</v>
      </c>
      <c r="AH187" s="16">
        <v>0</v>
      </c>
      <c r="AI187" s="15">
        <v>0</v>
      </c>
      <c r="AJ187" s="16">
        <v>0</v>
      </c>
      <c r="AK187" s="15">
        <v>0</v>
      </c>
      <c r="AL187" s="16">
        <v>0</v>
      </c>
      <c r="AM187" s="15">
        <v>0</v>
      </c>
      <c r="AN187" s="16">
        <v>0</v>
      </c>
      <c r="AO187" s="16">
        <v>0</v>
      </c>
      <c r="AP187" s="16">
        <v>0</v>
      </c>
      <c r="AQ187" s="16">
        <v>0</v>
      </c>
      <c r="AR187" s="16">
        <v>0</v>
      </c>
      <c r="AS187" s="16">
        <v>0</v>
      </c>
      <c r="AT187" s="16">
        <v>0</v>
      </c>
      <c r="AU187" s="16">
        <v>0</v>
      </c>
      <c r="AV187" s="16">
        <v>0</v>
      </c>
      <c r="AW187" s="16">
        <v>0</v>
      </c>
      <c r="AX187" s="16">
        <v>0</v>
      </c>
      <c r="AY187" s="16">
        <v>0</v>
      </c>
      <c r="AZ187" s="16">
        <v>0</v>
      </c>
      <c r="BA187" s="16">
        <v>0</v>
      </c>
      <c r="BB187" s="16">
        <v>0</v>
      </c>
      <c r="BC187" s="13" t="s">
        <v>858</v>
      </c>
      <c r="BD187" s="16">
        <v>0</v>
      </c>
      <c r="BE187" s="16">
        <v>0</v>
      </c>
      <c r="BF187" s="16">
        <v>0</v>
      </c>
      <c r="BG187" s="16">
        <v>0</v>
      </c>
      <c r="BH187" s="16">
        <v>0</v>
      </c>
      <c r="BI187" s="16">
        <v>0</v>
      </c>
      <c r="BJ187" s="16">
        <v>0</v>
      </c>
      <c r="BK187" s="16">
        <v>0</v>
      </c>
      <c r="BL187" s="16">
        <v>0</v>
      </c>
      <c r="BM187" s="16">
        <v>0</v>
      </c>
      <c r="BN187" s="15">
        <f>IF(Table1[[#This Row],[Sustainability Check 2 (2018-2019) Status]]="Continued", Table1[Check 2 Students Spring], 0)</f>
        <v>0</v>
      </c>
      <c r="BO187" s="16">
        <f>Table1[[#This Row],[Summer 2018 Price Check]]*Table1[[#This Row],[Spring 2019 Students]]</f>
        <v>0</v>
      </c>
      <c r="BP187" s="16">
        <f t="shared" si="149"/>
        <v>0</v>
      </c>
      <c r="BQ187" s="20">
        <f t="shared" si="150"/>
        <v>0</v>
      </c>
      <c r="BR187" s="13" t="s">
        <v>858</v>
      </c>
      <c r="BU187" s="15"/>
      <c r="BV187" s="15">
        <f t="shared" si="180"/>
        <v>0</v>
      </c>
      <c r="BW187" s="131"/>
      <c r="BX187" s="16">
        <f t="shared" si="151"/>
        <v>0</v>
      </c>
      <c r="BY187" s="13"/>
      <c r="BZ187" s="15">
        <f>IF(Table1[[#This Row],[Check 3 Status]]="Continued", Table1[[#This Row],[Check 3 Students Summer]], 0)</f>
        <v>0</v>
      </c>
      <c r="CA187" s="16">
        <f>Table1[[#This Row],[Check 3 Per Student Savings]]*BZ187</f>
        <v>0</v>
      </c>
      <c r="CB187" s="15">
        <f>IF(Table1[[#This Row],[Check 3 Status]]="Continued", Table1[[#This Row],[Check 3 Students Fall]], 0)</f>
        <v>0</v>
      </c>
      <c r="CC187" s="16">
        <f>Table1[[#This Row],[Check 3 Per Student Savings]]*CB187</f>
        <v>0</v>
      </c>
      <c r="CD187" s="15">
        <f>IF(Table1[[#This Row],[Check 3 Status]]="Continued", Table1[[#This Row],[Check 3 Students Spring]], 0)</f>
        <v>0</v>
      </c>
      <c r="CE187" s="16">
        <f>Table1[[#This Row],[Check 3 Per Student Savings]]*CD187</f>
        <v>0</v>
      </c>
      <c r="CF187" s="15">
        <f t="shared" si="152"/>
        <v>0</v>
      </c>
      <c r="CG187" s="16">
        <f t="shared" si="153"/>
        <v>0</v>
      </c>
      <c r="CH187" s="16" t="s">
        <v>858</v>
      </c>
      <c r="CI187" s="15"/>
      <c r="CJ187" s="15"/>
      <c r="CK187" s="15"/>
      <c r="CL187" s="15">
        <f t="shared" si="189"/>
        <v>0</v>
      </c>
      <c r="CN187" s="16">
        <f t="shared" si="154"/>
        <v>0</v>
      </c>
      <c r="CO187" s="15">
        <f>IF(Table1[[#This Row],[Check 4 Status]]="Continued", Table1[[#This Row],[Check 4 Students Summer]], 0)</f>
        <v>0</v>
      </c>
      <c r="CP187" s="20">
        <f>Table1[[#This Row],[Check 4 Per Student Savings]]*CO187</f>
        <v>0</v>
      </c>
      <c r="CQ187" s="15">
        <f>IF(Table1[[#This Row],[Check 4 Status]]="Continued", Table1[[#This Row],[Check 4 Students Fall]], 0)</f>
        <v>0</v>
      </c>
      <c r="CR187" s="16">
        <f>Table1[[#This Row],[Check 4 Per Student Savings]]*CQ187</f>
        <v>0</v>
      </c>
      <c r="CS187" s="15">
        <f>IF(Table1[[#This Row],[Check 4 Status]]="Continued", Table1[[#This Row],[Check 4 Students Spring]], 0)</f>
        <v>0</v>
      </c>
      <c r="CT187" s="20">
        <f>Table1[[#This Row],[Check 4 Per Student Savings]]*CS187</f>
        <v>0</v>
      </c>
      <c r="CU187" s="89">
        <f t="shared" si="155"/>
        <v>0</v>
      </c>
      <c r="CV187" s="20">
        <f t="shared" si="156"/>
        <v>0</v>
      </c>
      <c r="CW187" s="20" t="s">
        <v>858</v>
      </c>
      <c r="CX187" s="15">
        <v>0</v>
      </c>
      <c r="CY187" s="15">
        <v>0</v>
      </c>
      <c r="CZ187" s="15">
        <v>0</v>
      </c>
      <c r="DA187" s="15">
        <f t="shared" si="157"/>
        <v>0</v>
      </c>
      <c r="DB187" s="20"/>
      <c r="DC187" s="20">
        <f t="shared" si="158"/>
        <v>0</v>
      </c>
      <c r="DD187" s="23" t="s">
        <v>136</v>
      </c>
      <c r="DE187" s="15">
        <f>IF(Table1[[#This Row],[Check 5 Status]]="Continued", Table1[[#This Row],[Check 5 Students Summer]], 0)</f>
        <v>0</v>
      </c>
      <c r="DF187" s="20">
        <f>Table1[[#This Row],[Check 5 Per Student Savings]]*DE187</f>
        <v>0</v>
      </c>
      <c r="DG187" s="15">
        <f>IF(Table1[[#This Row],[Check 5 Status]]="Continued", Table1[[#This Row],[Check 5 Students Fall]], 0)</f>
        <v>0</v>
      </c>
      <c r="DH187" s="20">
        <f>Table1[[#This Row],[Check 5 Per Student Savings]]*DG187</f>
        <v>0</v>
      </c>
      <c r="DI187" s="15">
        <f>IF(Table1[[#This Row],[Check 5 Status]]="Continued", Table1[[#This Row],[Check 5 Students Spring]], 0)</f>
        <v>0</v>
      </c>
      <c r="DJ187" s="20">
        <f>Table1[[#This Row],[Check 5 Per Student Savings]]*DI187</f>
        <v>0</v>
      </c>
      <c r="DK187" s="15">
        <f t="shared" si="159"/>
        <v>0</v>
      </c>
      <c r="DL187" s="20">
        <f t="shared" si="160"/>
        <v>0</v>
      </c>
      <c r="DM187" s="20" t="s">
        <v>858</v>
      </c>
      <c r="DN187" s="15">
        <v>0</v>
      </c>
      <c r="DO187" s="15">
        <v>0</v>
      </c>
      <c r="DP187" s="15">
        <v>0</v>
      </c>
      <c r="DQ187" s="15">
        <f t="shared" si="161"/>
        <v>0</v>
      </c>
      <c r="DR187" s="20"/>
      <c r="DS187" s="20">
        <f t="shared" si="162"/>
        <v>0</v>
      </c>
      <c r="DT187" s="23" t="s">
        <v>136</v>
      </c>
      <c r="DU187" s="15">
        <f>IF(Table1[[#This Row],[Check 6 Status]]="Continued", Table1[[#This Row],[Check 6 Students Summer]], 0)</f>
        <v>0</v>
      </c>
      <c r="DV187" s="20">
        <f>Table1[[#This Row],[Check 6 Per Student Savings]]*DU187</f>
        <v>0</v>
      </c>
      <c r="DW187" s="15">
        <f>IF(Table1[[#This Row],[Check 6 Status]]="Continued", Table1[[#This Row],[Check 6 Students Fall]], 0)</f>
        <v>0</v>
      </c>
      <c r="DX187" s="20">
        <f>Table1[[#This Row],[Check 6 Per Student Savings]]*DW187</f>
        <v>0</v>
      </c>
      <c r="DY187" s="15">
        <f>IF(Table1[[#This Row],[Check 6 Status]]="Continued", Table1[[#This Row],[Check 6 Students Spring]], 0)</f>
        <v>0</v>
      </c>
      <c r="DZ187" s="20">
        <f>Table1[[#This Row],[Check 6 Per Student Savings]]*DY187</f>
        <v>0</v>
      </c>
      <c r="EA187" s="15">
        <f t="shared" si="165"/>
        <v>0</v>
      </c>
      <c r="EB187" s="20">
        <f t="shared" si="166"/>
        <v>0</v>
      </c>
      <c r="EC187"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187"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187" s="20">
        <f>Table1[[#This Row],[Grand Total Savings]]/Table1[[#This Row],[Total Award]]</f>
        <v>0</v>
      </c>
      <c r="EF187" s="13"/>
      <c r="EG187" s="13"/>
      <c r="EH187" s="13"/>
      <c r="EI187" s="13"/>
      <c r="EJ187" s="13"/>
      <c r="EK187" s="13"/>
      <c r="EL187" s="13"/>
      <c r="FB187" s="13"/>
      <c r="FC187" s="13"/>
      <c r="FD187" s="13"/>
      <c r="FE187" s="13"/>
    </row>
    <row r="188" spans="1:161" x14ac:dyDescent="0.25">
      <c r="A188" s="116" t="s">
        <v>861</v>
      </c>
      <c r="B188" s="39">
        <v>10</v>
      </c>
      <c r="C188" s="23" t="s">
        <v>4</v>
      </c>
      <c r="D188" s="13" t="s">
        <v>856</v>
      </c>
      <c r="E188" s="13" t="s">
        <v>477</v>
      </c>
      <c r="F188" s="52">
        <v>4800</v>
      </c>
      <c r="G188" s="23" t="s">
        <v>136</v>
      </c>
      <c r="H188" s="28" t="s">
        <v>478</v>
      </c>
      <c r="I188" s="28" t="s">
        <v>479</v>
      </c>
      <c r="J188" s="28" t="s">
        <v>480</v>
      </c>
      <c r="K188" s="28" t="s">
        <v>481</v>
      </c>
      <c r="L188" s="28" t="s">
        <v>188</v>
      </c>
      <c r="M188" s="13" t="s">
        <v>857</v>
      </c>
      <c r="N188" s="13" t="s">
        <v>857</v>
      </c>
      <c r="O188" s="13" t="s">
        <v>857</v>
      </c>
      <c r="P188" s="20">
        <v>0</v>
      </c>
      <c r="Q188" s="28">
        <v>0</v>
      </c>
      <c r="R188" s="20">
        <v>0</v>
      </c>
      <c r="S188" s="15">
        <v>0</v>
      </c>
      <c r="T188" s="15">
        <v>0</v>
      </c>
      <c r="U188" s="15">
        <v>0</v>
      </c>
      <c r="W188" s="13" t="s">
        <v>144</v>
      </c>
      <c r="Z188" s="13" t="s">
        <v>858</v>
      </c>
      <c r="AA188" s="15">
        <v>0</v>
      </c>
      <c r="AB188" s="16">
        <v>0</v>
      </c>
      <c r="AC188" s="15">
        <v>0</v>
      </c>
      <c r="AD188" s="16">
        <v>0</v>
      </c>
      <c r="AE188" s="15">
        <v>0</v>
      </c>
      <c r="AF188" s="16">
        <v>0</v>
      </c>
      <c r="AG188" s="15">
        <v>0</v>
      </c>
      <c r="AH188" s="16">
        <v>0</v>
      </c>
      <c r="AI188" s="15">
        <v>0</v>
      </c>
      <c r="AJ188" s="16">
        <v>0</v>
      </c>
      <c r="AK188" s="15">
        <v>0</v>
      </c>
      <c r="AL188" s="16">
        <v>0</v>
      </c>
      <c r="AM188" s="15">
        <v>0</v>
      </c>
      <c r="AN188" s="16">
        <v>0</v>
      </c>
      <c r="AO188" s="16">
        <v>0</v>
      </c>
      <c r="AP188" s="16">
        <v>0</v>
      </c>
      <c r="AQ188" s="16">
        <v>0</v>
      </c>
      <c r="AR188" s="16">
        <v>0</v>
      </c>
      <c r="AS188" s="16">
        <v>0</v>
      </c>
      <c r="AT188" s="16">
        <v>0</v>
      </c>
      <c r="AU188" s="16">
        <v>0</v>
      </c>
      <c r="AV188" s="16">
        <v>0</v>
      </c>
      <c r="AW188" s="16">
        <v>0</v>
      </c>
      <c r="AX188" s="16">
        <v>0</v>
      </c>
      <c r="AY188" s="16">
        <v>0</v>
      </c>
      <c r="AZ188" s="16">
        <v>0</v>
      </c>
      <c r="BA188" s="16">
        <v>0</v>
      </c>
      <c r="BB188" s="16">
        <v>0</v>
      </c>
      <c r="BC188" s="13" t="s">
        <v>858</v>
      </c>
      <c r="BD188" s="16">
        <v>0</v>
      </c>
      <c r="BE188" s="16">
        <v>0</v>
      </c>
      <c r="BF188" s="16">
        <v>0</v>
      </c>
      <c r="BG188" s="16">
        <v>0</v>
      </c>
      <c r="BH188" s="16">
        <v>0</v>
      </c>
      <c r="BI188" s="16">
        <v>0</v>
      </c>
      <c r="BJ188" s="16">
        <v>0</v>
      </c>
      <c r="BK188" s="16">
        <v>0</v>
      </c>
      <c r="BL188" s="16">
        <v>0</v>
      </c>
      <c r="BM188" s="16">
        <v>0</v>
      </c>
      <c r="BN188" s="15">
        <f>IF(Table1[[#This Row],[Sustainability Check 2 (2018-2019) Status]]="Continued", Table1[Check 2 Students Spring], 0)</f>
        <v>0</v>
      </c>
      <c r="BO188" s="16">
        <f>Table1[[#This Row],[Summer 2018 Price Check]]*Table1[[#This Row],[Spring 2019 Students]]</f>
        <v>0</v>
      </c>
      <c r="BP188" s="16">
        <f t="shared" si="149"/>
        <v>0</v>
      </c>
      <c r="BQ188" s="20">
        <f t="shared" si="150"/>
        <v>0</v>
      </c>
      <c r="BR188" s="13" t="s">
        <v>858</v>
      </c>
      <c r="BU188" s="15"/>
      <c r="BV188" s="15">
        <f t="shared" si="180"/>
        <v>0</v>
      </c>
      <c r="BW188" s="20"/>
      <c r="BX188" s="16">
        <f t="shared" si="151"/>
        <v>0</v>
      </c>
      <c r="BY188" s="13"/>
      <c r="BZ188" s="15">
        <f>IF(Table1[[#This Row],[Check 3 Status]]="Continued", Table1[[#This Row],[Check 3 Students Summer]], 0)</f>
        <v>0</v>
      </c>
      <c r="CA188" s="16">
        <f>Table1[[#This Row],[Check 3 Per Student Savings]]*BZ188</f>
        <v>0</v>
      </c>
      <c r="CB188" s="15">
        <f>IF(Table1[[#This Row],[Check 3 Status]]="Continued", Table1[[#This Row],[Check 3 Students Fall]], 0)</f>
        <v>0</v>
      </c>
      <c r="CC188" s="16">
        <f>Table1[[#This Row],[Check 3 Per Student Savings]]*CB188</f>
        <v>0</v>
      </c>
      <c r="CD188" s="15">
        <f>IF(Table1[[#This Row],[Check 3 Status]]="Continued", Table1[[#This Row],[Check 3 Students Spring]], 0)</f>
        <v>0</v>
      </c>
      <c r="CE188" s="16">
        <f>Table1[[#This Row],[Check 3 Per Student Savings]]*CD188</f>
        <v>0</v>
      </c>
      <c r="CF188" s="15">
        <f t="shared" si="152"/>
        <v>0</v>
      </c>
      <c r="CG188" s="16">
        <f t="shared" si="153"/>
        <v>0</v>
      </c>
      <c r="CH188" s="16" t="s">
        <v>858</v>
      </c>
      <c r="CI188" s="15"/>
      <c r="CJ188" s="15"/>
      <c r="CK188" s="15"/>
      <c r="CL188" s="15">
        <f t="shared" si="189"/>
        <v>0</v>
      </c>
      <c r="CN188" s="16">
        <f t="shared" si="154"/>
        <v>0</v>
      </c>
      <c r="CO188" s="15">
        <f>IF(Table1[[#This Row],[Check 4 Status]]="Continued", Table1[[#This Row],[Check 4 Students Summer]], 0)</f>
        <v>0</v>
      </c>
      <c r="CP188" s="20">
        <f>Table1[[#This Row],[Check 4 Per Student Savings]]*CO188</f>
        <v>0</v>
      </c>
      <c r="CQ188" s="15">
        <f>IF(Table1[[#This Row],[Check 4 Status]]="Continued", Table1[[#This Row],[Check 4 Students Fall]], 0)</f>
        <v>0</v>
      </c>
      <c r="CR188" s="16">
        <f>Table1[[#This Row],[Check 4 Per Student Savings]]*CQ188</f>
        <v>0</v>
      </c>
      <c r="CS188" s="15">
        <f>IF(Table1[[#This Row],[Check 4 Status]]="Continued", Table1[[#This Row],[Check 4 Students Spring]], 0)</f>
        <v>0</v>
      </c>
      <c r="CT188" s="20">
        <f>Table1[[#This Row],[Check 4 Per Student Savings]]*CS188</f>
        <v>0</v>
      </c>
      <c r="CU188" s="89">
        <f t="shared" si="155"/>
        <v>0</v>
      </c>
      <c r="CV188" s="20">
        <f t="shared" si="156"/>
        <v>0</v>
      </c>
      <c r="CW188" s="20" t="s">
        <v>858</v>
      </c>
      <c r="CX188" s="15">
        <v>0</v>
      </c>
      <c r="CY188" s="15">
        <v>0</v>
      </c>
      <c r="CZ188" s="15">
        <v>0</v>
      </c>
      <c r="DA188" s="15">
        <f t="shared" si="157"/>
        <v>0</v>
      </c>
      <c r="DB188" s="20"/>
      <c r="DC188" s="20">
        <f t="shared" si="158"/>
        <v>0</v>
      </c>
      <c r="DD188" s="23" t="s">
        <v>136</v>
      </c>
      <c r="DE188" s="15">
        <f>IF(Table1[[#This Row],[Check 5 Status]]="Continued", Table1[[#This Row],[Check 5 Students Summer]], 0)</f>
        <v>0</v>
      </c>
      <c r="DF188" s="20">
        <f>Table1[[#This Row],[Check 5 Per Student Savings]]*DE188</f>
        <v>0</v>
      </c>
      <c r="DG188" s="15">
        <f>IF(Table1[[#This Row],[Check 5 Status]]="Continued", Table1[[#This Row],[Check 5 Students Fall]], 0)</f>
        <v>0</v>
      </c>
      <c r="DH188" s="20">
        <f>Table1[[#This Row],[Check 5 Per Student Savings]]*DG188</f>
        <v>0</v>
      </c>
      <c r="DI188" s="15">
        <f>IF(Table1[[#This Row],[Check 5 Status]]="Continued", Table1[[#This Row],[Check 5 Students Spring]], 0)</f>
        <v>0</v>
      </c>
      <c r="DJ188" s="20">
        <f>Table1[[#This Row],[Check 5 Per Student Savings]]*DI188</f>
        <v>0</v>
      </c>
      <c r="DK188" s="15">
        <f t="shared" si="159"/>
        <v>0</v>
      </c>
      <c r="DL188" s="20">
        <f t="shared" si="160"/>
        <v>0</v>
      </c>
      <c r="DM188" s="20" t="s">
        <v>858</v>
      </c>
      <c r="DN188" s="15">
        <v>0</v>
      </c>
      <c r="DO188" s="15">
        <v>0</v>
      </c>
      <c r="DP188" s="15">
        <v>0</v>
      </c>
      <c r="DQ188" s="15">
        <f t="shared" si="161"/>
        <v>0</v>
      </c>
      <c r="DR188" s="20"/>
      <c r="DS188" s="20">
        <f t="shared" si="162"/>
        <v>0</v>
      </c>
      <c r="DT188" s="23" t="s">
        <v>136</v>
      </c>
      <c r="DU188" s="15">
        <f>IF(Table1[[#This Row],[Check 6 Status]]="Continued", Table1[[#This Row],[Check 6 Students Summer]], 0)</f>
        <v>0</v>
      </c>
      <c r="DV188" s="20">
        <f>Table1[[#This Row],[Check 6 Per Student Savings]]*DU188</f>
        <v>0</v>
      </c>
      <c r="DW188" s="15">
        <f>IF(Table1[[#This Row],[Check 6 Status]]="Continued", Table1[[#This Row],[Check 6 Students Fall]], 0)</f>
        <v>0</v>
      </c>
      <c r="DX188" s="20">
        <f>Table1[[#This Row],[Check 6 Per Student Savings]]*DW188</f>
        <v>0</v>
      </c>
      <c r="DY188" s="15">
        <f>IF(Table1[[#This Row],[Check 6 Status]]="Continued", Table1[[#This Row],[Check 6 Students Spring]], 0)</f>
        <v>0</v>
      </c>
      <c r="DZ188" s="20">
        <f>Table1[[#This Row],[Check 6 Per Student Savings]]*DY188</f>
        <v>0</v>
      </c>
      <c r="EA188" s="15">
        <f t="shared" si="165"/>
        <v>0</v>
      </c>
      <c r="EB188" s="20">
        <f t="shared" si="166"/>
        <v>0</v>
      </c>
      <c r="EC188"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188"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188" s="20">
        <f>Table1[[#This Row],[Grand Total Savings]]/Table1[[#This Row],[Total Award]]</f>
        <v>0</v>
      </c>
      <c r="EF188" s="13"/>
      <c r="EG188" s="13"/>
      <c r="EH188" s="13"/>
      <c r="EI188" s="13"/>
      <c r="EJ188" s="13"/>
      <c r="EK188" s="13"/>
      <c r="EL188" s="13"/>
      <c r="FB188" s="13"/>
      <c r="FC188" s="13"/>
      <c r="FD188" s="13"/>
      <c r="FE188" s="13"/>
    </row>
    <row r="189" spans="1:161" x14ac:dyDescent="0.25">
      <c r="A189" s="116" t="s">
        <v>862</v>
      </c>
      <c r="B189" s="39">
        <v>10</v>
      </c>
      <c r="C189" s="23" t="s">
        <v>4</v>
      </c>
      <c r="D189" s="13" t="s">
        <v>856</v>
      </c>
      <c r="E189" s="13" t="s">
        <v>177</v>
      </c>
      <c r="F189" s="52">
        <v>4800</v>
      </c>
      <c r="G189" s="23" t="s">
        <v>136</v>
      </c>
      <c r="H189" s="28" t="s">
        <v>178</v>
      </c>
      <c r="I189" s="28" t="s">
        <v>179</v>
      </c>
      <c r="J189" s="28" t="s">
        <v>180</v>
      </c>
      <c r="K189" s="28" t="s">
        <v>181</v>
      </c>
      <c r="L189" s="28" t="s">
        <v>169</v>
      </c>
      <c r="M189" s="13" t="s">
        <v>857</v>
      </c>
      <c r="N189" s="13" t="s">
        <v>857</v>
      </c>
      <c r="O189" s="13" t="s">
        <v>857</v>
      </c>
      <c r="P189" s="131">
        <v>0</v>
      </c>
      <c r="Q189" s="28">
        <v>0</v>
      </c>
      <c r="R189" s="20">
        <v>0</v>
      </c>
      <c r="S189" s="15">
        <v>0</v>
      </c>
      <c r="T189" s="15">
        <v>0</v>
      </c>
      <c r="U189" s="15">
        <v>0</v>
      </c>
      <c r="W189" s="13" t="s">
        <v>144</v>
      </c>
      <c r="Z189" s="13" t="s">
        <v>858</v>
      </c>
      <c r="AA189" s="15">
        <v>0</v>
      </c>
      <c r="AB189" s="16">
        <v>0</v>
      </c>
      <c r="AC189" s="15">
        <v>0</v>
      </c>
      <c r="AD189" s="16">
        <v>0</v>
      </c>
      <c r="AE189" s="15">
        <v>0</v>
      </c>
      <c r="AF189" s="16">
        <v>0</v>
      </c>
      <c r="AG189" s="15">
        <v>0</v>
      </c>
      <c r="AH189" s="16">
        <v>0</v>
      </c>
      <c r="AI189" s="15">
        <v>0</v>
      </c>
      <c r="AJ189" s="16">
        <v>0</v>
      </c>
      <c r="AK189" s="15">
        <v>0</v>
      </c>
      <c r="AL189" s="16">
        <v>0</v>
      </c>
      <c r="AM189" s="15">
        <v>0</v>
      </c>
      <c r="AN189" s="16">
        <v>0</v>
      </c>
      <c r="AO189" s="16">
        <v>0</v>
      </c>
      <c r="AP189" s="16">
        <v>0</v>
      </c>
      <c r="AQ189" s="16">
        <v>0</v>
      </c>
      <c r="AR189" s="16">
        <v>0</v>
      </c>
      <c r="AS189" s="16">
        <v>0</v>
      </c>
      <c r="AT189" s="16">
        <v>0</v>
      </c>
      <c r="AU189" s="16">
        <v>0</v>
      </c>
      <c r="AV189" s="16">
        <v>0</v>
      </c>
      <c r="AW189" s="16">
        <v>0</v>
      </c>
      <c r="AX189" s="16">
        <v>0</v>
      </c>
      <c r="AY189" s="16">
        <v>0</v>
      </c>
      <c r="AZ189" s="16">
        <v>0</v>
      </c>
      <c r="BA189" s="16">
        <v>0</v>
      </c>
      <c r="BB189" s="16">
        <v>0</v>
      </c>
      <c r="BC189" s="13" t="s">
        <v>858</v>
      </c>
      <c r="BD189" s="16">
        <v>0</v>
      </c>
      <c r="BE189" s="16">
        <v>0</v>
      </c>
      <c r="BF189" s="16">
        <v>0</v>
      </c>
      <c r="BG189" s="16">
        <v>0</v>
      </c>
      <c r="BH189" s="16">
        <v>0</v>
      </c>
      <c r="BI189" s="16">
        <v>0</v>
      </c>
      <c r="BJ189" s="16">
        <v>0</v>
      </c>
      <c r="BK189" s="16">
        <v>0</v>
      </c>
      <c r="BL189" s="16">
        <v>0</v>
      </c>
      <c r="BM189" s="16">
        <v>0</v>
      </c>
      <c r="BN189" s="15">
        <f>IF(Table1[[#This Row],[Sustainability Check 2 (2018-2019) Status]]="Continued", Table1[Check 2 Students Spring], 0)</f>
        <v>0</v>
      </c>
      <c r="BO189" s="16">
        <f>Table1[[#This Row],[Summer 2018 Price Check]]*Table1[[#This Row],[Spring 2019 Students]]</f>
        <v>0</v>
      </c>
      <c r="BP189" s="16">
        <f t="shared" si="149"/>
        <v>0</v>
      </c>
      <c r="BQ189" s="20">
        <f t="shared" si="150"/>
        <v>0</v>
      </c>
      <c r="BR189" s="13" t="s">
        <v>858</v>
      </c>
      <c r="BU189" s="15"/>
      <c r="BV189" s="15">
        <f t="shared" si="180"/>
        <v>0</v>
      </c>
      <c r="BW189" s="20"/>
      <c r="BX189" s="16">
        <f t="shared" si="151"/>
        <v>0</v>
      </c>
      <c r="BY189" s="13"/>
      <c r="BZ189" s="15">
        <f>IF(Table1[[#This Row],[Check 3 Status]]="Continued", Table1[[#This Row],[Check 3 Students Summer]], 0)</f>
        <v>0</v>
      </c>
      <c r="CA189" s="16">
        <f>Table1[[#This Row],[Check 3 Per Student Savings]]*BZ189</f>
        <v>0</v>
      </c>
      <c r="CB189" s="15">
        <f>IF(Table1[[#This Row],[Check 3 Status]]="Continued", Table1[[#This Row],[Check 3 Students Fall]], 0)</f>
        <v>0</v>
      </c>
      <c r="CC189" s="16">
        <f>Table1[[#This Row],[Check 3 Per Student Savings]]*CB189</f>
        <v>0</v>
      </c>
      <c r="CD189" s="15">
        <f>IF(Table1[[#This Row],[Check 3 Status]]="Continued", Table1[[#This Row],[Check 3 Students Spring]], 0)</f>
        <v>0</v>
      </c>
      <c r="CE189" s="16">
        <f>Table1[[#This Row],[Check 3 Per Student Savings]]*CD189</f>
        <v>0</v>
      </c>
      <c r="CF189" s="15">
        <f t="shared" si="152"/>
        <v>0</v>
      </c>
      <c r="CG189" s="16">
        <f t="shared" si="153"/>
        <v>0</v>
      </c>
      <c r="CH189" s="16" t="s">
        <v>858</v>
      </c>
      <c r="CI189" s="15"/>
      <c r="CJ189" s="15"/>
      <c r="CK189" s="15"/>
      <c r="CL189" s="15">
        <f t="shared" si="189"/>
        <v>0</v>
      </c>
      <c r="CN189" s="16">
        <f t="shared" si="154"/>
        <v>0</v>
      </c>
      <c r="CO189" s="15">
        <f>IF(Table1[[#This Row],[Check 4 Status]]="Continued", Table1[[#This Row],[Check 4 Students Summer]], 0)</f>
        <v>0</v>
      </c>
      <c r="CP189" s="20">
        <f>Table1[[#This Row],[Check 4 Per Student Savings]]*CO189</f>
        <v>0</v>
      </c>
      <c r="CQ189" s="15">
        <f>IF(Table1[[#This Row],[Check 4 Status]]="Continued", Table1[[#This Row],[Check 4 Students Fall]], 0)</f>
        <v>0</v>
      </c>
      <c r="CR189" s="16">
        <f>Table1[[#This Row],[Check 4 Per Student Savings]]*CQ189</f>
        <v>0</v>
      </c>
      <c r="CS189" s="15">
        <f>IF(Table1[[#This Row],[Check 4 Status]]="Continued", Table1[[#This Row],[Check 4 Students Spring]], 0)</f>
        <v>0</v>
      </c>
      <c r="CT189" s="20">
        <f>Table1[[#This Row],[Check 4 Per Student Savings]]*CS189</f>
        <v>0</v>
      </c>
      <c r="CU189" s="89">
        <f t="shared" si="155"/>
        <v>0</v>
      </c>
      <c r="CV189" s="20">
        <f t="shared" si="156"/>
        <v>0</v>
      </c>
      <c r="CW189" s="20" t="s">
        <v>858</v>
      </c>
      <c r="CX189" s="15">
        <v>0</v>
      </c>
      <c r="CY189" s="15">
        <v>0</v>
      </c>
      <c r="CZ189" s="15">
        <v>0</v>
      </c>
      <c r="DA189" s="15">
        <f t="shared" si="157"/>
        <v>0</v>
      </c>
      <c r="DB189" s="20"/>
      <c r="DC189" s="20">
        <f t="shared" si="158"/>
        <v>0</v>
      </c>
      <c r="DD189" s="23" t="s">
        <v>136</v>
      </c>
      <c r="DE189" s="15">
        <f>IF(Table1[[#This Row],[Check 5 Status]]="Continued", Table1[[#This Row],[Check 5 Students Summer]], 0)</f>
        <v>0</v>
      </c>
      <c r="DF189" s="20">
        <f>Table1[[#This Row],[Check 5 Per Student Savings]]*DE189</f>
        <v>0</v>
      </c>
      <c r="DG189" s="15">
        <f>IF(Table1[[#This Row],[Check 5 Status]]="Continued", Table1[[#This Row],[Check 5 Students Fall]], 0)</f>
        <v>0</v>
      </c>
      <c r="DH189" s="20">
        <f>Table1[[#This Row],[Check 5 Per Student Savings]]*DG189</f>
        <v>0</v>
      </c>
      <c r="DI189" s="15">
        <f>IF(Table1[[#This Row],[Check 5 Status]]="Continued", Table1[[#This Row],[Check 5 Students Spring]], 0)</f>
        <v>0</v>
      </c>
      <c r="DJ189" s="20">
        <f>Table1[[#This Row],[Check 5 Per Student Savings]]*DI189</f>
        <v>0</v>
      </c>
      <c r="DK189" s="15">
        <f t="shared" si="159"/>
        <v>0</v>
      </c>
      <c r="DL189" s="20">
        <f t="shared" si="160"/>
        <v>0</v>
      </c>
      <c r="DM189" s="20" t="s">
        <v>858</v>
      </c>
      <c r="DN189" s="15">
        <v>0</v>
      </c>
      <c r="DO189" s="15">
        <v>0</v>
      </c>
      <c r="DP189" s="15">
        <v>0</v>
      </c>
      <c r="DQ189" s="15">
        <f t="shared" si="161"/>
        <v>0</v>
      </c>
      <c r="DR189" s="20"/>
      <c r="DS189" s="20">
        <f t="shared" si="162"/>
        <v>0</v>
      </c>
      <c r="DT189" s="23" t="s">
        <v>136</v>
      </c>
      <c r="DU189" s="15">
        <f>IF(Table1[[#This Row],[Check 6 Status]]="Continued", Table1[[#This Row],[Check 6 Students Summer]], 0)</f>
        <v>0</v>
      </c>
      <c r="DV189" s="20">
        <f>Table1[[#This Row],[Check 6 Per Student Savings]]*DU189</f>
        <v>0</v>
      </c>
      <c r="DW189" s="15">
        <f>IF(Table1[[#This Row],[Check 6 Status]]="Continued", Table1[[#This Row],[Check 6 Students Fall]], 0)</f>
        <v>0</v>
      </c>
      <c r="DX189" s="20">
        <f>Table1[[#This Row],[Check 6 Per Student Savings]]*DW189</f>
        <v>0</v>
      </c>
      <c r="DY189" s="15">
        <f>IF(Table1[[#This Row],[Check 6 Status]]="Continued", Table1[[#This Row],[Check 6 Students Spring]], 0)</f>
        <v>0</v>
      </c>
      <c r="DZ189" s="20">
        <f>Table1[[#This Row],[Check 6 Per Student Savings]]*DY189</f>
        <v>0</v>
      </c>
      <c r="EA189" s="15">
        <f t="shared" si="165"/>
        <v>0</v>
      </c>
      <c r="EB189" s="20">
        <f t="shared" si="166"/>
        <v>0</v>
      </c>
      <c r="EC189"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189"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189" s="20">
        <f>Table1[[#This Row],[Grand Total Savings]]/Table1[[#This Row],[Total Award]]</f>
        <v>0</v>
      </c>
      <c r="EF189" s="13"/>
      <c r="EG189" s="13"/>
      <c r="EH189" s="13"/>
      <c r="EI189" s="13"/>
      <c r="EJ189" s="13"/>
      <c r="EK189" s="13"/>
      <c r="EL189" s="13"/>
      <c r="FB189" s="13"/>
      <c r="FC189" s="13"/>
      <c r="FD189" s="13"/>
      <c r="FE189" s="13"/>
    </row>
    <row r="190" spans="1:161" x14ac:dyDescent="0.25">
      <c r="A190" s="116" t="s">
        <v>863</v>
      </c>
      <c r="B190" s="39">
        <v>10</v>
      </c>
      <c r="C190" s="23" t="s">
        <v>4</v>
      </c>
      <c r="D190" s="13" t="s">
        <v>856</v>
      </c>
      <c r="E190" s="13" t="s">
        <v>219</v>
      </c>
      <c r="F190" s="52">
        <v>4800</v>
      </c>
      <c r="G190" s="23" t="s">
        <v>136</v>
      </c>
      <c r="H190" s="28" t="s">
        <v>220</v>
      </c>
      <c r="I190" s="28" t="s">
        <v>221</v>
      </c>
      <c r="J190" s="28" t="s">
        <v>864</v>
      </c>
      <c r="K190" s="28" t="s">
        <v>574</v>
      </c>
      <c r="L190" s="28" t="s">
        <v>162</v>
      </c>
      <c r="M190" s="13" t="s">
        <v>857</v>
      </c>
      <c r="N190" s="13" t="s">
        <v>857</v>
      </c>
      <c r="O190" s="13" t="s">
        <v>857</v>
      </c>
      <c r="P190" s="20">
        <v>0</v>
      </c>
      <c r="Q190" s="28">
        <v>0</v>
      </c>
      <c r="R190" s="20">
        <v>0</v>
      </c>
      <c r="S190" s="15">
        <v>0</v>
      </c>
      <c r="T190" s="15">
        <v>0</v>
      </c>
      <c r="U190" s="15">
        <v>0</v>
      </c>
      <c r="W190" s="13" t="s">
        <v>144</v>
      </c>
      <c r="Z190" s="13" t="s">
        <v>858</v>
      </c>
      <c r="AA190" s="15">
        <v>0</v>
      </c>
      <c r="AB190" s="16">
        <v>0</v>
      </c>
      <c r="AC190" s="15">
        <v>0</v>
      </c>
      <c r="AD190" s="16">
        <v>0</v>
      </c>
      <c r="AE190" s="15">
        <v>0</v>
      </c>
      <c r="AF190" s="16">
        <v>0</v>
      </c>
      <c r="AG190" s="15">
        <v>0</v>
      </c>
      <c r="AH190" s="16">
        <v>0</v>
      </c>
      <c r="AI190" s="15">
        <v>0</v>
      </c>
      <c r="AJ190" s="16">
        <v>0</v>
      </c>
      <c r="AK190" s="15">
        <v>0</v>
      </c>
      <c r="AL190" s="16">
        <v>0</v>
      </c>
      <c r="AM190" s="15">
        <v>0</v>
      </c>
      <c r="AN190" s="16">
        <v>0</v>
      </c>
      <c r="AO190" s="16">
        <v>0</v>
      </c>
      <c r="AP190" s="16">
        <v>0</v>
      </c>
      <c r="AQ190" s="16">
        <v>0</v>
      </c>
      <c r="AR190" s="16">
        <v>0</v>
      </c>
      <c r="AS190" s="16">
        <v>0</v>
      </c>
      <c r="AT190" s="16">
        <v>0</v>
      </c>
      <c r="AU190" s="16">
        <v>0</v>
      </c>
      <c r="AV190" s="16">
        <v>0</v>
      </c>
      <c r="AW190" s="16">
        <v>0</v>
      </c>
      <c r="AX190" s="16">
        <v>0</v>
      </c>
      <c r="AY190" s="16">
        <v>0</v>
      </c>
      <c r="AZ190" s="16">
        <v>0</v>
      </c>
      <c r="BA190" s="16">
        <v>0</v>
      </c>
      <c r="BB190" s="16">
        <v>0</v>
      </c>
      <c r="BC190" s="13" t="s">
        <v>858</v>
      </c>
      <c r="BD190" s="16">
        <v>0</v>
      </c>
      <c r="BE190" s="16">
        <v>0</v>
      </c>
      <c r="BF190" s="16">
        <v>0</v>
      </c>
      <c r="BG190" s="16">
        <v>0</v>
      </c>
      <c r="BH190" s="16">
        <v>0</v>
      </c>
      <c r="BI190" s="16">
        <v>0</v>
      </c>
      <c r="BJ190" s="16">
        <v>0</v>
      </c>
      <c r="BK190" s="16">
        <v>0</v>
      </c>
      <c r="BL190" s="16">
        <v>0</v>
      </c>
      <c r="BM190" s="16">
        <v>0</v>
      </c>
      <c r="BN190" s="15">
        <f>IF(Table1[[#This Row],[Sustainability Check 2 (2018-2019) Status]]="Continued", Table1[Check 2 Students Spring], 0)</f>
        <v>0</v>
      </c>
      <c r="BO190" s="16">
        <f>Table1[[#This Row],[Summer 2018 Price Check]]*Table1[[#This Row],[Spring 2019 Students]]</f>
        <v>0</v>
      </c>
      <c r="BP190" s="16">
        <f t="shared" si="149"/>
        <v>0</v>
      </c>
      <c r="BQ190" s="20">
        <f t="shared" si="150"/>
        <v>0</v>
      </c>
      <c r="BR190" s="13" t="s">
        <v>858</v>
      </c>
      <c r="BU190" s="15"/>
      <c r="BV190" s="15">
        <f t="shared" si="180"/>
        <v>0</v>
      </c>
      <c r="BW190" s="20"/>
      <c r="BX190" s="16">
        <f t="shared" si="151"/>
        <v>0</v>
      </c>
      <c r="BY190" s="13"/>
      <c r="BZ190" s="15">
        <f>IF(Table1[[#This Row],[Check 3 Status]]="Continued", Table1[[#This Row],[Check 3 Students Summer]], 0)</f>
        <v>0</v>
      </c>
      <c r="CA190" s="16">
        <f>Table1[[#This Row],[Check 3 Per Student Savings]]*BZ190</f>
        <v>0</v>
      </c>
      <c r="CB190" s="15">
        <f>IF(Table1[[#This Row],[Check 3 Status]]="Continued", Table1[[#This Row],[Check 3 Students Fall]], 0)</f>
        <v>0</v>
      </c>
      <c r="CC190" s="16">
        <f>Table1[[#This Row],[Check 3 Per Student Savings]]*CB190</f>
        <v>0</v>
      </c>
      <c r="CD190" s="15">
        <f>IF(Table1[[#This Row],[Check 3 Status]]="Continued", Table1[[#This Row],[Check 3 Students Spring]], 0)</f>
        <v>0</v>
      </c>
      <c r="CE190" s="16">
        <f>Table1[[#This Row],[Check 3 Per Student Savings]]*CD190</f>
        <v>0</v>
      </c>
      <c r="CF190" s="15">
        <f t="shared" si="152"/>
        <v>0</v>
      </c>
      <c r="CG190" s="16">
        <f t="shared" si="153"/>
        <v>0</v>
      </c>
      <c r="CH190" s="16" t="s">
        <v>858</v>
      </c>
      <c r="CI190" s="15"/>
      <c r="CJ190" s="15"/>
      <c r="CK190" s="15"/>
      <c r="CL190" s="15">
        <f t="shared" si="189"/>
        <v>0</v>
      </c>
      <c r="CN190" s="16">
        <f t="shared" si="154"/>
        <v>0</v>
      </c>
      <c r="CO190" s="15">
        <f>IF(Table1[[#This Row],[Check 4 Status]]="Continued", Table1[[#This Row],[Check 4 Students Summer]], 0)</f>
        <v>0</v>
      </c>
      <c r="CP190" s="20">
        <f>Table1[[#This Row],[Check 4 Per Student Savings]]*CO190</f>
        <v>0</v>
      </c>
      <c r="CQ190" s="15">
        <f>IF(Table1[[#This Row],[Check 4 Status]]="Continued", Table1[[#This Row],[Check 4 Students Fall]], 0)</f>
        <v>0</v>
      </c>
      <c r="CR190" s="16">
        <f>Table1[[#This Row],[Check 4 Per Student Savings]]*CQ190</f>
        <v>0</v>
      </c>
      <c r="CS190" s="15">
        <f>IF(Table1[[#This Row],[Check 4 Status]]="Continued", Table1[[#This Row],[Check 4 Students Spring]], 0)</f>
        <v>0</v>
      </c>
      <c r="CT190" s="20">
        <f>Table1[[#This Row],[Check 4 Per Student Savings]]*CS190</f>
        <v>0</v>
      </c>
      <c r="CU190" s="89">
        <f t="shared" si="155"/>
        <v>0</v>
      </c>
      <c r="CV190" s="20">
        <f t="shared" si="156"/>
        <v>0</v>
      </c>
      <c r="CW190" s="20" t="s">
        <v>858</v>
      </c>
      <c r="CX190" s="15">
        <v>0</v>
      </c>
      <c r="CY190" s="15">
        <v>0</v>
      </c>
      <c r="CZ190" s="15">
        <v>0</v>
      </c>
      <c r="DA190" s="15">
        <f t="shared" si="157"/>
        <v>0</v>
      </c>
      <c r="DB190" s="20"/>
      <c r="DC190" s="20">
        <f t="shared" si="158"/>
        <v>0</v>
      </c>
      <c r="DD190" s="23" t="s">
        <v>136</v>
      </c>
      <c r="DE190" s="15">
        <f>IF(Table1[[#This Row],[Check 5 Status]]="Continued", Table1[[#This Row],[Check 5 Students Summer]], 0)</f>
        <v>0</v>
      </c>
      <c r="DF190" s="20">
        <f>Table1[[#This Row],[Check 5 Per Student Savings]]*DE190</f>
        <v>0</v>
      </c>
      <c r="DG190" s="15">
        <f>IF(Table1[[#This Row],[Check 5 Status]]="Continued", Table1[[#This Row],[Check 5 Students Fall]], 0)</f>
        <v>0</v>
      </c>
      <c r="DH190" s="20">
        <f>Table1[[#This Row],[Check 5 Per Student Savings]]*DG190</f>
        <v>0</v>
      </c>
      <c r="DI190" s="15">
        <f>IF(Table1[[#This Row],[Check 5 Status]]="Continued", Table1[[#This Row],[Check 5 Students Spring]], 0)</f>
        <v>0</v>
      </c>
      <c r="DJ190" s="20">
        <f>Table1[[#This Row],[Check 5 Per Student Savings]]*DI190</f>
        <v>0</v>
      </c>
      <c r="DK190" s="15">
        <f t="shared" si="159"/>
        <v>0</v>
      </c>
      <c r="DL190" s="20">
        <f t="shared" si="160"/>
        <v>0</v>
      </c>
      <c r="DM190" s="20" t="s">
        <v>858</v>
      </c>
      <c r="DN190" s="15">
        <v>0</v>
      </c>
      <c r="DO190" s="15">
        <v>0</v>
      </c>
      <c r="DP190" s="15">
        <v>0</v>
      </c>
      <c r="DQ190" s="15">
        <f t="shared" si="161"/>
        <v>0</v>
      </c>
      <c r="DR190" s="20"/>
      <c r="DS190" s="20">
        <f t="shared" si="162"/>
        <v>0</v>
      </c>
      <c r="DT190" s="23" t="s">
        <v>136</v>
      </c>
      <c r="DU190" s="15">
        <f>IF(Table1[[#This Row],[Check 6 Status]]="Continued", Table1[[#This Row],[Check 6 Students Summer]], 0)</f>
        <v>0</v>
      </c>
      <c r="DV190" s="20">
        <f>Table1[[#This Row],[Check 6 Per Student Savings]]*DU190</f>
        <v>0</v>
      </c>
      <c r="DW190" s="15">
        <f>IF(Table1[[#This Row],[Check 6 Status]]="Continued", Table1[[#This Row],[Check 6 Students Fall]], 0)</f>
        <v>0</v>
      </c>
      <c r="DX190" s="20">
        <f>Table1[[#This Row],[Check 6 Per Student Savings]]*DW190</f>
        <v>0</v>
      </c>
      <c r="DY190" s="15">
        <f>IF(Table1[[#This Row],[Check 6 Status]]="Continued", Table1[[#This Row],[Check 6 Students Spring]], 0)</f>
        <v>0</v>
      </c>
      <c r="DZ190" s="20">
        <f>Table1[[#This Row],[Check 6 Per Student Savings]]*DY190</f>
        <v>0</v>
      </c>
      <c r="EA190" s="15">
        <f t="shared" si="165"/>
        <v>0</v>
      </c>
      <c r="EB190" s="20">
        <f t="shared" si="166"/>
        <v>0</v>
      </c>
      <c r="EC190"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190"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190" s="20">
        <f>Table1[[#This Row],[Grand Total Savings]]/Table1[[#This Row],[Total Award]]</f>
        <v>0</v>
      </c>
      <c r="EF190" s="13"/>
      <c r="EG190" s="13"/>
      <c r="EH190" s="13"/>
      <c r="EI190" s="13"/>
      <c r="EJ190" s="13"/>
      <c r="EK190" s="13"/>
      <c r="EL190" s="13"/>
      <c r="FB190" s="13"/>
      <c r="FC190" s="13"/>
      <c r="FD190" s="13"/>
      <c r="FE190" s="13"/>
    </row>
    <row r="191" spans="1:161" x14ac:dyDescent="0.25">
      <c r="A191" s="116" t="s">
        <v>865</v>
      </c>
      <c r="B191" s="39">
        <v>10</v>
      </c>
      <c r="C191" s="23" t="s">
        <v>4</v>
      </c>
      <c r="D191" s="13" t="s">
        <v>856</v>
      </c>
      <c r="E191" s="13" t="s">
        <v>279</v>
      </c>
      <c r="F191" s="52">
        <v>4495</v>
      </c>
      <c r="G191" s="23" t="s">
        <v>136</v>
      </c>
      <c r="H191" s="28" t="s">
        <v>489</v>
      </c>
      <c r="I191" s="28" t="s">
        <v>490</v>
      </c>
      <c r="J191" s="28" t="s">
        <v>866</v>
      </c>
      <c r="K191" s="28" t="s">
        <v>867</v>
      </c>
      <c r="L191" s="28" t="s">
        <v>216</v>
      </c>
      <c r="M191" s="13" t="s">
        <v>857</v>
      </c>
      <c r="N191" s="13" t="s">
        <v>857</v>
      </c>
      <c r="O191" s="13" t="s">
        <v>857</v>
      </c>
      <c r="P191" s="20">
        <v>0</v>
      </c>
      <c r="Q191" s="28">
        <v>0</v>
      </c>
      <c r="R191" s="20">
        <v>0</v>
      </c>
      <c r="S191" s="15">
        <v>0</v>
      </c>
      <c r="T191" s="15">
        <v>0</v>
      </c>
      <c r="U191" s="15">
        <v>0</v>
      </c>
      <c r="W191" s="13" t="s">
        <v>144</v>
      </c>
      <c r="Z191" s="13" t="s">
        <v>858</v>
      </c>
      <c r="AA191" s="15">
        <v>0</v>
      </c>
      <c r="AB191" s="16">
        <v>0</v>
      </c>
      <c r="AC191" s="15">
        <v>0</v>
      </c>
      <c r="AD191" s="16">
        <v>0</v>
      </c>
      <c r="AE191" s="15">
        <v>0</v>
      </c>
      <c r="AF191" s="16">
        <v>0</v>
      </c>
      <c r="AG191" s="15">
        <v>0</v>
      </c>
      <c r="AH191" s="16">
        <v>0</v>
      </c>
      <c r="AI191" s="15">
        <v>0</v>
      </c>
      <c r="AJ191" s="16">
        <v>0</v>
      </c>
      <c r="AK191" s="15">
        <v>0</v>
      </c>
      <c r="AL191" s="16">
        <v>0</v>
      </c>
      <c r="AM191" s="15">
        <v>0</v>
      </c>
      <c r="AN191" s="16">
        <v>0</v>
      </c>
      <c r="AO191" s="16">
        <v>0</v>
      </c>
      <c r="AP191" s="16">
        <v>0</v>
      </c>
      <c r="AQ191" s="16">
        <v>0</v>
      </c>
      <c r="AR191" s="16">
        <v>0</v>
      </c>
      <c r="AS191" s="16">
        <v>0</v>
      </c>
      <c r="AT191" s="16">
        <v>0</v>
      </c>
      <c r="AU191" s="16">
        <v>0</v>
      </c>
      <c r="AV191" s="16">
        <v>0</v>
      </c>
      <c r="AW191" s="16">
        <v>0</v>
      </c>
      <c r="AX191" s="16">
        <v>0</v>
      </c>
      <c r="AY191" s="16">
        <v>0</v>
      </c>
      <c r="AZ191" s="16">
        <v>0</v>
      </c>
      <c r="BA191" s="16">
        <v>0</v>
      </c>
      <c r="BB191" s="16">
        <v>0</v>
      </c>
      <c r="BC191" s="13" t="s">
        <v>858</v>
      </c>
      <c r="BD191" s="16">
        <v>0</v>
      </c>
      <c r="BE191" s="16">
        <v>0</v>
      </c>
      <c r="BF191" s="16">
        <v>0</v>
      </c>
      <c r="BG191" s="16">
        <v>0</v>
      </c>
      <c r="BH191" s="16">
        <v>0</v>
      </c>
      <c r="BI191" s="16">
        <v>0</v>
      </c>
      <c r="BJ191" s="16">
        <v>0</v>
      </c>
      <c r="BK191" s="16">
        <v>0</v>
      </c>
      <c r="BL191" s="16">
        <v>0</v>
      </c>
      <c r="BM191" s="16">
        <v>0</v>
      </c>
      <c r="BN191" s="15">
        <f>IF(Table1[[#This Row],[Sustainability Check 2 (2018-2019) Status]]="Continued", Table1[Check 2 Students Spring], 0)</f>
        <v>0</v>
      </c>
      <c r="BO191" s="16">
        <f>Table1[[#This Row],[Summer 2018 Price Check]]*Table1[[#This Row],[Spring 2019 Students]]</f>
        <v>0</v>
      </c>
      <c r="BP191" s="16">
        <f t="shared" si="149"/>
        <v>0</v>
      </c>
      <c r="BQ191" s="20">
        <f t="shared" si="150"/>
        <v>0</v>
      </c>
      <c r="BR191" s="13" t="s">
        <v>858</v>
      </c>
      <c r="BU191" s="15"/>
      <c r="BV191" s="15">
        <f t="shared" si="180"/>
        <v>0</v>
      </c>
      <c r="BW191" s="20"/>
      <c r="BX191" s="16">
        <f t="shared" si="151"/>
        <v>0</v>
      </c>
      <c r="BY191" s="13"/>
      <c r="BZ191" s="15">
        <f>IF(Table1[[#This Row],[Check 3 Status]]="Continued", Table1[[#This Row],[Check 3 Students Summer]], 0)</f>
        <v>0</v>
      </c>
      <c r="CA191" s="16">
        <f>Table1[[#This Row],[Check 3 Per Student Savings]]*BZ191</f>
        <v>0</v>
      </c>
      <c r="CB191" s="15">
        <f>IF(Table1[[#This Row],[Check 3 Status]]="Continued", Table1[[#This Row],[Check 3 Students Fall]], 0)</f>
        <v>0</v>
      </c>
      <c r="CC191" s="16">
        <f>Table1[[#This Row],[Check 3 Per Student Savings]]*CB191</f>
        <v>0</v>
      </c>
      <c r="CD191" s="15">
        <f>IF(Table1[[#This Row],[Check 3 Status]]="Continued", Table1[[#This Row],[Check 3 Students Spring]], 0)</f>
        <v>0</v>
      </c>
      <c r="CE191" s="16">
        <f>Table1[[#This Row],[Check 3 Per Student Savings]]*CD191</f>
        <v>0</v>
      </c>
      <c r="CF191" s="15">
        <f t="shared" si="152"/>
        <v>0</v>
      </c>
      <c r="CG191" s="16">
        <f t="shared" si="153"/>
        <v>0</v>
      </c>
      <c r="CH191" s="16" t="s">
        <v>858</v>
      </c>
      <c r="CI191" s="15"/>
      <c r="CJ191" s="15"/>
      <c r="CK191" s="15"/>
      <c r="CL191" s="15">
        <f t="shared" si="189"/>
        <v>0</v>
      </c>
      <c r="CN191" s="16">
        <f t="shared" si="154"/>
        <v>0</v>
      </c>
      <c r="CO191" s="15">
        <f>IF(Table1[[#This Row],[Check 4 Status]]="Continued", Table1[[#This Row],[Check 4 Students Summer]], 0)</f>
        <v>0</v>
      </c>
      <c r="CP191" s="20">
        <f>Table1[[#This Row],[Check 4 Per Student Savings]]*CO191</f>
        <v>0</v>
      </c>
      <c r="CQ191" s="15">
        <f>IF(Table1[[#This Row],[Check 4 Status]]="Continued", Table1[[#This Row],[Check 4 Students Fall]], 0)</f>
        <v>0</v>
      </c>
      <c r="CR191" s="16">
        <f>Table1[[#This Row],[Check 4 Per Student Savings]]*CQ191</f>
        <v>0</v>
      </c>
      <c r="CS191" s="15">
        <f>IF(Table1[[#This Row],[Check 4 Status]]="Continued", Table1[[#This Row],[Check 4 Students Spring]], 0)</f>
        <v>0</v>
      </c>
      <c r="CT191" s="20">
        <f>Table1[[#This Row],[Check 4 Per Student Savings]]*CS191</f>
        <v>0</v>
      </c>
      <c r="CU191" s="89">
        <f t="shared" si="155"/>
        <v>0</v>
      </c>
      <c r="CV191" s="20">
        <f t="shared" si="156"/>
        <v>0</v>
      </c>
      <c r="CW191" s="20" t="s">
        <v>858</v>
      </c>
      <c r="CX191" s="15">
        <v>0</v>
      </c>
      <c r="CY191" s="15">
        <v>0</v>
      </c>
      <c r="CZ191" s="15">
        <v>0</v>
      </c>
      <c r="DA191" s="15">
        <f t="shared" si="157"/>
        <v>0</v>
      </c>
      <c r="DB191" s="20"/>
      <c r="DC191" s="20">
        <f t="shared" si="158"/>
        <v>0</v>
      </c>
      <c r="DD191" s="23" t="s">
        <v>136</v>
      </c>
      <c r="DE191" s="15">
        <f>IF(Table1[[#This Row],[Check 5 Status]]="Continued", Table1[[#This Row],[Check 5 Students Summer]], 0)</f>
        <v>0</v>
      </c>
      <c r="DF191" s="20">
        <f>Table1[[#This Row],[Check 5 Per Student Savings]]*DE191</f>
        <v>0</v>
      </c>
      <c r="DG191" s="15">
        <f>IF(Table1[[#This Row],[Check 5 Status]]="Continued", Table1[[#This Row],[Check 5 Students Fall]], 0)</f>
        <v>0</v>
      </c>
      <c r="DH191" s="20">
        <f>Table1[[#This Row],[Check 5 Per Student Savings]]*DG191</f>
        <v>0</v>
      </c>
      <c r="DI191" s="15">
        <f>IF(Table1[[#This Row],[Check 5 Status]]="Continued", Table1[[#This Row],[Check 5 Students Spring]], 0)</f>
        <v>0</v>
      </c>
      <c r="DJ191" s="20">
        <f>Table1[[#This Row],[Check 5 Per Student Savings]]*DI191</f>
        <v>0</v>
      </c>
      <c r="DK191" s="15">
        <f t="shared" si="159"/>
        <v>0</v>
      </c>
      <c r="DL191" s="20">
        <f t="shared" si="160"/>
        <v>0</v>
      </c>
      <c r="DM191" s="20" t="s">
        <v>858</v>
      </c>
      <c r="DN191" s="15">
        <v>0</v>
      </c>
      <c r="DO191" s="15">
        <v>0</v>
      </c>
      <c r="DP191" s="15">
        <v>0</v>
      </c>
      <c r="DQ191" s="15">
        <f t="shared" si="161"/>
        <v>0</v>
      </c>
      <c r="DR191" s="20"/>
      <c r="DS191" s="20">
        <f t="shared" si="162"/>
        <v>0</v>
      </c>
      <c r="DT191" s="23" t="s">
        <v>136</v>
      </c>
      <c r="DU191" s="15">
        <f>IF(Table1[[#This Row],[Check 6 Status]]="Continued", Table1[[#This Row],[Check 6 Students Summer]], 0)</f>
        <v>0</v>
      </c>
      <c r="DV191" s="20">
        <f>Table1[[#This Row],[Check 6 Per Student Savings]]*DU191</f>
        <v>0</v>
      </c>
      <c r="DW191" s="15">
        <f>IF(Table1[[#This Row],[Check 6 Status]]="Continued", Table1[[#This Row],[Check 6 Students Fall]], 0)</f>
        <v>0</v>
      </c>
      <c r="DX191" s="20">
        <f>Table1[[#This Row],[Check 6 Per Student Savings]]*DW191</f>
        <v>0</v>
      </c>
      <c r="DY191" s="15">
        <f>IF(Table1[[#This Row],[Check 6 Status]]="Continued", Table1[[#This Row],[Check 6 Students Spring]], 0)</f>
        <v>0</v>
      </c>
      <c r="DZ191" s="20">
        <f>Table1[[#This Row],[Check 6 Per Student Savings]]*DY191</f>
        <v>0</v>
      </c>
      <c r="EA191" s="15">
        <f t="shared" si="165"/>
        <v>0</v>
      </c>
      <c r="EB191" s="20">
        <f t="shared" si="166"/>
        <v>0</v>
      </c>
      <c r="EC191"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191"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191" s="20">
        <f>Table1[[#This Row],[Grand Total Savings]]/Table1[[#This Row],[Total Award]]</f>
        <v>0</v>
      </c>
      <c r="EF191" s="13"/>
      <c r="EG191" s="13"/>
      <c r="EH191" s="13"/>
      <c r="EI191" s="13"/>
      <c r="EJ191" s="13"/>
      <c r="EK191" s="13"/>
      <c r="EL191" s="13"/>
      <c r="FB191" s="13"/>
      <c r="FC191" s="13"/>
      <c r="FD191" s="13"/>
      <c r="FE191" s="13"/>
    </row>
    <row r="192" spans="1:161" x14ac:dyDescent="0.25">
      <c r="A192" s="116" t="s">
        <v>868</v>
      </c>
      <c r="B192" s="39">
        <v>10</v>
      </c>
      <c r="C192" s="23" t="s">
        <v>4</v>
      </c>
      <c r="D192" s="13" t="s">
        <v>856</v>
      </c>
      <c r="E192" s="13" t="s">
        <v>147</v>
      </c>
      <c r="F192" s="52">
        <v>4800</v>
      </c>
      <c r="G192" s="23" t="s">
        <v>136</v>
      </c>
      <c r="H192" s="28" t="s">
        <v>291</v>
      </c>
      <c r="I192" s="28" t="s">
        <v>292</v>
      </c>
      <c r="J192" s="28" t="s">
        <v>293</v>
      </c>
      <c r="K192" s="28" t="s">
        <v>294</v>
      </c>
      <c r="L192" s="28" t="s">
        <v>188</v>
      </c>
      <c r="M192" s="13" t="s">
        <v>857</v>
      </c>
      <c r="N192" s="13" t="s">
        <v>857</v>
      </c>
      <c r="O192" s="13" t="s">
        <v>857</v>
      </c>
      <c r="P192" s="20">
        <v>0</v>
      </c>
      <c r="Q192" s="28">
        <v>0</v>
      </c>
      <c r="R192" s="20">
        <v>0</v>
      </c>
      <c r="S192" s="15">
        <v>0</v>
      </c>
      <c r="T192" s="15">
        <v>0</v>
      </c>
      <c r="U192" s="15">
        <v>0</v>
      </c>
      <c r="W192" s="13" t="s">
        <v>144</v>
      </c>
      <c r="Z192" s="13" t="s">
        <v>858</v>
      </c>
      <c r="AA192" s="15">
        <v>0</v>
      </c>
      <c r="AB192" s="16">
        <v>0</v>
      </c>
      <c r="AC192" s="15">
        <v>0</v>
      </c>
      <c r="AD192" s="16">
        <v>0</v>
      </c>
      <c r="AE192" s="15">
        <v>0</v>
      </c>
      <c r="AF192" s="16">
        <v>0</v>
      </c>
      <c r="AG192" s="15">
        <v>0</v>
      </c>
      <c r="AH192" s="16">
        <v>0</v>
      </c>
      <c r="AI192" s="15">
        <v>0</v>
      </c>
      <c r="AJ192" s="16">
        <v>0</v>
      </c>
      <c r="AK192" s="15">
        <v>0</v>
      </c>
      <c r="AL192" s="16">
        <v>0</v>
      </c>
      <c r="AM192" s="15">
        <v>0</v>
      </c>
      <c r="AN192" s="16">
        <v>0</v>
      </c>
      <c r="AO192" s="16">
        <v>0</v>
      </c>
      <c r="AP192" s="16">
        <v>0</v>
      </c>
      <c r="AQ192" s="16">
        <v>0</v>
      </c>
      <c r="AR192" s="16">
        <v>0</v>
      </c>
      <c r="AS192" s="16">
        <v>0</v>
      </c>
      <c r="AT192" s="16">
        <v>0</v>
      </c>
      <c r="AU192" s="16">
        <v>0</v>
      </c>
      <c r="AV192" s="16">
        <v>0</v>
      </c>
      <c r="AW192" s="16">
        <v>0</v>
      </c>
      <c r="AX192" s="16">
        <v>0</v>
      </c>
      <c r="AY192" s="16">
        <v>0</v>
      </c>
      <c r="AZ192" s="16">
        <v>0</v>
      </c>
      <c r="BA192" s="16">
        <v>0</v>
      </c>
      <c r="BB192" s="16">
        <v>0</v>
      </c>
      <c r="BC192" s="13" t="s">
        <v>858</v>
      </c>
      <c r="BD192" s="16">
        <v>0</v>
      </c>
      <c r="BE192" s="16">
        <v>0</v>
      </c>
      <c r="BF192" s="16">
        <v>0</v>
      </c>
      <c r="BG192" s="16">
        <v>0</v>
      </c>
      <c r="BH192" s="16">
        <v>0</v>
      </c>
      <c r="BI192" s="16">
        <v>0</v>
      </c>
      <c r="BJ192" s="16">
        <v>0</v>
      </c>
      <c r="BK192" s="16">
        <v>0</v>
      </c>
      <c r="BL192" s="16">
        <v>0</v>
      </c>
      <c r="BM192" s="16">
        <v>0</v>
      </c>
      <c r="BN192" s="15">
        <f>IF(Table1[[#This Row],[Sustainability Check 2 (2018-2019) Status]]="Continued", Table1[Check 2 Students Spring], 0)</f>
        <v>0</v>
      </c>
      <c r="BO192" s="16">
        <f>Table1[[#This Row],[Summer 2018 Price Check]]*Table1[[#This Row],[Spring 2019 Students]]</f>
        <v>0</v>
      </c>
      <c r="BP192" s="16">
        <f t="shared" si="149"/>
        <v>0</v>
      </c>
      <c r="BQ192" s="20">
        <f t="shared" si="150"/>
        <v>0</v>
      </c>
      <c r="BR192" s="13" t="s">
        <v>858</v>
      </c>
      <c r="BU192" s="15"/>
      <c r="BV192" s="15">
        <f t="shared" si="180"/>
        <v>0</v>
      </c>
      <c r="BW192" s="20"/>
      <c r="BX192" s="16">
        <f t="shared" si="151"/>
        <v>0</v>
      </c>
      <c r="BY192" s="13"/>
      <c r="BZ192" s="15">
        <f>IF(Table1[[#This Row],[Check 3 Status]]="Continued", Table1[[#This Row],[Check 3 Students Summer]], 0)</f>
        <v>0</v>
      </c>
      <c r="CA192" s="16">
        <f>Table1[[#This Row],[Check 3 Per Student Savings]]*BZ192</f>
        <v>0</v>
      </c>
      <c r="CB192" s="15">
        <f>IF(Table1[[#This Row],[Check 3 Status]]="Continued", Table1[[#This Row],[Check 3 Students Fall]], 0)</f>
        <v>0</v>
      </c>
      <c r="CC192" s="16">
        <f>Table1[[#This Row],[Check 3 Per Student Savings]]*CB192</f>
        <v>0</v>
      </c>
      <c r="CD192" s="15">
        <f>IF(Table1[[#This Row],[Check 3 Status]]="Continued", Table1[[#This Row],[Check 3 Students Spring]], 0)</f>
        <v>0</v>
      </c>
      <c r="CE192" s="16">
        <f>Table1[[#This Row],[Check 3 Per Student Savings]]*CD192</f>
        <v>0</v>
      </c>
      <c r="CF192" s="15">
        <f t="shared" si="152"/>
        <v>0</v>
      </c>
      <c r="CG192" s="16">
        <f t="shared" si="153"/>
        <v>0</v>
      </c>
      <c r="CH192" s="16" t="s">
        <v>858</v>
      </c>
      <c r="CI192" s="15"/>
      <c r="CJ192" s="15"/>
      <c r="CK192" s="15"/>
      <c r="CL192" s="15">
        <f t="shared" si="189"/>
        <v>0</v>
      </c>
      <c r="CN192" s="16">
        <f t="shared" si="154"/>
        <v>0</v>
      </c>
      <c r="CO192" s="15">
        <f>IF(Table1[[#This Row],[Check 4 Status]]="Continued", Table1[[#This Row],[Check 4 Students Summer]], 0)</f>
        <v>0</v>
      </c>
      <c r="CP192" s="20">
        <f>Table1[[#This Row],[Check 4 Per Student Savings]]*CO192</f>
        <v>0</v>
      </c>
      <c r="CQ192" s="15">
        <f>IF(Table1[[#This Row],[Check 4 Status]]="Continued", Table1[[#This Row],[Check 4 Students Fall]], 0)</f>
        <v>0</v>
      </c>
      <c r="CR192" s="16">
        <f>Table1[[#This Row],[Check 4 Per Student Savings]]*CQ192</f>
        <v>0</v>
      </c>
      <c r="CS192" s="15">
        <f>IF(Table1[[#This Row],[Check 4 Status]]="Continued", Table1[[#This Row],[Check 4 Students Spring]], 0)</f>
        <v>0</v>
      </c>
      <c r="CT192" s="20">
        <f>Table1[[#This Row],[Check 4 Per Student Savings]]*CS192</f>
        <v>0</v>
      </c>
      <c r="CU192" s="89">
        <f t="shared" si="155"/>
        <v>0</v>
      </c>
      <c r="CV192" s="20">
        <f t="shared" si="156"/>
        <v>0</v>
      </c>
      <c r="CW192" s="20" t="s">
        <v>858</v>
      </c>
      <c r="CX192" s="15">
        <v>0</v>
      </c>
      <c r="CY192" s="15">
        <v>0</v>
      </c>
      <c r="CZ192" s="15">
        <v>0</v>
      </c>
      <c r="DA192" s="15">
        <f t="shared" si="157"/>
        <v>0</v>
      </c>
      <c r="DB192" s="20"/>
      <c r="DC192" s="20">
        <f t="shared" si="158"/>
        <v>0</v>
      </c>
      <c r="DD192" s="23" t="s">
        <v>136</v>
      </c>
      <c r="DE192" s="15">
        <f>IF(Table1[[#This Row],[Check 5 Status]]="Continued", Table1[[#This Row],[Check 5 Students Summer]], 0)</f>
        <v>0</v>
      </c>
      <c r="DF192" s="20">
        <f>Table1[[#This Row],[Check 5 Per Student Savings]]*DE192</f>
        <v>0</v>
      </c>
      <c r="DG192" s="15">
        <f>IF(Table1[[#This Row],[Check 5 Status]]="Continued", Table1[[#This Row],[Check 5 Students Fall]], 0)</f>
        <v>0</v>
      </c>
      <c r="DH192" s="20">
        <f>Table1[[#This Row],[Check 5 Per Student Savings]]*DG192</f>
        <v>0</v>
      </c>
      <c r="DI192" s="15">
        <f>IF(Table1[[#This Row],[Check 5 Status]]="Continued", Table1[[#This Row],[Check 5 Students Spring]], 0)</f>
        <v>0</v>
      </c>
      <c r="DJ192" s="20">
        <f>Table1[[#This Row],[Check 5 Per Student Savings]]*DI192</f>
        <v>0</v>
      </c>
      <c r="DK192" s="15">
        <f t="shared" si="159"/>
        <v>0</v>
      </c>
      <c r="DL192" s="20">
        <f t="shared" si="160"/>
        <v>0</v>
      </c>
      <c r="DM192" s="20" t="s">
        <v>858</v>
      </c>
      <c r="DN192" s="15">
        <v>0</v>
      </c>
      <c r="DO192" s="15">
        <v>0</v>
      </c>
      <c r="DP192" s="15">
        <v>0</v>
      </c>
      <c r="DQ192" s="15">
        <f t="shared" si="161"/>
        <v>0</v>
      </c>
      <c r="DR192" s="20"/>
      <c r="DS192" s="20">
        <f t="shared" si="162"/>
        <v>0</v>
      </c>
      <c r="DT192" s="23" t="s">
        <v>136</v>
      </c>
      <c r="DU192" s="15">
        <f>IF(Table1[[#This Row],[Check 6 Status]]="Continued", Table1[[#This Row],[Check 6 Students Summer]], 0)</f>
        <v>0</v>
      </c>
      <c r="DV192" s="20">
        <f>Table1[[#This Row],[Check 6 Per Student Savings]]*DU192</f>
        <v>0</v>
      </c>
      <c r="DW192" s="15">
        <f>IF(Table1[[#This Row],[Check 6 Status]]="Continued", Table1[[#This Row],[Check 6 Students Fall]], 0)</f>
        <v>0</v>
      </c>
      <c r="DX192" s="20">
        <f>Table1[[#This Row],[Check 6 Per Student Savings]]*DW192</f>
        <v>0</v>
      </c>
      <c r="DY192" s="15">
        <f>IF(Table1[[#This Row],[Check 6 Status]]="Continued", Table1[[#This Row],[Check 6 Students Spring]], 0)</f>
        <v>0</v>
      </c>
      <c r="DZ192" s="20">
        <f>Table1[[#This Row],[Check 6 Per Student Savings]]*DY192</f>
        <v>0</v>
      </c>
      <c r="EA192" s="15">
        <f t="shared" si="165"/>
        <v>0</v>
      </c>
      <c r="EB192" s="20">
        <f t="shared" si="166"/>
        <v>0</v>
      </c>
      <c r="EC192"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192"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192" s="20">
        <f>Table1[[#This Row],[Grand Total Savings]]/Table1[[#This Row],[Total Award]]</f>
        <v>0</v>
      </c>
      <c r="EF192" s="13"/>
      <c r="EG192" s="13"/>
      <c r="EH192" s="13"/>
      <c r="EI192" s="13"/>
      <c r="EJ192" s="13"/>
      <c r="EK192" s="13"/>
      <c r="EL192" s="13"/>
      <c r="FB192" s="13"/>
      <c r="FC192" s="13"/>
      <c r="FD192" s="13"/>
      <c r="FE192" s="13"/>
    </row>
    <row r="193" spans="1:161" x14ac:dyDescent="0.25">
      <c r="A193" s="116" t="s">
        <v>869</v>
      </c>
      <c r="B193" s="39">
        <v>10</v>
      </c>
      <c r="C193" s="23" t="s">
        <v>4</v>
      </c>
      <c r="D193" s="13" t="s">
        <v>856</v>
      </c>
      <c r="E193" s="13" t="s">
        <v>307</v>
      </c>
      <c r="F193" s="52">
        <v>4800</v>
      </c>
      <c r="G193" s="23" t="s">
        <v>136</v>
      </c>
      <c r="H193" s="28" t="s">
        <v>398</v>
      </c>
      <c r="I193" s="28" t="s">
        <v>399</v>
      </c>
      <c r="J193" s="28" t="s">
        <v>400</v>
      </c>
      <c r="K193" s="28" t="s">
        <v>401</v>
      </c>
      <c r="L193" s="28" t="s">
        <v>254</v>
      </c>
      <c r="M193" s="13" t="s">
        <v>857</v>
      </c>
      <c r="N193" s="13" t="s">
        <v>857</v>
      </c>
      <c r="O193" s="13" t="s">
        <v>857</v>
      </c>
      <c r="P193" s="20">
        <v>0</v>
      </c>
      <c r="Q193" s="28">
        <v>0</v>
      </c>
      <c r="R193" s="20">
        <v>0</v>
      </c>
      <c r="S193" s="15">
        <v>0</v>
      </c>
      <c r="T193" s="15">
        <v>0</v>
      </c>
      <c r="U193" s="15">
        <v>0</v>
      </c>
      <c r="W193" s="13" t="s">
        <v>144</v>
      </c>
      <c r="Z193" s="13" t="s">
        <v>858</v>
      </c>
      <c r="AA193" s="15">
        <v>0</v>
      </c>
      <c r="AB193" s="16">
        <v>0</v>
      </c>
      <c r="AC193" s="15">
        <v>0</v>
      </c>
      <c r="AD193" s="16">
        <v>0</v>
      </c>
      <c r="AE193" s="15">
        <v>0</v>
      </c>
      <c r="AF193" s="16">
        <v>0</v>
      </c>
      <c r="AG193" s="15">
        <v>0</v>
      </c>
      <c r="AH193" s="16">
        <v>0</v>
      </c>
      <c r="AI193" s="15">
        <v>0</v>
      </c>
      <c r="AJ193" s="16">
        <v>0</v>
      </c>
      <c r="AK193" s="15">
        <v>0</v>
      </c>
      <c r="AL193" s="16">
        <v>0</v>
      </c>
      <c r="AM193" s="15">
        <v>0</v>
      </c>
      <c r="AN193" s="16">
        <v>0</v>
      </c>
      <c r="AO193" s="16">
        <v>0</v>
      </c>
      <c r="AP193" s="16">
        <v>0</v>
      </c>
      <c r="AQ193" s="16">
        <v>0</v>
      </c>
      <c r="AR193" s="16">
        <v>0</v>
      </c>
      <c r="AS193" s="16">
        <v>0</v>
      </c>
      <c r="AT193" s="16">
        <v>0</v>
      </c>
      <c r="AU193" s="16">
        <v>0</v>
      </c>
      <c r="AV193" s="16">
        <v>0</v>
      </c>
      <c r="AW193" s="16">
        <v>0</v>
      </c>
      <c r="AX193" s="16">
        <v>0</v>
      </c>
      <c r="AY193" s="16">
        <v>0</v>
      </c>
      <c r="AZ193" s="16">
        <v>0</v>
      </c>
      <c r="BA193" s="16">
        <v>0</v>
      </c>
      <c r="BB193" s="16">
        <v>0</v>
      </c>
      <c r="BC193" s="13" t="s">
        <v>858</v>
      </c>
      <c r="BD193" s="16">
        <v>0</v>
      </c>
      <c r="BE193" s="16">
        <v>0</v>
      </c>
      <c r="BF193" s="16">
        <v>0</v>
      </c>
      <c r="BG193" s="16">
        <v>0</v>
      </c>
      <c r="BH193" s="16">
        <v>0</v>
      </c>
      <c r="BI193" s="16">
        <v>0</v>
      </c>
      <c r="BJ193" s="16">
        <v>0</v>
      </c>
      <c r="BK193" s="16">
        <v>0</v>
      </c>
      <c r="BL193" s="16">
        <v>0</v>
      </c>
      <c r="BM193" s="16">
        <v>0</v>
      </c>
      <c r="BN193" s="15">
        <f>IF(Table1[[#This Row],[Sustainability Check 2 (2018-2019) Status]]="Continued", Table1[Check 2 Students Spring], 0)</f>
        <v>0</v>
      </c>
      <c r="BO193" s="16">
        <f>Table1[[#This Row],[Summer 2018 Price Check]]*Table1[[#This Row],[Spring 2019 Students]]</f>
        <v>0</v>
      </c>
      <c r="BP193" s="16">
        <f t="shared" si="149"/>
        <v>0</v>
      </c>
      <c r="BQ193" s="20">
        <f t="shared" si="150"/>
        <v>0</v>
      </c>
      <c r="BR193" s="13" t="s">
        <v>858</v>
      </c>
      <c r="BU193" s="15"/>
      <c r="BV193" s="15">
        <f t="shared" si="180"/>
        <v>0</v>
      </c>
      <c r="BW193" s="20"/>
      <c r="BX193" s="16">
        <f t="shared" si="151"/>
        <v>0</v>
      </c>
      <c r="BY193" s="13"/>
      <c r="BZ193" s="15">
        <f>IF(Table1[[#This Row],[Check 3 Status]]="Continued", Table1[[#This Row],[Check 3 Students Summer]], 0)</f>
        <v>0</v>
      </c>
      <c r="CA193" s="16">
        <f>Table1[[#This Row],[Check 3 Per Student Savings]]*BZ193</f>
        <v>0</v>
      </c>
      <c r="CB193" s="15">
        <f>IF(Table1[[#This Row],[Check 3 Status]]="Continued", Table1[[#This Row],[Check 3 Students Fall]], 0)</f>
        <v>0</v>
      </c>
      <c r="CC193" s="16">
        <f>Table1[[#This Row],[Check 3 Per Student Savings]]*CB193</f>
        <v>0</v>
      </c>
      <c r="CD193" s="15">
        <f>IF(Table1[[#This Row],[Check 3 Status]]="Continued", Table1[[#This Row],[Check 3 Students Spring]], 0)</f>
        <v>0</v>
      </c>
      <c r="CE193" s="16">
        <f>Table1[[#This Row],[Check 3 Per Student Savings]]*CD193</f>
        <v>0</v>
      </c>
      <c r="CF193" s="15">
        <f t="shared" si="152"/>
        <v>0</v>
      </c>
      <c r="CG193" s="16">
        <f t="shared" si="153"/>
        <v>0</v>
      </c>
      <c r="CH193" s="16" t="s">
        <v>858</v>
      </c>
      <c r="CI193" s="15"/>
      <c r="CJ193" s="15"/>
      <c r="CK193" s="15"/>
      <c r="CL193" s="15">
        <f t="shared" si="189"/>
        <v>0</v>
      </c>
      <c r="CN193" s="16">
        <f t="shared" si="154"/>
        <v>0</v>
      </c>
      <c r="CO193" s="15">
        <f>IF(Table1[[#This Row],[Check 4 Status]]="Continued", Table1[[#This Row],[Check 4 Students Summer]], 0)</f>
        <v>0</v>
      </c>
      <c r="CP193" s="20">
        <f>Table1[[#This Row],[Check 4 Per Student Savings]]*CO193</f>
        <v>0</v>
      </c>
      <c r="CQ193" s="15">
        <f>IF(Table1[[#This Row],[Check 4 Status]]="Continued", Table1[[#This Row],[Check 4 Students Fall]], 0)</f>
        <v>0</v>
      </c>
      <c r="CR193" s="16">
        <f>Table1[[#This Row],[Check 4 Per Student Savings]]*CQ193</f>
        <v>0</v>
      </c>
      <c r="CS193" s="15">
        <f>IF(Table1[[#This Row],[Check 4 Status]]="Continued", Table1[[#This Row],[Check 4 Students Spring]], 0)</f>
        <v>0</v>
      </c>
      <c r="CT193" s="20">
        <f>Table1[[#This Row],[Check 4 Per Student Savings]]*CS193</f>
        <v>0</v>
      </c>
      <c r="CU193" s="89">
        <f t="shared" si="155"/>
        <v>0</v>
      </c>
      <c r="CV193" s="20">
        <f t="shared" si="156"/>
        <v>0</v>
      </c>
      <c r="CW193" s="20" t="s">
        <v>858</v>
      </c>
      <c r="CX193" s="15">
        <v>0</v>
      </c>
      <c r="CY193" s="15">
        <v>0</v>
      </c>
      <c r="CZ193" s="15">
        <v>0</v>
      </c>
      <c r="DA193" s="15">
        <f t="shared" si="157"/>
        <v>0</v>
      </c>
      <c r="DB193" s="20"/>
      <c r="DC193" s="20">
        <f t="shared" si="158"/>
        <v>0</v>
      </c>
      <c r="DD193" s="23" t="s">
        <v>136</v>
      </c>
      <c r="DE193" s="15">
        <f>IF(Table1[[#This Row],[Check 5 Status]]="Continued", Table1[[#This Row],[Check 5 Students Summer]], 0)</f>
        <v>0</v>
      </c>
      <c r="DF193" s="20">
        <f>Table1[[#This Row],[Check 5 Per Student Savings]]*DE193</f>
        <v>0</v>
      </c>
      <c r="DG193" s="15">
        <f>IF(Table1[[#This Row],[Check 5 Status]]="Continued", Table1[[#This Row],[Check 5 Students Fall]], 0)</f>
        <v>0</v>
      </c>
      <c r="DH193" s="20">
        <f>Table1[[#This Row],[Check 5 Per Student Savings]]*DG193</f>
        <v>0</v>
      </c>
      <c r="DI193" s="15">
        <f>IF(Table1[[#This Row],[Check 5 Status]]="Continued", Table1[[#This Row],[Check 5 Students Spring]], 0)</f>
        <v>0</v>
      </c>
      <c r="DJ193" s="20">
        <f>Table1[[#This Row],[Check 5 Per Student Savings]]*DI193</f>
        <v>0</v>
      </c>
      <c r="DK193" s="15">
        <f t="shared" si="159"/>
        <v>0</v>
      </c>
      <c r="DL193" s="20">
        <f t="shared" si="160"/>
        <v>0</v>
      </c>
      <c r="DM193" s="20" t="s">
        <v>858</v>
      </c>
      <c r="DN193" s="15">
        <v>0</v>
      </c>
      <c r="DO193" s="15">
        <v>0</v>
      </c>
      <c r="DP193" s="15">
        <v>0</v>
      </c>
      <c r="DQ193" s="15">
        <f t="shared" si="161"/>
        <v>0</v>
      </c>
      <c r="DR193" s="20"/>
      <c r="DS193" s="20">
        <f t="shared" si="162"/>
        <v>0</v>
      </c>
      <c r="DT193" s="23" t="s">
        <v>136</v>
      </c>
      <c r="DU193" s="15">
        <f>IF(Table1[[#This Row],[Check 6 Status]]="Continued", Table1[[#This Row],[Check 6 Students Summer]], 0)</f>
        <v>0</v>
      </c>
      <c r="DV193" s="20">
        <f>Table1[[#This Row],[Check 6 Per Student Savings]]*DU193</f>
        <v>0</v>
      </c>
      <c r="DW193" s="15">
        <f>IF(Table1[[#This Row],[Check 6 Status]]="Continued", Table1[[#This Row],[Check 6 Students Fall]], 0)</f>
        <v>0</v>
      </c>
      <c r="DX193" s="20">
        <f>Table1[[#This Row],[Check 6 Per Student Savings]]*DW193</f>
        <v>0</v>
      </c>
      <c r="DY193" s="15">
        <f>IF(Table1[[#This Row],[Check 6 Status]]="Continued", Table1[[#This Row],[Check 6 Students Spring]], 0)</f>
        <v>0</v>
      </c>
      <c r="DZ193" s="20">
        <f>Table1[[#This Row],[Check 6 Per Student Savings]]*DY193</f>
        <v>0</v>
      </c>
      <c r="EA193" s="15">
        <f t="shared" si="165"/>
        <v>0</v>
      </c>
      <c r="EB193" s="20">
        <f t="shared" si="166"/>
        <v>0</v>
      </c>
      <c r="EC193"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193"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193" s="20">
        <f>Table1[[#This Row],[Grand Total Savings]]/Table1[[#This Row],[Total Award]]</f>
        <v>0</v>
      </c>
      <c r="EF193" s="13"/>
      <c r="EG193" s="13"/>
      <c r="EH193" s="13"/>
      <c r="EI193" s="13"/>
      <c r="EJ193" s="13"/>
      <c r="EK193" s="13"/>
      <c r="EL193" s="13"/>
      <c r="FB193" s="13"/>
      <c r="FC193" s="13"/>
      <c r="FD193" s="13"/>
      <c r="FE193" s="13"/>
    </row>
    <row r="194" spans="1:161" x14ac:dyDescent="0.25">
      <c r="A194" s="116">
        <v>349</v>
      </c>
      <c r="B194" s="40">
        <v>11</v>
      </c>
      <c r="C194" s="23" t="s">
        <v>4</v>
      </c>
      <c r="D194" s="71" t="s">
        <v>134</v>
      </c>
      <c r="E194" s="13" t="s">
        <v>219</v>
      </c>
      <c r="F194" s="52">
        <v>10800</v>
      </c>
      <c r="G194" s="23" t="s">
        <v>136</v>
      </c>
      <c r="H194" s="28" t="s">
        <v>870</v>
      </c>
      <c r="I194" s="28" t="s">
        <v>871</v>
      </c>
      <c r="J194" s="28" t="s">
        <v>872</v>
      </c>
      <c r="K194" s="28" t="s">
        <v>873</v>
      </c>
      <c r="L194" s="28" t="s">
        <v>643</v>
      </c>
      <c r="M194" s="13" t="s">
        <v>163</v>
      </c>
      <c r="N194" s="13" t="s">
        <v>163</v>
      </c>
      <c r="O194" s="13" t="s">
        <v>142</v>
      </c>
      <c r="P194" s="20">
        <v>50942</v>
      </c>
      <c r="Q194" s="13">
        <v>324</v>
      </c>
      <c r="R194" s="20">
        <v>127.78</v>
      </c>
      <c r="S194" s="15">
        <v>0</v>
      </c>
      <c r="T194" s="15">
        <v>202</v>
      </c>
      <c r="U194" s="15">
        <v>122</v>
      </c>
      <c r="V194" s="13" t="s">
        <v>814</v>
      </c>
      <c r="W194" s="13" t="s">
        <v>144</v>
      </c>
      <c r="Z194" s="13" t="s">
        <v>145</v>
      </c>
      <c r="AA194" s="15">
        <v>0</v>
      </c>
      <c r="AB194" s="20">
        <v>0</v>
      </c>
      <c r="AC194" s="15">
        <v>0</v>
      </c>
      <c r="AD194" s="20">
        <f t="shared" ref="AD194:AD209" si="190">AB194</f>
        <v>0</v>
      </c>
      <c r="AE194" s="15">
        <v>0</v>
      </c>
      <c r="AF194" s="20">
        <f t="shared" ref="AF194:AF209" si="191">$R194*AE194</f>
        <v>0</v>
      </c>
      <c r="AG194" s="15">
        <v>0</v>
      </c>
      <c r="AH194" s="20">
        <f t="shared" ref="AH194:AH209" si="192">$R194*AG194</f>
        <v>0</v>
      </c>
      <c r="AI194" s="15">
        <v>0</v>
      </c>
      <c r="AJ194" s="20">
        <f t="shared" ref="AJ194:AJ209" si="193">$R194*AI194</f>
        <v>0</v>
      </c>
      <c r="AK194" s="15">
        <v>0</v>
      </c>
      <c r="AL194" s="20">
        <f t="shared" ref="AL194:AL209" si="194">AF194+AH194+AJ194</f>
        <v>0</v>
      </c>
      <c r="AM194" s="15">
        <v>0</v>
      </c>
      <c r="AN194" s="20">
        <v>0</v>
      </c>
      <c r="AO194" s="16">
        <v>0</v>
      </c>
      <c r="AP194" s="20">
        <v>0</v>
      </c>
      <c r="AQ194" s="16">
        <v>0</v>
      </c>
      <c r="AR194" s="20">
        <v>0</v>
      </c>
      <c r="AS194" s="16">
        <v>0</v>
      </c>
      <c r="AT194" s="20">
        <v>0</v>
      </c>
      <c r="AU194" s="16">
        <v>0</v>
      </c>
      <c r="AV194" s="20">
        <v>0</v>
      </c>
      <c r="AW194" s="16">
        <v>0</v>
      </c>
      <c r="AX194" s="20">
        <v>0</v>
      </c>
      <c r="AY194" s="16">
        <v>0</v>
      </c>
      <c r="AZ194" s="20">
        <v>0</v>
      </c>
      <c r="BA194" s="16">
        <v>0</v>
      </c>
      <c r="BB194" s="20">
        <v>0</v>
      </c>
      <c r="BC194" s="13" t="s">
        <v>145</v>
      </c>
      <c r="BD194" s="16">
        <v>0</v>
      </c>
      <c r="BE194" s="16">
        <v>202</v>
      </c>
      <c r="BF194" s="16">
        <v>122</v>
      </c>
      <c r="BG194" s="16">
        <f t="shared" ref="BG194:BG209" si="195">SUM(BD194:BF194)</f>
        <v>324</v>
      </c>
      <c r="BH194" s="20">
        <v>128</v>
      </c>
      <c r="BI194" s="20">
        <f>Table1[[#This Row],[Check 2 Students Total]]*Table1[[#This Row],[Summer 2018 Price Check]]</f>
        <v>41472</v>
      </c>
      <c r="BJ194" s="16">
        <v>0</v>
      </c>
      <c r="BK194" s="20">
        <f>Table1[[#This Row],[Summer 2018 Price Check]]*BJ194</f>
        <v>0</v>
      </c>
      <c r="BL194" s="16">
        <f>IF(Table1[[#This Row],[Sustainability Check 2 (2018-2019) Status]]="Continued", Table1[[#This Row],[Check 2 Students Fall]], 0)</f>
        <v>202</v>
      </c>
      <c r="BM194" s="20">
        <f>Table1[[#This Row],[Summer 2018 Price Check]]*BL194</f>
        <v>25856</v>
      </c>
      <c r="BN194" s="15">
        <f>IF(Table1[[#This Row],[Sustainability Check 2 (2018-2019) Status]]="Continued", Table1[Check 2 Students Spring], 0)</f>
        <v>122</v>
      </c>
      <c r="BO194" s="20">
        <f>Table1[[#This Row],[Summer 2018 Price Check]]*Table1[[#This Row],[Spring 2019 Students]]</f>
        <v>15616</v>
      </c>
      <c r="BP194" s="16">
        <f t="shared" ref="BP194:BP257" si="196">BJ194+BL194+BN194</f>
        <v>324</v>
      </c>
      <c r="BQ194" s="20">
        <f t="shared" ref="BQ194:BQ257" si="197">BK194+BM194+BO194</f>
        <v>41472</v>
      </c>
      <c r="BR194" s="13" t="s">
        <v>145</v>
      </c>
      <c r="BS194" s="16">
        <v>0</v>
      </c>
      <c r="BT194" s="16">
        <v>202</v>
      </c>
      <c r="BU194" s="16">
        <v>122</v>
      </c>
      <c r="BV194" s="16">
        <f t="shared" ref="BV194:BV209" si="198">SUM(BS194:BU194)</f>
        <v>324</v>
      </c>
      <c r="BW194" s="20">
        <v>128</v>
      </c>
      <c r="BX194" s="20">
        <f t="shared" ref="BX194:BX257" si="199">(BV194*BW194)</f>
        <v>41472</v>
      </c>
      <c r="BY194" s="13" t="s">
        <v>814</v>
      </c>
      <c r="BZ194" s="15">
        <f>IF(Table1[[#This Row],[Check 3 Status]]="Continued", Table1[[#This Row],[Check 3 Students Summer]], 0)</f>
        <v>0</v>
      </c>
      <c r="CA194" s="20">
        <f>Table1[[#This Row],[Check 3 Per Student Savings]]*BZ194</f>
        <v>0</v>
      </c>
      <c r="CB194" s="15">
        <f>IF(Table1[[#This Row],[Check 3 Status]]="Continued", Table1[[#This Row],[Check 3 Students Fall]], 0)</f>
        <v>202</v>
      </c>
      <c r="CC194" s="20">
        <f>Table1[[#This Row],[Check 3 Per Student Savings]]*CB194</f>
        <v>25856</v>
      </c>
      <c r="CD194" s="15">
        <f>IF(Table1[[#This Row],[Check 3 Status]]="Continued", Table1[[#This Row],[Check 3 Students Spring]], 0)</f>
        <v>122</v>
      </c>
      <c r="CE194" s="20">
        <f>Table1[[#This Row],[Check 3 Per Student Savings]]*CD194</f>
        <v>15616</v>
      </c>
      <c r="CF194" s="15">
        <f t="shared" ref="CF194:CF257" si="200">BZ194+CB194+CD194</f>
        <v>324</v>
      </c>
      <c r="CG194" s="20">
        <f t="shared" ref="CG194:CG257" si="201">CA194+CC194+CE194</f>
        <v>41472</v>
      </c>
      <c r="CH194" s="20" t="s">
        <v>145</v>
      </c>
      <c r="CI194" s="15">
        <v>0</v>
      </c>
      <c r="CJ194" s="15">
        <v>202</v>
      </c>
      <c r="CK194" s="15">
        <v>122</v>
      </c>
      <c r="CL194" s="15">
        <f t="shared" si="189"/>
        <v>324</v>
      </c>
      <c r="CM194" s="20">
        <v>128</v>
      </c>
      <c r="CN194" s="20">
        <f t="shared" ref="CN194:CN257" si="202">CL194*CM194</f>
        <v>41472</v>
      </c>
      <c r="CO194" s="15">
        <f>IF(Table1[[#This Row],[Check 4 Status]]="Continued", Table1[[#This Row],[Check 4 Students Summer]], 0)</f>
        <v>0</v>
      </c>
      <c r="CP194" s="20">
        <f>Table1[[#This Row],[Check 4 Per Student Savings]]*CO194</f>
        <v>0</v>
      </c>
      <c r="CQ194" s="15">
        <f>IF(Table1[[#This Row],[Check 4 Status]]="Continued", Table1[[#This Row],[Check 4 Students Fall]], 0)</f>
        <v>202</v>
      </c>
      <c r="CR194" s="20">
        <f>Table1[[#This Row],[Check 4 Per Student Savings]]*CQ194</f>
        <v>25856</v>
      </c>
      <c r="CS194" s="15">
        <f>IF(Table1[[#This Row],[Check 4 Status]]="Continued", Table1[[#This Row],[Check 4 Students Spring]], 0)</f>
        <v>122</v>
      </c>
      <c r="CT194" s="20">
        <f>Table1[[#This Row],[Check 4 Per Student Savings]]*CS194</f>
        <v>15616</v>
      </c>
      <c r="CU194" s="89">
        <f t="shared" ref="CU194:CU257" si="203">CO194+CQ194+CS194</f>
        <v>324</v>
      </c>
      <c r="CV194" s="20">
        <f t="shared" ref="CV194:CV257" si="204">CP194+CR194+CT194</f>
        <v>41472</v>
      </c>
      <c r="CW194" s="20" t="s">
        <v>145</v>
      </c>
      <c r="CX194" s="15">
        <v>0</v>
      </c>
      <c r="CY194" s="15">
        <v>202</v>
      </c>
      <c r="CZ194" s="15">
        <v>122</v>
      </c>
      <c r="DA194" s="15">
        <f t="shared" ref="DA194:DA257" si="205">CX194+CY194+CZ194</f>
        <v>324</v>
      </c>
      <c r="DB194" s="20">
        <v>128</v>
      </c>
      <c r="DC194" s="20">
        <f t="shared" ref="DC194:DC257" si="206">DA194*DB194</f>
        <v>41472</v>
      </c>
      <c r="DD194" s="23" t="s">
        <v>136</v>
      </c>
      <c r="DE194" s="15">
        <f>IF(Table1[[#This Row],[Check 5 Status]]="Continued", Table1[[#This Row],[Check 5 Students Summer]], 0)</f>
        <v>0</v>
      </c>
      <c r="DF194" s="20">
        <f>Table1[[#This Row],[Check 5 Per Student Savings]]*DE194</f>
        <v>0</v>
      </c>
      <c r="DG194" s="15">
        <f>IF(Table1[[#This Row],[Check 5 Status]]="Continued", Table1[[#This Row],[Check 5 Students Fall]], 0)</f>
        <v>202</v>
      </c>
      <c r="DH194" s="20">
        <f>Table1[[#This Row],[Check 5 Per Student Savings]]*DG194</f>
        <v>25856</v>
      </c>
      <c r="DI194" s="15">
        <f>IF(Table1[[#This Row],[Check 5 Status]]="Continued", Table1[[#This Row],[Check 5 Students Spring]], 0)</f>
        <v>122</v>
      </c>
      <c r="DJ194" s="20">
        <f>Table1[[#This Row],[Check 5 Per Student Savings]]*DI194</f>
        <v>15616</v>
      </c>
      <c r="DK194" s="15">
        <f t="shared" ref="DK194:DK257" si="207">DE194+DG194+DI194</f>
        <v>324</v>
      </c>
      <c r="DL194" s="20">
        <f t="shared" ref="DL194:DL257" si="208">DF194+DH194+DJ194</f>
        <v>41472</v>
      </c>
      <c r="DM194" s="20" t="s">
        <v>224</v>
      </c>
      <c r="DN194" s="15">
        <v>0</v>
      </c>
      <c r="DO194" s="15">
        <v>202</v>
      </c>
      <c r="DP194" s="15">
        <v>122</v>
      </c>
      <c r="DQ194" s="15">
        <f t="shared" ref="DQ194:DQ257" si="209">DN194+DO194+DP194</f>
        <v>324</v>
      </c>
      <c r="DR194" s="20">
        <v>128</v>
      </c>
      <c r="DS194" s="20">
        <f t="shared" ref="DS194:DS257" si="210">DQ194*DR194</f>
        <v>41472</v>
      </c>
      <c r="DT194" s="23" t="s">
        <v>136</v>
      </c>
      <c r="DU194" s="15">
        <f>IF(Table1[[#This Row],[Check 6 Status]]="Continued", Table1[[#This Row],[Check 6 Students Summer]], 0)</f>
        <v>0</v>
      </c>
      <c r="DV194" s="20">
        <f>Table1[[#This Row],[Check 6 Per Student Savings]]*DU194</f>
        <v>0</v>
      </c>
      <c r="DW194" s="15">
        <f>IF(Table1[[#This Row],[Check 6 Status]]="Continued", Table1[[#This Row],[Check 6 Students Fall]], 0)</f>
        <v>0</v>
      </c>
      <c r="DX194" s="20">
        <f>Table1[[#This Row],[Check 6 Per Student Savings]]*DW194</f>
        <v>0</v>
      </c>
      <c r="DY194" s="15">
        <f>IF(Table1[[#This Row],[Check 6 Status]]="Continued", Table1[[#This Row],[Check 6 Students Spring]], 0)</f>
        <v>0</v>
      </c>
      <c r="DZ194" s="20">
        <f>Table1[[#This Row],[Check 6 Per Student Savings]]*DY194</f>
        <v>0</v>
      </c>
      <c r="EA194" s="15">
        <f t="shared" si="165"/>
        <v>0</v>
      </c>
      <c r="EB194" s="20">
        <f t="shared" si="166"/>
        <v>0</v>
      </c>
      <c r="EC194"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1296</v>
      </c>
      <c r="ED194"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165888</v>
      </c>
      <c r="EE194" s="20">
        <f>Table1[[#This Row],[Grand Total Savings]]/Table1[[#This Row],[Total Award]]</f>
        <v>15.36</v>
      </c>
      <c r="EF194" s="13"/>
      <c r="EG194" s="13"/>
      <c r="EH194" s="13"/>
      <c r="EI194" s="13"/>
      <c r="EJ194" s="13"/>
      <c r="EK194" s="13"/>
      <c r="EL194" s="13"/>
      <c r="FB194" s="13"/>
      <c r="FC194" s="13"/>
      <c r="FD194" s="13"/>
      <c r="FE194" s="13"/>
    </row>
    <row r="195" spans="1:161" x14ac:dyDescent="0.25">
      <c r="A195" s="116">
        <v>350</v>
      </c>
      <c r="B195" s="39">
        <v>11</v>
      </c>
      <c r="C195" s="23" t="s">
        <v>4</v>
      </c>
      <c r="D195" s="71" t="s">
        <v>134</v>
      </c>
      <c r="E195" s="13" t="s">
        <v>219</v>
      </c>
      <c r="F195" s="52">
        <v>10800</v>
      </c>
      <c r="G195" s="23" t="s">
        <v>136</v>
      </c>
      <c r="H195" s="28" t="s">
        <v>702</v>
      </c>
      <c r="I195" s="28" t="s">
        <v>703</v>
      </c>
      <c r="J195" s="28" t="s">
        <v>874</v>
      </c>
      <c r="K195" s="28" t="s">
        <v>875</v>
      </c>
      <c r="L195" s="28" t="s">
        <v>162</v>
      </c>
      <c r="M195" s="13" t="s">
        <v>163</v>
      </c>
      <c r="N195" s="13" t="s">
        <v>163</v>
      </c>
      <c r="O195" s="13" t="s">
        <v>154</v>
      </c>
      <c r="P195" s="20">
        <v>19765</v>
      </c>
      <c r="Q195" s="13">
        <v>100</v>
      </c>
      <c r="R195" s="20">
        <v>197.65</v>
      </c>
      <c r="S195" s="15">
        <v>0</v>
      </c>
      <c r="T195" s="15">
        <v>100</v>
      </c>
      <c r="U195" s="15">
        <v>0</v>
      </c>
      <c r="V195" s="13" t="s">
        <v>814</v>
      </c>
      <c r="W195" s="13" t="s">
        <v>144</v>
      </c>
      <c r="Z195" s="13" t="s">
        <v>145</v>
      </c>
      <c r="AA195" s="15">
        <v>0</v>
      </c>
      <c r="AB195" s="20">
        <v>0</v>
      </c>
      <c r="AC195" s="15">
        <v>0</v>
      </c>
      <c r="AD195" s="20">
        <f t="shared" si="190"/>
        <v>0</v>
      </c>
      <c r="AE195" s="15">
        <v>0</v>
      </c>
      <c r="AF195" s="20">
        <f t="shared" si="191"/>
        <v>0</v>
      </c>
      <c r="AG195" s="15">
        <v>0</v>
      </c>
      <c r="AH195" s="20">
        <f t="shared" si="192"/>
        <v>0</v>
      </c>
      <c r="AI195" s="15">
        <v>0</v>
      </c>
      <c r="AJ195" s="20">
        <f t="shared" si="193"/>
        <v>0</v>
      </c>
      <c r="AK195" s="15">
        <v>0</v>
      </c>
      <c r="AL195" s="20">
        <f t="shared" si="194"/>
        <v>0</v>
      </c>
      <c r="AM195" s="15">
        <v>0</v>
      </c>
      <c r="AN195" s="20">
        <v>0</v>
      </c>
      <c r="AO195" s="16">
        <v>0</v>
      </c>
      <c r="AP195" s="20">
        <v>0</v>
      </c>
      <c r="AQ195" s="16">
        <v>0</v>
      </c>
      <c r="AR195" s="20">
        <v>0</v>
      </c>
      <c r="AS195" s="16">
        <v>0</v>
      </c>
      <c r="AT195" s="20">
        <v>0</v>
      </c>
      <c r="AU195" s="16">
        <v>0</v>
      </c>
      <c r="AV195" s="20">
        <v>0</v>
      </c>
      <c r="AW195" s="16">
        <v>0</v>
      </c>
      <c r="AX195" s="20">
        <v>0</v>
      </c>
      <c r="AY195" s="16">
        <v>0</v>
      </c>
      <c r="AZ195" s="20">
        <v>0</v>
      </c>
      <c r="BA195" s="16">
        <v>0</v>
      </c>
      <c r="BB195" s="20">
        <v>0</v>
      </c>
      <c r="BC195" s="13" t="s">
        <v>145</v>
      </c>
      <c r="BD195" s="16">
        <v>0</v>
      </c>
      <c r="BE195" s="16">
        <v>100</v>
      </c>
      <c r="BF195" s="16">
        <v>0</v>
      </c>
      <c r="BG195" s="16">
        <f t="shared" si="195"/>
        <v>100</v>
      </c>
      <c r="BH195" s="20">
        <v>198</v>
      </c>
      <c r="BI195" s="20">
        <f>Table1[[#This Row],[Check 2 Students Total]]*Table1[[#This Row],[Summer 2018 Price Check]]</f>
        <v>19800</v>
      </c>
      <c r="BJ195" s="16">
        <v>0</v>
      </c>
      <c r="BK195" s="20">
        <f>Table1[[#This Row],[Summer 2018 Price Check]]*BJ195</f>
        <v>0</v>
      </c>
      <c r="BL195" s="16">
        <f>IF(Table1[[#This Row],[Sustainability Check 2 (2018-2019) Status]]="Continued", Table1[[#This Row],[Check 2 Students Fall]], 0)</f>
        <v>100</v>
      </c>
      <c r="BM195" s="20">
        <f>Table1[[#This Row],[Summer 2018 Price Check]]*BL195</f>
        <v>19800</v>
      </c>
      <c r="BN195" s="15">
        <f>IF(Table1[[#This Row],[Sustainability Check 2 (2018-2019) Status]]="Continued", Table1[Check 2 Students Spring], 0)</f>
        <v>0</v>
      </c>
      <c r="BO195" s="20">
        <f>Table1[[#This Row],[Summer 2018 Price Check]]*Table1[[#This Row],[Spring 2019 Students]]</f>
        <v>0</v>
      </c>
      <c r="BP195" s="16">
        <f t="shared" si="196"/>
        <v>100</v>
      </c>
      <c r="BQ195" s="20">
        <f t="shared" si="197"/>
        <v>19800</v>
      </c>
      <c r="BR195" s="13" t="s">
        <v>145</v>
      </c>
      <c r="BS195" s="16">
        <v>0</v>
      </c>
      <c r="BT195" s="16">
        <v>100</v>
      </c>
      <c r="BU195" s="16">
        <v>0</v>
      </c>
      <c r="BV195" s="16">
        <f t="shared" si="198"/>
        <v>100</v>
      </c>
      <c r="BW195" s="20">
        <v>198</v>
      </c>
      <c r="BX195" s="20">
        <f t="shared" si="199"/>
        <v>19800</v>
      </c>
      <c r="BY195" s="13" t="s">
        <v>814</v>
      </c>
      <c r="BZ195" s="15">
        <f>IF(Table1[[#This Row],[Check 3 Status]]="Continued", Table1[[#This Row],[Check 3 Students Summer]], 0)</f>
        <v>0</v>
      </c>
      <c r="CA195" s="20">
        <f>Table1[[#This Row],[Check 3 Per Student Savings]]*BZ195</f>
        <v>0</v>
      </c>
      <c r="CB195" s="15">
        <f>IF(Table1[[#This Row],[Check 3 Status]]="Continued", Table1[[#This Row],[Check 3 Students Fall]], 0)</f>
        <v>100</v>
      </c>
      <c r="CC195" s="20">
        <f>Table1[[#This Row],[Check 3 Per Student Savings]]*CB195</f>
        <v>19800</v>
      </c>
      <c r="CD195" s="15">
        <f>IF(Table1[[#This Row],[Check 3 Status]]="Continued", Table1[[#This Row],[Check 3 Students Spring]], 0)</f>
        <v>0</v>
      </c>
      <c r="CE195" s="20">
        <f>Table1[[#This Row],[Check 3 Per Student Savings]]*CD195</f>
        <v>0</v>
      </c>
      <c r="CF195" s="15">
        <f t="shared" si="200"/>
        <v>100</v>
      </c>
      <c r="CG195" s="20">
        <f t="shared" si="201"/>
        <v>19800</v>
      </c>
      <c r="CH195" s="20" t="s">
        <v>145</v>
      </c>
      <c r="CI195" s="15">
        <v>0</v>
      </c>
      <c r="CJ195" s="15">
        <v>100</v>
      </c>
      <c r="CK195" s="15">
        <v>0</v>
      </c>
      <c r="CL195" s="15">
        <f t="shared" si="189"/>
        <v>100</v>
      </c>
      <c r="CM195" s="20">
        <v>198</v>
      </c>
      <c r="CN195" s="20">
        <f t="shared" si="202"/>
        <v>19800</v>
      </c>
      <c r="CO195" s="15">
        <f>IF(Table1[[#This Row],[Check 4 Status]]="Continued", Table1[[#This Row],[Check 4 Students Summer]], 0)</f>
        <v>0</v>
      </c>
      <c r="CP195" s="20">
        <f>Table1[[#This Row],[Check 4 Per Student Savings]]*CO195</f>
        <v>0</v>
      </c>
      <c r="CQ195" s="15">
        <f>IF(Table1[[#This Row],[Check 4 Status]]="Continued", Table1[[#This Row],[Check 4 Students Fall]], 0)</f>
        <v>100</v>
      </c>
      <c r="CR195" s="20">
        <f>Table1[[#This Row],[Check 4 Per Student Savings]]*CQ195</f>
        <v>19800</v>
      </c>
      <c r="CS195" s="15">
        <f>IF(Table1[[#This Row],[Check 4 Status]]="Continued", Table1[[#This Row],[Check 4 Students Spring]], 0)</f>
        <v>0</v>
      </c>
      <c r="CT195" s="20">
        <f>Table1[[#This Row],[Check 4 Per Student Savings]]*CS195</f>
        <v>0</v>
      </c>
      <c r="CU195" s="89">
        <f t="shared" si="203"/>
        <v>100</v>
      </c>
      <c r="CV195" s="20">
        <f t="shared" si="204"/>
        <v>19800</v>
      </c>
      <c r="CW195" s="20" t="s">
        <v>145</v>
      </c>
      <c r="CX195" s="15">
        <v>0</v>
      </c>
      <c r="CY195" s="15">
        <v>100</v>
      </c>
      <c r="CZ195" s="15">
        <v>0</v>
      </c>
      <c r="DA195" s="15">
        <f t="shared" si="205"/>
        <v>100</v>
      </c>
      <c r="DB195" s="20">
        <v>198</v>
      </c>
      <c r="DC195" s="20">
        <f t="shared" si="206"/>
        <v>19800</v>
      </c>
      <c r="DD195" s="23" t="s">
        <v>136</v>
      </c>
      <c r="DE195" s="15">
        <f>IF(Table1[[#This Row],[Check 5 Status]]="Continued", Table1[[#This Row],[Check 5 Students Summer]], 0)</f>
        <v>0</v>
      </c>
      <c r="DF195" s="20">
        <f>Table1[[#This Row],[Check 5 Per Student Savings]]*DE195</f>
        <v>0</v>
      </c>
      <c r="DG195" s="15">
        <f>IF(Table1[[#This Row],[Check 5 Status]]="Continued", Table1[[#This Row],[Check 5 Students Fall]], 0)</f>
        <v>100</v>
      </c>
      <c r="DH195" s="20">
        <f>Table1[[#This Row],[Check 5 Per Student Savings]]*DG195</f>
        <v>19800</v>
      </c>
      <c r="DI195" s="15">
        <f>IF(Table1[[#This Row],[Check 5 Status]]="Continued", Table1[[#This Row],[Check 5 Students Spring]], 0)</f>
        <v>0</v>
      </c>
      <c r="DJ195" s="20">
        <f>Table1[[#This Row],[Check 5 Per Student Savings]]*DI195</f>
        <v>0</v>
      </c>
      <c r="DK195" s="15">
        <f t="shared" si="207"/>
        <v>100</v>
      </c>
      <c r="DL195" s="20">
        <f t="shared" si="208"/>
        <v>19800</v>
      </c>
      <c r="DM195" s="20" t="s">
        <v>224</v>
      </c>
      <c r="DN195" s="15">
        <v>0</v>
      </c>
      <c r="DO195" s="15">
        <v>100</v>
      </c>
      <c r="DP195" s="15">
        <v>0</v>
      </c>
      <c r="DQ195" s="15">
        <f t="shared" si="209"/>
        <v>100</v>
      </c>
      <c r="DR195" s="20">
        <v>198</v>
      </c>
      <c r="DS195" s="20">
        <f t="shared" si="210"/>
        <v>19800</v>
      </c>
      <c r="DT195" s="23" t="s">
        <v>136</v>
      </c>
      <c r="DU195" s="15">
        <f>IF(Table1[[#This Row],[Check 6 Status]]="Continued", Table1[[#This Row],[Check 6 Students Summer]], 0)</f>
        <v>0</v>
      </c>
      <c r="DV195" s="20">
        <f>Table1[[#This Row],[Check 6 Per Student Savings]]*DU195</f>
        <v>0</v>
      </c>
      <c r="DW195" s="15">
        <f>IF(Table1[[#This Row],[Check 6 Status]]="Continued", Table1[[#This Row],[Check 6 Students Fall]], 0)</f>
        <v>0</v>
      </c>
      <c r="DX195" s="20">
        <f>Table1[[#This Row],[Check 6 Per Student Savings]]*DW195</f>
        <v>0</v>
      </c>
      <c r="DY195" s="15">
        <f>IF(Table1[[#This Row],[Check 6 Status]]="Continued", Table1[[#This Row],[Check 6 Students Spring]], 0)</f>
        <v>0</v>
      </c>
      <c r="DZ195" s="20">
        <f>Table1[[#This Row],[Check 6 Per Student Savings]]*DY195</f>
        <v>0</v>
      </c>
      <c r="EA195" s="15">
        <f t="shared" ref="EA195:EA258" si="211">DU195+DW195+DY195</f>
        <v>0</v>
      </c>
      <c r="EB195" s="20">
        <f t="shared" ref="EB195:EB258" si="212">DV195+DX195+DZ195</f>
        <v>0</v>
      </c>
      <c r="EC195"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400</v>
      </c>
      <c r="ED195"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79200</v>
      </c>
      <c r="EE195" s="20">
        <f>Table1[[#This Row],[Grand Total Savings]]/Table1[[#This Row],[Total Award]]</f>
        <v>7.333333333333333</v>
      </c>
      <c r="EF195" s="13"/>
      <c r="EG195" s="13"/>
      <c r="EH195" s="13"/>
      <c r="EI195" s="13"/>
      <c r="EJ195" s="13"/>
      <c r="EK195" s="13"/>
      <c r="EL195" s="13"/>
      <c r="FB195" s="13"/>
      <c r="FC195" s="13"/>
      <c r="FD195" s="13"/>
      <c r="FE195" s="13"/>
    </row>
    <row r="196" spans="1:161" x14ac:dyDescent="0.25">
      <c r="A196" s="116">
        <v>351</v>
      </c>
      <c r="B196" s="39">
        <v>11</v>
      </c>
      <c r="C196" s="23" t="s">
        <v>4</v>
      </c>
      <c r="D196" s="71" t="s">
        <v>134</v>
      </c>
      <c r="E196" s="13" t="s">
        <v>183</v>
      </c>
      <c r="F196" s="52">
        <v>10800</v>
      </c>
      <c r="G196" s="23" t="s">
        <v>136</v>
      </c>
      <c r="H196" s="28" t="s">
        <v>876</v>
      </c>
      <c r="I196" s="28" t="s">
        <v>877</v>
      </c>
      <c r="J196" s="28" t="s">
        <v>878</v>
      </c>
      <c r="K196" s="28" t="s">
        <v>879</v>
      </c>
      <c r="L196" s="28" t="s">
        <v>201</v>
      </c>
      <c r="M196" s="13" t="s">
        <v>154</v>
      </c>
      <c r="N196" s="13" t="s">
        <v>154</v>
      </c>
      <c r="O196" s="13" t="s">
        <v>154</v>
      </c>
      <c r="P196" s="20">
        <v>39300</v>
      </c>
      <c r="Q196" s="13">
        <v>1009</v>
      </c>
      <c r="R196" s="20">
        <v>32.75</v>
      </c>
      <c r="S196" s="15">
        <v>215</v>
      </c>
      <c r="T196" s="15">
        <v>494</v>
      </c>
      <c r="U196" s="15">
        <v>515</v>
      </c>
      <c r="V196" s="13" t="s">
        <v>814</v>
      </c>
      <c r="W196" s="13" t="s">
        <v>144</v>
      </c>
      <c r="Z196" s="13" t="s">
        <v>145</v>
      </c>
      <c r="AA196" s="15">
        <v>0</v>
      </c>
      <c r="AB196" s="20">
        <v>0</v>
      </c>
      <c r="AC196" s="15">
        <v>0</v>
      </c>
      <c r="AD196" s="20">
        <f t="shared" si="190"/>
        <v>0</v>
      </c>
      <c r="AE196" s="15">
        <v>0</v>
      </c>
      <c r="AF196" s="20">
        <f t="shared" si="191"/>
        <v>0</v>
      </c>
      <c r="AG196" s="15">
        <v>0</v>
      </c>
      <c r="AH196" s="20">
        <f t="shared" si="192"/>
        <v>0</v>
      </c>
      <c r="AI196" s="15">
        <v>0</v>
      </c>
      <c r="AJ196" s="20">
        <f t="shared" si="193"/>
        <v>0</v>
      </c>
      <c r="AK196" s="15">
        <v>0</v>
      </c>
      <c r="AL196" s="20">
        <f t="shared" si="194"/>
        <v>0</v>
      </c>
      <c r="AM196" s="15">
        <v>0</v>
      </c>
      <c r="AN196" s="20">
        <v>0</v>
      </c>
      <c r="AO196" s="16">
        <v>0</v>
      </c>
      <c r="AP196" s="20">
        <v>0</v>
      </c>
      <c r="AQ196" s="16">
        <v>0</v>
      </c>
      <c r="AR196" s="20">
        <v>0</v>
      </c>
      <c r="AS196" s="16">
        <v>0</v>
      </c>
      <c r="AT196" s="20">
        <v>0</v>
      </c>
      <c r="AU196" s="16">
        <v>0</v>
      </c>
      <c r="AV196" s="20">
        <v>0</v>
      </c>
      <c r="AW196" s="16">
        <v>0</v>
      </c>
      <c r="AX196" s="20">
        <v>0</v>
      </c>
      <c r="AY196" s="16">
        <v>0</v>
      </c>
      <c r="AZ196" s="20">
        <v>0</v>
      </c>
      <c r="BA196" s="16">
        <v>0</v>
      </c>
      <c r="BB196" s="20">
        <v>0</v>
      </c>
      <c r="BC196" s="13" t="s">
        <v>145</v>
      </c>
      <c r="BD196" s="16">
        <v>215</v>
      </c>
      <c r="BE196" s="16">
        <v>494</v>
      </c>
      <c r="BF196" s="16">
        <v>515</v>
      </c>
      <c r="BG196" s="16">
        <f t="shared" si="195"/>
        <v>1224</v>
      </c>
      <c r="BH196" s="20">
        <v>33</v>
      </c>
      <c r="BI196" s="20">
        <f>Table1[[#This Row],[Check 2 Students Total]]*Table1[[#This Row],[Summer 2018 Price Check]]</f>
        <v>40392</v>
      </c>
      <c r="BJ196" s="16">
        <v>0</v>
      </c>
      <c r="BK196" s="20">
        <f>Table1[[#This Row],[Summer 2018 Price Check]]*BJ196</f>
        <v>0</v>
      </c>
      <c r="BL196" s="16">
        <f>IF(Table1[[#This Row],[Sustainability Check 2 (2018-2019) Status]]="Continued", Table1[[#This Row],[Check 2 Students Fall]], 0)</f>
        <v>494</v>
      </c>
      <c r="BM196" s="20">
        <f>Table1[[#This Row],[Summer 2018 Price Check]]*BL196</f>
        <v>16302</v>
      </c>
      <c r="BN196" s="15">
        <f>IF(Table1[[#This Row],[Sustainability Check 2 (2018-2019) Status]]="Continued", Table1[Check 2 Students Spring], 0)</f>
        <v>515</v>
      </c>
      <c r="BO196" s="20">
        <f>Table1[[#This Row],[Summer 2018 Price Check]]*Table1[[#This Row],[Spring 2019 Students]]</f>
        <v>16995</v>
      </c>
      <c r="BP196" s="16">
        <f t="shared" si="196"/>
        <v>1009</v>
      </c>
      <c r="BQ196" s="20">
        <f t="shared" si="197"/>
        <v>33297</v>
      </c>
      <c r="BR196" s="13" t="s">
        <v>145</v>
      </c>
      <c r="BS196" s="16">
        <v>215</v>
      </c>
      <c r="BT196" s="16">
        <v>494</v>
      </c>
      <c r="BU196" s="16">
        <v>515</v>
      </c>
      <c r="BV196" s="16">
        <f t="shared" si="198"/>
        <v>1224</v>
      </c>
      <c r="BW196" s="20">
        <v>33</v>
      </c>
      <c r="BX196" s="20">
        <f t="shared" si="199"/>
        <v>40392</v>
      </c>
      <c r="BY196" s="13" t="s">
        <v>814</v>
      </c>
      <c r="BZ196" s="15">
        <f>IF(Table1[[#This Row],[Check 3 Status]]="Continued", Table1[[#This Row],[Check 3 Students Summer]], 0)</f>
        <v>215</v>
      </c>
      <c r="CA196" s="20">
        <f>Table1[[#This Row],[Check 3 Per Student Savings]]*BZ196</f>
        <v>7095</v>
      </c>
      <c r="CB196" s="15">
        <f>IF(Table1[[#This Row],[Check 3 Status]]="Continued", Table1[[#This Row],[Check 3 Students Fall]], 0)</f>
        <v>494</v>
      </c>
      <c r="CC196" s="20">
        <f>Table1[[#This Row],[Check 3 Per Student Savings]]*CB196</f>
        <v>16302</v>
      </c>
      <c r="CD196" s="15">
        <f>IF(Table1[[#This Row],[Check 3 Status]]="Continued", Table1[[#This Row],[Check 3 Students Spring]], 0)</f>
        <v>515</v>
      </c>
      <c r="CE196" s="20">
        <f>Table1[[#This Row],[Check 3 Per Student Savings]]*CD196</f>
        <v>16995</v>
      </c>
      <c r="CF196" s="15">
        <f t="shared" si="200"/>
        <v>1224</v>
      </c>
      <c r="CG196" s="20">
        <f t="shared" si="201"/>
        <v>40392</v>
      </c>
      <c r="CH196" s="20" t="s">
        <v>155</v>
      </c>
      <c r="CI196" s="15">
        <v>215</v>
      </c>
      <c r="CJ196" s="15">
        <v>494</v>
      </c>
      <c r="CK196" s="15">
        <v>515</v>
      </c>
      <c r="CL196" s="15">
        <v>0</v>
      </c>
      <c r="CM196" s="20">
        <v>33</v>
      </c>
      <c r="CN196" s="20">
        <f t="shared" si="202"/>
        <v>0</v>
      </c>
      <c r="CO196" s="15">
        <f>IF(Table1[[#This Row],[Check 4 Status]]="Continued", Table1[[#This Row],[Check 4 Students Summer]], 0)</f>
        <v>0</v>
      </c>
      <c r="CP196" s="20">
        <f>Table1[[#This Row],[Check 4 Per Student Savings]]*CO196</f>
        <v>0</v>
      </c>
      <c r="CQ196" s="15">
        <f>IF(Table1[[#This Row],[Check 4 Status]]="Continued", Table1[[#This Row],[Check 4 Students Fall]], 0)</f>
        <v>0</v>
      </c>
      <c r="CR196" s="20">
        <f>Table1[[#This Row],[Check 4 Per Student Savings]]*CQ196</f>
        <v>0</v>
      </c>
      <c r="CS196" s="15">
        <f>IF(Table1[[#This Row],[Check 4 Status]]="Continued", Table1[[#This Row],[Check 4 Students Spring]], 0)</f>
        <v>0</v>
      </c>
      <c r="CT196" s="20">
        <f>Table1[[#This Row],[Check 4 Per Student Savings]]*CS196</f>
        <v>0</v>
      </c>
      <c r="CU196" s="89">
        <f t="shared" si="203"/>
        <v>0</v>
      </c>
      <c r="CV196" s="20">
        <f t="shared" si="204"/>
        <v>0</v>
      </c>
      <c r="CW196" s="20" t="s">
        <v>224</v>
      </c>
      <c r="CX196" s="15">
        <v>215</v>
      </c>
      <c r="CY196" s="15">
        <v>494</v>
      </c>
      <c r="CZ196" s="15">
        <v>515</v>
      </c>
      <c r="DA196" s="15">
        <f t="shared" si="205"/>
        <v>1224</v>
      </c>
      <c r="DB196" s="20">
        <v>33</v>
      </c>
      <c r="DC196" s="20">
        <f t="shared" si="206"/>
        <v>40392</v>
      </c>
      <c r="DD196" s="23" t="s">
        <v>136</v>
      </c>
      <c r="DE196" s="15">
        <f>IF(Table1[[#This Row],[Check 5 Status]]="Continued", Table1[[#This Row],[Check 5 Students Summer]], 0)</f>
        <v>0</v>
      </c>
      <c r="DF196" s="20">
        <f>Table1[[#This Row],[Check 5 Per Student Savings]]*DE196</f>
        <v>0</v>
      </c>
      <c r="DG196" s="15">
        <f>IF(Table1[[#This Row],[Check 5 Status]]="Continued", Table1[[#This Row],[Check 5 Students Fall]], 0)</f>
        <v>0</v>
      </c>
      <c r="DH196" s="20">
        <f>Table1[[#This Row],[Check 5 Per Student Savings]]*DG196</f>
        <v>0</v>
      </c>
      <c r="DI196" s="15">
        <f>IF(Table1[[#This Row],[Check 5 Status]]="Continued", Table1[[#This Row],[Check 5 Students Spring]], 0)</f>
        <v>0</v>
      </c>
      <c r="DJ196" s="20">
        <f>Table1[[#This Row],[Check 5 Per Student Savings]]*DI196</f>
        <v>0</v>
      </c>
      <c r="DK196" s="15">
        <f t="shared" si="207"/>
        <v>0</v>
      </c>
      <c r="DL196" s="20">
        <f t="shared" si="208"/>
        <v>0</v>
      </c>
      <c r="DM196" s="20" t="s">
        <v>224</v>
      </c>
      <c r="DN196" s="15">
        <v>215</v>
      </c>
      <c r="DO196" s="15">
        <v>494</v>
      </c>
      <c r="DP196" s="15">
        <v>515</v>
      </c>
      <c r="DQ196" s="15">
        <f t="shared" si="209"/>
        <v>1224</v>
      </c>
      <c r="DR196" s="20">
        <v>33</v>
      </c>
      <c r="DS196" s="20">
        <f t="shared" si="210"/>
        <v>40392</v>
      </c>
      <c r="DT196" s="23" t="s">
        <v>136</v>
      </c>
      <c r="DU196" s="15">
        <f>IF(Table1[[#This Row],[Check 6 Status]]="Continued", Table1[[#This Row],[Check 6 Students Summer]], 0)</f>
        <v>0</v>
      </c>
      <c r="DV196" s="20">
        <f>Table1[[#This Row],[Check 6 Per Student Savings]]*DU196</f>
        <v>0</v>
      </c>
      <c r="DW196" s="15">
        <f>IF(Table1[[#This Row],[Check 6 Status]]="Continued", Table1[[#This Row],[Check 6 Students Fall]], 0)</f>
        <v>0</v>
      </c>
      <c r="DX196" s="20">
        <f>Table1[[#This Row],[Check 6 Per Student Savings]]*DW196</f>
        <v>0</v>
      </c>
      <c r="DY196" s="15">
        <f>IF(Table1[[#This Row],[Check 6 Status]]="Continued", Table1[[#This Row],[Check 6 Students Spring]], 0)</f>
        <v>0</v>
      </c>
      <c r="DZ196" s="20">
        <f>Table1[[#This Row],[Check 6 Per Student Savings]]*DY196</f>
        <v>0</v>
      </c>
      <c r="EA196" s="15">
        <f t="shared" si="211"/>
        <v>0</v>
      </c>
      <c r="EB196" s="20">
        <f t="shared" si="212"/>
        <v>0</v>
      </c>
      <c r="EC196"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2233</v>
      </c>
      <c r="ED196"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73689</v>
      </c>
      <c r="EE196" s="20">
        <f>Table1[[#This Row],[Grand Total Savings]]/Table1[[#This Row],[Total Award]]</f>
        <v>6.8230555555555554</v>
      </c>
      <c r="EF196" s="13"/>
      <c r="EG196" s="13"/>
      <c r="EH196" s="13"/>
      <c r="EI196" s="13"/>
      <c r="EJ196" s="13"/>
      <c r="EK196" s="13"/>
      <c r="EL196" s="13"/>
      <c r="FB196" s="13"/>
      <c r="FC196" s="13"/>
      <c r="FD196" s="13"/>
      <c r="FE196" s="13"/>
    </row>
    <row r="197" spans="1:161" x14ac:dyDescent="0.25">
      <c r="A197" s="116">
        <v>352</v>
      </c>
      <c r="B197" s="40">
        <v>11</v>
      </c>
      <c r="C197" s="23" t="s">
        <v>4</v>
      </c>
      <c r="D197" s="71" t="s">
        <v>134</v>
      </c>
      <c r="E197" s="13" t="s">
        <v>477</v>
      </c>
      <c r="F197" s="52">
        <v>10800</v>
      </c>
      <c r="G197" s="23" t="s">
        <v>136</v>
      </c>
      <c r="H197" s="28" t="s">
        <v>713</v>
      </c>
      <c r="I197" s="28" t="s">
        <v>714</v>
      </c>
      <c r="J197" s="28" t="s">
        <v>880</v>
      </c>
      <c r="K197" s="28" t="s">
        <v>881</v>
      </c>
      <c r="L197" s="28" t="s">
        <v>506</v>
      </c>
      <c r="M197" s="13" t="s">
        <v>163</v>
      </c>
      <c r="N197" s="13" t="s">
        <v>163</v>
      </c>
      <c r="O197" s="13" t="s">
        <v>142</v>
      </c>
      <c r="P197" s="20">
        <v>42000</v>
      </c>
      <c r="Q197" s="13">
        <v>168</v>
      </c>
      <c r="R197" s="20">
        <v>250</v>
      </c>
      <c r="S197" s="15">
        <v>84</v>
      </c>
      <c r="T197" s="15">
        <v>84</v>
      </c>
      <c r="U197" s="15">
        <v>0</v>
      </c>
      <c r="V197" s="13" t="s">
        <v>809</v>
      </c>
      <c r="W197" s="13" t="s">
        <v>144</v>
      </c>
      <c r="Z197" s="13" t="s">
        <v>145</v>
      </c>
      <c r="AA197" s="15">
        <v>0</v>
      </c>
      <c r="AB197" s="20">
        <v>0</v>
      </c>
      <c r="AC197" s="15">
        <v>0</v>
      </c>
      <c r="AD197" s="20">
        <f t="shared" si="190"/>
        <v>0</v>
      </c>
      <c r="AE197" s="15">
        <v>0</v>
      </c>
      <c r="AF197" s="20">
        <f t="shared" si="191"/>
        <v>0</v>
      </c>
      <c r="AG197" s="15">
        <v>0</v>
      </c>
      <c r="AH197" s="20">
        <f t="shared" si="192"/>
        <v>0</v>
      </c>
      <c r="AI197" s="15">
        <v>0</v>
      </c>
      <c r="AJ197" s="20">
        <f t="shared" si="193"/>
        <v>0</v>
      </c>
      <c r="AK197" s="15">
        <v>0</v>
      </c>
      <c r="AL197" s="20">
        <f t="shared" si="194"/>
        <v>0</v>
      </c>
      <c r="AM197" s="15">
        <v>0</v>
      </c>
      <c r="AN197" s="20">
        <v>0</v>
      </c>
      <c r="AO197" s="16">
        <v>0</v>
      </c>
      <c r="AP197" s="20">
        <v>0</v>
      </c>
      <c r="AQ197" s="16">
        <v>0</v>
      </c>
      <c r="AR197" s="20">
        <v>0</v>
      </c>
      <c r="AS197" s="16">
        <v>0</v>
      </c>
      <c r="AT197" s="20">
        <v>0</v>
      </c>
      <c r="AU197" s="16">
        <v>0</v>
      </c>
      <c r="AV197" s="20">
        <v>0</v>
      </c>
      <c r="AW197" s="16">
        <v>0</v>
      </c>
      <c r="AX197" s="20">
        <v>0</v>
      </c>
      <c r="AY197" s="16">
        <v>0</v>
      </c>
      <c r="AZ197" s="20">
        <v>0</v>
      </c>
      <c r="BA197" s="16">
        <v>0</v>
      </c>
      <c r="BB197" s="20">
        <v>0</v>
      </c>
      <c r="BC197" s="13" t="s">
        <v>145</v>
      </c>
      <c r="BD197" s="16">
        <v>84</v>
      </c>
      <c r="BE197" s="16">
        <v>84</v>
      </c>
      <c r="BF197" s="16">
        <v>0</v>
      </c>
      <c r="BG197" s="16">
        <f t="shared" si="195"/>
        <v>168</v>
      </c>
      <c r="BH197" s="20">
        <v>250</v>
      </c>
      <c r="BI197" s="20">
        <f>Table1[[#This Row],[Check 2 Students Total]]*Table1[[#This Row],[Summer 2018 Price Check]]</f>
        <v>42000</v>
      </c>
      <c r="BJ197" s="16">
        <f>IF(Table1[[#This Row],[Sustainability Check 2 (2018-2019) Status]]="Continued", Table1[[#This Row],[Check 2 Students Summer]], 0)</f>
        <v>84</v>
      </c>
      <c r="BK197" s="20">
        <f>Table1[[#This Row],[Summer 2018 Price Check]]*BJ197</f>
        <v>21000</v>
      </c>
      <c r="BL197" s="16">
        <f>IF(Table1[[#This Row],[Sustainability Check 2 (2018-2019) Status]]="Continued", Table1[[#This Row],[Check 2 Students Fall]], 0)</f>
        <v>84</v>
      </c>
      <c r="BM197" s="20">
        <f>Table1[[#This Row],[Summer 2018 Price Check]]*BL197</f>
        <v>21000</v>
      </c>
      <c r="BN197" s="15">
        <f>IF(Table1[[#This Row],[Sustainability Check 2 (2018-2019) Status]]="Continued", Table1[Check 2 Students Spring], 0)</f>
        <v>0</v>
      </c>
      <c r="BO197" s="20">
        <f>Table1[[#This Row],[Summer 2018 Price Check]]*Table1[[#This Row],[Spring 2019 Students]]</f>
        <v>0</v>
      </c>
      <c r="BP197" s="16">
        <f t="shared" si="196"/>
        <v>168</v>
      </c>
      <c r="BQ197" s="20">
        <f t="shared" si="197"/>
        <v>42000</v>
      </c>
      <c r="BR197" s="13" t="s">
        <v>145</v>
      </c>
      <c r="BS197" s="16">
        <v>84</v>
      </c>
      <c r="BT197" s="16">
        <v>84</v>
      </c>
      <c r="BU197" s="16">
        <v>0</v>
      </c>
      <c r="BV197" s="16">
        <f t="shared" si="198"/>
        <v>168</v>
      </c>
      <c r="BW197" s="20">
        <v>250</v>
      </c>
      <c r="BX197" s="20">
        <f t="shared" si="199"/>
        <v>42000</v>
      </c>
      <c r="BY197" s="13" t="s">
        <v>809</v>
      </c>
      <c r="BZ197" s="15">
        <f>IF(Table1[[#This Row],[Check 3 Status]]="Continued", Table1[[#This Row],[Check 3 Students Summer]], 0)</f>
        <v>84</v>
      </c>
      <c r="CA197" s="20">
        <f>Table1[[#This Row],[Check 3 Per Student Savings]]*BZ197</f>
        <v>21000</v>
      </c>
      <c r="CB197" s="15">
        <f>IF(Table1[[#This Row],[Check 3 Status]]="Continued", Table1[[#This Row],[Check 3 Students Fall]], 0)</f>
        <v>84</v>
      </c>
      <c r="CC197" s="20">
        <f>Table1[[#This Row],[Check 3 Per Student Savings]]*CB197</f>
        <v>21000</v>
      </c>
      <c r="CD197" s="15">
        <f>IF(Table1[[#This Row],[Check 3 Status]]="Continued", Table1[[#This Row],[Check 3 Students Spring]], 0)</f>
        <v>0</v>
      </c>
      <c r="CE197" s="20">
        <f>Table1[[#This Row],[Check 3 Per Student Savings]]*CD197</f>
        <v>0</v>
      </c>
      <c r="CF197" s="15">
        <f t="shared" si="200"/>
        <v>168</v>
      </c>
      <c r="CG197" s="20">
        <f t="shared" si="201"/>
        <v>42000</v>
      </c>
      <c r="CH197" s="20" t="s">
        <v>145</v>
      </c>
      <c r="CI197" s="15">
        <v>84</v>
      </c>
      <c r="CJ197" s="15">
        <v>84</v>
      </c>
      <c r="CK197" s="15">
        <v>0</v>
      </c>
      <c r="CL197" s="15">
        <f>CI197+CJ197+CK197</f>
        <v>168</v>
      </c>
      <c r="CM197" s="20">
        <v>250</v>
      </c>
      <c r="CN197" s="20">
        <f t="shared" si="202"/>
        <v>42000</v>
      </c>
      <c r="CO197" s="15">
        <f>IF(Table1[[#This Row],[Check 4 Status]]="Continued", Table1[[#This Row],[Check 4 Students Summer]], 0)</f>
        <v>84</v>
      </c>
      <c r="CP197" s="20">
        <f>Table1[[#This Row],[Check 4 Per Student Savings]]*CO197</f>
        <v>21000</v>
      </c>
      <c r="CQ197" s="15">
        <f>IF(Table1[[#This Row],[Check 4 Status]]="Continued", Table1[[#This Row],[Check 4 Students Fall]], 0)</f>
        <v>84</v>
      </c>
      <c r="CR197" s="20">
        <f>Table1[[#This Row],[Check 4 Per Student Savings]]*CQ197</f>
        <v>21000</v>
      </c>
      <c r="CS197" s="15">
        <f>IF(Table1[[#This Row],[Check 4 Status]]="Continued", Table1[[#This Row],[Check 4 Students Spring]], 0)</f>
        <v>0</v>
      </c>
      <c r="CT197" s="20">
        <f>Table1[[#This Row],[Check 4 Per Student Savings]]*CS197</f>
        <v>0</v>
      </c>
      <c r="CU197" s="89">
        <f t="shared" si="203"/>
        <v>168</v>
      </c>
      <c r="CV197" s="20">
        <f t="shared" si="204"/>
        <v>42000</v>
      </c>
      <c r="CW197" s="20" t="s">
        <v>145</v>
      </c>
      <c r="CX197" s="15">
        <v>84</v>
      </c>
      <c r="CY197" s="15">
        <v>84</v>
      </c>
      <c r="CZ197" s="15">
        <v>0</v>
      </c>
      <c r="DA197" s="15">
        <f t="shared" si="205"/>
        <v>168</v>
      </c>
      <c r="DB197" s="20">
        <v>250</v>
      </c>
      <c r="DC197" s="20">
        <f t="shared" si="206"/>
        <v>42000</v>
      </c>
      <c r="DD197" s="23" t="s">
        <v>136</v>
      </c>
      <c r="DE197" s="15">
        <f>IF(Table1[[#This Row],[Check 5 Status]]="Continued", Table1[[#This Row],[Check 5 Students Summer]], 0)</f>
        <v>84</v>
      </c>
      <c r="DF197" s="20">
        <f>Table1[[#This Row],[Check 5 Per Student Savings]]*DE197</f>
        <v>21000</v>
      </c>
      <c r="DG197" s="15">
        <f>IF(Table1[[#This Row],[Check 5 Status]]="Continued", Table1[[#This Row],[Check 5 Students Fall]], 0)</f>
        <v>84</v>
      </c>
      <c r="DH197" s="20">
        <f>Table1[[#This Row],[Check 5 Per Student Savings]]*DG197</f>
        <v>21000</v>
      </c>
      <c r="DI197" s="15">
        <f>IF(Table1[[#This Row],[Check 5 Status]]="Continued", Table1[[#This Row],[Check 5 Students Spring]], 0)</f>
        <v>0</v>
      </c>
      <c r="DJ197" s="20">
        <f>Table1[[#This Row],[Check 5 Per Student Savings]]*DI197</f>
        <v>0</v>
      </c>
      <c r="DK197" s="15">
        <f t="shared" si="207"/>
        <v>168</v>
      </c>
      <c r="DL197" s="20">
        <f t="shared" si="208"/>
        <v>42000</v>
      </c>
      <c r="DM197" s="20" t="s">
        <v>145</v>
      </c>
      <c r="DN197" s="15">
        <v>40</v>
      </c>
      <c r="DO197" s="15">
        <v>50</v>
      </c>
      <c r="DP197" s="15">
        <v>50</v>
      </c>
      <c r="DQ197" s="15">
        <f t="shared" si="209"/>
        <v>140</v>
      </c>
      <c r="DR197" s="20">
        <v>250</v>
      </c>
      <c r="DS197" s="20">
        <f t="shared" si="210"/>
        <v>35000</v>
      </c>
      <c r="DT197" s="23" t="s">
        <v>136</v>
      </c>
      <c r="DU197" s="15">
        <f>IF(Table1[[#This Row],[Check 6 Status]]="Continued", Table1[[#This Row],[Check 6 Students Summer]], 0)</f>
        <v>40</v>
      </c>
      <c r="DV197" s="20">
        <f>Table1[[#This Row],[Check 6 Per Student Savings]]*DU197</f>
        <v>10000</v>
      </c>
      <c r="DW197" s="15">
        <f>IF(Table1[[#This Row],[Check 6 Status]]="Continued", Table1[[#This Row],[Check 6 Students Fall]], 0)</f>
        <v>50</v>
      </c>
      <c r="DX197" s="20">
        <f>Table1[[#This Row],[Check 6 Per Student Savings]]*DW197</f>
        <v>12500</v>
      </c>
      <c r="DY197" s="15">
        <f>IF(Table1[[#This Row],[Check 6 Status]]="Continued", Table1[[#This Row],[Check 6 Students Spring]], 0)</f>
        <v>50</v>
      </c>
      <c r="DZ197" s="20">
        <f>Table1[[#This Row],[Check 6 Per Student Savings]]*DY197</f>
        <v>12500</v>
      </c>
      <c r="EA197" s="15">
        <f t="shared" si="211"/>
        <v>140</v>
      </c>
      <c r="EB197" s="20">
        <f t="shared" si="212"/>
        <v>35000</v>
      </c>
      <c r="EC197"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812</v>
      </c>
      <c r="ED197"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203000</v>
      </c>
      <c r="EE197" s="20">
        <f>Table1[[#This Row],[Grand Total Savings]]/Table1[[#This Row],[Total Award]]</f>
        <v>18.796296296296298</v>
      </c>
      <c r="EF197" s="13"/>
      <c r="EG197" s="13"/>
      <c r="EH197" s="13"/>
      <c r="EI197" s="13"/>
      <c r="EJ197" s="13"/>
      <c r="EK197" s="13"/>
      <c r="EL197" s="13"/>
      <c r="FB197" s="13"/>
      <c r="FC197" s="13"/>
      <c r="FD197" s="13"/>
      <c r="FE197" s="13"/>
    </row>
    <row r="198" spans="1:161" x14ac:dyDescent="0.25">
      <c r="A198" s="116">
        <v>354</v>
      </c>
      <c r="B198" s="39">
        <v>11</v>
      </c>
      <c r="C198" s="23" t="s">
        <v>4</v>
      </c>
      <c r="D198" s="71" t="s">
        <v>134</v>
      </c>
      <c r="E198" s="13" t="s">
        <v>147</v>
      </c>
      <c r="F198" s="52">
        <v>30000</v>
      </c>
      <c r="G198" s="23" t="s">
        <v>136</v>
      </c>
      <c r="H198" s="28" t="s">
        <v>2286</v>
      </c>
      <c r="I198" s="41" t="s">
        <v>2287</v>
      </c>
      <c r="J198" s="28" t="s">
        <v>884</v>
      </c>
      <c r="K198" s="28" t="s">
        <v>885</v>
      </c>
      <c r="L198" s="28" t="s">
        <v>188</v>
      </c>
      <c r="M198" s="13" t="s">
        <v>163</v>
      </c>
      <c r="N198" s="13" t="s">
        <v>163</v>
      </c>
      <c r="O198" s="13" t="s">
        <v>142</v>
      </c>
      <c r="P198" s="20">
        <v>144325</v>
      </c>
      <c r="Q198" s="13">
        <v>1125</v>
      </c>
      <c r="R198" s="20">
        <v>128.29</v>
      </c>
      <c r="S198" s="15">
        <v>216</v>
      </c>
      <c r="T198" s="15">
        <v>420</v>
      </c>
      <c r="U198" s="15">
        <v>425</v>
      </c>
      <c r="V198" s="13" t="s">
        <v>809</v>
      </c>
      <c r="W198" s="13" t="s">
        <v>144</v>
      </c>
      <c r="Z198" s="13" t="s">
        <v>145</v>
      </c>
      <c r="AA198" s="15">
        <v>0</v>
      </c>
      <c r="AB198" s="20">
        <v>0</v>
      </c>
      <c r="AC198" s="15">
        <v>0</v>
      </c>
      <c r="AD198" s="20">
        <f t="shared" si="190"/>
        <v>0</v>
      </c>
      <c r="AE198" s="15">
        <v>0</v>
      </c>
      <c r="AF198" s="20">
        <f t="shared" si="191"/>
        <v>0</v>
      </c>
      <c r="AG198" s="15">
        <v>0</v>
      </c>
      <c r="AH198" s="20">
        <f t="shared" si="192"/>
        <v>0</v>
      </c>
      <c r="AI198" s="15">
        <v>0</v>
      </c>
      <c r="AJ198" s="20">
        <f t="shared" si="193"/>
        <v>0</v>
      </c>
      <c r="AK198" s="15">
        <v>0</v>
      </c>
      <c r="AL198" s="20">
        <f t="shared" si="194"/>
        <v>0</v>
      </c>
      <c r="AM198" s="15">
        <v>0</v>
      </c>
      <c r="AN198" s="20">
        <v>0</v>
      </c>
      <c r="AO198" s="16">
        <v>0</v>
      </c>
      <c r="AP198" s="20">
        <v>0</v>
      </c>
      <c r="AQ198" s="16">
        <v>0</v>
      </c>
      <c r="AR198" s="20">
        <v>0</v>
      </c>
      <c r="AS198" s="16">
        <v>0</v>
      </c>
      <c r="AT198" s="20">
        <v>0</v>
      </c>
      <c r="AU198" s="16">
        <v>0</v>
      </c>
      <c r="AV198" s="20">
        <v>0</v>
      </c>
      <c r="AW198" s="16">
        <v>0</v>
      </c>
      <c r="AX198" s="20">
        <v>0</v>
      </c>
      <c r="AY198" s="16">
        <v>0</v>
      </c>
      <c r="AZ198" s="20">
        <v>0</v>
      </c>
      <c r="BA198" s="16">
        <v>0</v>
      </c>
      <c r="BB198" s="20">
        <v>0</v>
      </c>
      <c r="BC198" s="13" t="s">
        <v>145</v>
      </c>
      <c r="BD198" s="16">
        <v>216</v>
      </c>
      <c r="BE198" s="16">
        <v>420</v>
      </c>
      <c r="BF198" s="16">
        <v>425</v>
      </c>
      <c r="BG198" s="16">
        <f t="shared" si="195"/>
        <v>1061</v>
      </c>
      <c r="BH198" s="20">
        <v>128</v>
      </c>
      <c r="BI198" s="20">
        <f>Table1[[#This Row],[Check 2 Students Total]]*Table1[[#This Row],[Summer 2018 Price Check]]</f>
        <v>135808</v>
      </c>
      <c r="BJ198" s="16">
        <f>IF(Table1[[#This Row],[Sustainability Check 2 (2018-2019) Status]]="Continued", Table1[[#This Row],[Check 2 Students Summer]], 0)</f>
        <v>216</v>
      </c>
      <c r="BK198" s="20">
        <f>Table1[[#This Row],[Summer 2018 Price Check]]*BJ198</f>
        <v>27648</v>
      </c>
      <c r="BL198" s="16">
        <f>IF(Table1[[#This Row],[Sustainability Check 2 (2018-2019) Status]]="Continued", Table1[[#This Row],[Check 2 Students Fall]], 0)</f>
        <v>420</v>
      </c>
      <c r="BM198" s="20">
        <f>Table1[[#This Row],[Summer 2018 Price Check]]*BL198</f>
        <v>53760</v>
      </c>
      <c r="BN198" s="15">
        <f>IF(Table1[[#This Row],[Sustainability Check 2 (2018-2019) Status]]="Continued", Table1[Check 2 Students Spring], 0)</f>
        <v>425</v>
      </c>
      <c r="BO198" s="20">
        <f>Table1[[#This Row],[Summer 2018 Price Check]]*Table1[[#This Row],[Spring 2019 Students]]</f>
        <v>54400</v>
      </c>
      <c r="BP198" s="16">
        <f t="shared" si="196"/>
        <v>1061</v>
      </c>
      <c r="BQ198" s="20">
        <f t="shared" si="197"/>
        <v>135808</v>
      </c>
      <c r="BR198" s="13" t="s">
        <v>145</v>
      </c>
      <c r="BS198" s="16">
        <v>216</v>
      </c>
      <c r="BT198" s="16">
        <v>420</v>
      </c>
      <c r="BU198" s="16">
        <v>425</v>
      </c>
      <c r="BV198" s="16">
        <f t="shared" si="198"/>
        <v>1061</v>
      </c>
      <c r="BW198" s="20">
        <v>128</v>
      </c>
      <c r="BX198" s="20">
        <f t="shared" si="199"/>
        <v>135808</v>
      </c>
      <c r="BY198" s="13" t="s">
        <v>809</v>
      </c>
      <c r="BZ198" s="15">
        <f>IF(Table1[[#This Row],[Check 3 Status]]="Continued", Table1[[#This Row],[Check 3 Students Summer]], 0)</f>
        <v>216</v>
      </c>
      <c r="CA198" s="20">
        <f>Table1[[#This Row],[Check 3 Per Student Savings]]*BZ198</f>
        <v>27648</v>
      </c>
      <c r="CB198" s="15">
        <f>IF(Table1[[#This Row],[Check 3 Status]]="Continued", Table1[[#This Row],[Check 3 Students Fall]], 0)</f>
        <v>420</v>
      </c>
      <c r="CC198" s="20">
        <f>Table1[[#This Row],[Check 3 Per Student Savings]]*CB198</f>
        <v>53760</v>
      </c>
      <c r="CD198" s="15">
        <f>IF(Table1[[#This Row],[Check 3 Status]]="Continued", Table1[[#This Row],[Check 3 Students Spring]], 0)</f>
        <v>425</v>
      </c>
      <c r="CE198" s="20">
        <f>Table1[[#This Row],[Check 3 Per Student Savings]]*CD198</f>
        <v>54400</v>
      </c>
      <c r="CF198" s="15">
        <f t="shared" si="200"/>
        <v>1061</v>
      </c>
      <c r="CG198" s="20">
        <f t="shared" si="201"/>
        <v>135808</v>
      </c>
      <c r="CH198" s="20" t="s">
        <v>145</v>
      </c>
      <c r="CI198" s="15">
        <v>216</v>
      </c>
      <c r="CJ198" s="15">
        <v>420</v>
      </c>
      <c r="CK198" s="15">
        <v>425</v>
      </c>
      <c r="CL198" s="15">
        <f>CI198+CJ198+CK198</f>
        <v>1061</v>
      </c>
      <c r="CM198" s="20">
        <v>128</v>
      </c>
      <c r="CN198" s="20">
        <f t="shared" si="202"/>
        <v>135808</v>
      </c>
      <c r="CO198" s="15">
        <f>IF(Table1[[#This Row],[Check 4 Status]]="Continued", Table1[[#This Row],[Check 4 Students Summer]], 0)</f>
        <v>216</v>
      </c>
      <c r="CP198" s="20">
        <f>Table1[[#This Row],[Check 4 Per Student Savings]]*CO198</f>
        <v>27648</v>
      </c>
      <c r="CQ198" s="15">
        <f>IF(Table1[[#This Row],[Check 4 Status]]="Continued", Table1[[#This Row],[Check 4 Students Fall]], 0)</f>
        <v>420</v>
      </c>
      <c r="CR198" s="20">
        <f>Table1[[#This Row],[Check 4 Per Student Savings]]*CQ198</f>
        <v>53760</v>
      </c>
      <c r="CS198" s="15">
        <f>IF(Table1[[#This Row],[Check 4 Status]]="Continued", Table1[[#This Row],[Check 4 Students Spring]], 0)</f>
        <v>425</v>
      </c>
      <c r="CT198" s="20">
        <f>Table1[[#This Row],[Check 4 Per Student Savings]]*CS198</f>
        <v>54400</v>
      </c>
      <c r="CU198" s="89">
        <f t="shared" si="203"/>
        <v>1061</v>
      </c>
      <c r="CV198" s="20">
        <f t="shared" si="204"/>
        <v>135808</v>
      </c>
      <c r="CW198" s="20" t="s">
        <v>145</v>
      </c>
      <c r="CX198" s="15">
        <v>216</v>
      </c>
      <c r="CY198" s="15">
        <v>420</v>
      </c>
      <c r="CZ198" s="15">
        <v>425</v>
      </c>
      <c r="DA198" s="15">
        <f t="shared" si="205"/>
        <v>1061</v>
      </c>
      <c r="DB198" s="20">
        <v>128</v>
      </c>
      <c r="DC198" s="20">
        <f t="shared" si="206"/>
        <v>135808</v>
      </c>
      <c r="DD198" s="23" t="s">
        <v>136</v>
      </c>
      <c r="DE198" s="15">
        <f>IF(Table1[[#This Row],[Check 5 Status]]="Continued", Table1[[#This Row],[Check 5 Students Summer]], 0)</f>
        <v>216</v>
      </c>
      <c r="DF198" s="20">
        <f>Table1[[#This Row],[Check 5 Per Student Savings]]*DE198</f>
        <v>27648</v>
      </c>
      <c r="DG198" s="15">
        <f>IF(Table1[[#This Row],[Check 5 Status]]="Continued", Table1[[#This Row],[Check 5 Students Fall]], 0)</f>
        <v>420</v>
      </c>
      <c r="DH198" s="20">
        <f>Table1[[#This Row],[Check 5 Per Student Savings]]*DG198</f>
        <v>53760</v>
      </c>
      <c r="DI198" s="15">
        <f>IF(Table1[[#This Row],[Check 5 Status]]="Continued", Table1[[#This Row],[Check 5 Students Spring]], 0)</f>
        <v>425</v>
      </c>
      <c r="DJ198" s="20">
        <f>Table1[[#This Row],[Check 5 Per Student Savings]]*DI198</f>
        <v>54400</v>
      </c>
      <c r="DK198" s="15">
        <f t="shared" si="207"/>
        <v>1061</v>
      </c>
      <c r="DL198" s="20">
        <f t="shared" si="208"/>
        <v>135808</v>
      </c>
      <c r="DM198" s="20" t="s">
        <v>224</v>
      </c>
      <c r="DN198" s="15">
        <v>216</v>
      </c>
      <c r="DO198" s="15">
        <v>420</v>
      </c>
      <c r="DP198" s="15">
        <v>425</v>
      </c>
      <c r="DQ198" s="15">
        <f t="shared" si="209"/>
        <v>1061</v>
      </c>
      <c r="DR198" s="20">
        <v>128</v>
      </c>
      <c r="DS198" s="20">
        <f t="shared" si="210"/>
        <v>135808</v>
      </c>
      <c r="DT198" s="23" t="s">
        <v>136</v>
      </c>
      <c r="DU198" s="15">
        <f>IF(Table1[[#This Row],[Check 6 Status]]="Continued", Table1[[#This Row],[Check 6 Students Summer]], 0)</f>
        <v>0</v>
      </c>
      <c r="DV198" s="20">
        <f>Table1[[#This Row],[Check 6 Per Student Savings]]*DU198</f>
        <v>0</v>
      </c>
      <c r="DW198" s="15">
        <f>IF(Table1[[#This Row],[Check 6 Status]]="Continued", Table1[[#This Row],[Check 6 Students Fall]], 0)</f>
        <v>0</v>
      </c>
      <c r="DX198" s="20">
        <f>Table1[[#This Row],[Check 6 Per Student Savings]]*DW198</f>
        <v>0</v>
      </c>
      <c r="DY198" s="15">
        <f>IF(Table1[[#This Row],[Check 6 Status]]="Continued", Table1[[#This Row],[Check 6 Students Spring]], 0)</f>
        <v>0</v>
      </c>
      <c r="DZ198" s="20">
        <f>Table1[[#This Row],[Check 6 Per Student Savings]]*DY198</f>
        <v>0</v>
      </c>
      <c r="EA198" s="15">
        <f t="shared" si="211"/>
        <v>0</v>
      </c>
      <c r="EB198" s="20">
        <f t="shared" si="212"/>
        <v>0</v>
      </c>
      <c r="EC198"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4244</v>
      </c>
      <c r="ED198"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543232</v>
      </c>
      <c r="EE198" s="20">
        <f>Table1[[#This Row],[Grand Total Savings]]/Table1[[#This Row],[Total Award]]</f>
        <v>18.107733333333332</v>
      </c>
      <c r="EF198" s="13"/>
      <c r="EG198" s="13"/>
      <c r="EH198" s="13"/>
      <c r="EI198" s="13"/>
      <c r="EJ198" s="13"/>
      <c r="EK198" s="13"/>
      <c r="EL198" s="13"/>
      <c r="FB198" s="13"/>
      <c r="FC198" s="13"/>
      <c r="FD198" s="13"/>
      <c r="FE198" s="13"/>
    </row>
    <row r="199" spans="1:161" x14ac:dyDescent="0.25">
      <c r="A199" s="116">
        <v>355</v>
      </c>
      <c r="B199" s="39">
        <v>11</v>
      </c>
      <c r="C199" s="23" t="s">
        <v>4</v>
      </c>
      <c r="D199" s="71" t="s">
        <v>134</v>
      </c>
      <c r="E199" s="13" t="s">
        <v>147</v>
      </c>
      <c r="F199" s="52">
        <v>30000</v>
      </c>
      <c r="G199" s="23" t="s">
        <v>136</v>
      </c>
      <c r="H199" s="28" t="s">
        <v>886</v>
      </c>
      <c r="I199" t="s">
        <v>887</v>
      </c>
      <c r="J199" s="28" t="s">
        <v>888</v>
      </c>
      <c r="K199" s="28" t="s">
        <v>889</v>
      </c>
      <c r="L199" s="28" t="s">
        <v>693</v>
      </c>
      <c r="M199" s="13" t="s">
        <v>163</v>
      </c>
      <c r="N199" s="13" t="s">
        <v>142</v>
      </c>
      <c r="O199" s="13" t="s">
        <v>163</v>
      </c>
      <c r="P199" s="20">
        <v>36785</v>
      </c>
      <c r="Q199" s="13">
        <v>840</v>
      </c>
      <c r="R199" s="20">
        <v>43.79</v>
      </c>
      <c r="S199" s="15">
        <v>310</v>
      </c>
      <c r="T199" s="15">
        <v>330</v>
      </c>
      <c r="U199" s="15">
        <v>840</v>
      </c>
      <c r="V199" s="13" t="s">
        <v>814</v>
      </c>
      <c r="W199" s="13" t="s">
        <v>144</v>
      </c>
      <c r="Z199" s="13" t="s">
        <v>145</v>
      </c>
      <c r="AA199" s="15">
        <v>0</v>
      </c>
      <c r="AB199" s="20">
        <v>0</v>
      </c>
      <c r="AC199" s="15">
        <v>0</v>
      </c>
      <c r="AD199" s="20">
        <f t="shared" si="190"/>
        <v>0</v>
      </c>
      <c r="AE199" s="15">
        <v>0</v>
      </c>
      <c r="AF199" s="20">
        <f t="shared" si="191"/>
        <v>0</v>
      </c>
      <c r="AG199" s="15">
        <v>0</v>
      </c>
      <c r="AH199" s="20">
        <f t="shared" si="192"/>
        <v>0</v>
      </c>
      <c r="AI199" s="15">
        <v>0</v>
      </c>
      <c r="AJ199" s="20">
        <f t="shared" si="193"/>
        <v>0</v>
      </c>
      <c r="AK199" s="15">
        <v>0</v>
      </c>
      <c r="AL199" s="20">
        <f t="shared" si="194"/>
        <v>0</v>
      </c>
      <c r="AM199" s="15">
        <v>0</v>
      </c>
      <c r="AN199" s="20">
        <v>0</v>
      </c>
      <c r="AO199" s="16">
        <v>0</v>
      </c>
      <c r="AP199" s="20">
        <v>0</v>
      </c>
      <c r="AQ199" s="16">
        <v>0</v>
      </c>
      <c r="AR199" s="20">
        <v>0</v>
      </c>
      <c r="AS199" s="16">
        <v>0</v>
      </c>
      <c r="AT199" s="20">
        <v>0</v>
      </c>
      <c r="AU199" s="16">
        <v>0</v>
      </c>
      <c r="AV199" s="20">
        <v>0</v>
      </c>
      <c r="AW199" s="16">
        <v>0</v>
      </c>
      <c r="AX199" s="20">
        <v>0</v>
      </c>
      <c r="AY199" s="16">
        <v>0</v>
      </c>
      <c r="AZ199" s="20">
        <v>0</v>
      </c>
      <c r="BA199" s="16">
        <v>0</v>
      </c>
      <c r="BB199" s="20">
        <v>0</v>
      </c>
      <c r="BC199" s="13" t="s">
        <v>145</v>
      </c>
      <c r="BD199" s="16">
        <v>310</v>
      </c>
      <c r="BE199" s="16">
        <v>330</v>
      </c>
      <c r="BF199" s="16">
        <v>840</v>
      </c>
      <c r="BG199" s="16">
        <f t="shared" si="195"/>
        <v>1480</v>
      </c>
      <c r="BH199" s="20">
        <v>44</v>
      </c>
      <c r="BI199" s="20">
        <f>Table1[[#This Row],[Check 2 Students Total]]*Table1[[#This Row],[Summer 2018 Price Check]]</f>
        <v>65120</v>
      </c>
      <c r="BJ199" s="16">
        <v>0</v>
      </c>
      <c r="BK199" s="20">
        <f>Table1[[#This Row],[Summer 2018 Price Check]]*BJ199</f>
        <v>0</v>
      </c>
      <c r="BL199" s="16">
        <f>IF(Table1[[#This Row],[Sustainability Check 2 (2018-2019) Status]]="Continued", Table1[[#This Row],[Check 2 Students Fall]], 0)</f>
        <v>330</v>
      </c>
      <c r="BM199" s="20">
        <f>Table1[[#This Row],[Summer 2018 Price Check]]*BL199</f>
        <v>14520</v>
      </c>
      <c r="BN199" s="15">
        <f>IF(Table1[[#This Row],[Sustainability Check 2 (2018-2019) Status]]="Continued", Table1[Check 2 Students Spring], 0)</f>
        <v>840</v>
      </c>
      <c r="BO199" s="20">
        <f>Table1[[#This Row],[Summer 2018 Price Check]]*Table1[[#This Row],[Spring 2019 Students]]</f>
        <v>36960</v>
      </c>
      <c r="BP199" s="16">
        <f t="shared" si="196"/>
        <v>1170</v>
      </c>
      <c r="BQ199" s="20">
        <f t="shared" si="197"/>
        <v>51480</v>
      </c>
      <c r="BR199" s="13" t="s">
        <v>145</v>
      </c>
      <c r="BS199" s="16">
        <v>310</v>
      </c>
      <c r="BT199" s="16">
        <v>330</v>
      </c>
      <c r="BU199" s="16">
        <v>840</v>
      </c>
      <c r="BV199" s="16">
        <f t="shared" si="198"/>
        <v>1480</v>
      </c>
      <c r="BW199" s="20">
        <v>44</v>
      </c>
      <c r="BX199" s="20">
        <f t="shared" si="199"/>
        <v>65120</v>
      </c>
      <c r="BY199" s="13" t="s">
        <v>814</v>
      </c>
      <c r="BZ199" s="15">
        <f>IF(Table1[[#This Row],[Check 3 Status]]="Continued", Table1[[#This Row],[Check 3 Students Summer]], 0)</f>
        <v>310</v>
      </c>
      <c r="CA199" s="20">
        <f>Table1[[#This Row],[Check 3 Per Student Savings]]*BZ199</f>
        <v>13640</v>
      </c>
      <c r="CB199" s="15">
        <f>IF(Table1[[#This Row],[Check 3 Status]]="Continued", Table1[[#This Row],[Check 3 Students Fall]], 0)</f>
        <v>330</v>
      </c>
      <c r="CC199" s="20">
        <f>Table1[[#This Row],[Check 3 Per Student Savings]]*CB199</f>
        <v>14520</v>
      </c>
      <c r="CD199" s="15">
        <f>IF(Table1[[#This Row],[Check 3 Status]]="Continued", Table1[[#This Row],[Check 3 Students Spring]], 0)</f>
        <v>840</v>
      </c>
      <c r="CE199" s="20">
        <f>Table1[[#This Row],[Check 3 Per Student Savings]]*CD199</f>
        <v>36960</v>
      </c>
      <c r="CF199" s="15">
        <f t="shared" si="200"/>
        <v>1480</v>
      </c>
      <c r="CG199" s="20">
        <f t="shared" si="201"/>
        <v>65120</v>
      </c>
      <c r="CH199" s="20" t="s">
        <v>145</v>
      </c>
      <c r="CI199" s="15">
        <v>310</v>
      </c>
      <c r="CJ199" s="15">
        <v>330</v>
      </c>
      <c r="CK199" s="15">
        <v>840</v>
      </c>
      <c r="CL199" s="15">
        <f>CI199+CJ199+CK199</f>
        <v>1480</v>
      </c>
      <c r="CM199" s="20">
        <v>44</v>
      </c>
      <c r="CN199" s="20">
        <f t="shared" si="202"/>
        <v>65120</v>
      </c>
      <c r="CO199" s="15">
        <f>IF(Table1[[#This Row],[Check 4 Status]]="Continued", Table1[[#This Row],[Check 4 Students Summer]], 0)</f>
        <v>310</v>
      </c>
      <c r="CP199" s="20">
        <f>Table1[[#This Row],[Check 4 Per Student Savings]]*CO199</f>
        <v>13640</v>
      </c>
      <c r="CQ199" s="15">
        <f>IF(Table1[[#This Row],[Check 4 Status]]="Continued", Table1[[#This Row],[Check 4 Students Fall]], 0)</f>
        <v>330</v>
      </c>
      <c r="CR199" s="20">
        <f>Table1[[#This Row],[Check 4 Per Student Savings]]*CQ199</f>
        <v>14520</v>
      </c>
      <c r="CS199" s="15">
        <f>IF(Table1[[#This Row],[Check 4 Status]]="Continued", Table1[[#This Row],[Check 4 Students Spring]], 0)</f>
        <v>840</v>
      </c>
      <c r="CT199" s="20">
        <f>Table1[[#This Row],[Check 4 Per Student Savings]]*CS199</f>
        <v>36960</v>
      </c>
      <c r="CU199" s="89">
        <f t="shared" si="203"/>
        <v>1480</v>
      </c>
      <c r="CV199" s="20">
        <f t="shared" si="204"/>
        <v>65120</v>
      </c>
      <c r="CW199" s="20" t="s">
        <v>145</v>
      </c>
      <c r="CX199" s="15">
        <v>310</v>
      </c>
      <c r="CY199" s="15">
        <v>330</v>
      </c>
      <c r="CZ199" s="15">
        <v>840</v>
      </c>
      <c r="DA199" s="15">
        <f t="shared" si="205"/>
        <v>1480</v>
      </c>
      <c r="DB199" s="20">
        <v>44</v>
      </c>
      <c r="DC199" s="20">
        <f t="shared" si="206"/>
        <v>65120</v>
      </c>
      <c r="DD199" s="23" t="s">
        <v>136</v>
      </c>
      <c r="DE199" s="15">
        <f>IF(Table1[[#This Row],[Check 5 Status]]="Continued", Table1[[#This Row],[Check 5 Students Summer]], 0)</f>
        <v>310</v>
      </c>
      <c r="DF199" s="20">
        <f>Table1[[#This Row],[Check 5 Per Student Savings]]*DE199</f>
        <v>13640</v>
      </c>
      <c r="DG199" s="15">
        <f>IF(Table1[[#This Row],[Check 5 Status]]="Continued", Table1[[#This Row],[Check 5 Students Fall]], 0)</f>
        <v>330</v>
      </c>
      <c r="DH199" s="20">
        <f>Table1[[#This Row],[Check 5 Per Student Savings]]*DG199</f>
        <v>14520</v>
      </c>
      <c r="DI199" s="15">
        <f>IF(Table1[[#This Row],[Check 5 Status]]="Continued", Table1[[#This Row],[Check 5 Students Spring]], 0)</f>
        <v>840</v>
      </c>
      <c r="DJ199" s="20">
        <f>Table1[[#This Row],[Check 5 Per Student Savings]]*DI199</f>
        <v>36960</v>
      </c>
      <c r="DK199" s="15">
        <f t="shared" si="207"/>
        <v>1480</v>
      </c>
      <c r="DL199" s="20">
        <f t="shared" si="208"/>
        <v>65120</v>
      </c>
      <c r="DM199" s="20" t="s">
        <v>145</v>
      </c>
      <c r="DN199" s="15">
        <v>310</v>
      </c>
      <c r="DO199" s="15">
        <v>330</v>
      </c>
      <c r="DP199" s="15">
        <v>840</v>
      </c>
      <c r="DQ199" s="15">
        <f t="shared" si="209"/>
        <v>1480</v>
      </c>
      <c r="DR199" s="20">
        <v>44</v>
      </c>
      <c r="DS199" s="20">
        <f t="shared" si="210"/>
        <v>65120</v>
      </c>
      <c r="DT199" s="23" t="s">
        <v>136</v>
      </c>
      <c r="DU199" s="15">
        <f>IF(Table1[[#This Row],[Check 6 Status]]="Continued", Table1[[#This Row],[Check 6 Students Summer]], 0)</f>
        <v>310</v>
      </c>
      <c r="DV199" s="20">
        <f>Table1[[#This Row],[Check 6 Per Student Savings]]*DU199</f>
        <v>13640</v>
      </c>
      <c r="DW199" s="15">
        <f>IF(Table1[[#This Row],[Check 6 Status]]="Continued", Table1[[#This Row],[Check 6 Students Fall]], 0)</f>
        <v>330</v>
      </c>
      <c r="DX199" s="20">
        <f>Table1[[#This Row],[Check 6 Per Student Savings]]*DW199</f>
        <v>14520</v>
      </c>
      <c r="DY199" s="15">
        <f>IF(Table1[[#This Row],[Check 6 Status]]="Continued", Table1[[#This Row],[Check 6 Students Spring]], 0)</f>
        <v>840</v>
      </c>
      <c r="DZ199" s="20">
        <f>Table1[[#This Row],[Check 6 Per Student Savings]]*DY199</f>
        <v>36960</v>
      </c>
      <c r="EA199" s="15">
        <f t="shared" si="211"/>
        <v>1480</v>
      </c>
      <c r="EB199" s="20">
        <f t="shared" si="212"/>
        <v>65120</v>
      </c>
      <c r="EC199"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7090</v>
      </c>
      <c r="ED199"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311960</v>
      </c>
      <c r="EE199" s="20">
        <f>Table1[[#This Row],[Grand Total Savings]]/Table1[[#This Row],[Total Award]]</f>
        <v>10.398666666666667</v>
      </c>
      <c r="EF199" s="13"/>
      <c r="EG199" s="13"/>
      <c r="EH199" s="13"/>
      <c r="EI199" s="13"/>
      <c r="EJ199" s="13"/>
      <c r="EK199" s="13"/>
      <c r="EL199" s="13"/>
      <c r="FB199" s="13"/>
      <c r="FC199" s="13"/>
      <c r="FD199" s="13"/>
      <c r="FE199" s="13"/>
    </row>
    <row r="200" spans="1:161" x14ac:dyDescent="0.25">
      <c r="A200" s="116">
        <v>356</v>
      </c>
      <c r="B200" s="40">
        <v>11</v>
      </c>
      <c r="C200" s="23" t="s">
        <v>4</v>
      </c>
      <c r="D200" s="71" t="s">
        <v>134</v>
      </c>
      <c r="E200" s="13" t="s">
        <v>279</v>
      </c>
      <c r="F200" s="52">
        <v>30000</v>
      </c>
      <c r="G200" s="23" t="s">
        <v>136</v>
      </c>
      <c r="H200" s="28" t="s">
        <v>890</v>
      </c>
      <c r="I200" s="41" t="s">
        <v>891</v>
      </c>
      <c r="J200" s="28" t="s">
        <v>864</v>
      </c>
      <c r="K200" s="28" t="s">
        <v>574</v>
      </c>
      <c r="L200" s="28" t="s">
        <v>162</v>
      </c>
      <c r="M200" s="13" t="s">
        <v>163</v>
      </c>
      <c r="N200" s="13" t="s">
        <v>153</v>
      </c>
      <c r="O200" s="13" t="s">
        <v>153</v>
      </c>
      <c r="P200" s="20">
        <v>61811</v>
      </c>
      <c r="Q200" s="13">
        <v>775</v>
      </c>
      <c r="R200" s="20">
        <v>149.5</v>
      </c>
      <c r="S200" s="15">
        <v>150</v>
      </c>
      <c r="T200" s="15">
        <v>323</v>
      </c>
      <c r="U200" s="15">
        <v>305</v>
      </c>
      <c r="V200" s="13" t="s">
        <v>814</v>
      </c>
      <c r="W200" s="13" t="s">
        <v>144</v>
      </c>
      <c r="Z200" s="13" t="s">
        <v>145</v>
      </c>
      <c r="AA200" s="15">
        <v>0</v>
      </c>
      <c r="AB200" s="20">
        <v>0</v>
      </c>
      <c r="AC200" s="15">
        <v>0</v>
      </c>
      <c r="AD200" s="20">
        <f t="shared" si="190"/>
        <v>0</v>
      </c>
      <c r="AE200" s="15">
        <v>0</v>
      </c>
      <c r="AF200" s="20">
        <f t="shared" si="191"/>
        <v>0</v>
      </c>
      <c r="AG200" s="15">
        <v>0</v>
      </c>
      <c r="AH200" s="20">
        <f t="shared" si="192"/>
        <v>0</v>
      </c>
      <c r="AI200" s="15">
        <v>0</v>
      </c>
      <c r="AJ200" s="20">
        <f t="shared" si="193"/>
        <v>0</v>
      </c>
      <c r="AK200" s="15">
        <v>0</v>
      </c>
      <c r="AL200" s="20">
        <f t="shared" si="194"/>
        <v>0</v>
      </c>
      <c r="AM200" s="15">
        <v>0</v>
      </c>
      <c r="AN200" s="20">
        <v>0</v>
      </c>
      <c r="AO200" s="16">
        <v>0</v>
      </c>
      <c r="AP200" s="20">
        <v>0</v>
      </c>
      <c r="AQ200" s="16">
        <v>0</v>
      </c>
      <c r="AR200" s="20">
        <v>0</v>
      </c>
      <c r="AS200" s="16">
        <v>0</v>
      </c>
      <c r="AT200" s="20">
        <v>0</v>
      </c>
      <c r="AU200" s="16">
        <v>0</v>
      </c>
      <c r="AV200" s="20">
        <v>0</v>
      </c>
      <c r="AW200" s="16">
        <v>0</v>
      </c>
      <c r="AX200" s="20">
        <v>0</v>
      </c>
      <c r="AY200" s="16">
        <v>0</v>
      </c>
      <c r="AZ200" s="20">
        <v>0</v>
      </c>
      <c r="BA200" s="16">
        <v>0</v>
      </c>
      <c r="BB200" s="20">
        <v>0</v>
      </c>
      <c r="BC200" s="13" t="s">
        <v>145</v>
      </c>
      <c r="BD200" s="16">
        <v>150</v>
      </c>
      <c r="BE200" s="16">
        <v>323</v>
      </c>
      <c r="BF200" s="16">
        <v>305</v>
      </c>
      <c r="BG200" s="16">
        <f t="shared" si="195"/>
        <v>778</v>
      </c>
      <c r="BH200" s="20">
        <v>150</v>
      </c>
      <c r="BI200" s="20">
        <f>Table1[[#This Row],[Check 2 Students Total]]*Table1[[#This Row],[Summer 2018 Price Check]]</f>
        <v>116700</v>
      </c>
      <c r="BJ200" s="16">
        <v>0</v>
      </c>
      <c r="BK200" s="20">
        <f>Table1[[#This Row],[Summer 2018 Price Check]]*BJ200</f>
        <v>0</v>
      </c>
      <c r="BL200" s="16">
        <f>IF(Table1[[#This Row],[Sustainability Check 2 (2018-2019) Status]]="Continued", Table1[[#This Row],[Check 2 Students Fall]], 0)</f>
        <v>323</v>
      </c>
      <c r="BM200" s="20">
        <f>Table1[[#This Row],[Summer 2018 Price Check]]*BL200</f>
        <v>48450</v>
      </c>
      <c r="BN200" s="15">
        <f>IF(Table1[[#This Row],[Sustainability Check 2 (2018-2019) Status]]="Continued", Table1[Check 2 Students Spring], 0)</f>
        <v>305</v>
      </c>
      <c r="BO200" s="20">
        <f>Table1[[#This Row],[Summer 2018 Price Check]]*Table1[[#This Row],[Spring 2019 Students]]</f>
        <v>45750</v>
      </c>
      <c r="BP200" s="16">
        <f t="shared" si="196"/>
        <v>628</v>
      </c>
      <c r="BQ200" s="20">
        <f t="shared" si="197"/>
        <v>94200</v>
      </c>
      <c r="BR200" s="13" t="s">
        <v>145</v>
      </c>
      <c r="BS200" s="16">
        <v>150</v>
      </c>
      <c r="BT200" s="16">
        <v>323</v>
      </c>
      <c r="BU200" s="16">
        <v>305</v>
      </c>
      <c r="BV200" s="16">
        <f t="shared" si="198"/>
        <v>778</v>
      </c>
      <c r="BW200" s="20">
        <v>150</v>
      </c>
      <c r="BX200" s="20">
        <f t="shared" si="199"/>
        <v>116700</v>
      </c>
      <c r="BY200" s="13" t="s">
        <v>814</v>
      </c>
      <c r="BZ200" s="15">
        <f>IF(Table1[[#This Row],[Check 3 Status]]="Continued", Table1[[#This Row],[Check 3 Students Summer]], 0)</f>
        <v>150</v>
      </c>
      <c r="CA200" s="20">
        <f>Table1[[#This Row],[Check 3 Per Student Savings]]*BZ200</f>
        <v>22500</v>
      </c>
      <c r="CB200" s="15">
        <f>IF(Table1[[#This Row],[Check 3 Status]]="Continued", Table1[[#This Row],[Check 3 Students Fall]], 0)</f>
        <v>323</v>
      </c>
      <c r="CC200" s="20">
        <f>Table1[[#This Row],[Check 3 Per Student Savings]]*CB200</f>
        <v>48450</v>
      </c>
      <c r="CD200" s="15">
        <f>IF(Table1[[#This Row],[Check 3 Status]]="Continued", Table1[[#This Row],[Check 3 Students Spring]], 0)</f>
        <v>305</v>
      </c>
      <c r="CE200" s="20">
        <f>Table1[[#This Row],[Check 3 Per Student Savings]]*CD200</f>
        <v>45750</v>
      </c>
      <c r="CF200" s="15">
        <f t="shared" si="200"/>
        <v>778</v>
      </c>
      <c r="CG200" s="20">
        <f t="shared" si="201"/>
        <v>116700</v>
      </c>
      <c r="CH200" s="20" t="s">
        <v>145</v>
      </c>
      <c r="CI200" s="15">
        <v>150</v>
      </c>
      <c r="CJ200" s="15">
        <v>323</v>
      </c>
      <c r="CK200" s="15">
        <v>305</v>
      </c>
      <c r="CL200" s="15">
        <f>CI200+CJ200+CK200</f>
        <v>778</v>
      </c>
      <c r="CM200" s="20">
        <v>150</v>
      </c>
      <c r="CN200" s="20">
        <f t="shared" si="202"/>
        <v>116700</v>
      </c>
      <c r="CO200" s="15">
        <f>IF(Table1[[#This Row],[Check 4 Status]]="Continued", Table1[[#This Row],[Check 4 Students Summer]], 0)</f>
        <v>150</v>
      </c>
      <c r="CP200" s="20">
        <f>Table1[[#This Row],[Check 4 Per Student Savings]]*CO200</f>
        <v>22500</v>
      </c>
      <c r="CQ200" s="15">
        <f>IF(Table1[[#This Row],[Check 4 Status]]="Continued", Table1[[#This Row],[Check 4 Students Fall]], 0)</f>
        <v>323</v>
      </c>
      <c r="CR200" s="20">
        <f>Table1[[#This Row],[Check 4 Per Student Savings]]*CQ200</f>
        <v>48450</v>
      </c>
      <c r="CS200" s="15">
        <f>IF(Table1[[#This Row],[Check 4 Status]]="Continued", Table1[[#This Row],[Check 4 Students Spring]], 0)</f>
        <v>305</v>
      </c>
      <c r="CT200" s="20">
        <f>Table1[[#This Row],[Check 4 Per Student Savings]]*CS200</f>
        <v>45750</v>
      </c>
      <c r="CU200" s="89">
        <f t="shared" si="203"/>
        <v>778</v>
      </c>
      <c r="CV200" s="20">
        <f t="shared" si="204"/>
        <v>116700</v>
      </c>
      <c r="CW200" s="20" t="s">
        <v>145</v>
      </c>
      <c r="CX200" s="15">
        <v>139</v>
      </c>
      <c r="CY200" s="15">
        <v>460</v>
      </c>
      <c r="CZ200" s="15">
        <v>616</v>
      </c>
      <c r="DA200" s="15">
        <f t="shared" si="205"/>
        <v>1215</v>
      </c>
      <c r="DB200" s="20">
        <v>149.5</v>
      </c>
      <c r="DC200" s="20">
        <f t="shared" si="206"/>
        <v>181642.5</v>
      </c>
      <c r="DD200" s="23" t="s">
        <v>136</v>
      </c>
      <c r="DE200" s="15">
        <f>IF(Table1[[#This Row],[Check 5 Status]]="Continued", Table1[[#This Row],[Check 5 Students Summer]], 0)</f>
        <v>139</v>
      </c>
      <c r="DF200" s="20">
        <f>Table1[[#This Row],[Check 5 Per Student Savings]]*DE200</f>
        <v>20780.5</v>
      </c>
      <c r="DG200" s="15">
        <f>IF(Table1[[#This Row],[Check 5 Status]]="Continued", Table1[[#This Row],[Check 5 Students Fall]], 0)</f>
        <v>460</v>
      </c>
      <c r="DH200" s="20">
        <f>Table1[[#This Row],[Check 5 Per Student Savings]]*DG200</f>
        <v>68770</v>
      </c>
      <c r="DI200" s="15">
        <f>IF(Table1[[#This Row],[Check 5 Status]]="Continued", Table1[[#This Row],[Check 5 Students Spring]], 0)</f>
        <v>616</v>
      </c>
      <c r="DJ200" s="20">
        <f>Table1[[#This Row],[Check 5 Per Student Savings]]*DI200</f>
        <v>92092</v>
      </c>
      <c r="DK200" s="15">
        <f t="shared" si="207"/>
        <v>1215</v>
      </c>
      <c r="DL200" s="20">
        <f t="shared" si="208"/>
        <v>181642.5</v>
      </c>
      <c r="DM200" s="20" t="s">
        <v>145</v>
      </c>
      <c r="DN200" s="15">
        <v>139</v>
      </c>
      <c r="DO200" s="15">
        <v>460</v>
      </c>
      <c r="DP200" s="15">
        <v>616</v>
      </c>
      <c r="DQ200" s="15">
        <f t="shared" si="209"/>
        <v>1215</v>
      </c>
      <c r="DR200" s="20">
        <v>149.5</v>
      </c>
      <c r="DS200" s="20">
        <f t="shared" si="210"/>
        <v>181642.5</v>
      </c>
      <c r="DT200" s="23" t="s">
        <v>136</v>
      </c>
      <c r="DU200" s="15">
        <f>IF(Table1[[#This Row],[Check 6 Status]]="Continued", Table1[[#This Row],[Check 6 Students Summer]], 0)</f>
        <v>139</v>
      </c>
      <c r="DV200" s="20">
        <f>Table1[[#This Row],[Check 6 Per Student Savings]]*DU200</f>
        <v>20780.5</v>
      </c>
      <c r="DW200" s="15">
        <f>IF(Table1[[#This Row],[Check 6 Status]]="Continued", Table1[[#This Row],[Check 6 Students Fall]], 0)</f>
        <v>460</v>
      </c>
      <c r="DX200" s="20">
        <f>Table1[[#This Row],[Check 6 Per Student Savings]]*DW200</f>
        <v>68770</v>
      </c>
      <c r="DY200" s="15">
        <f>IF(Table1[[#This Row],[Check 6 Status]]="Continued", Table1[[#This Row],[Check 6 Students Spring]], 0)</f>
        <v>616</v>
      </c>
      <c r="DZ200" s="20">
        <f>Table1[[#This Row],[Check 6 Per Student Savings]]*DY200</f>
        <v>92092</v>
      </c>
      <c r="EA200" s="15">
        <f t="shared" si="211"/>
        <v>1215</v>
      </c>
      <c r="EB200" s="20">
        <f t="shared" si="212"/>
        <v>181642.5</v>
      </c>
      <c r="EC200"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4614</v>
      </c>
      <c r="ED200"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690885</v>
      </c>
      <c r="EE200" s="20">
        <f>Table1[[#This Row],[Grand Total Savings]]/Table1[[#This Row],[Total Award]]</f>
        <v>23.029499999999999</v>
      </c>
      <c r="EF200" s="13"/>
      <c r="EG200" s="13"/>
      <c r="EH200" s="13"/>
      <c r="EI200" s="13"/>
      <c r="EJ200" s="13"/>
      <c r="EK200" s="13"/>
      <c r="EL200" s="13"/>
      <c r="FB200" s="13"/>
      <c r="FC200" s="13"/>
      <c r="FD200" s="13"/>
      <c r="FE200" s="13"/>
    </row>
    <row r="201" spans="1:161" x14ac:dyDescent="0.25">
      <c r="A201" s="116">
        <v>357</v>
      </c>
      <c r="B201" s="40">
        <v>11</v>
      </c>
      <c r="C201" s="23" t="s">
        <v>4</v>
      </c>
      <c r="D201" s="71" t="s">
        <v>134</v>
      </c>
      <c r="E201" s="13" t="s">
        <v>233</v>
      </c>
      <c r="F201" s="52">
        <v>10800</v>
      </c>
      <c r="G201" s="23" t="s">
        <v>136</v>
      </c>
      <c r="H201" s="28" t="s">
        <v>639</v>
      </c>
      <c r="I201" s="28" t="s">
        <v>640</v>
      </c>
      <c r="J201" s="28" t="s">
        <v>892</v>
      </c>
      <c r="K201" s="28" t="s">
        <v>873</v>
      </c>
      <c r="L201" s="28" t="s">
        <v>643</v>
      </c>
      <c r="M201" s="13" t="s">
        <v>163</v>
      </c>
      <c r="N201" s="13" t="s">
        <v>163</v>
      </c>
      <c r="O201" s="13" t="s">
        <v>163</v>
      </c>
      <c r="P201" s="20">
        <v>16316</v>
      </c>
      <c r="Q201" s="13">
        <v>85</v>
      </c>
      <c r="R201" s="20">
        <v>192</v>
      </c>
      <c r="S201" s="15">
        <v>30</v>
      </c>
      <c r="T201" s="15">
        <v>30</v>
      </c>
      <c r="U201" s="15">
        <v>85</v>
      </c>
      <c r="V201" s="13" t="s">
        <v>809</v>
      </c>
      <c r="W201" s="13" t="s">
        <v>144</v>
      </c>
      <c r="Z201" s="13" t="s">
        <v>145</v>
      </c>
      <c r="AA201" s="15">
        <v>0</v>
      </c>
      <c r="AB201" s="20">
        <v>0</v>
      </c>
      <c r="AC201" s="15">
        <v>0</v>
      </c>
      <c r="AD201" s="20">
        <f t="shared" si="190"/>
        <v>0</v>
      </c>
      <c r="AE201" s="15">
        <v>0</v>
      </c>
      <c r="AF201" s="20">
        <f t="shared" si="191"/>
        <v>0</v>
      </c>
      <c r="AG201" s="15">
        <v>0</v>
      </c>
      <c r="AH201" s="20">
        <f t="shared" si="192"/>
        <v>0</v>
      </c>
      <c r="AI201" s="15">
        <v>0</v>
      </c>
      <c r="AJ201" s="20">
        <f t="shared" si="193"/>
        <v>0</v>
      </c>
      <c r="AK201" s="15">
        <v>0</v>
      </c>
      <c r="AL201" s="20">
        <f t="shared" si="194"/>
        <v>0</v>
      </c>
      <c r="AM201" s="15">
        <v>0</v>
      </c>
      <c r="AN201" s="20">
        <v>0</v>
      </c>
      <c r="AO201" s="16">
        <v>0</v>
      </c>
      <c r="AP201" s="20">
        <v>0</v>
      </c>
      <c r="AQ201" s="16">
        <v>0</v>
      </c>
      <c r="AR201" s="20">
        <v>0</v>
      </c>
      <c r="AS201" s="16">
        <v>0</v>
      </c>
      <c r="AT201" s="20">
        <v>0</v>
      </c>
      <c r="AU201" s="16">
        <v>0</v>
      </c>
      <c r="AV201" s="20">
        <v>0</v>
      </c>
      <c r="AW201" s="16">
        <v>0</v>
      </c>
      <c r="AX201" s="20">
        <v>0</v>
      </c>
      <c r="AY201" s="16">
        <v>0</v>
      </c>
      <c r="AZ201" s="20">
        <v>0</v>
      </c>
      <c r="BA201" s="16">
        <v>0</v>
      </c>
      <c r="BB201" s="20">
        <v>0</v>
      </c>
      <c r="BC201" s="13" t="s">
        <v>145</v>
      </c>
      <c r="BD201" s="16">
        <v>30</v>
      </c>
      <c r="BE201" s="16">
        <v>30</v>
      </c>
      <c r="BF201" s="16">
        <v>85</v>
      </c>
      <c r="BG201" s="16">
        <f t="shared" si="195"/>
        <v>145</v>
      </c>
      <c r="BH201" s="20">
        <v>192</v>
      </c>
      <c r="BI201" s="20">
        <f>Table1[[#This Row],[Check 2 Students Total]]*Table1[[#This Row],[Summer 2018 Price Check]]</f>
        <v>27840</v>
      </c>
      <c r="BJ201" s="16">
        <f>IF(Table1[[#This Row],[Sustainability Check 2 (2018-2019) Status]]="Continued", Table1[[#This Row],[Check 2 Students Summer]], 0)</f>
        <v>30</v>
      </c>
      <c r="BK201" s="20">
        <f>Table1[[#This Row],[Summer 2018 Price Check]]*BJ201</f>
        <v>5760</v>
      </c>
      <c r="BL201" s="16">
        <f>IF(Table1[[#This Row],[Sustainability Check 2 (2018-2019) Status]]="Continued", Table1[[#This Row],[Check 2 Students Fall]], 0)</f>
        <v>30</v>
      </c>
      <c r="BM201" s="20">
        <f>Table1[[#This Row],[Summer 2018 Price Check]]*BL201</f>
        <v>5760</v>
      </c>
      <c r="BN201" s="15">
        <f>IF(Table1[[#This Row],[Sustainability Check 2 (2018-2019) Status]]="Continued", Table1[Check 2 Students Spring], 0)</f>
        <v>85</v>
      </c>
      <c r="BO201" s="20">
        <f>Table1[[#This Row],[Summer 2018 Price Check]]*Table1[[#This Row],[Spring 2019 Students]]</f>
        <v>16320</v>
      </c>
      <c r="BP201" s="16">
        <f t="shared" si="196"/>
        <v>145</v>
      </c>
      <c r="BQ201" s="20">
        <f t="shared" si="197"/>
        <v>27840</v>
      </c>
      <c r="BR201" s="13" t="s">
        <v>156</v>
      </c>
      <c r="BS201" s="16">
        <v>30</v>
      </c>
      <c r="BT201" s="16">
        <v>30</v>
      </c>
      <c r="BU201" s="16">
        <v>85</v>
      </c>
      <c r="BV201" s="16">
        <f t="shared" si="198"/>
        <v>145</v>
      </c>
      <c r="BW201" s="20">
        <v>192</v>
      </c>
      <c r="BX201" s="20">
        <f t="shared" si="199"/>
        <v>27840</v>
      </c>
      <c r="BY201" s="13" t="s">
        <v>809</v>
      </c>
      <c r="BZ201" s="15">
        <f>IF(Table1[[#This Row],[Check 3 Status]]="Continued", Table1[[#This Row],[Check 3 Students Summer]], 0)</f>
        <v>0</v>
      </c>
      <c r="CA201" s="20">
        <f>Table1[[#This Row],[Check 3 Per Student Savings]]*BZ201</f>
        <v>0</v>
      </c>
      <c r="CB201" s="15">
        <f>IF(Table1[[#This Row],[Check 3 Status]]="Continued", Table1[[#This Row],[Check 3 Students Fall]], 0)</f>
        <v>0</v>
      </c>
      <c r="CC201" s="20">
        <f>Table1[[#This Row],[Check 3 Per Student Savings]]*CB201</f>
        <v>0</v>
      </c>
      <c r="CD201" s="15">
        <f>IF(Table1[[#This Row],[Check 3 Status]]="Continued", Table1[[#This Row],[Check 3 Students Spring]], 0)</f>
        <v>0</v>
      </c>
      <c r="CE201" s="20">
        <f>Table1[[#This Row],[Check 3 Per Student Savings]]*CD201</f>
        <v>0</v>
      </c>
      <c r="CF201" s="15">
        <f t="shared" si="200"/>
        <v>0</v>
      </c>
      <c r="CG201" s="20">
        <f t="shared" si="201"/>
        <v>0</v>
      </c>
      <c r="CH201" s="20" t="s">
        <v>156</v>
      </c>
      <c r="CI201" s="15">
        <v>30</v>
      </c>
      <c r="CJ201" s="15">
        <v>30</v>
      </c>
      <c r="CK201" s="15">
        <v>85</v>
      </c>
      <c r="CL201" s="15">
        <v>0</v>
      </c>
      <c r="CM201" s="20">
        <v>192</v>
      </c>
      <c r="CN201" s="20">
        <f t="shared" si="202"/>
        <v>0</v>
      </c>
      <c r="CO201" s="15">
        <f>IF(Table1[[#This Row],[Check 4 Status]]="Continued", Table1[[#This Row],[Check 4 Students Summer]], 0)</f>
        <v>0</v>
      </c>
      <c r="CP201" s="20">
        <f>Table1[[#This Row],[Check 4 Per Student Savings]]*CO201</f>
        <v>0</v>
      </c>
      <c r="CQ201" s="15">
        <f>IF(Table1[[#This Row],[Check 4 Status]]="Continued", Table1[[#This Row],[Check 4 Students Fall]], 0)</f>
        <v>0</v>
      </c>
      <c r="CR201" s="20">
        <f>Table1[[#This Row],[Check 4 Per Student Savings]]*CQ201</f>
        <v>0</v>
      </c>
      <c r="CS201" s="15">
        <f>IF(Table1[[#This Row],[Check 4 Status]]="Continued", Table1[[#This Row],[Check 4 Students Spring]], 0)</f>
        <v>0</v>
      </c>
      <c r="CT201" s="20">
        <f>Table1[[#This Row],[Check 4 Per Student Savings]]*CS201</f>
        <v>0</v>
      </c>
      <c r="CU201" s="89">
        <f t="shared" si="203"/>
        <v>0</v>
      </c>
      <c r="CV201" s="20">
        <f t="shared" si="204"/>
        <v>0</v>
      </c>
      <c r="CW201" s="20" t="s">
        <v>156</v>
      </c>
      <c r="CX201" s="15">
        <v>30</v>
      </c>
      <c r="CY201" s="15">
        <v>30</v>
      </c>
      <c r="CZ201" s="15">
        <v>85</v>
      </c>
      <c r="DA201" s="15">
        <f t="shared" si="205"/>
        <v>145</v>
      </c>
      <c r="DB201" s="20">
        <v>192</v>
      </c>
      <c r="DC201" s="20">
        <f t="shared" si="206"/>
        <v>27840</v>
      </c>
      <c r="DD201" s="23" t="s">
        <v>136</v>
      </c>
      <c r="DE201" s="15">
        <f>IF(Table1[[#This Row],[Check 5 Status]]="Continued", Table1[[#This Row],[Check 5 Students Summer]], 0)</f>
        <v>0</v>
      </c>
      <c r="DF201" s="20">
        <f>Table1[[#This Row],[Check 5 Per Student Savings]]*DE201</f>
        <v>0</v>
      </c>
      <c r="DG201" s="15">
        <f>IF(Table1[[#This Row],[Check 5 Status]]="Continued", Table1[[#This Row],[Check 5 Students Fall]], 0)</f>
        <v>0</v>
      </c>
      <c r="DH201" s="20">
        <f>Table1[[#This Row],[Check 5 Per Student Savings]]*DG201</f>
        <v>0</v>
      </c>
      <c r="DI201" s="15">
        <f>IF(Table1[[#This Row],[Check 5 Status]]="Continued", Table1[[#This Row],[Check 5 Students Spring]], 0)</f>
        <v>0</v>
      </c>
      <c r="DJ201" s="20">
        <f>Table1[[#This Row],[Check 5 Per Student Savings]]*DI201</f>
        <v>0</v>
      </c>
      <c r="DK201" s="15">
        <f t="shared" si="207"/>
        <v>0</v>
      </c>
      <c r="DL201" s="20">
        <f t="shared" si="208"/>
        <v>0</v>
      </c>
      <c r="DM201" s="20" t="s">
        <v>156</v>
      </c>
      <c r="DN201" s="15">
        <v>30</v>
      </c>
      <c r="DO201" s="15">
        <v>30</v>
      </c>
      <c r="DP201" s="15">
        <v>85</v>
      </c>
      <c r="DQ201" s="15">
        <f t="shared" si="209"/>
        <v>145</v>
      </c>
      <c r="DR201" s="20">
        <v>192</v>
      </c>
      <c r="DS201" s="20">
        <f t="shared" si="210"/>
        <v>27840</v>
      </c>
      <c r="DT201" s="23" t="s">
        <v>136</v>
      </c>
      <c r="DU201" s="15">
        <f>IF(Table1[[#This Row],[Check 6 Status]]="Continued", Table1[[#This Row],[Check 6 Students Summer]], 0)</f>
        <v>0</v>
      </c>
      <c r="DV201" s="20">
        <f>Table1[[#This Row],[Check 6 Per Student Savings]]*DU201</f>
        <v>0</v>
      </c>
      <c r="DW201" s="15">
        <f>IF(Table1[[#This Row],[Check 6 Status]]="Continued", Table1[[#This Row],[Check 6 Students Fall]], 0)</f>
        <v>0</v>
      </c>
      <c r="DX201" s="20">
        <f>Table1[[#This Row],[Check 6 Per Student Savings]]*DW201</f>
        <v>0</v>
      </c>
      <c r="DY201" s="15">
        <f>IF(Table1[[#This Row],[Check 6 Status]]="Continued", Table1[[#This Row],[Check 6 Students Spring]], 0)</f>
        <v>0</v>
      </c>
      <c r="DZ201" s="20">
        <f>Table1[[#This Row],[Check 6 Per Student Savings]]*DY201</f>
        <v>0</v>
      </c>
      <c r="EA201" s="15">
        <f t="shared" si="211"/>
        <v>0</v>
      </c>
      <c r="EB201" s="20">
        <f t="shared" si="212"/>
        <v>0</v>
      </c>
      <c r="EC201"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145</v>
      </c>
      <c r="ED201"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27840</v>
      </c>
      <c r="EE201" s="20">
        <f>Table1[[#This Row],[Grand Total Savings]]/Table1[[#This Row],[Total Award]]</f>
        <v>2.5777777777777779</v>
      </c>
      <c r="EF201" s="13"/>
      <c r="EG201" s="13"/>
      <c r="EH201" s="13"/>
      <c r="EI201" s="13"/>
      <c r="EJ201" s="13"/>
      <c r="EK201" s="13"/>
      <c r="EL201" s="13"/>
      <c r="FB201" s="13"/>
      <c r="FC201" s="13"/>
      <c r="FD201" s="13"/>
      <c r="FE201" s="13"/>
    </row>
    <row r="202" spans="1:161" x14ac:dyDescent="0.25">
      <c r="A202" s="116">
        <v>359</v>
      </c>
      <c r="B202" s="39">
        <v>11</v>
      </c>
      <c r="C202" s="23" t="s">
        <v>4</v>
      </c>
      <c r="D202" s="71" t="s">
        <v>134</v>
      </c>
      <c r="E202" s="13" t="s">
        <v>171</v>
      </c>
      <c r="F202" s="52">
        <v>30000</v>
      </c>
      <c r="G202" s="23" t="s">
        <v>136</v>
      </c>
      <c r="H202" s="28" t="s">
        <v>893</v>
      </c>
      <c r="I202" s="28" t="s">
        <v>894</v>
      </c>
      <c r="J202" s="28" t="s">
        <v>895</v>
      </c>
      <c r="K202" s="28" t="s">
        <v>896</v>
      </c>
      <c r="L202" s="28" t="s">
        <v>305</v>
      </c>
      <c r="M202" s="13" t="s">
        <v>154</v>
      </c>
      <c r="N202" s="13" t="s">
        <v>154</v>
      </c>
      <c r="O202" s="13" t="s">
        <v>154</v>
      </c>
      <c r="P202" s="20">
        <v>350000</v>
      </c>
      <c r="Q202" s="13">
        <v>5800</v>
      </c>
      <c r="R202" s="20">
        <v>130</v>
      </c>
      <c r="S202" s="15">
        <v>5800</v>
      </c>
      <c r="T202" s="15">
        <v>3000</v>
      </c>
      <c r="U202" s="15">
        <v>2400</v>
      </c>
      <c r="V202" s="13" t="s">
        <v>814</v>
      </c>
      <c r="W202" s="13" t="s">
        <v>144</v>
      </c>
      <c r="Z202" s="13" t="s">
        <v>145</v>
      </c>
      <c r="AA202" s="15">
        <v>0</v>
      </c>
      <c r="AB202" s="20">
        <v>0</v>
      </c>
      <c r="AC202" s="15">
        <v>0</v>
      </c>
      <c r="AD202" s="20">
        <f t="shared" si="190"/>
        <v>0</v>
      </c>
      <c r="AE202" s="15">
        <v>0</v>
      </c>
      <c r="AF202" s="20">
        <f t="shared" si="191"/>
        <v>0</v>
      </c>
      <c r="AG202" s="15">
        <v>0</v>
      </c>
      <c r="AH202" s="20">
        <f t="shared" si="192"/>
        <v>0</v>
      </c>
      <c r="AI202" s="15">
        <v>0</v>
      </c>
      <c r="AJ202" s="20">
        <f t="shared" si="193"/>
        <v>0</v>
      </c>
      <c r="AK202" s="15">
        <v>0</v>
      </c>
      <c r="AL202" s="20">
        <f t="shared" si="194"/>
        <v>0</v>
      </c>
      <c r="AM202" s="15">
        <v>0</v>
      </c>
      <c r="AN202" s="20">
        <v>0</v>
      </c>
      <c r="AO202" s="16">
        <v>0</v>
      </c>
      <c r="AP202" s="20">
        <v>0</v>
      </c>
      <c r="AQ202" s="16">
        <v>0</v>
      </c>
      <c r="AR202" s="20">
        <v>0</v>
      </c>
      <c r="AS202" s="16">
        <v>0</v>
      </c>
      <c r="AT202" s="20">
        <v>0</v>
      </c>
      <c r="AU202" s="16">
        <v>0</v>
      </c>
      <c r="AV202" s="20">
        <v>0</v>
      </c>
      <c r="AW202" s="16">
        <v>0</v>
      </c>
      <c r="AX202" s="20">
        <v>0</v>
      </c>
      <c r="AY202" s="16">
        <v>0</v>
      </c>
      <c r="AZ202" s="20">
        <v>0</v>
      </c>
      <c r="BA202" s="16">
        <v>0</v>
      </c>
      <c r="BB202" s="20">
        <v>0</v>
      </c>
      <c r="BC202" s="13" t="s">
        <v>145</v>
      </c>
      <c r="BD202" s="16">
        <v>5800</v>
      </c>
      <c r="BE202" s="16">
        <v>3000</v>
      </c>
      <c r="BF202" s="16">
        <v>2400</v>
      </c>
      <c r="BG202" s="16">
        <f t="shared" si="195"/>
        <v>11200</v>
      </c>
      <c r="BH202" s="20">
        <v>130</v>
      </c>
      <c r="BI202" s="20">
        <f>Table1[[#This Row],[Check 2 Students Total]]*Table1[[#This Row],[Summer 2018 Price Check]]</f>
        <v>1456000</v>
      </c>
      <c r="BJ202" s="16">
        <v>0</v>
      </c>
      <c r="BK202" s="20">
        <f>Table1[[#This Row],[Summer 2018 Price Check]]*BJ202</f>
        <v>0</v>
      </c>
      <c r="BL202" s="16">
        <f>IF(Table1[[#This Row],[Sustainability Check 2 (2018-2019) Status]]="Continued", Table1[[#This Row],[Check 2 Students Fall]], 0)</f>
        <v>3000</v>
      </c>
      <c r="BM202" s="20">
        <f>Table1[[#This Row],[Summer 2018 Price Check]]*BL202</f>
        <v>390000</v>
      </c>
      <c r="BN202" s="15">
        <f>IF(Table1[[#This Row],[Sustainability Check 2 (2018-2019) Status]]="Continued", Table1[Check 2 Students Spring], 0)</f>
        <v>2400</v>
      </c>
      <c r="BO202" s="20">
        <f>Table1[[#This Row],[Summer 2018 Price Check]]*Table1[[#This Row],[Spring 2019 Students]]</f>
        <v>312000</v>
      </c>
      <c r="BP202" s="16">
        <f t="shared" si="196"/>
        <v>5400</v>
      </c>
      <c r="BQ202" s="20">
        <f t="shared" si="197"/>
        <v>702000</v>
      </c>
      <c r="BR202" s="13" t="s">
        <v>145</v>
      </c>
      <c r="BS202" s="16">
        <v>5800</v>
      </c>
      <c r="BT202" s="16">
        <v>3000</v>
      </c>
      <c r="BU202" s="16">
        <v>2400</v>
      </c>
      <c r="BV202" s="16">
        <f t="shared" si="198"/>
        <v>11200</v>
      </c>
      <c r="BW202" s="20">
        <v>130</v>
      </c>
      <c r="BX202" s="20">
        <f t="shared" si="199"/>
        <v>1456000</v>
      </c>
      <c r="BY202" s="13" t="s">
        <v>814</v>
      </c>
      <c r="BZ202" s="15">
        <f>IF(Table1[[#This Row],[Check 3 Status]]="Continued", Table1[[#This Row],[Check 3 Students Summer]], 0)</f>
        <v>5800</v>
      </c>
      <c r="CA202" s="20">
        <f>Table1[[#This Row],[Check 3 Per Student Savings]]*BZ202</f>
        <v>754000</v>
      </c>
      <c r="CB202" s="15">
        <f>IF(Table1[[#This Row],[Check 3 Status]]="Continued", Table1[[#This Row],[Check 3 Students Fall]], 0)</f>
        <v>3000</v>
      </c>
      <c r="CC202" s="20">
        <f>Table1[[#This Row],[Check 3 Per Student Savings]]*CB202</f>
        <v>390000</v>
      </c>
      <c r="CD202" s="15">
        <f>IF(Table1[[#This Row],[Check 3 Status]]="Continued", Table1[[#This Row],[Check 3 Students Spring]], 0)</f>
        <v>2400</v>
      </c>
      <c r="CE202" s="20">
        <f>Table1[[#This Row],[Check 3 Per Student Savings]]*CD202</f>
        <v>312000</v>
      </c>
      <c r="CF202" s="15">
        <f t="shared" si="200"/>
        <v>11200</v>
      </c>
      <c r="CG202" s="20">
        <f t="shared" si="201"/>
        <v>1456000</v>
      </c>
      <c r="CH202" s="20" t="s">
        <v>156</v>
      </c>
      <c r="CI202" s="15">
        <v>5800</v>
      </c>
      <c r="CJ202" s="15">
        <v>3000</v>
      </c>
      <c r="CK202" s="15">
        <v>2400</v>
      </c>
      <c r="CL202" s="15">
        <v>0</v>
      </c>
      <c r="CM202" s="20">
        <v>130</v>
      </c>
      <c r="CN202" s="20">
        <f t="shared" si="202"/>
        <v>0</v>
      </c>
      <c r="CO202" s="15">
        <f>IF(Table1[[#This Row],[Check 4 Status]]="Continued", Table1[[#This Row],[Check 4 Students Summer]], 0)</f>
        <v>0</v>
      </c>
      <c r="CP202" s="20">
        <f>Table1[[#This Row],[Check 4 Per Student Savings]]*CO202</f>
        <v>0</v>
      </c>
      <c r="CQ202" s="15">
        <f>IF(Table1[[#This Row],[Check 4 Status]]="Continued", Table1[[#This Row],[Check 4 Students Fall]], 0)</f>
        <v>0</v>
      </c>
      <c r="CR202" s="20">
        <f>Table1[[#This Row],[Check 4 Per Student Savings]]*CQ202</f>
        <v>0</v>
      </c>
      <c r="CS202" s="15">
        <f>IF(Table1[[#This Row],[Check 4 Status]]="Continued", Table1[[#This Row],[Check 4 Students Spring]], 0)</f>
        <v>0</v>
      </c>
      <c r="CT202" s="20">
        <f>Table1[[#This Row],[Check 4 Per Student Savings]]*CS202</f>
        <v>0</v>
      </c>
      <c r="CU202" s="89">
        <f t="shared" si="203"/>
        <v>0</v>
      </c>
      <c r="CV202" s="20">
        <f t="shared" si="204"/>
        <v>0</v>
      </c>
      <c r="CW202" s="20" t="s">
        <v>156</v>
      </c>
      <c r="CX202" s="15">
        <v>5800</v>
      </c>
      <c r="CY202" s="15">
        <v>3000</v>
      </c>
      <c r="CZ202" s="15">
        <v>2400</v>
      </c>
      <c r="DA202" s="15">
        <f t="shared" si="205"/>
        <v>11200</v>
      </c>
      <c r="DB202" s="20">
        <v>130</v>
      </c>
      <c r="DC202" s="20">
        <f t="shared" si="206"/>
        <v>1456000</v>
      </c>
      <c r="DD202" s="23" t="s">
        <v>136</v>
      </c>
      <c r="DE202" s="15">
        <f>IF(Table1[[#This Row],[Check 5 Status]]="Continued", Table1[[#This Row],[Check 5 Students Summer]], 0)</f>
        <v>0</v>
      </c>
      <c r="DF202" s="20">
        <f>Table1[[#This Row],[Check 5 Per Student Savings]]*DE202</f>
        <v>0</v>
      </c>
      <c r="DG202" s="15">
        <f>IF(Table1[[#This Row],[Check 5 Status]]="Continued", Table1[[#This Row],[Check 5 Students Fall]], 0)</f>
        <v>0</v>
      </c>
      <c r="DH202" s="20">
        <f>Table1[[#This Row],[Check 5 Per Student Savings]]*DG202</f>
        <v>0</v>
      </c>
      <c r="DI202" s="15">
        <f>IF(Table1[[#This Row],[Check 5 Status]]="Continued", Table1[[#This Row],[Check 5 Students Spring]], 0)</f>
        <v>0</v>
      </c>
      <c r="DJ202" s="20">
        <f>Table1[[#This Row],[Check 5 Per Student Savings]]*DI202</f>
        <v>0</v>
      </c>
      <c r="DK202" s="15">
        <f t="shared" si="207"/>
        <v>0</v>
      </c>
      <c r="DL202" s="20">
        <f t="shared" si="208"/>
        <v>0</v>
      </c>
      <c r="DM202" s="20" t="s">
        <v>156</v>
      </c>
      <c r="DN202" s="15">
        <v>5800</v>
      </c>
      <c r="DO202" s="15">
        <v>3000</v>
      </c>
      <c r="DP202" s="15">
        <v>2400</v>
      </c>
      <c r="DQ202" s="15">
        <f t="shared" si="209"/>
        <v>11200</v>
      </c>
      <c r="DR202" s="20">
        <v>130</v>
      </c>
      <c r="DS202" s="20">
        <f t="shared" si="210"/>
        <v>1456000</v>
      </c>
      <c r="DT202" s="23" t="s">
        <v>136</v>
      </c>
      <c r="DU202" s="15">
        <f>IF(Table1[[#This Row],[Check 6 Status]]="Continued", Table1[[#This Row],[Check 6 Students Summer]], 0)</f>
        <v>0</v>
      </c>
      <c r="DV202" s="20">
        <f>Table1[[#This Row],[Check 6 Per Student Savings]]*DU202</f>
        <v>0</v>
      </c>
      <c r="DW202" s="15">
        <f>IF(Table1[[#This Row],[Check 6 Status]]="Continued", Table1[[#This Row],[Check 6 Students Fall]], 0)</f>
        <v>0</v>
      </c>
      <c r="DX202" s="20">
        <f>Table1[[#This Row],[Check 6 Per Student Savings]]*DW202</f>
        <v>0</v>
      </c>
      <c r="DY202" s="15">
        <f>IF(Table1[[#This Row],[Check 6 Status]]="Continued", Table1[[#This Row],[Check 6 Students Spring]], 0)</f>
        <v>0</v>
      </c>
      <c r="DZ202" s="20">
        <f>Table1[[#This Row],[Check 6 Per Student Savings]]*DY202</f>
        <v>0</v>
      </c>
      <c r="EA202" s="15">
        <f t="shared" si="211"/>
        <v>0</v>
      </c>
      <c r="EB202" s="20">
        <f t="shared" si="212"/>
        <v>0</v>
      </c>
      <c r="EC202"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16600</v>
      </c>
      <c r="ED202"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2158000</v>
      </c>
      <c r="EE202" s="20">
        <f>Table1[[#This Row],[Grand Total Savings]]/Table1[[#This Row],[Total Award]]</f>
        <v>71.933333333333337</v>
      </c>
      <c r="EF202" s="13"/>
      <c r="EG202" s="13"/>
      <c r="EH202" s="13"/>
      <c r="EI202" s="13"/>
      <c r="EJ202" s="13"/>
      <c r="EK202" s="13"/>
      <c r="EL202" s="13"/>
      <c r="FB202" s="13"/>
      <c r="FC202" s="13"/>
      <c r="FD202" s="13"/>
      <c r="FE202" s="13"/>
    </row>
    <row r="203" spans="1:161" x14ac:dyDescent="0.25">
      <c r="A203" s="116">
        <v>360</v>
      </c>
      <c r="B203" s="40">
        <v>11</v>
      </c>
      <c r="C203" s="23" t="s">
        <v>4</v>
      </c>
      <c r="D203" s="71" t="s">
        <v>134</v>
      </c>
      <c r="E203" s="13" t="s">
        <v>147</v>
      </c>
      <c r="F203" s="52">
        <v>24800</v>
      </c>
      <c r="G203" s="23" t="s">
        <v>136</v>
      </c>
      <c r="H203" s="28" t="s">
        <v>897</v>
      </c>
      <c r="I203" s="28" t="s">
        <v>898</v>
      </c>
      <c r="J203" s="28" t="s">
        <v>899</v>
      </c>
      <c r="K203" s="28" t="s">
        <v>900</v>
      </c>
      <c r="L203" s="28" t="s">
        <v>596</v>
      </c>
      <c r="M203" s="13" t="s">
        <v>163</v>
      </c>
      <c r="N203" s="13" t="s">
        <v>142</v>
      </c>
      <c r="O203" s="13" t="s">
        <v>142</v>
      </c>
      <c r="P203" s="20">
        <v>294268</v>
      </c>
      <c r="Q203" s="13">
        <v>1900</v>
      </c>
      <c r="R203" s="20">
        <v>154.87</v>
      </c>
      <c r="S203" s="15">
        <v>190</v>
      </c>
      <c r="T203" s="15">
        <v>1010</v>
      </c>
      <c r="U203" s="15">
        <v>660</v>
      </c>
      <c r="V203" s="13" t="s">
        <v>814</v>
      </c>
      <c r="W203" s="13" t="s">
        <v>144</v>
      </c>
      <c r="Z203" s="13" t="s">
        <v>145</v>
      </c>
      <c r="AA203" s="15">
        <v>0</v>
      </c>
      <c r="AB203" s="20">
        <v>0</v>
      </c>
      <c r="AC203" s="15">
        <v>0</v>
      </c>
      <c r="AD203" s="20">
        <f t="shared" si="190"/>
        <v>0</v>
      </c>
      <c r="AE203" s="15">
        <v>0</v>
      </c>
      <c r="AF203" s="20">
        <f t="shared" si="191"/>
        <v>0</v>
      </c>
      <c r="AG203" s="15">
        <v>0</v>
      </c>
      <c r="AH203" s="20">
        <f t="shared" si="192"/>
        <v>0</v>
      </c>
      <c r="AI203" s="15">
        <v>0</v>
      </c>
      <c r="AJ203" s="20">
        <f t="shared" si="193"/>
        <v>0</v>
      </c>
      <c r="AK203" s="15">
        <v>0</v>
      </c>
      <c r="AL203" s="20">
        <f t="shared" si="194"/>
        <v>0</v>
      </c>
      <c r="AM203" s="15">
        <v>0</v>
      </c>
      <c r="AN203" s="20">
        <v>0</v>
      </c>
      <c r="AO203" s="16">
        <v>0</v>
      </c>
      <c r="AP203" s="20">
        <v>0</v>
      </c>
      <c r="AQ203" s="16">
        <v>0</v>
      </c>
      <c r="AR203" s="20">
        <v>0</v>
      </c>
      <c r="AS203" s="16">
        <v>0</v>
      </c>
      <c r="AT203" s="20">
        <v>0</v>
      </c>
      <c r="AU203" s="16">
        <v>0</v>
      </c>
      <c r="AV203" s="20">
        <v>0</v>
      </c>
      <c r="AW203" s="16">
        <v>0</v>
      </c>
      <c r="AX203" s="20">
        <v>0</v>
      </c>
      <c r="AY203" s="16">
        <v>0</v>
      </c>
      <c r="AZ203" s="20">
        <v>0</v>
      </c>
      <c r="BA203" s="16">
        <v>0</v>
      </c>
      <c r="BB203" s="20">
        <v>0</v>
      </c>
      <c r="BC203" s="13" t="s">
        <v>145</v>
      </c>
      <c r="BD203" s="16">
        <v>190</v>
      </c>
      <c r="BE203" s="16">
        <v>1010</v>
      </c>
      <c r="BF203" s="16">
        <v>660</v>
      </c>
      <c r="BG203" s="16">
        <f t="shared" si="195"/>
        <v>1860</v>
      </c>
      <c r="BH203" s="20">
        <v>155</v>
      </c>
      <c r="BI203" s="20">
        <f>Table1[[#This Row],[Check 2 Students Total]]*Table1[[#This Row],[Summer 2018 Price Check]]</f>
        <v>288300</v>
      </c>
      <c r="BJ203" s="16">
        <v>0</v>
      </c>
      <c r="BK203" s="20">
        <f>Table1[[#This Row],[Summer 2018 Price Check]]*BJ203</f>
        <v>0</v>
      </c>
      <c r="BL203" s="16">
        <f>IF(Table1[[#This Row],[Sustainability Check 2 (2018-2019) Status]]="Continued", Table1[[#This Row],[Check 2 Students Fall]], 0)</f>
        <v>1010</v>
      </c>
      <c r="BM203" s="20">
        <f>Table1[[#This Row],[Summer 2018 Price Check]]*BL203</f>
        <v>156550</v>
      </c>
      <c r="BN203" s="15">
        <f>IF(Table1[[#This Row],[Sustainability Check 2 (2018-2019) Status]]="Continued", Table1[Check 2 Students Spring], 0)</f>
        <v>660</v>
      </c>
      <c r="BO203" s="20">
        <f>Table1[[#This Row],[Summer 2018 Price Check]]*Table1[[#This Row],[Spring 2019 Students]]</f>
        <v>102300</v>
      </c>
      <c r="BP203" s="16">
        <f t="shared" si="196"/>
        <v>1670</v>
      </c>
      <c r="BQ203" s="20">
        <f t="shared" si="197"/>
        <v>258850</v>
      </c>
      <c r="BR203" s="13" t="s">
        <v>145</v>
      </c>
      <c r="BS203" s="16">
        <v>190</v>
      </c>
      <c r="BT203" s="16">
        <v>1010</v>
      </c>
      <c r="BU203" s="16">
        <v>660</v>
      </c>
      <c r="BV203" s="16">
        <f t="shared" si="198"/>
        <v>1860</v>
      </c>
      <c r="BW203" s="20">
        <v>155</v>
      </c>
      <c r="BX203" s="20">
        <f t="shared" si="199"/>
        <v>288300</v>
      </c>
      <c r="BY203" s="13" t="s">
        <v>814</v>
      </c>
      <c r="BZ203" s="15">
        <f>IF(Table1[[#This Row],[Check 3 Status]]="Continued", Table1[[#This Row],[Check 3 Students Summer]], 0)</f>
        <v>190</v>
      </c>
      <c r="CA203" s="20">
        <f>Table1[[#This Row],[Check 3 Per Student Savings]]*BZ203</f>
        <v>29450</v>
      </c>
      <c r="CB203" s="15">
        <f>IF(Table1[[#This Row],[Check 3 Status]]="Continued", Table1[[#This Row],[Check 3 Students Fall]], 0)</f>
        <v>1010</v>
      </c>
      <c r="CC203" s="20">
        <f>Table1[[#This Row],[Check 3 Per Student Savings]]*CB203</f>
        <v>156550</v>
      </c>
      <c r="CD203" s="15">
        <f>IF(Table1[[#This Row],[Check 3 Status]]="Continued", Table1[[#This Row],[Check 3 Students Spring]], 0)</f>
        <v>660</v>
      </c>
      <c r="CE203" s="20">
        <f>Table1[[#This Row],[Check 3 Per Student Savings]]*CD203</f>
        <v>102300</v>
      </c>
      <c r="CF203" s="15">
        <f t="shared" si="200"/>
        <v>1860</v>
      </c>
      <c r="CG203" s="20">
        <f t="shared" si="201"/>
        <v>288300</v>
      </c>
      <c r="CH203" s="20" t="s">
        <v>156</v>
      </c>
      <c r="CI203" s="15">
        <v>190</v>
      </c>
      <c r="CJ203" s="15">
        <v>1010</v>
      </c>
      <c r="CK203" s="15">
        <v>660</v>
      </c>
      <c r="CL203" s="15">
        <v>0</v>
      </c>
      <c r="CM203" s="20">
        <v>155</v>
      </c>
      <c r="CN203" s="20">
        <f t="shared" si="202"/>
        <v>0</v>
      </c>
      <c r="CO203" s="15">
        <f>IF(Table1[[#This Row],[Check 4 Status]]="Continued", Table1[[#This Row],[Check 4 Students Summer]], 0)</f>
        <v>0</v>
      </c>
      <c r="CP203" s="20">
        <f>Table1[[#This Row],[Check 4 Per Student Savings]]*CO203</f>
        <v>0</v>
      </c>
      <c r="CQ203" s="15">
        <f>IF(Table1[[#This Row],[Check 4 Status]]="Continued", Table1[[#This Row],[Check 4 Students Fall]], 0)</f>
        <v>0</v>
      </c>
      <c r="CR203" s="20">
        <f>Table1[[#This Row],[Check 4 Per Student Savings]]*CQ203</f>
        <v>0</v>
      </c>
      <c r="CS203" s="15">
        <f>IF(Table1[[#This Row],[Check 4 Status]]="Continued", Table1[[#This Row],[Check 4 Students Spring]], 0)</f>
        <v>0</v>
      </c>
      <c r="CT203" s="20">
        <f>Table1[[#This Row],[Check 4 Per Student Savings]]*CS203</f>
        <v>0</v>
      </c>
      <c r="CU203" s="89">
        <f t="shared" si="203"/>
        <v>0</v>
      </c>
      <c r="CV203" s="20">
        <f t="shared" si="204"/>
        <v>0</v>
      </c>
      <c r="CW203" s="20" t="s">
        <v>156</v>
      </c>
      <c r="CX203" s="15">
        <v>190</v>
      </c>
      <c r="CY203" s="15">
        <v>1010</v>
      </c>
      <c r="CZ203" s="15">
        <v>660</v>
      </c>
      <c r="DA203" s="15">
        <f t="shared" si="205"/>
        <v>1860</v>
      </c>
      <c r="DB203" s="20">
        <v>155</v>
      </c>
      <c r="DC203" s="20">
        <f t="shared" si="206"/>
        <v>288300</v>
      </c>
      <c r="DD203" s="23" t="s">
        <v>136</v>
      </c>
      <c r="DE203" s="15">
        <f>IF(Table1[[#This Row],[Check 5 Status]]="Continued", Table1[[#This Row],[Check 5 Students Summer]], 0)</f>
        <v>0</v>
      </c>
      <c r="DF203" s="20">
        <f>Table1[[#This Row],[Check 5 Per Student Savings]]*DE203</f>
        <v>0</v>
      </c>
      <c r="DG203" s="15">
        <f>IF(Table1[[#This Row],[Check 5 Status]]="Continued", Table1[[#This Row],[Check 5 Students Fall]], 0)</f>
        <v>0</v>
      </c>
      <c r="DH203" s="20">
        <f>Table1[[#This Row],[Check 5 Per Student Savings]]*DG203</f>
        <v>0</v>
      </c>
      <c r="DI203" s="15">
        <f>IF(Table1[[#This Row],[Check 5 Status]]="Continued", Table1[[#This Row],[Check 5 Students Spring]], 0)</f>
        <v>0</v>
      </c>
      <c r="DJ203" s="20">
        <f>Table1[[#This Row],[Check 5 Per Student Savings]]*DI203</f>
        <v>0</v>
      </c>
      <c r="DK203" s="15">
        <f t="shared" si="207"/>
        <v>0</v>
      </c>
      <c r="DL203" s="20">
        <f t="shared" si="208"/>
        <v>0</v>
      </c>
      <c r="DM203" s="20" t="s">
        <v>156</v>
      </c>
      <c r="DN203" s="15">
        <v>190</v>
      </c>
      <c r="DO203" s="15">
        <v>1010</v>
      </c>
      <c r="DP203" s="15">
        <v>660</v>
      </c>
      <c r="DQ203" s="15">
        <f t="shared" si="209"/>
        <v>1860</v>
      </c>
      <c r="DR203" s="20">
        <v>155</v>
      </c>
      <c r="DS203" s="20">
        <f t="shared" si="210"/>
        <v>288300</v>
      </c>
      <c r="DT203" s="23" t="s">
        <v>136</v>
      </c>
      <c r="DU203" s="15">
        <f>IF(Table1[[#This Row],[Check 6 Status]]="Continued", Table1[[#This Row],[Check 6 Students Summer]], 0)</f>
        <v>0</v>
      </c>
      <c r="DV203" s="20">
        <f>Table1[[#This Row],[Check 6 Per Student Savings]]*DU203</f>
        <v>0</v>
      </c>
      <c r="DW203" s="15">
        <f>IF(Table1[[#This Row],[Check 6 Status]]="Continued", Table1[[#This Row],[Check 6 Students Fall]], 0)</f>
        <v>0</v>
      </c>
      <c r="DX203" s="20">
        <f>Table1[[#This Row],[Check 6 Per Student Savings]]*DW203</f>
        <v>0</v>
      </c>
      <c r="DY203" s="15">
        <f>IF(Table1[[#This Row],[Check 6 Status]]="Continued", Table1[[#This Row],[Check 6 Students Spring]], 0)</f>
        <v>0</v>
      </c>
      <c r="DZ203" s="20">
        <f>Table1[[#This Row],[Check 6 Per Student Savings]]*DY203</f>
        <v>0</v>
      </c>
      <c r="EA203" s="15">
        <f t="shared" si="211"/>
        <v>0</v>
      </c>
      <c r="EB203" s="20">
        <f t="shared" si="212"/>
        <v>0</v>
      </c>
      <c r="EC203"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3530</v>
      </c>
      <c r="ED203"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547150</v>
      </c>
      <c r="EE203" s="20">
        <f>Table1[[#This Row],[Grand Total Savings]]/Table1[[#This Row],[Total Award]]</f>
        <v>22.0625</v>
      </c>
      <c r="EF203" s="13"/>
      <c r="EG203" s="13"/>
      <c r="EH203" s="13"/>
      <c r="EI203" s="13"/>
      <c r="EJ203" s="13"/>
      <c r="EK203" s="13"/>
      <c r="EL203" s="13"/>
      <c r="FB203" s="13"/>
      <c r="FC203" s="13"/>
      <c r="FD203" s="13"/>
      <c r="FE203" s="13"/>
    </row>
    <row r="204" spans="1:161" x14ac:dyDescent="0.25">
      <c r="A204" s="116">
        <v>361</v>
      </c>
      <c r="B204" s="40">
        <v>11</v>
      </c>
      <c r="C204" s="23" t="s">
        <v>4</v>
      </c>
      <c r="D204" s="71" t="s">
        <v>134</v>
      </c>
      <c r="E204" s="13" t="s">
        <v>279</v>
      </c>
      <c r="F204" s="52">
        <v>10800</v>
      </c>
      <c r="G204" s="23" t="s">
        <v>136</v>
      </c>
      <c r="H204" s="28" t="s">
        <v>901</v>
      </c>
      <c r="I204" s="28" t="s">
        <v>902</v>
      </c>
      <c r="J204" s="28" t="s">
        <v>903</v>
      </c>
      <c r="K204" s="28" t="s">
        <v>904</v>
      </c>
      <c r="L204" s="28" t="s">
        <v>195</v>
      </c>
      <c r="M204" s="13" t="s">
        <v>163</v>
      </c>
      <c r="N204" s="13" t="s">
        <v>142</v>
      </c>
      <c r="O204" s="13" t="s">
        <v>142</v>
      </c>
      <c r="P204" s="20">
        <v>26376</v>
      </c>
      <c r="Q204" s="13">
        <v>240</v>
      </c>
      <c r="R204" s="20">
        <v>111</v>
      </c>
      <c r="S204" s="15">
        <v>40</v>
      </c>
      <c r="T204" s="15">
        <v>100</v>
      </c>
      <c r="U204" s="15">
        <v>100</v>
      </c>
      <c r="V204" s="13" t="s">
        <v>814</v>
      </c>
      <c r="W204" s="13" t="s">
        <v>144</v>
      </c>
      <c r="Z204" s="13" t="s">
        <v>145</v>
      </c>
      <c r="AA204" s="15">
        <v>0</v>
      </c>
      <c r="AB204" s="20">
        <v>0</v>
      </c>
      <c r="AC204" s="15">
        <v>0</v>
      </c>
      <c r="AD204" s="20">
        <f t="shared" si="190"/>
        <v>0</v>
      </c>
      <c r="AE204" s="15">
        <v>0</v>
      </c>
      <c r="AF204" s="20">
        <f t="shared" si="191"/>
        <v>0</v>
      </c>
      <c r="AG204" s="15">
        <v>0</v>
      </c>
      <c r="AH204" s="20">
        <f t="shared" si="192"/>
        <v>0</v>
      </c>
      <c r="AI204" s="15">
        <v>0</v>
      </c>
      <c r="AJ204" s="20">
        <f t="shared" si="193"/>
        <v>0</v>
      </c>
      <c r="AK204" s="15">
        <v>0</v>
      </c>
      <c r="AL204" s="20">
        <f t="shared" si="194"/>
        <v>0</v>
      </c>
      <c r="AM204" s="15">
        <v>0</v>
      </c>
      <c r="AN204" s="20">
        <v>0</v>
      </c>
      <c r="AO204" s="16">
        <v>0</v>
      </c>
      <c r="AP204" s="20">
        <v>0</v>
      </c>
      <c r="AQ204" s="16">
        <v>0</v>
      </c>
      <c r="AR204" s="20">
        <v>0</v>
      </c>
      <c r="AS204" s="16">
        <v>0</v>
      </c>
      <c r="AT204" s="20">
        <v>0</v>
      </c>
      <c r="AU204" s="16">
        <v>0</v>
      </c>
      <c r="AV204" s="20">
        <v>0</v>
      </c>
      <c r="AW204" s="16">
        <v>0</v>
      </c>
      <c r="AX204" s="20">
        <v>0</v>
      </c>
      <c r="AY204" s="16">
        <v>0</v>
      </c>
      <c r="AZ204" s="20">
        <v>0</v>
      </c>
      <c r="BA204" s="16">
        <v>0</v>
      </c>
      <c r="BB204" s="20">
        <v>0</v>
      </c>
      <c r="BC204" s="13" t="s">
        <v>145</v>
      </c>
      <c r="BD204" s="16">
        <v>40</v>
      </c>
      <c r="BE204" s="16">
        <v>100</v>
      </c>
      <c r="BF204" s="16">
        <v>100</v>
      </c>
      <c r="BG204" s="16">
        <f t="shared" si="195"/>
        <v>240</v>
      </c>
      <c r="BH204" s="20">
        <v>111</v>
      </c>
      <c r="BI204" s="20">
        <f>Table1[[#This Row],[Check 2 Students Total]]*Table1[[#This Row],[Summer 2018 Price Check]]</f>
        <v>26640</v>
      </c>
      <c r="BJ204" s="16">
        <v>0</v>
      </c>
      <c r="BK204" s="20">
        <f>Table1[[#This Row],[Summer 2018 Price Check]]*BJ204</f>
        <v>0</v>
      </c>
      <c r="BL204" s="16">
        <f>IF(Table1[[#This Row],[Sustainability Check 2 (2018-2019) Status]]="Continued", Table1[[#This Row],[Check 2 Students Fall]], 0)</f>
        <v>100</v>
      </c>
      <c r="BM204" s="20">
        <f>Table1[[#This Row],[Summer 2018 Price Check]]*BL204</f>
        <v>11100</v>
      </c>
      <c r="BN204" s="15">
        <f>IF(Table1[[#This Row],[Sustainability Check 2 (2018-2019) Status]]="Continued", Table1[Check 2 Students Spring], 0)</f>
        <v>100</v>
      </c>
      <c r="BO204" s="20">
        <f>Table1[[#This Row],[Summer 2018 Price Check]]*Table1[[#This Row],[Spring 2019 Students]]</f>
        <v>11100</v>
      </c>
      <c r="BP204" s="16">
        <f t="shared" si="196"/>
        <v>200</v>
      </c>
      <c r="BQ204" s="20">
        <f t="shared" si="197"/>
        <v>22200</v>
      </c>
      <c r="BR204" s="13" t="s">
        <v>145</v>
      </c>
      <c r="BS204" s="16">
        <v>40</v>
      </c>
      <c r="BT204" s="16">
        <v>100</v>
      </c>
      <c r="BU204" s="16">
        <v>100</v>
      </c>
      <c r="BV204" s="16">
        <f t="shared" si="198"/>
        <v>240</v>
      </c>
      <c r="BW204" s="20">
        <v>111</v>
      </c>
      <c r="BX204" s="20">
        <f t="shared" si="199"/>
        <v>26640</v>
      </c>
      <c r="BY204" s="13" t="s">
        <v>814</v>
      </c>
      <c r="BZ204" s="15">
        <f>IF(Table1[[#This Row],[Check 3 Status]]="Continued", Table1[[#This Row],[Check 3 Students Summer]], 0)</f>
        <v>40</v>
      </c>
      <c r="CA204" s="20">
        <f>Table1[[#This Row],[Check 3 Per Student Savings]]*BZ204</f>
        <v>4440</v>
      </c>
      <c r="CB204" s="15">
        <f>IF(Table1[[#This Row],[Check 3 Status]]="Continued", Table1[[#This Row],[Check 3 Students Fall]], 0)</f>
        <v>100</v>
      </c>
      <c r="CC204" s="20">
        <f>Table1[[#This Row],[Check 3 Per Student Savings]]*CB204</f>
        <v>11100</v>
      </c>
      <c r="CD204" s="15">
        <f>IF(Table1[[#This Row],[Check 3 Status]]="Continued", Table1[[#This Row],[Check 3 Students Spring]], 0)</f>
        <v>100</v>
      </c>
      <c r="CE204" s="20">
        <f>Table1[[#This Row],[Check 3 Per Student Savings]]*CD204</f>
        <v>11100</v>
      </c>
      <c r="CF204" s="15">
        <f t="shared" si="200"/>
        <v>240</v>
      </c>
      <c r="CG204" s="20">
        <f t="shared" si="201"/>
        <v>26640</v>
      </c>
      <c r="CH204" s="20" t="s">
        <v>145</v>
      </c>
      <c r="CI204" s="15">
        <v>40</v>
      </c>
      <c r="CJ204" s="15">
        <v>100</v>
      </c>
      <c r="CK204" s="15">
        <v>100</v>
      </c>
      <c r="CL204" s="15">
        <f>CI204+CJ204+CK204</f>
        <v>240</v>
      </c>
      <c r="CM204" s="20">
        <v>111</v>
      </c>
      <c r="CN204" s="20">
        <f t="shared" si="202"/>
        <v>26640</v>
      </c>
      <c r="CO204" s="15">
        <f>IF(Table1[[#This Row],[Check 4 Status]]="Continued", Table1[[#This Row],[Check 4 Students Summer]], 0)</f>
        <v>40</v>
      </c>
      <c r="CP204" s="20">
        <f>Table1[[#This Row],[Check 4 Per Student Savings]]*CO204</f>
        <v>4440</v>
      </c>
      <c r="CQ204" s="15">
        <f>IF(Table1[[#This Row],[Check 4 Status]]="Continued", Table1[[#This Row],[Check 4 Students Fall]], 0)</f>
        <v>100</v>
      </c>
      <c r="CR204" s="20">
        <f>Table1[[#This Row],[Check 4 Per Student Savings]]*CQ204</f>
        <v>11100</v>
      </c>
      <c r="CS204" s="15">
        <f>IF(Table1[[#This Row],[Check 4 Status]]="Continued", Table1[[#This Row],[Check 4 Students Spring]], 0)</f>
        <v>100</v>
      </c>
      <c r="CT204" s="20">
        <f>Table1[[#This Row],[Check 4 Per Student Savings]]*CS204</f>
        <v>11100</v>
      </c>
      <c r="CU204" s="89">
        <f t="shared" si="203"/>
        <v>240</v>
      </c>
      <c r="CV204" s="20">
        <f t="shared" si="204"/>
        <v>26640</v>
      </c>
      <c r="CW204" s="20" t="s">
        <v>145</v>
      </c>
      <c r="CX204" s="15">
        <v>40</v>
      </c>
      <c r="CY204" s="15">
        <v>100</v>
      </c>
      <c r="CZ204" s="15">
        <v>100</v>
      </c>
      <c r="DA204" s="15">
        <f t="shared" si="205"/>
        <v>240</v>
      </c>
      <c r="DB204" s="20">
        <v>111</v>
      </c>
      <c r="DC204" s="20">
        <f t="shared" si="206"/>
        <v>26640</v>
      </c>
      <c r="DD204" s="23" t="s">
        <v>136</v>
      </c>
      <c r="DE204" s="15">
        <f>IF(Table1[[#This Row],[Check 5 Status]]="Continued", Table1[[#This Row],[Check 5 Students Summer]], 0)</f>
        <v>40</v>
      </c>
      <c r="DF204" s="20">
        <f>Table1[[#This Row],[Check 5 Per Student Savings]]*DE204</f>
        <v>4440</v>
      </c>
      <c r="DG204" s="15">
        <f>IF(Table1[[#This Row],[Check 5 Status]]="Continued", Table1[[#This Row],[Check 5 Students Fall]], 0)</f>
        <v>100</v>
      </c>
      <c r="DH204" s="20">
        <f>Table1[[#This Row],[Check 5 Per Student Savings]]*DG204</f>
        <v>11100</v>
      </c>
      <c r="DI204" s="15">
        <f>IF(Table1[[#This Row],[Check 5 Status]]="Continued", Table1[[#This Row],[Check 5 Students Spring]], 0)</f>
        <v>100</v>
      </c>
      <c r="DJ204" s="20">
        <f>Table1[[#This Row],[Check 5 Per Student Savings]]*DI204</f>
        <v>11100</v>
      </c>
      <c r="DK204" s="15">
        <f t="shared" si="207"/>
        <v>240</v>
      </c>
      <c r="DL204" s="20">
        <f t="shared" si="208"/>
        <v>26640</v>
      </c>
      <c r="DM204" s="20" t="s">
        <v>145</v>
      </c>
      <c r="DN204" s="15">
        <v>40</v>
      </c>
      <c r="DO204" s="15">
        <v>100</v>
      </c>
      <c r="DP204" s="15">
        <v>100</v>
      </c>
      <c r="DQ204" s="15">
        <f t="shared" si="209"/>
        <v>240</v>
      </c>
      <c r="DR204" s="20">
        <v>111</v>
      </c>
      <c r="DS204" s="20">
        <f t="shared" si="210"/>
        <v>26640</v>
      </c>
      <c r="DT204" s="23" t="s">
        <v>136</v>
      </c>
      <c r="DU204" s="15">
        <f>IF(Table1[[#This Row],[Check 6 Status]]="Continued", Table1[[#This Row],[Check 6 Students Summer]], 0)</f>
        <v>40</v>
      </c>
      <c r="DV204" s="20">
        <f>Table1[[#This Row],[Check 6 Per Student Savings]]*DU204</f>
        <v>4440</v>
      </c>
      <c r="DW204" s="15">
        <f>IF(Table1[[#This Row],[Check 6 Status]]="Continued", Table1[[#This Row],[Check 6 Students Fall]], 0)</f>
        <v>100</v>
      </c>
      <c r="DX204" s="20">
        <f>Table1[[#This Row],[Check 6 Per Student Savings]]*DW204</f>
        <v>11100</v>
      </c>
      <c r="DY204" s="15">
        <f>IF(Table1[[#This Row],[Check 6 Status]]="Continued", Table1[[#This Row],[Check 6 Students Spring]], 0)</f>
        <v>100</v>
      </c>
      <c r="DZ204" s="20">
        <f>Table1[[#This Row],[Check 6 Per Student Savings]]*DY204</f>
        <v>11100</v>
      </c>
      <c r="EA204" s="15">
        <f t="shared" si="211"/>
        <v>240</v>
      </c>
      <c r="EB204" s="20">
        <f t="shared" si="212"/>
        <v>26640</v>
      </c>
      <c r="EC204"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1160</v>
      </c>
      <c r="ED204"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128760</v>
      </c>
      <c r="EE204" s="20">
        <f>Table1[[#This Row],[Grand Total Savings]]/Table1[[#This Row],[Total Award]]</f>
        <v>11.922222222222222</v>
      </c>
      <c r="EF204" s="13"/>
      <c r="EG204" s="13"/>
      <c r="EH204" s="13"/>
      <c r="EI204" s="13"/>
      <c r="EJ204" s="13"/>
      <c r="EK204" s="13"/>
      <c r="EL204" s="13"/>
      <c r="FB204" s="13"/>
      <c r="FC204" s="13"/>
      <c r="FD204" s="13"/>
      <c r="FE204" s="13"/>
    </row>
    <row r="205" spans="1:161" x14ac:dyDescent="0.25">
      <c r="A205" s="116">
        <v>362</v>
      </c>
      <c r="B205" s="40">
        <v>11</v>
      </c>
      <c r="C205" s="23" t="s">
        <v>4</v>
      </c>
      <c r="D205" s="71" t="s">
        <v>134</v>
      </c>
      <c r="E205" s="13" t="s">
        <v>147</v>
      </c>
      <c r="F205" s="52">
        <v>27300</v>
      </c>
      <c r="G205" s="23" t="s">
        <v>136</v>
      </c>
      <c r="H205" s="28" t="s">
        <v>905</v>
      </c>
      <c r="I205" s="28" t="s">
        <v>906</v>
      </c>
      <c r="J205" s="28" t="s">
        <v>907</v>
      </c>
      <c r="K205" s="28" t="s">
        <v>908</v>
      </c>
      <c r="L205" s="28" t="s">
        <v>448</v>
      </c>
      <c r="M205" s="13" t="s">
        <v>163</v>
      </c>
      <c r="N205" s="13" t="s">
        <v>163</v>
      </c>
      <c r="O205" s="13" t="s">
        <v>163</v>
      </c>
      <c r="P205" s="20">
        <v>87249</v>
      </c>
      <c r="Q205" s="13">
        <v>827</v>
      </c>
      <c r="R205" s="20">
        <v>105.5</v>
      </c>
      <c r="S205" s="15">
        <v>71</v>
      </c>
      <c r="T205" s="15">
        <v>373</v>
      </c>
      <c r="U205" s="15">
        <v>383</v>
      </c>
      <c r="V205" s="13" t="s">
        <v>814</v>
      </c>
      <c r="W205" s="13" t="s">
        <v>144</v>
      </c>
      <c r="Z205" s="13" t="s">
        <v>145</v>
      </c>
      <c r="AA205" s="15">
        <v>0</v>
      </c>
      <c r="AB205" s="20">
        <v>0</v>
      </c>
      <c r="AC205" s="15">
        <v>0</v>
      </c>
      <c r="AD205" s="20">
        <f t="shared" si="190"/>
        <v>0</v>
      </c>
      <c r="AE205" s="15">
        <v>0</v>
      </c>
      <c r="AF205" s="20">
        <f t="shared" si="191"/>
        <v>0</v>
      </c>
      <c r="AG205" s="15">
        <v>0</v>
      </c>
      <c r="AH205" s="20">
        <f t="shared" si="192"/>
        <v>0</v>
      </c>
      <c r="AI205" s="15">
        <v>0</v>
      </c>
      <c r="AJ205" s="20">
        <f t="shared" si="193"/>
        <v>0</v>
      </c>
      <c r="AK205" s="15">
        <v>0</v>
      </c>
      <c r="AL205" s="20">
        <f t="shared" si="194"/>
        <v>0</v>
      </c>
      <c r="AM205" s="15">
        <v>0</v>
      </c>
      <c r="AN205" s="20">
        <v>0</v>
      </c>
      <c r="AO205" s="16">
        <v>0</v>
      </c>
      <c r="AP205" s="20">
        <v>0</v>
      </c>
      <c r="AQ205" s="16">
        <v>0</v>
      </c>
      <c r="AR205" s="20">
        <v>0</v>
      </c>
      <c r="AS205" s="16">
        <v>0</v>
      </c>
      <c r="AT205" s="20">
        <v>0</v>
      </c>
      <c r="AU205" s="16">
        <v>0</v>
      </c>
      <c r="AV205" s="20">
        <v>0</v>
      </c>
      <c r="AW205" s="16">
        <v>0</v>
      </c>
      <c r="AX205" s="20">
        <v>0</v>
      </c>
      <c r="AY205" s="16">
        <v>0</v>
      </c>
      <c r="AZ205" s="20">
        <v>0</v>
      </c>
      <c r="BA205" s="16">
        <v>0</v>
      </c>
      <c r="BB205" s="20">
        <v>0</v>
      </c>
      <c r="BC205" s="13" t="s">
        <v>145</v>
      </c>
      <c r="BD205" s="16">
        <v>71</v>
      </c>
      <c r="BE205" s="16">
        <v>373</v>
      </c>
      <c r="BF205" s="16">
        <v>383</v>
      </c>
      <c r="BG205" s="16">
        <f t="shared" si="195"/>
        <v>827</v>
      </c>
      <c r="BH205" s="20">
        <v>106</v>
      </c>
      <c r="BI205" s="20">
        <f>Table1[[#This Row],[Check 2 Students Total]]*Table1[[#This Row],[Summer 2018 Price Check]]</f>
        <v>87662</v>
      </c>
      <c r="BJ205" s="16">
        <v>0</v>
      </c>
      <c r="BK205" s="20">
        <f>Table1[[#This Row],[Summer 2018 Price Check]]*BJ205</f>
        <v>0</v>
      </c>
      <c r="BL205" s="16">
        <f>IF(Table1[[#This Row],[Sustainability Check 2 (2018-2019) Status]]="Continued", Table1[[#This Row],[Check 2 Students Fall]], 0)</f>
        <v>373</v>
      </c>
      <c r="BM205" s="20">
        <f>Table1[[#This Row],[Summer 2018 Price Check]]*BL205</f>
        <v>39538</v>
      </c>
      <c r="BN205" s="15">
        <f>IF(Table1[[#This Row],[Sustainability Check 2 (2018-2019) Status]]="Continued", Table1[Check 2 Students Spring], 0)</f>
        <v>383</v>
      </c>
      <c r="BO205" s="20">
        <f>Table1[[#This Row],[Summer 2018 Price Check]]*Table1[[#This Row],[Spring 2019 Students]]</f>
        <v>40598</v>
      </c>
      <c r="BP205" s="16">
        <f t="shared" si="196"/>
        <v>756</v>
      </c>
      <c r="BQ205" s="20">
        <f t="shared" si="197"/>
        <v>80136</v>
      </c>
      <c r="BR205" s="13" t="s">
        <v>145</v>
      </c>
      <c r="BS205" s="16">
        <v>71</v>
      </c>
      <c r="BT205" s="16">
        <v>373</v>
      </c>
      <c r="BU205" s="16">
        <v>383</v>
      </c>
      <c r="BV205" s="16">
        <f t="shared" si="198"/>
        <v>827</v>
      </c>
      <c r="BW205" s="20">
        <v>106</v>
      </c>
      <c r="BX205" s="20">
        <f t="shared" si="199"/>
        <v>87662</v>
      </c>
      <c r="BY205" s="13" t="s">
        <v>814</v>
      </c>
      <c r="BZ205" s="15">
        <f>IF(Table1[[#This Row],[Check 3 Status]]="Continued", Table1[[#This Row],[Check 3 Students Summer]], 0)</f>
        <v>71</v>
      </c>
      <c r="CA205" s="20">
        <f>Table1[[#This Row],[Check 3 Per Student Savings]]*BZ205</f>
        <v>7526</v>
      </c>
      <c r="CB205" s="15">
        <f>IF(Table1[[#This Row],[Check 3 Status]]="Continued", Table1[[#This Row],[Check 3 Students Fall]], 0)</f>
        <v>373</v>
      </c>
      <c r="CC205" s="20">
        <f>Table1[[#This Row],[Check 3 Per Student Savings]]*CB205</f>
        <v>39538</v>
      </c>
      <c r="CD205" s="15">
        <f>IF(Table1[[#This Row],[Check 3 Status]]="Continued", Table1[[#This Row],[Check 3 Students Spring]], 0)</f>
        <v>383</v>
      </c>
      <c r="CE205" s="20">
        <f>Table1[[#This Row],[Check 3 Per Student Savings]]*CD205</f>
        <v>40598</v>
      </c>
      <c r="CF205" s="15">
        <f t="shared" si="200"/>
        <v>827</v>
      </c>
      <c r="CG205" s="20">
        <f t="shared" si="201"/>
        <v>87662</v>
      </c>
      <c r="CH205" s="20" t="s">
        <v>145</v>
      </c>
      <c r="CI205" s="15">
        <v>71</v>
      </c>
      <c r="CJ205" s="15">
        <v>373</v>
      </c>
      <c r="CK205" s="15">
        <v>383</v>
      </c>
      <c r="CL205" s="15">
        <f>CI205+CJ205+CK205</f>
        <v>827</v>
      </c>
      <c r="CM205" s="20">
        <v>106</v>
      </c>
      <c r="CN205" s="20">
        <f t="shared" si="202"/>
        <v>87662</v>
      </c>
      <c r="CO205" s="15">
        <f>IF(Table1[[#This Row],[Check 4 Status]]="Continued", Table1[[#This Row],[Check 4 Students Summer]], 0)</f>
        <v>71</v>
      </c>
      <c r="CP205" s="20">
        <f>Table1[[#This Row],[Check 4 Per Student Savings]]*CO205</f>
        <v>7526</v>
      </c>
      <c r="CQ205" s="15">
        <f>IF(Table1[[#This Row],[Check 4 Status]]="Continued", Table1[[#This Row],[Check 4 Students Fall]], 0)</f>
        <v>373</v>
      </c>
      <c r="CR205" s="20">
        <f>Table1[[#This Row],[Check 4 Per Student Savings]]*CQ205</f>
        <v>39538</v>
      </c>
      <c r="CS205" s="15">
        <f>IF(Table1[[#This Row],[Check 4 Status]]="Continued", Table1[[#This Row],[Check 4 Students Spring]], 0)</f>
        <v>383</v>
      </c>
      <c r="CT205" s="20">
        <f>Table1[[#This Row],[Check 4 Per Student Savings]]*CS205</f>
        <v>40598</v>
      </c>
      <c r="CU205" s="89">
        <f t="shared" si="203"/>
        <v>827</v>
      </c>
      <c r="CV205" s="20">
        <f t="shared" si="204"/>
        <v>87662</v>
      </c>
      <c r="CW205" s="20" t="s">
        <v>145</v>
      </c>
      <c r="CX205" s="15">
        <v>71</v>
      </c>
      <c r="CY205" s="15">
        <v>373</v>
      </c>
      <c r="CZ205" s="15">
        <v>383</v>
      </c>
      <c r="DA205" s="15">
        <f t="shared" si="205"/>
        <v>827</v>
      </c>
      <c r="DB205" s="20">
        <v>106</v>
      </c>
      <c r="DC205" s="20">
        <f t="shared" si="206"/>
        <v>87662</v>
      </c>
      <c r="DD205" s="23" t="s">
        <v>136</v>
      </c>
      <c r="DE205" s="15">
        <f>IF(Table1[[#This Row],[Check 5 Status]]="Continued", Table1[[#This Row],[Check 5 Students Summer]], 0)</f>
        <v>71</v>
      </c>
      <c r="DF205" s="20">
        <f>Table1[[#This Row],[Check 5 Per Student Savings]]*DE205</f>
        <v>7526</v>
      </c>
      <c r="DG205" s="15">
        <f>IF(Table1[[#This Row],[Check 5 Status]]="Continued", Table1[[#This Row],[Check 5 Students Fall]], 0)</f>
        <v>373</v>
      </c>
      <c r="DH205" s="20">
        <f>Table1[[#This Row],[Check 5 Per Student Savings]]*DG205</f>
        <v>39538</v>
      </c>
      <c r="DI205" s="15">
        <f>IF(Table1[[#This Row],[Check 5 Status]]="Continued", Table1[[#This Row],[Check 5 Students Spring]], 0)</f>
        <v>383</v>
      </c>
      <c r="DJ205" s="20">
        <f>Table1[[#This Row],[Check 5 Per Student Savings]]*DI205</f>
        <v>40598</v>
      </c>
      <c r="DK205" s="15">
        <f t="shared" si="207"/>
        <v>827</v>
      </c>
      <c r="DL205" s="20">
        <f t="shared" si="208"/>
        <v>87662</v>
      </c>
      <c r="DM205" s="20" t="s">
        <v>145</v>
      </c>
      <c r="DN205" s="15">
        <v>71</v>
      </c>
      <c r="DO205" s="15">
        <v>373</v>
      </c>
      <c r="DP205" s="15">
        <v>383</v>
      </c>
      <c r="DQ205" s="15">
        <f t="shared" si="209"/>
        <v>827</v>
      </c>
      <c r="DR205" s="20">
        <v>106</v>
      </c>
      <c r="DS205" s="20">
        <f t="shared" si="210"/>
        <v>87662</v>
      </c>
      <c r="DT205" s="23" t="s">
        <v>136</v>
      </c>
      <c r="DU205" s="15">
        <f>IF(Table1[[#This Row],[Check 6 Status]]="Continued", Table1[[#This Row],[Check 6 Students Summer]], 0)</f>
        <v>71</v>
      </c>
      <c r="DV205" s="20">
        <f>Table1[[#This Row],[Check 6 Per Student Savings]]*DU205</f>
        <v>7526</v>
      </c>
      <c r="DW205" s="15">
        <f>IF(Table1[[#This Row],[Check 6 Status]]="Continued", Table1[[#This Row],[Check 6 Students Fall]], 0)</f>
        <v>373</v>
      </c>
      <c r="DX205" s="20">
        <f>Table1[[#This Row],[Check 6 Per Student Savings]]*DW205</f>
        <v>39538</v>
      </c>
      <c r="DY205" s="15">
        <f>IF(Table1[[#This Row],[Check 6 Status]]="Continued", Table1[[#This Row],[Check 6 Students Spring]], 0)</f>
        <v>383</v>
      </c>
      <c r="DZ205" s="20">
        <f>Table1[[#This Row],[Check 6 Per Student Savings]]*DY205</f>
        <v>40598</v>
      </c>
      <c r="EA205" s="15">
        <f t="shared" si="211"/>
        <v>827</v>
      </c>
      <c r="EB205" s="20">
        <f t="shared" si="212"/>
        <v>87662</v>
      </c>
      <c r="EC205"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4064</v>
      </c>
      <c r="ED205"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430784</v>
      </c>
      <c r="EE205" s="20">
        <f>Table1[[#This Row],[Grand Total Savings]]/Table1[[#This Row],[Total Award]]</f>
        <v>15.779633699633699</v>
      </c>
      <c r="EF205" s="13"/>
      <c r="EG205" s="13"/>
      <c r="EH205" s="13"/>
      <c r="EI205" s="13"/>
      <c r="EJ205" s="13"/>
      <c r="EK205" s="13"/>
      <c r="EL205" s="13"/>
      <c r="FB205" s="13"/>
      <c r="FC205" s="13"/>
      <c r="FD205" s="13"/>
      <c r="FE205" s="13"/>
    </row>
    <row r="206" spans="1:161" x14ac:dyDescent="0.25">
      <c r="A206" s="116">
        <v>364</v>
      </c>
      <c r="B206" s="39">
        <v>11</v>
      </c>
      <c r="C206" s="23" t="s">
        <v>4</v>
      </c>
      <c r="D206" s="71" t="s">
        <v>134</v>
      </c>
      <c r="E206" s="13" t="s">
        <v>279</v>
      </c>
      <c r="F206" s="52">
        <v>10800</v>
      </c>
      <c r="G206" s="23" t="s">
        <v>136</v>
      </c>
      <c r="H206" s="28" t="s">
        <v>909</v>
      </c>
      <c r="I206" s="41" t="s">
        <v>910</v>
      </c>
      <c r="J206" s="28" t="s">
        <v>911</v>
      </c>
      <c r="K206" s="28" t="s">
        <v>912</v>
      </c>
      <c r="L206" s="28" t="s">
        <v>580</v>
      </c>
      <c r="M206" s="13" t="s">
        <v>163</v>
      </c>
      <c r="N206" s="13" t="s">
        <v>163</v>
      </c>
      <c r="O206" s="13" t="s">
        <v>163</v>
      </c>
      <c r="P206" s="20">
        <v>23100</v>
      </c>
      <c r="Q206" s="13">
        <v>180</v>
      </c>
      <c r="R206" s="20">
        <v>128.33000000000001</v>
      </c>
      <c r="S206" s="15">
        <v>0</v>
      </c>
      <c r="T206" s="15">
        <v>90</v>
      </c>
      <c r="U206" s="15">
        <v>90</v>
      </c>
      <c r="V206" s="13" t="s">
        <v>814</v>
      </c>
      <c r="W206" s="13" t="s">
        <v>144</v>
      </c>
      <c r="Z206" s="13" t="s">
        <v>145</v>
      </c>
      <c r="AA206" s="15">
        <v>0</v>
      </c>
      <c r="AB206" s="20">
        <v>0</v>
      </c>
      <c r="AC206" s="15">
        <v>0</v>
      </c>
      <c r="AD206" s="20">
        <f t="shared" si="190"/>
        <v>0</v>
      </c>
      <c r="AE206" s="15">
        <v>0</v>
      </c>
      <c r="AF206" s="20">
        <f t="shared" si="191"/>
        <v>0</v>
      </c>
      <c r="AG206" s="15">
        <v>0</v>
      </c>
      <c r="AH206" s="20">
        <f t="shared" si="192"/>
        <v>0</v>
      </c>
      <c r="AI206" s="15">
        <v>0</v>
      </c>
      <c r="AJ206" s="20">
        <f t="shared" si="193"/>
        <v>0</v>
      </c>
      <c r="AK206" s="15">
        <v>0</v>
      </c>
      <c r="AL206" s="20">
        <f t="shared" si="194"/>
        <v>0</v>
      </c>
      <c r="AM206" s="15">
        <v>0</v>
      </c>
      <c r="AN206" s="20">
        <v>0</v>
      </c>
      <c r="AO206" s="16">
        <v>0</v>
      </c>
      <c r="AP206" s="20">
        <v>0</v>
      </c>
      <c r="AQ206" s="16">
        <v>0</v>
      </c>
      <c r="AR206" s="20">
        <v>0</v>
      </c>
      <c r="AS206" s="16">
        <v>0</v>
      </c>
      <c r="AT206" s="20">
        <v>0</v>
      </c>
      <c r="AU206" s="16">
        <v>0</v>
      </c>
      <c r="AV206" s="20">
        <v>0</v>
      </c>
      <c r="AW206" s="16">
        <v>0</v>
      </c>
      <c r="AX206" s="20">
        <v>0</v>
      </c>
      <c r="AY206" s="16">
        <v>0</v>
      </c>
      <c r="AZ206" s="20">
        <v>0</v>
      </c>
      <c r="BA206" s="16">
        <v>0</v>
      </c>
      <c r="BB206" s="20">
        <v>0</v>
      </c>
      <c r="BC206" s="13" t="s">
        <v>145</v>
      </c>
      <c r="BD206" s="16">
        <v>0</v>
      </c>
      <c r="BE206" s="16">
        <v>90</v>
      </c>
      <c r="BF206" s="16">
        <v>90</v>
      </c>
      <c r="BG206" s="16">
        <f t="shared" si="195"/>
        <v>180</v>
      </c>
      <c r="BH206" s="20">
        <v>128</v>
      </c>
      <c r="BI206" s="20">
        <f>Table1[[#This Row],[Check 2 Students Total]]*Table1[[#This Row],[Summer 2018 Price Check]]</f>
        <v>23040</v>
      </c>
      <c r="BJ206" s="16">
        <v>0</v>
      </c>
      <c r="BK206" s="20">
        <f>Table1[[#This Row],[Summer 2018 Price Check]]*BJ206</f>
        <v>0</v>
      </c>
      <c r="BL206" s="16">
        <f>IF(Table1[[#This Row],[Sustainability Check 2 (2018-2019) Status]]="Continued", Table1[[#This Row],[Check 2 Students Fall]], 0)</f>
        <v>90</v>
      </c>
      <c r="BM206" s="20">
        <f>Table1[[#This Row],[Summer 2018 Price Check]]*BL206</f>
        <v>11520</v>
      </c>
      <c r="BN206" s="15">
        <f>IF(Table1[[#This Row],[Sustainability Check 2 (2018-2019) Status]]="Continued", Table1[Check 2 Students Spring], 0)</f>
        <v>90</v>
      </c>
      <c r="BO206" s="20">
        <f>Table1[[#This Row],[Summer 2018 Price Check]]*Table1[[#This Row],[Spring 2019 Students]]</f>
        <v>11520</v>
      </c>
      <c r="BP206" s="16">
        <f t="shared" si="196"/>
        <v>180</v>
      </c>
      <c r="BQ206" s="20">
        <f t="shared" si="197"/>
        <v>23040</v>
      </c>
      <c r="BR206" s="13" t="s">
        <v>145</v>
      </c>
      <c r="BS206" s="16">
        <v>0</v>
      </c>
      <c r="BT206" s="16">
        <v>90</v>
      </c>
      <c r="BU206" s="16">
        <v>90</v>
      </c>
      <c r="BV206" s="16">
        <f t="shared" si="198"/>
        <v>180</v>
      </c>
      <c r="BW206" s="20">
        <v>128</v>
      </c>
      <c r="BX206" s="20">
        <f t="shared" si="199"/>
        <v>23040</v>
      </c>
      <c r="BY206" s="13" t="s">
        <v>814</v>
      </c>
      <c r="BZ206" s="15">
        <f>IF(Table1[[#This Row],[Check 3 Status]]="Continued", Table1[[#This Row],[Check 3 Students Summer]], 0)</f>
        <v>0</v>
      </c>
      <c r="CA206" s="20">
        <f>Table1[[#This Row],[Check 3 Per Student Savings]]*BZ206</f>
        <v>0</v>
      </c>
      <c r="CB206" s="15">
        <f>IF(Table1[[#This Row],[Check 3 Status]]="Continued", Table1[[#This Row],[Check 3 Students Fall]], 0)</f>
        <v>90</v>
      </c>
      <c r="CC206" s="20">
        <f>Table1[[#This Row],[Check 3 Per Student Savings]]*CB206</f>
        <v>11520</v>
      </c>
      <c r="CD206" s="15">
        <f>IF(Table1[[#This Row],[Check 3 Status]]="Continued", Table1[[#This Row],[Check 3 Students Spring]], 0)</f>
        <v>90</v>
      </c>
      <c r="CE206" s="20">
        <f>Table1[[#This Row],[Check 3 Per Student Savings]]*CD206</f>
        <v>11520</v>
      </c>
      <c r="CF206" s="15">
        <f t="shared" si="200"/>
        <v>180</v>
      </c>
      <c r="CG206" s="20">
        <f t="shared" si="201"/>
        <v>23040</v>
      </c>
      <c r="CH206" s="20" t="s">
        <v>155</v>
      </c>
      <c r="CI206" s="15">
        <v>0</v>
      </c>
      <c r="CJ206" s="15">
        <v>90</v>
      </c>
      <c r="CK206" s="15">
        <v>90</v>
      </c>
      <c r="CL206" s="15">
        <v>0</v>
      </c>
      <c r="CM206" s="20">
        <v>128</v>
      </c>
      <c r="CN206" s="20">
        <f t="shared" si="202"/>
        <v>0</v>
      </c>
      <c r="CO206" s="15">
        <f>IF(Table1[[#This Row],[Check 4 Status]]="Continued", Table1[[#This Row],[Check 4 Students Summer]], 0)</f>
        <v>0</v>
      </c>
      <c r="CP206" s="20">
        <f>Table1[[#This Row],[Check 4 Per Student Savings]]*CO206</f>
        <v>0</v>
      </c>
      <c r="CQ206" s="15">
        <f>IF(Table1[[#This Row],[Check 4 Status]]="Continued", Table1[[#This Row],[Check 4 Students Fall]], 0)</f>
        <v>0</v>
      </c>
      <c r="CR206" s="20">
        <f>Table1[[#This Row],[Check 4 Per Student Savings]]*CQ206</f>
        <v>0</v>
      </c>
      <c r="CS206" s="15">
        <f>IF(Table1[[#This Row],[Check 4 Status]]="Continued", Table1[[#This Row],[Check 4 Students Spring]], 0)</f>
        <v>0</v>
      </c>
      <c r="CT206" s="20">
        <f>Table1[[#This Row],[Check 4 Per Student Savings]]*CS206</f>
        <v>0</v>
      </c>
      <c r="CU206" s="89">
        <f t="shared" si="203"/>
        <v>0</v>
      </c>
      <c r="CV206" s="20">
        <f t="shared" si="204"/>
        <v>0</v>
      </c>
      <c r="CW206" s="20" t="s">
        <v>145</v>
      </c>
      <c r="CX206" s="15">
        <v>0</v>
      </c>
      <c r="CY206" s="15">
        <v>90</v>
      </c>
      <c r="CZ206" s="15">
        <v>90</v>
      </c>
      <c r="DA206" s="15">
        <f t="shared" si="205"/>
        <v>180</v>
      </c>
      <c r="DB206" s="20">
        <v>128</v>
      </c>
      <c r="DC206" s="20">
        <f t="shared" si="206"/>
        <v>23040</v>
      </c>
      <c r="DD206" s="23" t="s">
        <v>136</v>
      </c>
      <c r="DE206" s="15">
        <f>IF(Table1[[#This Row],[Check 5 Status]]="Continued", Table1[[#This Row],[Check 5 Students Summer]], 0)</f>
        <v>0</v>
      </c>
      <c r="DF206" s="20">
        <f>Table1[[#This Row],[Check 5 Per Student Savings]]*DE206</f>
        <v>0</v>
      </c>
      <c r="DG206" s="15">
        <f>IF(Table1[[#This Row],[Check 5 Status]]="Continued", Table1[[#This Row],[Check 5 Students Fall]], 0)</f>
        <v>90</v>
      </c>
      <c r="DH206" s="20">
        <f>Table1[[#This Row],[Check 5 Per Student Savings]]*DG206</f>
        <v>11520</v>
      </c>
      <c r="DI206" s="15">
        <f>IF(Table1[[#This Row],[Check 5 Status]]="Continued", Table1[[#This Row],[Check 5 Students Spring]], 0)</f>
        <v>90</v>
      </c>
      <c r="DJ206" s="20">
        <f>Table1[[#This Row],[Check 5 Per Student Savings]]*DI206</f>
        <v>11520</v>
      </c>
      <c r="DK206" s="15">
        <f t="shared" si="207"/>
        <v>180</v>
      </c>
      <c r="DL206" s="20">
        <f t="shared" si="208"/>
        <v>23040</v>
      </c>
      <c r="DM206" s="20" t="s">
        <v>145</v>
      </c>
      <c r="DN206" s="15">
        <v>0</v>
      </c>
      <c r="DO206" s="15">
        <v>90</v>
      </c>
      <c r="DP206" s="15">
        <v>90</v>
      </c>
      <c r="DQ206" s="15">
        <f t="shared" si="209"/>
        <v>180</v>
      </c>
      <c r="DR206" s="20">
        <v>128</v>
      </c>
      <c r="DS206" s="20">
        <f t="shared" si="210"/>
        <v>23040</v>
      </c>
      <c r="DT206" s="23" t="s">
        <v>136</v>
      </c>
      <c r="DU206" s="15">
        <f>IF(Table1[[#This Row],[Check 6 Status]]="Continued", Table1[[#This Row],[Check 6 Students Summer]], 0)</f>
        <v>0</v>
      </c>
      <c r="DV206" s="20">
        <f>Table1[[#This Row],[Check 6 Per Student Savings]]*DU206</f>
        <v>0</v>
      </c>
      <c r="DW206" s="15">
        <f>IF(Table1[[#This Row],[Check 6 Status]]="Continued", Table1[[#This Row],[Check 6 Students Fall]], 0)</f>
        <v>90</v>
      </c>
      <c r="DX206" s="20">
        <f>Table1[[#This Row],[Check 6 Per Student Savings]]*DW206</f>
        <v>11520</v>
      </c>
      <c r="DY206" s="15">
        <f>IF(Table1[[#This Row],[Check 6 Status]]="Continued", Table1[[#This Row],[Check 6 Students Spring]], 0)</f>
        <v>90</v>
      </c>
      <c r="DZ206" s="20">
        <f>Table1[[#This Row],[Check 6 Per Student Savings]]*DY206</f>
        <v>11520</v>
      </c>
      <c r="EA206" s="15">
        <f t="shared" si="211"/>
        <v>180</v>
      </c>
      <c r="EB206" s="20">
        <f t="shared" si="212"/>
        <v>23040</v>
      </c>
      <c r="EC206"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720</v>
      </c>
      <c r="ED206"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92160</v>
      </c>
      <c r="EE206" s="20">
        <f>Table1[[#This Row],[Grand Total Savings]]/Table1[[#This Row],[Total Award]]</f>
        <v>8.5333333333333332</v>
      </c>
      <c r="EF206" s="13"/>
      <c r="EG206" s="13"/>
      <c r="EH206" s="13"/>
      <c r="EI206" s="13"/>
      <c r="EJ206" s="13"/>
      <c r="EK206" s="13"/>
      <c r="EL206" s="13"/>
      <c r="FB206" s="13"/>
      <c r="FC206" s="13"/>
      <c r="FD206" s="13"/>
      <c r="FE206" s="13"/>
    </row>
    <row r="207" spans="1:161" x14ac:dyDescent="0.25">
      <c r="A207" s="116">
        <v>365</v>
      </c>
      <c r="B207" s="40">
        <v>11</v>
      </c>
      <c r="C207" s="23" t="s">
        <v>4</v>
      </c>
      <c r="D207" s="71" t="s">
        <v>134</v>
      </c>
      <c r="E207" s="13" t="s">
        <v>147</v>
      </c>
      <c r="F207" s="52">
        <v>30000</v>
      </c>
      <c r="G207" s="23" t="s">
        <v>136</v>
      </c>
      <c r="H207" s="28" t="s">
        <v>420</v>
      </c>
      <c r="I207" s="28" t="s">
        <v>421</v>
      </c>
      <c r="J207" s="28" t="s">
        <v>913</v>
      </c>
      <c r="K207" s="28" t="s">
        <v>914</v>
      </c>
      <c r="L207" s="28" t="s">
        <v>188</v>
      </c>
      <c r="M207" s="13" t="s">
        <v>163</v>
      </c>
      <c r="N207" s="13" t="s">
        <v>163</v>
      </c>
      <c r="O207" s="13" t="s">
        <v>142</v>
      </c>
      <c r="P207" s="20">
        <v>39333</v>
      </c>
      <c r="Q207" s="13">
        <v>397</v>
      </c>
      <c r="R207" s="20">
        <v>285</v>
      </c>
      <c r="S207" s="15">
        <v>137</v>
      </c>
      <c r="T207" s="15">
        <v>80</v>
      </c>
      <c r="U207" s="15">
        <v>180</v>
      </c>
      <c r="V207" s="13" t="s">
        <v>814</v>
      </c>
      <c r="W207" s="13" t="s">
        <v>144</v>
      </c>
      <c r="Z207" s="13" t="s">
        <v>145</v>
      </c>
      <c r="AA207" s="15">
        <v>0</v>
      </c>
      <c r="AB207" s="20">
        <v>0</v>
      </c>
      <c r="AC207" s="15">
        <v>0</v>
      </c>
      <c r="AD207" s="20">
        <f t="shared" si="190"/>
        <v>0</v>
      </c>
      <c r="AE207" s="15">
        <v>0</v>
      </c>
      <c r="AF207" s="20">
        <f t="shared" si="191"/>
        <v>0</v>
      </c>
      <c r="AG207" s="15">
        <v>0</v>
      </c>
      <c r="AH207" s="20">
        <f t="shared" si="192"/>
        <v>0</v>
      </c>
      <c r="AI207" s="15">
        <v>0</v>
      </c>
      <c r="AJ207" s="20">
        <f t="shared" si="193"/>
        <v>0</v>
      </c>
      <c r="AK207" s="15">
        <v>0</v>
      </c>
      <c r="AL207" s="20">
        <f t="shared" si="194"/>
        <v>0</v>
      </c>
      <c r="AM207" s="15">
        <v>0</v>
      </c>
      <c r="AN207" s="20">
        <v>0</v>
      </c>
      <c r="AO207" s="16">
        <v>0</v>
      </c>
      <c r="AP207" s="20">
        <v>0</v>
      </c>
      <c r="AQ207" s="16">
        <v>0</v>
      </c>
      <c r="AR207" s="20">
        <v>0</v>
      </c>
      <c r="AS207" s="16">
        <v>0</v>
      </c>
      <c r="AT207" s="20">
        <v>0</v>
      </c>
      <c r="AU207" s="16">
        <v>0</v>
      </c>
      <c r="AV207" s="20">
        <v>0</v>
      </c>
      <c r="AW207" s="16">
        <v>0</v>
      </c>
      <c r="AX207" s="20">
        <v>0</v>
      </c>
      <c r="AY207" s="16">
        <v>0</v>
      </c>
      <c r="AZ207" s="20">
        <v>0</v>
      </c>
      <c r="BA207" s="16">
        <v>0</v>
      </c>
      <c r="BB207" s="20">
        <v>0</v>
      </c>
      <c r="BC207" s="13" t="s">
        <v>145</v>
      </c>
      <c r="BD207" s="16">
        <v>137</v>
      </c>
      <c r="BE207" s="16">
        <v>80</v>
      </c>
      <c r="BF207" s="16">
        <v>180</v>
      </c>
      <c r="BG207" s="16">
        <f t="shared" si="195"/>
        <v>397</v>
      </c>
      <c r="BH207" s="20">
        <v>285</v>
      </c>
      <c r="BI207" s="20">
        <f>Table1[[#This Row],[Check 2 Students Total]]*Table1[[#This Row],[Summer 2018 Price Check]]</f>
        <v>113145</v>
      </c>
      <c r="BJ207" s="16">
        <v>0</v>
      </c>
      <c r="BK207" s="20">
        <f>Table1[[#This Row],[Summer 2018 Price Check]]*BJ207</f>
        <v>0</v>
      </c>
      <c r="BL207" s="16">
        <f>IF(Table1[[#This Row],[Sustainability Check 2 (2018-2019) Status]]="Continued", Table1[[#This Row],[Check 2 Students Fall]], 0)</f>
        <v>80</v>
      </c>
      <c r="BM207" s="20">
        <f>Table1[[#This Row],[Summer 2018 Price Check]]*BL207</f>
        <v>22800</v>
      </c>
      <c r="BN207" s="15">
        <f>IF(Table1[[#This Row],[Sustainability Check 2 (2018-2019) Status]]="Continued", Table1[Check 2 Students Spring], 0)</f>
        <v>180</v>
      </c>
      <c r="BO207" s="20">
        <f>Table1[[#This Row],[Summer 2018 Price Check]]*Table1[[#This Row],[Spring 2019 Students]]</f>
        <v>51300</v>
      </c>
      <c r="BP207" s="16">
        <f t="shared" si="196"/>
        <v>260</v>
      </c>
      <c r="BQ207" s="20">
        <f t="shared" si="197"/>
        <v>74100</v>
      </c>
      <c r="BR207" s="13" t="s">
        <v>145</v>
      </c>
      <c r="BS207" s="16">
        <v>137</v>
      </c>
      <c r="BT207" s="16">
        <v>80</v>
      </c>
      <c r="BU207" s="16">
        <v>180</v>
      </c>
      <c r="BV207" s="16">
        <f t="shared" si="198"/>
        <v>397</v>
      </c>
      <c r="BW207" s="20">
        <v>285</v>
      </c>
      <c r="BX207" s="20">
        <f t="shared" si="199"/>
        <v>113145</v>
      </c>
      <c r="BY207" s="13" t="s">
        <v>814</v>
      </c>
      <c r="BZ207" s="15">
        <f>IF(Table1[[#This Row],[Check 3 Status]]="Continued", Table1[[#This Row],[Check 3 Students Summer]], 0)</f>
        <v>137</v>
      </c>
      <c r="CA207" s="20">
        <f>Table1[[#This Row],[Check 3 Per Student Savings]]*BZ207</f>
        <v>39045</v>
      </c>
      <c r="CB207" s="15">
        <f>IF(Table1[[#This Row],[Check 3 Status]]="Continued", Table1[[#This Row],[Check 3 Students Fall]], 0)</f>
        <v>80</v>
      </c>
      <c r="CC207" s="20">
        <f>Table1[[#This Row],[Check 3 Per Student Savings]]*CB207</f>
        <v>22800</v>
      </c>
      <c r="CD207" s="15">
        <f>IF(Table1[[#This Row],[Check 3 Status]]="Continued", Table1[[#This Row],[Check 3 Students Spring]], 0)</f>
        <v>180</v>
      </c>
      <c r="CE207" s="20">
        <f>Table1[[#This Row],[Check 3 Per Student Savings]]*CD207</f>
        <v>51300</v>
      </c>
      <c r="CF207" s="15">
        <f t="shared" si="200"/>
        <v>397</v>
      </c>
      <c r="CG207" s="20">
        <f t="shared" si="201"/>
        <v>113145</v>
      </c>
      <c r="CH207" s="20" t="s">
        <v>145</v>
      </c>
      <c r="CI207" s="15">
        <v>137</v>
      </c>
      <c r="CJ207" s="15">
        <v>80</v>
      </c>
      <c r="CK207" s="15">
        <v>180</v>
      </c>
      <c r="CL207" s="15">
        <f t="shared" ref="CL207:CL229" si="213">CI207+CJ207+CK207</f>
        <v>397</v>
      </c>
      <c r="CM207" s="20">
        <v>285</v>
      </c>
      <c r="CN207" s="20">
        <f t="shared" si="202"/>
        <v>113145</v>
      </c>
      <c r="CO207" s="15">
        <f>IF(Table1[[#This Row],[Check 4 Status]]="Continued", Table1[[#This Row],[Check 4 Students Summer]], 0)</f>
        <v>137</v>
      </c>
      <c r="CP207" s="20">
        <f>Table1[[#This Row],[Check 4 Per Student Savings]]*CO207</f>
        <v>39045</v>
      </c>
      <c r="CQ207" s="15">
        <f>IF(Table1[[#This Row],[Check 4 Status]]="Continued", Table1[[#This Row],[Check 4 Students Fall]], 0)</f>
        <v>80</v>
      </c>
      <c r="CR207" s="20">
        <f>Table1[[#This Row],[Check 4 Per Student Savings]]*CQ207</f>
        <v>22800</v>
      </c>
      <c r="CS207" s="15">
        <f>IF(Table1[[#This Row],[Check 4 Status]]="Continued", Table1[[#This Row],[Check 4 Students Spring]], 0)</f>
        <v>180</v>
      </c>
      <c r="CT207" s="20">
        <f>Table1[[#This Row],[Check 4 Per Student Savings]]*CS207</f>
        <v>51300</v>
      </c>
      <c r="CU207" s="89">
        <f t="shared" si="203"/>
        <v>397</v>
      </c>
      <c r="CV207" s="20">
        <f t="shared" si="204"/>
        <v>113145</v>
      </c>
      <c r="CW207" s="20" t="s">
        <v>145</v>
      </c>
      <c r="CX207" s="15">
        <v>137</v>
      </c>
      <c r="CY207" s="15">
        <v>80</v>
      </c>
      <c r="CZ207" s="15">
        <v>180</v>
      </c>
      <c r="DA207" s="15">
        <f t="shared" si="205"/>
        <v>397</v>
      </c>
      <c r="DB207" s="20">
        <v>285</v>
      </c>
      <c r="DC207" s="20">
        <f t="shared" si="206"/>
        <v>113145</v>
      </c>
      <c r="DD207" s="23" t="s">
        <v>136</v>
      </c>
      <c r="DE207" s="15">
        <f>IF(Table1[[#This Row],[Check 5 Status]]="Continued", Table1[[#This Row],[Check 5 Students Summer]], 0)</f>
        <v>137</v>
      </c>
      <c r="DF207" s="20">
        <f>Table1[[#This Row],[Check 5 Per Student Savings]]*DE207</f>
        <v>39045</v>
      </c>
      <c r="DG207" s="15">
        <f>IF(Table1[[#This Row],[Check 5 Status]]="Continued", Table1[[#This Row],[Check 5 Students Fall]], 0)</f>
        <v>80</v>
      </c>
      <c r="DH207" s="20">
        <f>Table1[[#This Row],[Check 5 Per Student Savings]]*DG207</f>
        <v>22800</v>
      </c>
      <c r="DI207" s="15">
        <f>IF(Table1[[#This Row],[Check 5 Status]]="Continued", Table1[[#This Row],[Check 5 Students Spring]], 0)</f>
        <v>180</v>
      </c>
      <c r="DJ207" s="20">
        <f>Table1[[#This Row],[Check 5 Per Student Savings]]*DI207</f>
        <v>51300</v>
      </c>
      <c r="DK207" s="15">
        <f t="shared" si="207"/>
        <v>397</v>
      </c>
      <c r="DL207" s="20">
        <f t="shared" si="208"/>
        <v>113145</v>
      </c>
      <c r="DM207" s="20" t="s">
        <v>145</v>
      </c>
      <c r="DN207" s="15">
        <v>137</v>
      </c>
      <c r="DO207" s="15">
        <v>80</v>
      </c>
      <c r="DP207" s="15">
        <v>180</v>
      </c>
      <c r="DQ207" s="15">
        <f t="shared" si="209"/>
        <v>397</v>
      </c>
      <c r="DR207" s="20">
        <v>285</v>
      </c>
      <c r="DS207" s="20">
        <f t="shared" si="210"/>
        <v>113145</v>
      </c>
      <c r="DT207" s="23" t="s">
        <v>136</v>
      </c>
      <c r="DU207" s="15">
        <f>IF(Table1[[#This Row],[Check 6 Status]]="Continued", Table1[[#This Row],[Check 6 Students Summer]], 0)</f>
        <v>137</v>
      </c>
      <c r="DV207" s="20">
        <f>Table1[[#This Row],[Check 6 Per Student Savings]]*DU207</f>
        <v>39045</v>
      </c>
      <c r="DW207" s="15">
        <f>IF(Table1[[#This Row],[Check 6 Status]]="Continued", Table1[[#This Row],[Check 6 Students Fall]], 0)</f>
        <v>80</v>
      </c>
      <c r="DX207" s="20">
        <f>Table1[[#This Row],[Check 6 Per Student Savings]]*DW207</f>
        <v>22800</v>
      </c>
      <c r="DY207" s="15">
        <f>IF(Table1[[#This Row],[Check 6 Status]]="Continued", Table1[[#This Row],[Check 6 Students Spring]], 0)</f>
        <v>180</v>
      </c>
      <c r="DZ207" s="20">
        <f>Table1[[#This Row],[Check 6 Per Student Savings]]*DY207</f>
        <v>51300</v>
      </c>
      <c r="EA207" s="15">
        <f t="shared" si="211"/>
        <v>397</v>
      </c>
      <c r="EB207" s="20">
        <f t="shared" si="212"/>
        <v>113145</v>
      </c>
      <c r="EC207"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1848</v>
      </c>
      <c r="ED207"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526680</v>
      </c>
      <c r="EE207" s="20">
        <f>Table1[[#This Row],[Grand Total Savings]]/Table1[[#This Row],[Total Award]]</f>
        <v>17.556000000000001</v>
      </c>
      <c r="EF207" s="13"/>
      <c r="EG207" s="13"/>
      <c r="EH207" s="13"/>
      <c r="EI207" s="13"/>
      <c r="EJ207" s="13"/>
      <c r="EK207" s="13"/>
      <c r="EL207" s="13"/>
      <c r="FB207" s="13"/>
      <c r="FC207" s="13"/>
      <c r="FD207" s="13"/>
      <c r="FE207" s="13"/>
    </row>
    <row r="208" spans="1:161" x14ac:dyDescent="0.25">
      <c r="A208" s="116">
        <v>366</v>
      </c>
      <c r="B208" s="40">
        <v>11</v>
      </c>
      <c r="C208" s="23" t="s">
        <v>4</v>
      </c>
      <c r="D208" s="71" t="s">
        <v>134</v>
      </c>
      <c r="E208" s="13" t="s">
        <v>171</v>
      </c>
      <c r="F208" s="52">
        <v>30000</v>
      </c>
      <c r="G208" s="23" t="s">
        <v>136</v>
      </c>
      <c r="H208" s="28" t="s">
        <v>915</v>
      </c>
      <c r="I208" s="28" t="s">
        <v>916</v>
      </c>
      <c r="J208" s="28" t="s">
        <v>917</v>
      </c>
      <c r="K208" s="28" t="s">
        <v>918</v>
      </c>
      <c r="L208" s="28" t="s">
        <v>596</v>
      </c>
      <c r="M208" s="13" t="s">
        <v>163</v>
      </c>
      <c r="N208" s="13" t="s">
        <v>163</v>
      </c>
      <c r="O208" s="13" t="s">
        <v>154</v>
      </c>
      <c r="P208" s="20">
        <v>210000</v>
      </c>
      <c r="Q208" s="13">
        <v>7000</v>
      </c>
      <c r="R208" s="20">
        <v>30</v>
      </c>
      <c r="S208" s="15">
        <v>600</v>
      </c>
      <c r="T208" s="15">
        <v>3200</v>
      </c>
      <c r="U208" s="15">
        <v>3200</v>
      </c>
      <c r="V208" s="13" t="s">
        <v>814</v>
      </c>
      <c r="W208" s="13" t="s">
        <v>144</v>
      </c>
      <c r="Z208" s="13" t="s">
        <v>145</v>
      </c>
      <c r="AA208" s="15">
        <v>0</v>
      </c>
      <c r="AB208" s="20">
        <v>0</v>
      </c>
      <c r="AC208" s="15">
        <v>0</v>
      </c>
      <c r="AD208" s="20">
        <f t="shared" si="190"/>
        <v>0</v>
      </c>
      <c r="AE208" s="15">
        <v>0</v>
      </c>
      <c r="AF208" s="20">
        <f t="shared" si="191"/>
        <v>0</v>
      </c>
      <c r="AG208" s="15">
        <v>0</v>
      </c>
      <c r="AH208" s="20">
        <f t="shared" si="192"/>
        <v>0</v>
      </c>
      <c r="AI208" s="15">
        <v>0</v>
      </c>
      <c r="AJ208" s="20">
        <f t="shared" si="193"/>
        <v>0</v>
      </c>
      <c r="AK208" s="15">
        <v>0</v>
      </c>
      <c r="AL208" s="20">
        <f t="shared" si="194"/>
        <v>0</v>
      </c>
      <c r="AM208" s="15">
        <v>0</v>
      </c>
      <c r="AN208" s="20">
        <v>0</v>
      </c>
      <c r="AO208" s="16">
        <v>0</v>
      </c>
      <c r="AP208" s="20">
        <v>0</v>
      </c>
      <c r="AQ208" s="16">
        <v>0</v>
      </c>
      <c r="AR208" s="20">
        <v>0</v>
      </c>
      <c r="AS208" s="16">
        <v>0</v>
      </c>
      <c r="AT208" s="20">
        <v>0</v>
      </c>
      <c r="AU208" s="16">
        <v>0</v>
      </c>
      <c r="AV208" s="20">
        <v>0</v>
      </c>
      <c r="AW208" s="16">
        <v>0</v>
      </c>
      <c r="AX208" s="20">
        <v>0</v>
      </c>
      <c r="AY208" s="16">
        <v>0</v>
      </c>
      <c r="AZ208" s="20">
        <v>0</v>
      </c>
      <c r="BA208" s="16">
        <v>0</v>
      </c>
      <c r="BB208" s="20">
        <v>0</v>
      </c>
      <c r="BC208" s="13" t="s">
        <v>145</v>
      </c>
      <c r="BD208" s="16">
        <v>600</v>
      </c>
      <c r="BE208" s="16">
        <v>3200</v>
      </c>
      <c r="BF208" s="16">
        <v>3200</v>
      </c>
      <c r="BG208" s="16">
        <f t="shared" si="195"/>
        <v>7000</v>
      </c>
      <c r="BH208" s="20">
        <v>30</v>
      </c>
      <c r="BI208" s="20">
        <f>Table1[[#This Row],[Check 2 Students Total]]*Table1[[#This Row],[Summer 2018 Price Check]]</f>
        <v>210000</v>
      </c>
      <c r="BJ208" s="16">
        <v>0</v>
      </c>
      <c r="BK208" s="20">
        <f>Table1[[#This Row],[Summer 2018 Price Check]]*BJ208</f>
        <v>0</v>
      </c>
      <c r="BL208" s="16">
        <f>IF(Table1[[#This Row],[Sustainability Check 2 (2018-2019) Status]]="Continued", Table1[[#This Row],[Check 2 Students Fall]], 0)</f>
        <v>3200</v>
      </c>
      <c r="BM208" s="20">
        <f>Table1[[#This Row],[Summer 2018 Price Check]]*BL208</f>
        <v>96000</v>
      </c>
      <c r="BN208" s="15">
        <f>IF(Table1[[#This Row],[Sustainability Check 2 (2018-2019) Status]]="Continued", Table1[Check 2 Students Spring], 0)</f>
        <v>3200</v>
      </c>
      <c r="BO208" s="20">
        <f>Table1[[#This Row],[Summer 2018 Price Check]]*Table1[[#This Row],[Spring 2019 Students]]</f>
        <v>96000</v>
      </c>
      <c r="BP208" s="16">
        <f t="shared" si="196"/>
        <v>6400</v>
      </c>
      <c r="BQ208" s="20">
        <f t="shared" si="197"/>
        <v>192000</v>
      </c>
      <c r="BR208" s="13" t="s">
        <v>145</v>
      </c>
      <c r="BS208" s="16">
        <v>600</v>
      </c>
      <c r="BT208" s="16">
        <v>3200</v>
      </c>
      <c r="BU208" s="16">
        <v>3200</v>
      </c>
      <c r="BV208" s="16">
        <f t="shared" si="198"/>
        <v>7000</v>
      </c>
      <c r="BW208" s="20">
        <v>30</v>
      </c>
      <c r="BX208" s="20">
        <f t="shared" si="199"/>
        <v>210000</v>
      </c>
      <c r="BY208" s="13" t="s">
        <v>814</v>
      </c>
      <c r="BZ208" s="15">
        <f>IF(Table1[[#This Row],[Check 3 Status]]="Continued", Table1[[#This Row],[Check 3 Students Summer]], 0)</f>
        <v>600</v>
      </c>
      <c r="CA208" s="20">
        <f>Table1[[#This Row],[Check 3 Per Student Savings]]*BZ208</f>
        <v>18000</v>
      </c>
      <c r="CB208" s="15">
        <f>IF(Table1[[#This Row],[Check 3 Status]]="Continued", Table1[[#This Row],[Check 3 Students Fall]], 0)</f>
        <v>3200</v>
      </c>
      <c r="CC208" s="20">
        <f>Table1[[#This Row],[Check 3 Per Student Savings]]*CB208</f>
        <v>96000</v>
      </c>
      <c r="CD208" s="15">
        <f>IF(Table1[[#This Row],[Check 3 Status]]="Continued", Table1[[#This Row],[Check 3 Students Spring]], 0)</f>
        <v>3200</v>
      </c>
      <c r="CE208" s="20">
        <f>Table1[[#This Row],[Check 3 Per Student Savings]]*CD208</f>
        <v>96000</v>
      </c>
      <c r="CF208" s="15">
        <f t="shared" si="200"/>
        <v>7000</v>
      </c>
      <c r="CG208" s="20">
        <f t="shared" si="201"/>
        <v>210000</v>
      </c>
      <c r="CH208" s="20" t="s">
        <v>145</v>
      </c>
      <c r="CI208" s="15">
        <v>600</v>
      </c>
      <c r="CJ208" s="15">
        <v>3200</v>
      </c>
      <c r="CK208" s="15">
        <v>3200</v>
      </c>
      <c r="CL208" s="15">
        <f t="shared" si="213"/>
        <v>7000</v>
      </c>
      <c r="CM208" s="20">
        <v>30</v>
      </c>
      <c r="CN208" s="20">
        <f t="shared" si="202"/>
        <v>210000</v>
      </c>
      <c r="CO208" s="15">
        <f>IF(Table1[[#This Row],[Check 4 Status]]="Continued", Table1[[#This Row],[Check 4 Students Summer]], 0)</f>
        <v>600</v>
      </c>
      <c r="CP208" s="20">
        <f>Table1[[#This Row],[Check 4 Per Student Savings]]*CO208</f>
        <v>18000</v>
      </c>
      <c r="CQ208" s="15">
        <f>IF(Table1[[#This Row],[Check 4 Status]]="Continued", Table1[[#This Row],[Check 4 Students Fall]], 0)</f>
        <v>3200</v>
      </c>
      <c r="CR208" s="20">
        <f>Table1[[#This Row],[Check 4 Per Student Savings]]*CQ208</f>
        <v>96000</v>
      </c>
      <c r="CS208" s="15">
        <f>IF(Table1[[#This Row],[Check 4 Status]]="Continued", Table1[[#This Row],[Check 4 Students Spring]], 0)</f>
        <v>3200</v>
      </c>
      <c r="CT208" s="20">
        <f>Table1[[#This Row],[Check 4 Per Student Savings]]*CS208</f>
        <v>96000</v>
      </c>
      <c r="CU208" s="89">
        <f t="shared" si="203"/>
        <v>7000</v>
      </c>
      <c r="CV208" s="20">
        <f t="shared" si="204"/>
        <v>210000</v>
      </c>
      <c r="CW208" s="20" t="s">
        <v>145</v>
      </c>
      <c r="CX208" s="15">
        <v>600</v>
      </c>
      <c r="CY208" s="15">
        <v>3200</v>
      </c>
      <c r="CZ208" s="15">
        <v>3200</v>
      </c>
      <c r="DA208" s="15">
        <f t="shared" si="205"/>
        <v>7000</v>
      </c>
      <c r="DB208" s="20">
        <v>30</v>
      </c>
      <c r="DC208" s="20">
        <f t="shared" si="206"/>
        <v>210000</v>
      </c>
      <c r="DD208" s="23" t="s">
        <v>136</v>
      </c>
      <c r="DE208" s="15">
        <f>IF(Table1[[#This Row],[Check 5 Status]]="Continued", Table1[[#This Row],[Check 5 Students Summer]], 0)</f>
        <v>600</v>
      </c>
      <c r="DF208" s="20">
        <f>Table1[[#This Row],[Check 5 Per Student Savings]]*DE208</f>
        <v>18000</v>
      </c>
      <c r="DG208" s="15">
        <f>IF(Table1[[#This Row],[Check 5 Status]]="Continued", Table1[[#This Row],[Check 5 Students Fall]], 0)</f>
        <v>3200</v>
      </c>
      <c r="DH208" s="20">
        <f>Table1[[#This Row],[Check 5 Per Student Savings]]*DG208</f>
        <v>96000</v>
      </c>
      <c r="DI208" s="15">
        <f>IF(Table1[[#This Row],[Check 5 Status]]="Continued", Table1[[#This Row],[Check 5 Students Spring]], 0)</f>
        <v>3200</v>
      </c>
      <c r="DJ208" s="20">
        <f>Table1[[#This Row],[Check 5 Per Student Savings]]*DI208</f>
        <v>96000</v>
      </c>
      <c r="DK208" s="15">
        <f t="shared" si="207"/>
        <v>7000</v>
      </c>
      <c r="DL208" s="20">
        <f t="shared" si="208"/>
        <v>210000</v>
      </c>
      <c r="DM208" s="20" t="s">
        <v>145</v>
      </c>
      <c r="DN208" s="15">
        <v>600</v>
      </c>
      <c r="DO208" s="15">
        <v>3200</v>
      </c>
      <c r="DP208" s="15">
        <v>3200</v>
      </c>
      <c r="DQ208" s="15">
        <f t="shared" si="209"/>
        <v>7000</v>
      </c>
      <c r="DR208" s="20">
        <v>30</v>
      </c>
      <c r="DS208" s="20">
        <f t="shared" si="210"/>
        <v>210000</v>
      </c>
      <c r="DT208" s="23" t="s">
        <v>136</v>
      </c>
      <c r="DU208" s="15">
        <f>IF(Table1[[#This Row],[Check 6 Status]]="Continued", Table1[[#This Row],[Check 6 Students Summer]], 0)</f>
        <v>600</v>
      </c>
      <c r="DV208" s="20">
        <f>Table1[[#This Row],[Check 6 Per Student Savings]]*DU208</f>
        <v>18000</v>
      </c>
      <c r="DW208" s="15">
        <f>IF(Table1[[#This Row],[Check 6 Status]]="Continued", Table1[[#This Row],[Check 6 Students Fall]], 0)</f>
        <v>3200</v>
      </c>
      <c r="DX208" s="20">
        <f>Table1[[#This Row],[Check 6 Per Student Savings]]*DW208</f>
        <v>96000</v>
      </c>
      <c r="DY208" s="15">
        <f>IF(Table1[[#This Row],[Check 6 Status]]="Continued", Table1[[#This Row],[Check 6 Students Spring]], 0)</f>
        <v>3200</v>
      </c>
      <c r="DZ208" s="20">
        <f>Table1[[#This Row],[Check 6 Per Student Savings]]*DY208</f>
        <v>96000</v>
      </c>
      <c r="EA208" s="15">
        <f t="shared" si="211"/>
        <v>7000</v>
      </c>
      <c r="EB208" s="20">
        <f t="shared" si="212"/>
        <v>210000</v>
      </c>
      <c r="EC208"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34400</v>
      </c>
      <c r="ED208"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1032000</v>
      </c>
      <c r="EE208" s="20">
        <f>Table1[[#This Row],[Grand Total Savings]]/Table1[[#This Row],[Total Award]]</f>
        <v>34.4</v>
      </c>
      <c r="EF208" s="13"/>
      <c r="EG208" s="13"/>
      <c r="EH208" s="13"/>
      <c r="EI208" s="13"/>
      <c r="EJ208" s="13"/>
      <c r="EK208" s="13"/>
      <c r="EL208" s="13"/>
      <c r="FB208" s="13"/>
      <c r="FC208" s="13"/>
      <c r="FD208" s="13"/>
      <c r="FE208" s="13"/>
    </row>
    <row r="209" spans="1:161" x14ac:dyDescent="0.25">
      <c r="A209" s="116">
        <v>370</v>
      </c>
      <c r="B209" s="40">
        <v>11</v>
      </c>
      <c r="C209" s="23" t="s">
        <v>4</v>
      </c>
      <c r="D209" s="71" t="s">
        <v>134</v>
      </c>
      <c r="E209" s="13" t="s">
        <v>279</v>
      </c>
      <c r="F209" s="52">
        <v>30000</v>
      </c>
      <c r="G209" s="23" t="s">
        <v>136</v>
      </c>
      <c r="H209" s="28" t="s">
        <v>919</v>
      </c>
      <c r="I209" s="28" t="s">
        <v>920</v>
      </c>
      <c r="J209" s="28" t="s">
        <v>921</v>
      </c>
      <c r="K209" s="28" t="s">
        <v>922</v>
      </c>
      <c r="L209" s="28" t="s">
        <v>201</v>
      </c>
      <c r="M209" s="13" t="s">
        <v>163</v>
      </c>
      <c r="N209" s="13" t="s">
        <v>142</v>
      </c>
      <c r="O209" s="13" t="s">
        <v>142</v>
      </c>
      <c r="P209" s="20">
        <v>130416</v>
      </c>
      <c r="Q209" s="13">
        <v>528</v>
      </c>
      <c r="R209" s="20">
        <v>247</v>
      </c>
      <c r="S209" s="15">
        <v>96</v>
      </c>
      <c r="T209" s="15">
        <v>192</v>
      </c>
      <c r="U209" s="15">
        <v>204</v>
      </c>
      <c r="V209" s="13" t="s">
        <v>814</v>
      </c>
      <c r="W209" s="13" t="s">
        <v>144</v>
      </c>
      <c r="Z209" s="13" t="s">
        <v>145</v>
      </c>
      <c r="AA209" s="15">
        <v>0</v>
      </c>
      <c r="AB209" s="20">
        <v>0</v>
      </c>
      <c r="AC209" s="15">
        <v>0</v>
      </c>
      <c r="AD209" s="20">
        <f t="shared" si="190"/>
        <v>0</v>
      </c>
      <c r="AE209" s="15">
        <v>0</v>
      </c>
      <c r="AF209" s="20">
        <f t="shared" si="191"/>
        <v>0</v>
      </c>
      <c r="AG209" s="15">
        <v>0</v>
      </c>
      <c r="AH209" s="20">
        <f t="shared" si="192"/>
        <v>0</v>
      </c>
      <c r="AI209" s="15">
        <v>0</v>
      </c>
      <c r="AJ209" s="20">
        <f t="shared" si="193"/>
        <v>0</v>
      </c>
      <c r="AK209" s="15">
        <v>0</v>
      </c>
      <c r="AL209" s="20">
        <f t="shared" si="194"/>
        <v>0</v>
      </c>
      <c r="AM209" s="15">
        <v>0</v>
      </c>
      <c r="AN209" s="20">
        <v>0</v>
      </c>
      <c r="AO209" s="16">
        <v>0</v>
      </c>
      <c r="AP209" s="20">
        <v>0</v>
      </c>
      <c r="AQ209" s="16">
        <v>0</v>
      </c>
      <c r="AR209" s="20">
        <v>0</v>
      </c>
      <c r="AS209" s="16">
        <v>0</v>
      </c>
      <c r="AT209" s="20">
        <v>0</v>
      </c>
      <c r="AU209" s="16">
        <v>0</v>
      </c>
      <c r="AV209" s="20">
        <v>0</v>
      </c>
      <c r="AW209" s="16">
        <v>0</v>
      </c>
      <c r="AX209" s="20">
        <v>0</v>
      </c>
      <c r="AY209" s="16">
        <v>0</v>
      </c>
      <c r="AZ209" s="20">
        <v>0</v>
      </c>
      <c r="BA209" s="16">
        <v>0</v>
      </c>
      <c r="BB209" s="20">
        <v>0</v>
      </c>
      <c r="BC209" s="13" t="s">
        <v>145</v>
      </c>
      <c r="BD209" s="16">
        <v>96</v>
      </c>
      <c r="BE209" s="16">
        <v>192</v>
      </c>
      <c r="BF209" s="16">
        <v>204</v>
      </c>
      <c r="BG209" s="16">
        <f t="shared" si="195"/>
        <v>492</v>
      </c>
      <c r="BH209" s="20">
        <v>247</v>
      </c>
      <c r="BI209" s="20">
        <f>Table1[[#This Row],[Check 2 Students Total]]*Table1[[#This Row],[Summer 2018 Price Check]]</f>
        <v>121524</v>
      </c>
      <c r="BJ209" s="16">
        <v>0</v>
      </c>
      <c r="BK209" s="20">
        <f>Table1[[#This Row],[Summer 2018 Price Check]]*BJ209</f>
        <v>0</v>
      </c>
      <c r="BL209" s="16">
        <f>IF(Table1[[#This Row],[Sustainability Check 2 (2018-2019) Status]]="Continued", Table1[[#This Row],[Check 2 Students Fall]], 0)</f>
        <v>192</v>
      </c>
      <c r="BM209" s="20">
        <f>Table1[[#This Row],[Summer 2018 Price Check]]*BL209</f>
        <v>47424</v>
      </c>
      <c r="BN209" s="15">
        <f>IF(Table1[[#This Row],[Sustainability Check 2 (2018-2019) Status]]="Continued", Table1[Check 2 Students Spring], 0)</f>
        <v>204</v>
      </c>
      <c r="BO209" s="20">
        <f>Table1[[#This Row],[Summer 2018 Price Check]]*Table1[[#This Row],[Spring 2019 Students]]</f>
        <v>50388</v>
      </c>
      <c r="BP209" s="16">
        <f t="shared" si="196"/>
        <v>396</v>
      </c>
      <c r="BQ209" s="20">
        <f t="shared" si="197"/>
        <v>97812</v>
      </c>
      <c r="BR209" s="13" t="s">
        <v>145</v>
      </c>
      <c r="BS209" s="16">
        <v>96</v>
      </c>
      <c r="BT209" s="16">
        <v>192</v>
      </c>
      <c r="BU209" s="16">
        <v>204</v>
      </c>
      <c r="BV209" s="16">
        <f t="shared" si="198"/>
        <v>492</v>
      </c>
      <c r="BW209" s="20">
        <v>247</v>
      </c>
      <c r="BX209" s="20">
        <f t="shared" si="199"/>
        <v>121524</v>
      </c>
      <c r="BY209" s="13" t="s">
        <v>814</v>
      </c>
      <c r="BZ209" s="15">
        <f>IF(Table1[[#This Row],[Check 3 Status]]="Continued", Table1[[#This Row],[Check 3 Students Summer]], 0)</f>
        <v>96</v>
      </c>
      <c r="CA209" s="20">
        <f>Table1[[#This Row],[Check 3 Per Student Savings]]*BZ209</f>
        <v>23712</v>
      </c>
      <c r="CB209" s="15">
        <f>IF(Table1[[#This Row],[Check 3 Status]]="Continued", Table1[[#This Row],[Check 3 Students Fall]], 0)</f>
        <v>192</v>
      </c>
      <c r="CC209" s="20">
        <f>Table1[[#This Row],[Check 3 Per Student Savings]]*CB209</f>
        <v>47424</v>
      </c>
      <c r="CD209" s="15">
        <f>IF(Table1[[#This Row],[Check 3 Status]]="Continued", Table1[[#This Row],[Check 3 Students Spring]], 0)</f>
        <v>204</v>
      </c>
      <c r="CE209" s="20">
        <f>Table1[[#This Row],[Check 3 Per Student Savings]]*CD209</f>
        <v>50388</v>
      </c>
      <c r="CF209" s="15">
        <f t="shared" si="200"/>
        <v>492</v>
      </c>
      <c r="CG209" s="20">
        <f t="shared" si="201"/>
        <v>121524</v>
      </c>
      <c r="CH209" s="20" t="s">
        <v>145</v>
      </c>
      <c r="CI209" s="15">
        <v>96</v>
      </c>
      <c r="CJ209" s="15">
        <v>192</v>
      </c>
      <c r="CK209" s="15">
        <v>204</v>
      </c>
      <c r="CL209" s="15">
        <f t="shared" si="213"/>
        <v>492</v>
      </c>
      <c r="CM209" s="20">
        <v>247</v>
      </c>
      <c r="CN209" s="20">
        <f t="shared" si="202"/>
        <v>121524</v>
      </c>
      <c r="CO209" s="15">
        <f>IF(Table1[[#This Row],[Check 4 Status]]="Continued", Table1[[#This Row],[Check 4 Students Summer]], 0)</f>
        <v>96</v>
      </c>
      <c r="CP209" s="20">
        <f>Table1[[#This Row],[Check 4 Per Student Savings]]*CO209</f>
        <v>23712</v>
      </c>
      <c r="CQ209" s="15">
        <f>IF(Table1[[#This Row],[Check 4 Status]]="Continued", Table1[[#This Row],[Check 4 Students Fall]], 0)</f>
        <v>192</v>
      </c>
      <c r="CR209" s="20">
        <f>Table1[[#This Row],[Check 4 Per Student Savings]]*CQ209</f>
        <v>47424</v>
      </c>
      <c r="CS209" s="15">
        <f>IF(Table1[[#This Row],[Check 4 Status]]="Continued", Table1[[#This Row],[Check 4 Students Spring]], 0)</f>
        <v>204</v>
      </c>
      <c r="CT209" s="20">
        <f>Table1[[#This Row],[Check 4 Per Student Savings]]*CS209</f>
        <v>50388</v>
      </c>
      <c r="CU209" s="89">
        <f t="shared" si="203"/>
        <v>492</v>
      </c>
      <c r="CV209" s="20">
        <f t="shared" si="204"/>
        <v>121524</v>
      </c>
      <c r="CW209" s="20" t="s">
        <v>224</v>
      </c>
      <c r="CX209" s="15">
        <v>96</v>
      </c>
      <c r="CY209" s="15">
        <v>192</v>
      </c>
      <c r="CZ209" s="15">
        <v>204</v>
      </c>
      <c r="DA209" s="15">
        <f t="shared" si="205"/>
        <v>492</v>
      </c>
      <c r="DB209" s="20">
        <v>247</v>
      </c>
      <c r="DC209" s="20">
        <f t="shared" si="206"/>
        <v>121524</v>
      </c>
      <c r="DD209" s="23" t="s">
        <v>136</v>
      </c>
      <c r="DE209" s="15">
        <f>IF(Table1[[#This Row],[Check 5 Status]]="Continued", Table1[[#This Row],[Check 5 Students Summer]], 0)</f>
        <v>0</v>
      </c>
      <c r="DF209" s="20">
        <f>Table1[[#This Row],[Check 5 Per Student Savings]]*DE209</f>
        <v>0</v>
      </c>
      <c r="DG209" s="15">
        <f>IF(Table1[[#This Row],[Check 5 Status]]="Continued", Table1[[#This Row],[Check 5 Students Fall]], 0)</f>
        <v>0</v>
      </c>
      <c r="DH209" s="20">
        <f>Table1[[#This Row],[Check 5 Per Student Savings]]*DG209</f>
        <v>0</v>
      </c>
      <c r="DI209" s="15">
        <f>IF(Table1[[#This Row],[Check 5 Status]]="Continued", Table1[[#This Row],[Check 5 Students Spring]], 0)</f>
        <v>0</v>
      </c>
      <c r="DJ209" s="20">
        <f>Table1[[#This Row],[Check 5 Per Student Savings]]*DI209</f>
        <v>0</v>
      </c>
      <c r="DK209" s="15">
        <f t="shared" si="207"/>
        <v>0</v>
      </c>
      <c r="DL209" s="20">
        <f t="shared" si="208"/>
        <v>0</v>
      </c>
      <c r="DM209" s="20" t="s">
        <v>224</v>
      </c>
      <c r="DN209" s="15">
        <v>96</v>
      </c>
      <c r="DO209" s="15">
        <v>192</v>
      </c>
      <c r="DP209" s="15">
        <v>204</v>
      </c>
      <c r="DQ209" s="15">
        <f t="shared" si="209"/>
        <v>492</v>
      </c>
      <c r="DR209" s="20">
        <v>247</v>
      </c>
      <c r="DS209" s="20">
        <f t="shared" si="210"/>
        <v>121524</v>
      </c>
      <c r="DT209" s="23" t="s">
        <v>136</v>
      </c>
      <c r="DU209" s="15">
        <f>IF(Table1[[#This Row],[Check 6 Status]]="Continued", Table1[[#This Row],[Check 6 Students Summer]], 0)</f>
        <v>0</v>
      </c>
      <c r="DV209" s="20">
        <f>Table1[[#This Row],[Check 6 Per Student Savings]]*DU209</f>
        <v>0</v>
      </c>
      <c r="DW209" s="15">
        <f>IF(Table1[[#This Row],[Check 6 Status]]="Continued", Table1[[#This Row],[Check 6 Students Fall]], 0)</f>
        <v>0</v>
      </c>
      <c r="DX209" s="20">
        <f>Table1[[#This Row],[Check 6 Per Student Savings]]*DW209</f>
        <v>0</v>
      </c>
      <c r="DY209" s="15">
        <f>IF(Table1[[#This Row],[Check 6 Status]]="Continued", Table1[[#This Row],[Check 6 Students Spring]], 0)</f>
        <v>0</v>
      </c>
      <c r="DZ209" s="20">
        <f>Table1[[#This Row],[Check 6 Per Student Savings]]*DY209</f>
        <v>0</v>
      </c>
      <c r="EA209" s="15">
        <f t="shared" si="211"/>
        <v>0</v>
      </c>
      <c r="EB209" s="20">
        <f t="shared" si="212"/>
        <v>0</v>
      </c>
      <c r="EC209"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1380</v>
      </c>
      <c r="ED209"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340860</v>
      </c>
      <c r="EE209" s="20">
        <f>Table1[[#This Row],[Grand Total Savings]]/Table1[[#This Row],[Total Award]]</f>
        <v>11.362</v>
      </c>
      <c r="EF209" s="13"/>
      <c r="EG209" s="13"/>
      <c r="EH209" s="13"/>
      <c r="EI209" s="13"/>
      <c r="EJ209" s="13"/>
      <c r="EK209" s="13"/>
      <c r="EL209" s="13"/>
      <c r="FB209" s="13"/>
      <c r="FC209" s="13"/>
      <c r="FD209" s="13"/>
      <c r="FE209" s="13"/>
    </row>
    <row r="210" spans="1:161" x14ac:dyDescent="0.25">
      <c r="A210" s="116" t="s">
        <v>923</v>
      </c>
      <c r="B210" s="39">
        <v>11</v>
      </c>
      <c r="C210" s="23" t="s">
        <v>4</v>
      </c>
      <c r="D210" s="13" t="s">
        <v>856</v>
      </c>
      <c r="E210" s="13" t="s">
        <v>211</v>
      </c>
      <c r="F210" s="52">
        <v>4800</v>
      </c>
      <c r="G210" s="23" t="s">
        <v>136</v>
      </c>
      <c r="H210" s="28" t="s">
        <v>924</v>
      </c>
      <c r="I210" s="28" t="s">
        <v>376</v>
      </c>
      <c r="J210" s="28" t="s">
        <v>925</v>
      </c>
      <c r="K210" s="28" t="s">
        <v>926</v>
      </c>
      <c r="L210" s="28" t="s">
        <v>927</v>
      </c>
      <c r="M210" s="13" t="s">
        <v>857</v>
      </c>
      <c r="N210" s="13" t="s">
        <v>857</v>
      </c>
      <c r="O210" s="13" t="s">
        <v>857</v>
      </c>
      <c r="P210" s="20">
        <v>0</v>
      </c>
      <c r="Q210" s="28">
        <v>0</v>
      </c>
      <c r="R210" s="20">
        <v>0</v>
      </c>
      <c r="S210" s="15">
        <v>0</v>
      </c>
      <c r="T210" s="15">
        <v>0</v>
      </c>
      <c r="U210" s="15">
        <v>0</v>
      </c>
      <c r="V210" s="28">
        <v>0</v>
      </c>
      <c r="W210" s="13" t="s">
        <v>144</v>
      </c>
      <c r="Z210" s="13" t="s">
        <v>858</v>
      </c>
      <c r="AA210" s="15">
        <v>0</v>
      </c>
      <c r="AB210" s="16">
        <v>0</v>
      </c>
      <c r="AC210" s="15">
        <v>0</v>
      </c>
      <c r="AD210" s="16">
        <v>0</v>
      </c>
      <c r="AE210" s="15">
        <v>0</v>
      </c>
      <c r="AF210" s="16">
        <v>0</v>
      </c>
      <c r="AG210" s="15">
        <v>0</v>
      </c>
      <c r="AH210" s="16">
        <v>0</v>
      </c>
      <c r="AI210" s="15">
        <v>0</v>
      </c>
      <c r="AJ210" s="16">
        <v>0</v>
      </c>
      <c r="AK210" s="15">
        <v>0</v>
      </c>
      <c r="AL210" s="16">
        <v>0</v>
      </c>
      <c r="AM210" s="15">
        <v>0</v>
      </c>
      <c r="AN210" s="16">
        <v>0</v>
      </c>
      <c r="AO210" s="16">
        <v>0</v>
      </c>
      <c r="AP210" s="16">
        <v>0</v>
      </c>
      <c r="AQ210" s="16">
        <v>0</v>
      </c>
      <c r="AR210" s="16">
        <v>0</v>
      </c>
      <c r="AS210" s="16">
        <v>0</v>
      </c>
      <c r="AT210" s="16">
        <v>0</v>
      </c>
      <c r="AU210" s="16">
        <v>0</v>
      </c>
      <c r="AV210" s="16">
        <v>0</v>
      </c>
      <c r="AW210" s="16">
        <v>0</v>
      </c>
      <c r="AX210" s="16">
        <v>0</v>
      </c>
      <c r="AY210" s="16">
        <v>0</v>
      </c>
      <c r="AZ210" s="16">
        <v>0</v>
      </c>
      <c r="BA210" s="16">
        <v>0</v>
      </c>
      <c r="BB210" s="16">
        <v>0</v>
      </c>
      <c r="BC210" s="13" t="s">
        <v>858</v>
      </c>
      <c r="BD210" s="16">
        <v>0</v>
      </c>
      <c r="BE210" s="16">
        <v>0</v>
      </c>
      <c r="BF210" s="16">
        <v>0</v>
      </c>
      <c r="BG210" s="16">
        <v>0</v>
      </c>
      <c r="BH210" s="16">
        <v>0</v>
      </c>
      <c r="BI210" s="16">
        <v>0</v>
      </c>
      <c r="BJ210" s="16">
        <v>0</v>
      </c>
      <c r="BK210" s="16">
        <v>0</v>
      </c>
      <c r="BL210" s="16">
        <v>0</v>
      </c>
      <c r="BM210" s="16">
        <v>0</v>
      </c>
      <c r="BN210" s="15">
        <f>IF(Table1[[#This Row],[Sustainability Check 2 (2018-2019) Status]]="Continued", Table1[Check 2 Students Spring], 0)</f>
        <v>0</v>
      </c>
      <c r="BO210" s="16">
        <f>Table1[[#This Row],[Summer 2018 Price Check]]*Table1[[#This Row],[Spring 2019 Students]]</f>
        <v>0</v>
      </c>
      <c r="BP210" s="16">
        <f t="shared" si="196"/>
        <v>0</v>
      </c>
      <c r="BQ210" s="20">
        <f t="shared" si="197"/>
        <v>0</v>
      </c>
      <c r="BR210" s="13" t="s">
        <v>858</v>
      </c>
      <c r="BU210" s="15"/>
      <c r="BV210" s="15">
        <f t="shared" ref="BV210:BV228" si="214">BS210+BT210+BU210</f>
        <v>0</v>
      </c>
      <c r="BW210" s="20"/>
      <c r="BX210" s="16">
        <f t="shared" si="199"/>
        <v>0</v>
      </c>
      <c r="BY210" s="28">
        <v>0</v>
      </c>
      <c r="BZ210" s="15">
        <f>IF(Table1[[#This Row],[Check 3 Status]]="Continued", Table1[[#This Row],[Check 3 Students Summer]], 0)</f>
        <v>0</v>
      </c>
      <c r="CA210" s="16">
        <f>Table1[[#This Row],[Check 3 Per Student Savings]]*BZ210</f>
        <v>0</v>
      </c>
      <c r="CB210" s="15">
        <f>IF(Table1[[#This Row],[Check 3 Status]]="Continued", Table1[[#This Row],[Check 3 Students Fall]], 0)</f>
        <v>0</v>
      </c>
      <c r="CC210" s="16">
        <f>Table1[[#This Row],[Check 3 Per Student Savings]]*CB210</f>
        <v>0</v>
      </c>
      <c r="CD210" s="15">
        <f>IF(Table1[[#This Row],[Check 3 Status]]="Continued", Table1[[#This Row],[Check 3 Students Spring]], 0)</f>
        <v>0</v>
      </c>
      <c r="CE210" s="16">
        <f>Table1[[#This Row],[Check 3 Per Student Savings]]*CD210</f>
        <v>0</v>
      </c>
      <c r="CF210" s="15">
        <f t="shared" si="200"/>
        <v>0</v>
      </c>
      <c r="CG210" s="16">
        <f t="shared" si="201"/>
        <v>0</v>
      </c>
      <c r="CH210" s="16" t="s">
        <v>858</v>
      </c>
      <c r="CI210" s="15"/>
      <c r="CJ210" s="15"/>
      <c r="CK210" s="15"/>
      <c r="CL210" s="15">
        <f t="shared" si="213"/>
        <v>0</v>
      </c>
      <c r="CN210" s="16">
        <f t="shared" si="202"/>
        <v>0</v>
      </c>
      <c r="CO210" s="15">
        <f>IF(Table1[[#This Row],[Check 4 Status]]="Continued", Table1[[#This Row],[Check 4 Students Summer]], 0)</f>
        <v>0</v>
      </c>
      <c r="CP210" s="20">
        <f>Table1[[#This Row],[Check 4 Per Student Savings]]*CO210</f>
        <v>0</v>
      </c>
      <c r="CQ210" s="15">
        <f>IF(Table1[[#This Row],[Check 4 Status]]="Continued", Table1[[#This Row],[Check 4 Students Fall]], 0)</f>
        <v>0</v>
      </c>
      <c r="CR210" s="16">
        <f>Table1[[#This Row],[Check 4 Per Student Savings]]*CQ210</f>
        <v>0</v>
      </c>
      <c r="CS210" s="15">
        <f>IF(Table1[[#This Row],[Check 4 Status]]="Continued", Table1[[#This Row],[Check 4 Students Spring]], 0)</f>
        <v>0</v>
      </c>
      <c r="CT210" s="20">
        <f>Table1[[#This Row],[Check 4 Per Student Savings]]*CS210</f>
        <v>0</v>
      </c>
      <c r="CU210" s="89">
        <f t="shared" si="203"/>
        <v>0</v>
      </c>
      <c r="CV210" s="20">
        <f t="shared" si="204"/>
        <v>0</v>
      </c>
      <c r="CW210" s="20" t="s">
        <v>858</v>
      </c>
      <c r="CX210" s="15">
        <v>0</v>
      </c>
      <c r="CY210" s="15">
        <v>0</v>
      </c>
      <c r="CZ210" s="15">
        <v>0</v>
      </c>
      <c r="DA210" s="15">
        <f t="shared" si="205"/>
        <v>0</v>
      </c>
      <c r="DB210" s="20"/>
      <c r="DC210" s="20">
        <f t="shared" si="206"/>
        <v>0</v>
      </c>
      <c r="DD210" s="23" t="s">
        <v>136</v>
      </c>
      <c r="DE210" s="15">
        <f>IF(Table1[[#This Row],[Check 5 Status]]="Continued", Table1[[#This Row],[Check 5 Students Summer]], 0)</f>
        <v>0</v>
      </c>
      <c r="DF210" s="20">
        <f>Table1[[#This Row],[Check 5 Per Student Savings]]*DE210</f>
        <v>0</v>
      </c>
      <c r="DG210" s="15">
        <f>IF(Table1[[#This Row],[Check 5 Status]]="Continued", Table1[[#This Row],[Check 5 Students Fall]], 0)</f>
        <v>0</v>
      </c>
      <c r="DH210" s="20">
        <f>Table1[[#This Row],[Check 5 Per Student Savings]]*DG210</f>
        <v>0</v>
      </c>
      <c r="DI210" s="15">
        <f>IF(Table1[[#This Row],[Check 5 Status]]="Continued", Table1[[#This Row],[Check 5 Students Spring]], 0)</f>
        <v>0</v>
      </c>
      <c r="DJ210" s="20">
        <f>Table1[[#This Row],[Check 5 Per Student Savings]]*DI210</f>
        <v>0</v>
      </c>
      <c r="DK210" s="15">
        <f t="shared" si="207"/>
        <v>0</v>
      </c>
      <c r="DL210" s="20">
        <f t="shared" si="208"/>
        <v>0</v>
      </c>
      <c r="DM210" s="20" t="s">
        <v>858</v>
      </c>
      <c r="DN210" s="15">
        <v>0</v>
      </c>
      <c r="DO210" s="15">
        <v>0</v>
      </c>
      <c r="DP210" s="15">
        <v>0</v>
      </c>
      <c r="DQ210" s="15">
        <f t="shared" si="209"/>
        <v>0</v>
      </c>
      <c r="DR210" s="20"/>
      <c r="DS210" s="20">
        <f t="shared" si="210"/>
        <v>0</v>
      </c>
      <c r="DT210" s="23" t="s">
        <v>136</v>
      </c>
      <c r="DU210" s="15">
        <f>IF(Table1[[#This Row],[Check 6 Status]]="Continued", Table1[[#This Row],[Check 6 Students Summer]], 0)</f>
        <v>0</v>
      </c>
      <c r="DV210" s="20">
        <f>Table1[[#This Row],[Check 6 Per Student Savings]]*DU210</f>
        <v>0</v>
      </c>
      <c r="DW210" s="15">
        <f>IF(Table1[[#This Row],[Check 6 Status]]="Continued", Table1[[#This Row],[Check 6 Students Fall]], 0)</f>
        <v>0</v>
      </c>
      <c r="DX210" s="20">
        <f>Table1[[#This Row],[Check 6 Per Student Savings]]*DW210</f>
        <v>0</v>
      </c>
      <c r="DY210" s="15">
        <f>IF(Table1[[#This Row],[Check 6 Status]]="Continued", Table1[[#This Row],[Check 6 Students Spring]], 0)</f>
        <v>0</v>
      </c>
      <c r="DZ210" s="20">
        <f>Table1[[#This Row],[Check 6 Per Student Savings]]*DY210</f>
        <v>0</v>
      </c>
      <c r="EA210" s="15">
        <f t="shared" si="211"/>
        <v>0</v>
      </c>
      <c r="EB210" s="20">
        <f t="shared" si="212"/>
        <v>0</v>
      </c>
      <c r="EC210"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210"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210" s="20">
        <f>Table1[[#This Row],[Grand Total Savings]]/Table1[[#This Row],[Total Award]]</f>
        <v>0</v>
      </c>
      <c r="EF210" s="13"/>
      <c r="EG210" s="13"/>
      <c r="EH210" s="13"/>
      <c r="EI210" s="13"/>
      <c r="EJ210" s="13"/>
      <c r="EK210" s="13"/>
      <c r="EL210" s="13"/>
      <c r="FB210" s="13"/>
      <c r="FC210" s="13"/>
      <c r="FD210" s="13"/>
      <c r="FE210" s="13"/>
    </row>
    <row r="211" spans="1:161" x14ac:dyDescent="0.25">
      <c r="A211" s="116" t="s">
        <v>928</v>
      </c>
      <c r="B211" s="39">
        <v>11</v>
      </c>
      <c r="C211" s="23" t="s">
        <v>4</v>
      </c>
      <c r="D211" s="13" t="s">
        <v>856</v>
      </c>
      <c r="E211" s="13" t="s">
        <v>177</v>
      </c>
      <c r="F211" s="52">
        <v>4800</v>
      </c>
      <c r="G211" s="23" t="s">
        <v>136</v>
      </c>
      <c r="H211" s="28" t="s">
        <v>929</v>
      </c>
      <c r="I211" s="28" t="s">
        <v>445</v>
      </c>
      <c r="J211" s="28" t="s">
        <v>446</v>
      </c>
      <c r="K211" s="28" t="s">
        <v>447</v>
      </c>
      <c r="L211" s="28" t="s">
        <v>448</v>
      </c>
      <c r="M211" s="13" t="s">
        <v>857</v>
      </c>
      <c r="N211" s="13" t="s">
        <v>857</v>
      </c>
      <c r="O211" s="13" t="s">
        <v>857</v>
      </c>
      <c r="P211" s="20">
        <v>0</v>
      </c>
      <c r="Q211" s="28">
        <v>0</v>
      </c>
      <c r="R211" s="20">
        <v>0</v>
      </c>
      <c r="S211" s="15">
        <v>0</v>
      </c>
      <c r="T211" s="15">
        <v>0</v>
      </c>
      <c r="U211" s="15">
        <v>0</v>
      </c>
      <c r="V211" s="28">
        <v>0</v>
      </c>
      <c r="W211" s="13" t="s">
        <v>144</v>
      </c>
      <c r="Z211" s="13" t="s">
        <v>858</v>
      </c>
      <c r="AA211" s="15">
        <v>0</v>
      </c>
      <c r="AB211" s="16">
        <v>0</v>
      </c>
      <c r="AC211" s="15">
        <v>0</v>
      </c>
      <c r="AD211" s="16">
        <v>0</v>
      </c>
      <c r="AE211" s="15">
        <v>0</v>
      </c>
      <c r="AF211" s="16">
        <v>0</v>
      </c>
      <c r="AG211" s="15">
        <v>0</v>
      </c>
      <c r="AH211" s="16">
        <v>0</v>
      </c>
      <c r="AI211" s="15">
        <v>0</v>
      </c>
      <c r="AJ211" s="16">
        <v>0</v>
      </c>
      <c r="AK211" s="15">
        <v>0</v>
      </c>
      <c r="AL211" s="16">
        <v>0</v>
      </c>
      <c r="AM211" s="15">
        <v>0</v>
      </c>
      <c r="AN211" s="16">
        <v>0</v>
      </c>
      <c r="AO211" s="16">
        <v>0</v>
      </c>
      <c r="AP211" s="16">
        <v>0</v>
      </c>
      <c r="AQ211" s="16">
        <v>0</v>
      </c>
      <c r="AR211" s="16">
        <v>0</v>
      </c>
      <c r="AS211" s="16">
        <v>0</v>
      </c>
      <c r="AT211" s="16">
        <v>0</v>
      </c>
      <c r="AU211" s="16">
        <v>0</v>
      </c>
      <c r="AV211" s="16">
        <v>0</v>
      </c>
      <c r="AW211" s="16">
        <v>0</v>
      </c>
      <c r="AX211" s="16">
        <v>0</v>
      </c>
      <c r="AY211" s="16">
        <v>0</v>
      </c>
      <c r="AZ211" s="16">
        <v>0</v>
      </c>
      <c r="BA211" s="16">
        <v>0</v>
      </c>
      <c r="BB211" s="16">
        <v>0</v>
      </c>
      <c r="BC211" s="13" t="s">
        <v>858</v>
      </c>
      <c r="BD211" s="16">
        <v>0</v>
      </c>
      <c r="BE211" s="16">
        <v>0</v>
      </c>
      <c r="BF211" s="16">
        <v>0</v>
      </c>
      <c r="BG211" s="16">
        <v>0</v>
      </c>
      <c r="BH211" s="16">
        <v>0</v>
      </c>
      <c r="BI211" s="16">
        <v>0</v>
      </c>
      <c r="BJ211" s="16">
        <v>0</v>
      </c>
      <c r="BK211" s="16">
        <v>0</v>
      </c>
      <c r="BL211" s="16">
        <v>0</v>
      </c>
      <c r="BM211" s="16">
        <v>0</v>
      </c>
      <c r="BN211" s="15">
        <f>IF(Table1[[#This Row],[Sustainability Check 2 (2018-2019) Status]]="Continued", Table1[Check 2 Students Spring], 0)</f>
        <v>0</v>
      </c>
      <c r="BO211" s="16">
        <f>Table1[[#This Row],[Summer 2018 Price Check]]*Table1[[#This Row],[Spring 2019 Students]]</f>
        <v>0</v>
      </c>
      <c r="BP211" s="16">
        <f t="shared" si="196"/>
        <v>0</v>
      </c>
      <c r="BQ211" s="20">
        <f t="shared" si="197"/>
        <v>0</v>
      </c>
      <c r="BR211" s="13" t="s">
        <v>858</v>
      </c>
      <c r="BU211" s="15"/>
      <c r="BV211" s="15">
        <f t="shared" si="214"/>
        <v>0</v>
      </c>
      <c r="BW211" s="20"/>
      <c r="BX211" s="16">
        <f t="shared" si="199"/>
        <v>0</v>
      </c>
      <c r="BY211" s="28">
        <v>0</v>
      </c>
      <c r="BZ211" s="15">
        <f>IF(Table1[[#This Row],[Check 3 Status]]="Continued", Table1[[#This Row],[Check 3 Students Summer]], 0)</f>
        <v>0</v>
      </c>
      <c r="CA211" s="16">
        <f>Table1[[#This Row],[Check 3 Per Student Savings]]*BZ211</f>
        <v>0</v>
      </c>
      <c r="CB211" s="15">
        <f>IF(Table1[[#This Row],[Check 3 Status]]="Continued", Table1[[#This Row],[Check 3 Students Fall]], 0)</f>
        <v>0</v>
      </c>
      <c r="CC211" s="16">
        <f>Table1[[#This Row],[Check 3 Per Student Savings]]*CB211</f>
        <v>0</v>
      </c>
      <c r="CD211" s="15">
        <f>IF(Table1[[#This Row],[Check 3 Status]]="Continued", Table1[[#This Row],[Check 3 Students Spring]], 0)</f>
        <v>0</v>
      </c>
      <c r="CE211" s="16">
        <f>Table1[[#This Row],[Check 3 Per Student Savings]]*CD211</f>
        <v>0</v>
      </c>
      <c r="CF211" s="15">
        <f t="shared" si="200"/>
        <v>0</v>
      </c>
      <c r="CG211" s="16">
        <f t="shared" si="201"/>
        <v>0</v>
      </c>
      <c r="CH211" s="16" t="s">
        <v>858</v>
      </c>
      <c r="CI211" s="15"/>
      <c r="CJ211" s="15"/>
      <c r="CK211" s="15"/>
      <c r="CL211" s="15">
        <f t="shared" si="213"/>
        <v>0</v>
      </c>
      <c r="CN211" s="16">
        <f t="shared" si="202"/>
        <v>0</v>
      </c>
      <c r="CO211" s="15">
        <f>IF(Table1[[#This Row],[Check 4 Status]]="Continued", Table1[[#This Row],[Check 4 Students Summer]], 0)</f>
        <v>0</v>
      </c>
      <c r="CP211" s="20">
        <f>Table1[[#This Row],[Check 4 Per Student Savings]]*CO211</f>
        <v>0</v>
      </c>
      <c r="CQ211" s="15">
        <f>IF(Table1[[#This Row],[Check 4 Status]]="Continued", Table1[[#This Row],[Check 4 Students Fall]], 0)</f>
        <v>0</v>
      </c>
      <c r="CR211" s="16">
        <f>Table1[[#This Row],[Check 4 Per Student Savings]]*CQ211</f>
        <v>0</v>
      </c>
      <c r="CS211" s="15">
        <f>IF(Table1[[#This Row],[Check 4 Status]]="Continued", Table1[[#This Row],[Check 4 Students Spring]], 0)</f>
        <v>0</v>
      </c>
      <c r="CT211" s="20">
        <f>Table1[[#This Row],[Check 4 Per Student Savings]]*CS211</f>
        <v>0</v>
      </c>
      <c r="CU211" s="89">
        <f t="shared" si="203"/>
        <v>0</v>
      </c>
      <c r="CV211" s="20">
        <f t="shared" si="204"/>
        <v>0</v>
      </c>
      <c r="CW211" s="20" t="s">
        <v>858</v>
      </c>
      <c r="CX211" s="15">
        <v>0</v>
      </c>
      <c r="CY211" s="15">
        <v>0</v>
      </c>
      <c r="CZ211" s="15">
        <v>0</v>
      </c>
      <c r="DA211" s="15">
        <f t="shared" si="205"/>
        <v>0</v>
      </c>
      <c r="DB211" s="20"/>
      <c r="DC211" s="20">
        <f t="shared" si="206"/>
        <v>0</v>
      </c>
      <c r="DD211" s="23" t="s">
        <v>136</v>
      </c>
      <c r="DE211" s="15">
        <f>IF(Table1[[#This Row],[Check 5 Status]]="Continued", Table1[[#This Row],[Check 5 Students Summer]], 0)</f>
        <v>0</v>
      </c>
      <c r="DF211" s="20">
        <f>Table1[[#This Row],[Check 5 Per Student Savings]]*DE211</f>
        <v>0</v>
      </c>
      <c r="DG211" s="15">
        <f>IF(Table1[[#This Row],[Check 5 Status]]="Continued", Table1[[#This Row],[Check 5 Students Fall]], 0)</f>
        <v>0</v>
      </c>
      <c r="DH211" s="20">
        <f>Table1[[#This Row],[Check 5 Per Student Savings]]*DG211</f>
        <v>0</v>
      </c>
      <c r="DI211" s="15">
        <f>IF(Table1[[#This Row],[Check 5 Status]]="Continued", Table1[[#This Row],[Check 5 Students Spring]], 0)</f>
        <v>0</v>
      </c>
      <c r="DJ211" s="20">
        <f>Table1[[#This Row],[Check 5 Per Student Savings]]*DI211</f>
        <v>0</v>
      </c>
      <c r="DK211" s="15">
        <f t="shared" si="207"/>
        <v>0</v>
      </c>
      <c r="DL211" s="20">
        <f t="shared" si="208"/>
        <v>0</v>
      </c>
      <c r="DM211" s="20" t="s">
        <v>858</v>
      </c>
      <c r="DN211" s="15">
        <v>0</v>
      </c>
      <c r="DO211" s="15">
        <v>0</v>
      </c>
      <c r="DP211" s="15">
        <v>0</v>
      </c>
      <c r="DQ211" s="15">
        <f t="shared" si="209"/>
        <v>0</v>
      </c>
      <c r="DR211" s="20"/>
      <c r="DS211" s="20">
        <f t="shared" si="210"/>
        <v>0</v>
      </c>
      <c r="DT211" s="23" t="s">
        <v>136</v>
      </c>
      <c r="DU211" s="15">
        <f>IF(Table1[[#This Row],[Check 6 Status]]="Continued", Table1[[#This Row],[Check 6 Students Summer]], 0)</f>
        <v>0</v>
      </c>
      <c r="DV211" s="20">
        <f>Table1[[#This Row],[Check 6 Per Student Savings]]*DU211</f>
        <v>0</v>
      </c>
      <c r="DW211" s="15">
        <f>IF(Table1[[#This Row],[Check 6 Status]]="Continued", Table1[[#This Row],[Check 6 Students Fall]], 0)</f>
        <v>0</v>
      </c>
      <c r="DX211" s="20">
        <f>Table1[[#This Row],[Check 6 Per Student Savings]]*DW211</f>
        <v>0</v>
      </c>
      <c r="DY211" s="15">
        <f>IF(Table1[[#This Row],[Check 6 Status]]="Continued", Table1[[#This Row],[Check 6 Students Spring]], 0)</f>
        <v>0</v>
      </c>
      <c r="DZ211" s="20">
        <f>Table1[[#This Row],[Check 6 Per Student Savings]]*DY211</f>
        <v>0</v>
      </c>
      <c r="EA211" s="15">
        <f t="shared" si="211"/>
        <v>0</v>
      </c>
      <c r="EB211" s="20">
        <f t="shared" si="212"/>
        <v>0</v>
      </c>
      <c r="EC211"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211"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211" s="20">
        <f>Table1[[#This Row],[Grand Total Savings]]/Table1[[#This Row],[Total Award]]</f>
        <v>0</v>
      </c>
      <c r="EF211" s="13"/>
      <c r="EG211" s="13"/>
      <c r="EH211" s="13"/>
      <c r="EI211" s="13"/>
      <c r="EJ211" s="13"/>
      <c r="EK211" s="13"/>
      <c r="EL211" s="13"/>
      <c r="FB211" s="13"/>
      <c r="FC211" s="13"/>
      <c r="FD211" s="13"/>
      <c r="FE211" s="13"/>
    </row>
    <row r="212" spans="1:161" x14ac:dyDescent="0.25">
      <c r="A212" s="116" t="s">
        <v>930</v>
      </c>
      <c r="B212" s="39">
        <v>11</v>
      </c>
      <c r="C212" s="23" t="s">
        <v>4</v>
      </c>
      <c r="D212" s="13" t="s">
        <v>856</v>
      </c>
      <c r="E212" s="13" t="s">
        <v>279</v>
      </c>
      <c r="F212" s="52">
        <v>4400</v>
      </c>
      <c r="G212" s="23" t="s">
        <v>136</v>
      </c>
      <c r="H212" s="28" t="s">
        <v>750</v>
      </c>
      <c r="I212" s="28" t="s">
        <v>751</v>
      </c>
      <c r="J212" s="28" t="s">
        <v>697</v>
      </c>
      <c r="K212" s="28" t="s">
        <v>796</v>
      </c>
      <c r="L212" s="28" t="s">
        <v>201</v>
      </c>
      <c r="M212" s="13" t="s">
        <v>857</v>
      </c>
      <c r="N212" s="13" t="s">
        <v>857</v>
      </c>
      <c r="O212" s="13" t="s">
        <v>857</v>
      </c>
      <c r="P212" s="20">
        <v>0</v>
      </c>
      <c r="Q212" s="28">
        <v>0</v>
      </c>
      <c r="R212" s="20">
        <v>0</v>
      </c>
      <c r="S212" s="15">
        <v>0</v>
      </c>
      <c r="T212" s="15">
        <v>0</v>
      </c>
      <c r="U212" s="15">
        <v>0</v>
      </c>
      <c r="V212" s="28">
        <v>0</v>
      </c>
      <c r="W212" s="13" t="s">
        <v>144</v>
      </c>
      <c r="Z212" s="13" t="s">
        <v>858</v>
      </c>
      <c r="AA212" s="15">
        <v>0</v>
      </c>
      <c r="AB212" s="16">
        <v>0</v>
      </c>
      <c r="AC212" s="15">
        <v>0</v>
      </c>
      <c r="AD212" s="16">
        <v>0</v>
      </c>
      <c r="AE212" s="15">
        <v>0</v>
      </c>
      <c r="AF212" s="16">
        <v>0</v>
      </c>
      <c r="AG212" s="15">
        <v>0</v>
      </c>
      <c r="AH212" s="16">
        <v>0</v>
      </c>
      <c r="AI212" s="15">
        <v>0</v>
      </c>
      <c r="AJ212" s="16">
        <v>0</v>
      </c>
      <c r="AK212" s="15">
        <v>0</v>
      </c>
      <c r="AL212" s="16">
        <v>0</v>
      </c>
      <c r="AM212" s="15">
        <v>0</v>
      </c>
      <c r="AN212" s="16">
        <v>0</v>
      </c>
      <c r="AO212" s="16">
        <v>0</v>
      </c>
      <c r="AP212" s="16">
        <v>0</v>
      </c>
      <c r="AQ212" s="16">
        <v>0</v>
      </c>
      <c r="AR212" s="16">
        <v>0</v>
      </c>
      <c r="AS212" s="16">
        <v>0</v>
      </c>
      <c r="AT212" s="16">
        <v>0</v>
      </c>
      <c r="AU212" s="16">
        <v>0</v>
      </c>
      <c r="AV212" s="16">
        <v>0</v>
      </c>
      <c r="AW212" s="16">
        <v>0</v>
      </c>
      <c r="AX212" s="16">
        <v>0</v>
      </c>
      <c r="AY212" s="16">
        <v>0</v>
      </c>
      <c r="AZ212" s="16">
        <v>0</v>
      </c>
      <c r="BA212" s="16">
        <v>0</v>
      </c>
      <c r="BB212" s="16">
        <v>0</v>
      </c>
      <c r="BC212" s="13" t="s">
        <v>858</v>
      </c>
      <c r="BD212" s="16">
        <v>0</v>
      </c>
      <c r="BE212" s="16">
        <v>0</v>
      </c>
      <c r="BF212" s="16">
        <v>0</v>
      </c>
      <c r="BG212" s="16">
        <v>0</v>
      </c>
      <c r="BH212" s="16">
        <v>0</v>
      </c>
      <c r="BI212" s="16">
        <v>0</v>
      </c>
      <c r="BJ212" s="16">
        <v>0</v>
      </c>
      <c r="BK212" s="16">
        <v>0</v>
      </c>
      <c r="BL212" s="16">
        <v>0</v>
      </c>
      <c r="BM212" s="16">
        <v>0</v>
      </c>
      <c r="BN212" s="15">
        <f>IF(Table1[[#This Row],[Sustainability Check 2 (2018-2019) Status]]="Continued", Table1[Check 2 Students Spring], 0)</f>
        <v>0</v>
      </c>
      <c r="BO212" s="16">
        <f>Table1[[#This Row],[Summer 2018 Price Check]]*Table1[[#This Row],[Spring 2019 Students]]</f>
        <v>0</v>
      </c>
      <c r="BP212" s="16">
        <f t="shared" si="196"/>
        <v>0</v>
      </c>
      <c r="BQ212" s="20">
        <f t="shared" si="197"/>
        <v>0</v>
      </c>
      <c r="BR212" s="13" t="s">
        <v>858</v>
      </c>
      <c r="BU212" s="15"/>
      <c r="BV212" s="15">
        <f t="shared" si="214"/>
        <v>0</v>
      </c>
      <c r="BW212" s="20"/>
      <c r="BX212" s="16">
        <f t="shared" si="199"/>
        <v>0</v>
      </c>
      <c r="BY212" s="28">
        <v>0</v>
      </c>
      <c r="BZ212" s="15">
        <f>IF(Table1[[#This Row],[Check 3 Status]]="Continued", Table1[[#This Row],[Check 3 Students Summer]], 0)</f>
        <v>0</v>
      </c>
      <c r="CA212" s="16">
        <f>Table1[[#This Row],[Check 3 Per Student Savings]]*BZ212</f>
        <v>0</v>
      </c>
      <c r="CB212" s="15">
        <f>IF(Table1[[#This Row],[Check 3 Status]]="Continued", Table1[[#This Row],[Check 3 Students Fall]], 0)</f>
        <v>0</v>
      </c>
      <c r="CC212" s="16">
        <f>Table1[[#This Row],[Check 3 Per Student Savings]]*CB212</f>
        <v>0</v>
      </c>
      <c r="CD212" s="15">
        <f>IF(Table1[[#This Row],[Check 3 Status]]="Continued", Table1[[#This Row],[Check 3 Students Spring]], 0)</f>
        <v>0</v>
      </c>
      <c r="CE212" s="16">
        <f>Table1[[#This Row],[Check 3 Per Student Savings]]*CD212</f>
        <v>0</v>
      </c>
      <c r="CF212" s="15">
        <f t="shared" si="200"/>
        <v>0</v>
      </c>
      <c r="CG212" s="16">
        <f t="shared" si="201"/>
        <v>0</v>
      </c>
      <c r="CH212" s="16" t="s">
        <v>858</v>
      </c>
      <c r="CI212" s="15"/>
      <c r="CJ212" s="15"/>
      <c r="CK212" s="15"/>
      <c r="CL212" s="15">
        <f t="shared" si="213"/>
        <v>0</v>
      </c>
      <c r="CN212" s="16">
        <f t="shared" si="202"/>
        <v>0</v>
      </c>
      <c r="CO212" s="15">
        <f>IF(Table1[[#This Row],[Check 4 Status]]="Continued", Table1[[#This Row],[Check 4 Students Summer]], 0)</f>
        <v>0</v>
      </c>
      <c r="CP212" s="20">
        <f>Table1[[#This Row],[Check 4 Per Student Savings]]*CO212</f>
        <v>0</v>
      </c>
      <c r="CQ212" s="15">
        <f>IF(Table1[[#This Row],[Check 4 Status]]="Continued", Table1[[#This Row],[Check 4 Students Fall]], 0)</f>
        <v>0</v>
      </c>
      <c r="CR212" s="16">
        <f>Table1[[#This Row],[Check 4 Per Student Savings]]*CQ212</f>
        <v>0</v>
      </c>
      <c r="CS212" s="15">
        <f>IF(Table1[[#This Row],[Check 4 Status]]="Continued", Table1[[#This Row],[Check 4 Students Spring]], 0)</f>
        <v>0</v>
      </c>
      <c r="CT212" s="20">
        <f>Table1[[#This Row],[Check 4 Per Student Savings]]*CS212</f>
        <v>0</v>
      </c>
      <c r="CU212" s="89">
        <f t="shared" si="203"/>
        <v>0</v>
      </c>
      <c r="CV212" s="20">
        <f t="shared" si="204"/>
        <v>0</v>
      </c>
      <c r="CW212" s="20" t="s">
        <v>858</v>
      </c>
      <c r="CX212" s="15">
        <v>0</v>
      </c>
      <c r="CY212" s="15">
        <v>0</v>
      </c>
      <c r="CZ212" s="15">
        <v>0</v>
      </c>
      <c r="DA212" s="15">
        <f t="shared" si="205"/>
        <v>0</v>
      </c>
      <c r="DB212" s="20"/>
      <c r="DC212" s="20">
        <f t="shared" si="206"/>
        <v>0</v>
      </c>
      <c r="DD212" s="23" t="s">
        <v>136</v>
      </c>
      <c r="DE212" s="15">
        <f>IF(Table1[[#This Row],[Check 5 Status]]="Continued", Table1[[#This Row],[Check 5 Students Summer]], 0)</f>
        <v>0</v>
      </c>
      <c r="DF212" s="20">
        <f>Table1[[#This Row],[Check 5 Per Student Savings]]*DE212</f>
        <v>0</v>
      </c>
      <c r="DG212" s="15">
        <f>IF(Table1[[#This Row],[Check 5 Status]]="Continued", Table1[[#This Row],[Check 5 Students Fall]], 0)</f>
        <v>0</v>
      </c>
      <c r="DH212" s="20">
        <f>Table1[[#This Row],[Check 5 Per Student Savings]]*DG212</f>
        <v>0</v>
      </c>
      <c r="DI212" s="15">
        <f>IF(Table1[[#This Row],[Check 5 Status]]="Continued", Table1[[#This Row],[Check 5 Students Spring]], 0)</f>
        <v>0</v>
      </c>
      <c r="DJ212" s="20">
        <f>Table1[[#This Row],[Check 5 Per Student Savings]]*DI212</f>
        <v>0</v>
      </c>
      <c r="DK212" s="15">
        <f t="shared" si="207"/>
        <v>0</v>
      </c>
      <c r="DL212" s="20">
        <f t="shared" si="208"/>
        <v>0</v>
      </c>
      <c r="DM212" s="20" t="s">
        <v>858</v>
      </c>
      <c r="DN212" s="15">
        <v>0</v>
      </c>
      <c r="DO212" s="15">
        <v>0</v>
      </c>
      <c r="DP212" s="15">
        <v>0</v>
      </c>
      <c r="DQ212" s="15">
        <f t="shared" si="209"/>
        <v>0</v>
      </c>
      <c r="DR212" s="20"/>
      <c r="DS212" s="20">
        <f t="shared" si="210"/>
        <v>0</v>
      </c>
      <c r="DT212" s="23" t="s">
        <v>136</v>
      </c>
      <c r="DU212" s="15">
        <f>IF(Table1[[#This Row],[Check 6 Status]]="Continued", Table1[[#This Row],[Check 6 Students Summer]], 0)</f>
        <v>0</v>
      </c>
      <c r="DV212" s="20">
        <f>Table1[[#This Row],[Check 6 Per Student Savings]]*DU212</f>
        <v>0</v>
      </c>
      <c r="DW212" s="15">
        <f>IF(Table1[[#This Row],[Check 6 Status]]="Continued", Table1[[#This Row],[Check 6 Students Fall]], 0)</f>
        <v>0</v>
      </c>
      <c r="DX212" s="20">
        <f>Table1[[#This Row],[Check 6 Per Student Savings]]*DW212</f>
        <v>0</v>
      </c>
      <c r="DY212" s="15">
        <f>IF(Table1[[#This Row],[Check 6 Status]]="Continued", Table1[[#This Row],[Check 6 Students Spring]], 0)</f>
        <v>0</v>
      </c>
      <c r="DZ212" s="20">
        <f>Table1[[#This Row],[Check 6 Per Student Savings]]*DY212</f>
        <v>0</v>
      </c>
      <c r="EA212" s="15">
        <f t="shared" si="211"/>
        <v>0</v>
      </c>
      <c r="EB212" s="20">
        <f t="shared" si="212"/>
        <v>0</v>
      </c>
      <c r="EC212"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212"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212" s="20">
        <f>Table1[[#This Row],[Grand Total Savings]]/Table1[[#This Row],[Total Award]]</f>
        <v>0</v>
      </c>
      <c r="EF212" s="13"/>
      <c r="EG212" s="13"/>
      <c r="EH212" s="13"/>
      <c r="EI212" s="13"/>
      <c r="EJ212" s="13"/>
      <c r="EK212" s="13"/>
      <c r="EL212" s="13"/>
      <c r="FB212" s="13"/>
      <c r="FC212" s="13"/>
      <c r="FD212" s="13"/>
      <c r="FE212" s="13"/>
    </row>
    <row r="213" spans="1:161" x14ac:dyDescent="0.25">
      <c r="A213" s="116" t="s">
        <v>931</v>
      </c>
      <c r="B213" s="39">
        <v>11</v>
      </c>
      <c r="C213" s="23" t="s">
        <v>4</v>
      </c>
      <c r="D213" s="13" t="s">
        <v>856</v>
      </c>
      <c r="E213" s="13" t="s">
        <v>477</v>
      </c>
      <c r="F213" s="52">
        <v>2800</v>
      </c>
      <c r="G213" s="23" t="s">
        <v>136</v>
      </c>
      <c r="H213" s="28" t="s">
        <v>932</v>
      </c>
      <c r="I213" s="28" t="s">
        <v>933</v>
      </c>
      <c r="J213" s="28" t="s">
        <v>569</v>
      </c>
      <c r="K213" s="28" t="s">
        <v>558</v>
      </c>
      <c r="L213" s="28" t="s">
        <v>277</v>
      </c>
      <c r="M213" s="13" t="s">
        <v>857</v>
      </c>
      <c r="N213" s="13" t="s">
        <v>857</v>
      </c>
      <c r="O213" s="13" t="s">
        <v>857</v>
      </c>
      <c r="P213" s="20">
        <v>0</v>
      </c>
      <c r="Q213" s="28">
        <v>0</v>
      </c>
      <c r="R213" s="20">
        <v>0</v>
      </c>
      <c r="S213" s="15">
        <v>0</v>
      </c>
      <c r="T213" s="15">
        <v>0</v>
      </c>
      <c r="U213" s="15">
        <v>0</v>
      </c>
      <c r="V213" s="28">
        <v>0</v>
      </c>
      <c r="W213" s="13" t="s">
        <v>144</v>
      </c>
      <c r="Z213" s="13" t="s">
        <v>858</v>
      </c>
      <c r="AA213" s="15">
        <v>0</v>
      </c>
      <c r="AB213" s="16">
        <v>0</v>
      </c>
      <c r="AC213" s="15">
        <v>0</v>
      </c>
      <c r="AD213" s="16">
        <v>0</v>
      </c>
      <c r="AE213" s="15">
        <v>0</v>
      </c>
      <c r="AF213" s="16">
        <v>0</v>
      </c>
      <c r="AG213" s="15">
        <v>0</v>
      </c>
      <c r="AH213" s="16">
        <v>0</v>
      </c>
      <c r="AI213" s="15">
        <v>0</v>
      </c>
      <c r="AJ213" s="16">
        <v>0</v>
      </c>
      <c r="AK213" s="15">
        <v>0</v>
      </c>
      <c r="AL213" s="16">
        <v>0</v>
      </c>
      <c r="AM213" s="15">
        <v>0</v>
      </c>
      <c r="AN213" s="16">
        <v>0</v>
      </c>
      <c r="AO213" s="16">
        <v>0</v>
      </c>
      <c r="AP213" s="16">
        <v>0</v>
      </c>
      <c r="AQ213" s="16">
        <v>0</v>
      </c>
      <c r="AR213" s="16">
        <v>0</v>
      </c>
      <c r="AS213" s="16">
        <v>0</v>
      </c>
      <c r="AT213" s="16">
        <v>0</v>
      </c>
      <c r="AU213" s="16">
        <v>0</v>
      </c>
      <c r="AV213" s="16">
        <v>0</v>
      </c>
      <c r="AW213" s="16">
        <v>0</v>
      </c>
      <c r="AX213" s="16">
        <v>0</v>
      </c>
      <c r="AY213" s="16">
        <v>0</v>
      </c>
      <c r="AZ213" s="16">
        <v>0</v>
      </c>
      <c r="BA213" s="16">
        <v>0</v>
      </c>
      <c r="BB213" s="16">
        <v>0</v>
      </c>
      <c r="BC213" s="13" t="s">
        <v>858</v>
      </c>
      <c r="BD213" s="16">
        <v>0</v>
      </c>
      <c r="BE213" s="16">
        <v>0</v>
      </c>
      <c r="BF213" s="16">
        <v>0</v>
      </c>
      <c r="BG213" s="16">
        <v>0</v>
      </c>
      <c r="BH213" s="16">
        <v>0</v>
      </c>
      <c r="BI213" s="16">
        <v>0</v>
      </c>
      <c r="BJ213" s="16">
        <v>0</v>
      </c>
      <c r="BK213" s="16">
        <v>0</v>
      </c>
      <c r="BL213" s="16">
        <v>0</v>
      </c>
      <c r="BM213" s="16">
        <v>0</v>
      </c>
      <c r="BN213" s="15">
        <f>IF(Table1[[#This Row],[Sustainability Check 2 (2018-2019) Status]]="Continued", Table1[Check 2 Students Spring], 0)</f>
        <v>0</v>
      </c>
      <c r="BO213" s="16">
        <f>Table1[[#This Row],[Summer 2018 Price Check]]*Table1[[#This Row],[Spring 2019 Students]]</f>
        <v>0</v>
      </c>
      <c r="BP213" s="16">
        <f t="shared" si="196"/>
        <v>0</v>
      </c>
      <c r="BQ213" s="20">
        <f t="shared" si="197"/>
        <v>0</v>
      </c>
      <c r="BR213" s="13" t="s">
        <v>858</v>
      </c>
      <c r="BU213" s="15"/>
      <c r="BV213" s="15">
        <f t="shared" si="214"/>
        <v>0</v>
      </c>
      <c r="BW213" s="20"/>
      <c r="BX213" s="16">
        <f t="shared" si="199"/>
        <v>0</v>
      </c>
      <c r="BY213" s="28">
        <v>0</v>
      </c>
      <c r="BZ213" s="15">
        <f>IF(Table1[[#This Row],[Check 3 Status]]="Continued", Table1[[#This Row],[Check 3 Students Summer]], 0)</f>
        <v>0</v>
      </c>
      <c r="CA213" s="16">
        <f>Table1[[#This Row],[Check 3 Per Student Savings]]*BZ213</f>
        <v>0</v>
      </c>
      <c r="CB213" s="15">
        <f>IF(Table1[[#This Row],[Check 3 Status]]="Continued", Table1[[#This Row],[Check 3 Students Fall]], 0)</f>
        <v>0</v>
      </c>
      <c r="CC213" s="16">
        <f>Table1[[#This Row],[Check 3 Per Student Savings]]*CB213</f>
        <v>0</v>
      </c>
      <c r="CD213" s="15">
        <f>IF(Table1[[#This Row],[Check 3 Status]]="Continued", Table1[[#This Row],[Check 3 Students Spring]], 0)</f>
        <v>0</v>
      </c>
      <c r="CE213" s="16">
        <f>Table1[[#This Row],[Check 3 Per Student Savings]]*CD213</f>
        <v>0</v>
      </c>
      <c r="CF213" s="15">
        <f t="shared" si="200"/>
        <v>0</v>
      </c>
      <c r="CG213" s="16">
        <f t="shared" si="201"/>
        <v>0</v>
      </c>
      <c r="CH213" s="16" t="s">
        <v>858</v>
      </c>
      <c r="CI213" s="15"/>
      <c r="CJ213" s="15"/>
      <c r="CK213" s="15"/>
      <c r="CL213" s="15">
        <f t="shared" si="213"/>
        <v>0</v>
      </c>
      <c r="CN213" s="16">
        <f t="shared" si="202"/>
        <v>0</v>
      </c>
      <c r="CO213" s="15">
        <f>IF(Table1[[#This Row],[Check 4 Status]]="Continued", Table1[[#This Row],[Check 4 Students Summer]], 0)</f>
        <v>0</v>
      </c>
      <c r="CP213" s="20">
        <f>Table1[[#This Row],[Check 4 Per Student Savings]]*CO213</f>
        <v>0</v>
      </c>
      <c r="CQ213" s="15">
        <f>IF(Table1[[#This Row],[Check 4 Status]]="Continued", Table1[[#This Row],[Check 4 Students Fall]], 0)</f>
        <v>0</v>
      </c>
      <c r="CR213" s="16">
        <f>Table1[[#This Row],[Check 4 Per Student Savings]]*CQ213</f>
        <v>0</v>
      </c>
      <c r="CS213" s="15">
        <f>IF(Table1[[#This Row],[Check 4 Status]]="Continued", Table1[[#This Row],[Check 4 Students Spring]], 0)</f>
        <v>0</v>
      </c>
      <c r="CT213" s="20">
        <f>Table1[[#This Row],[Check 4 Per Student Savings]]*CS213</f>
        <v>0</v>
      </c>
      <c r="CU213" s="89">
        <f t="shared" si="203"/>
        <v>0</v>
      </c>
      <c r="CV213" s="20">
        <f t="shared" si="204"/>
        <v>0</v>
      </c>
      <c r="CW213" s="20" t="s">
        <v>858</v>
      </c>
      <c r="CX213" s="15">
        <v>0</v>
      </c>
      <c r="CY213" s="15">
        <v>0</v>
      </c>
      <c r="CZ213" s="15">
        <v>0</v>
      </c>
      <c r="DA213" s="15">
        <f t="shared" si="205"/>
        <v>0</v>
      </c>
      <c r="DB213" s="20"/>
      <c r="DC213" s="20">
        <f t="shared" si="206"/>
        <v>0</v>
      </c>
      <c r="DD213" s="23" t="s">
        <v>136</v>
      </c>
      <c r="DE213" s="15">
        <f>IF(Table1[[#This Row],[Check 5 Status]]="Continued", Table1[[#This Row],[Check 5 Students Summer]], 0)</f>
        <v>0</v>
      </c>
      <c r="DF213" s="20">
        <f>Table1[[#This Row],[Check 5 Per Student Savings]]*DE213</f>
        <v>0</v>
      </c>
      <c r="DG213" s="15">
        <f>IF(Table1[[#This Row],[Check 5 Status]]="Continued", Table1[[#This Row],[Check 5 Students Fall]], 0)</f>
        <v>0</v>
      </c>
      <c r="DH213" s="20">
        <f>Table1[[#This Row],[Check 5 Per Student Savings]]*DG213</f>
        <v>0</v>
      </c>
      <c r="DI213" s="15">
        <f>IF(Table1[[#This Row],[Check 5 Status]]="Continued", Table1[[#This Row],[Check 5 Students Spring]], 0)</f>
        <v>0</v>
      </c>
      <c r="DJ213" s="20">
        <f>Table1[[#This Row],[Check 5 Per Student Savings]]*DI213</f>
        <v>0</v>
      </c>
      <c r="DK213" s="15">
        <f t="shared" si="207"/>
        <v>0</v>
      </c>
      <c r="DL213" s="20">
        <f t="shared" si="208"/>
        <v>0</v>
      </c>
      <c r="DM213" s="20" t="s">
        <v>858</v>
      </c>
      <c r="DN213" s="15">
        <v>0</v>
      </c>
      <c r="DO213" s="15">
        <v>0</v>
      </c>
      <c r="DP213" s="15">
        <v>0</v>
      </c>
      <c r="DQ213" s="15">
        <f t="shared" si="209"/>
        <v>0</v>
      </c>
      <c r="DR213" s="20"/>
      <c r="DS213" s="20">
        <f t="shared" si="210"/>
        <v>0</v>
      </c>
      <c r="DT213" s="23" t="s">
        <v>136</v>
      </c>
      <c r="DU213" s="15">
        <f>IF(Table1[[#This Row],[Check 6 Status]]="Continued", Table1[[#This Row],[Check 6 Students Summer]], 0)</f>
        <v>0</v>
      </c>
      <c r="DV213" s="20">
        <f>Table1[[#This Row],[Check 6 Per Student Savings]]*DU213</f>
        <v>0</v>
      </c>
      <c r="DW213" s="15">
        <f>IF(Table1[[#This Row],[Check 6 Status]]="Continued", Table1[[#This Row],[Check 6 Students Fall]], 0)</f>
        <v>0</v>
      </c>
      <c r="DX213" s="20">
        <f>Table1[[#This Row],[Check 6 Per Student Savings]]*DW213</f>
        <v>0</v>
      </c>
      <c r="DY213" s="15">
        <f>IF(Table1[[#This Row],[Check 6 Status]]="Continued", Table1[[#This Row],[Check 6 Students Spring]], 0)</f>
        <v>0</v>
      </c>
      <c r="DZ213" s="20">
        <f>Table1[[#This Row],[Check 6 Per Student Savings]]*DY213</f>
        <v>0</v>
      </c>
      <c r="EA213" s="15">
        <f t="shared" si="211"/>
        <v>0</v>
      </c>
      <c r="EB213" s="20">
        <f t="shared" si="212"/>
        <v>0</v>
      </c>
      <c r="EC213"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213"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213" s="20">
        <f>Table1[[#This Row],[Grand Total Savings]]/Table1[[#This Row],[Total Award]]</f>
        <v>0</v>
      </c>
      <c r="EF213" s="13"/>
      <c r="EG213" s="13"/>
      <c r="EH213" s="13"/>
      <c r="EI213" s="13"/>
      <c r="EJ213" s="13"/>
      <c r="EK213" s="13"/>
      <c r="EL213" s="13"/>
      <c r="FB213" s="13"/>
      <c r="FC213" s="13"/>
      <c r="FD213" s="13"/>
      <c r="FE213" s="13"/>
    </row>
    <row r="214" spans="1:161" x14ac:dyDescent="0.25">
      <c r="A214" s="116" t="s">
        <v>934</v>
      </c>
      <c r="B214" s="39">
        <v>11</v>
      </c>
      <c r="C214" s="23" t="s">
        <v>4</v>
      </c>
      <c r="D214" s="13" t="s">
        <v>856</v>
      </c>
      <c r="E214" s="13" t="s">
        <v>177</v>
      </c>
      <c r="F214" s="52">
        <v>4800</v>
      </c>
      <c r="G214" s="23" t="s">
        <v>136</v>
      </c>
      <c r="H214" s="28" t="s">
        <v>178</v>
      </c>
      <c r="I214" s="28" t="s">
        <v>179</v>
      </c>
      <c r="J214" s="28" t="s">
        <v>354</v>
      </c>
      <c r="K214" s="28" t="s">
        <v>355</v>
      </c>
      <c r="L214" s="28" t="s">
        <v>169</v>
      </c>
      <c r="M214" s="13" t="s">
        <v>857</v>
      </c>
      <c r="N214" s="13" t="s">
        <v>857</v>
      </c>
      <c r="O214" s="13" t="s">
        <v>857</v>
      </c>
      <c r="P214" s="131">
        <v>0</v>
      </c>
      <c r="Q214" s="28">
        <v>0</v>
      </c>
      <c r="R214" s="20">
        <v>0</v>
      </c>
      <c r="S214" s="15">
        <v>0</v>
      </c>
      <c r="T214" s="15">
        <v>0</v>
      </c>
      <c r="U214" s="15">
        <v>0</v>
      </c>
      <c r="V214" s="28">
        <v>0</v>
      </c>
      <c r="W214" s="13" t="s">
        <v>144</v>
      </c>
      <c r="Z214" s="13" t="s">
        <v>858</v>
      </c>
      <c r="AA214" s="15">
        <v>0</v>
      </c>
      <c r="AB214" s="16">
        <v>0</v>
      </c>
      <c r="AC214" s="15">
        <v>0</v>
      </c>
      <c r="AD214" s="16">
        <v>0</v>
      </c>
      <c r="AE214" s="15">
        <v>0</v>
      </c>
      <c r="AF214" s="16">
        <v>0</v>
      </c>
      <c r="AG214" s="15">
        <v>0</v>
      </c>
      <c r="AH214" s="16">
        <v>0</v>
      </c>
      <c r="AI214" s="15">
        <v>0</v>
      </c>
      <c r="AJ214" s="16">
        <v>0</v>
      </c>
      <c r="AK214" s="15">
        <v>0</v>
      </c>
      <c r="AL214" s="16">
        <v>0</v>
      </c>
      <c r="AM214" s="15">
        <v>0</v>
      </c>
      <c r="AN214" s="16">
        <v>0</v>
      </c>
      <c r="AO214" s="16">
        <v>0</v>
      </c>
      <c r="AP214" s="16">
        <v>0</v>
      </c>
      <c r="AQ214" s="16">
        <v>0</v>
      </c>
      <c r="AR214" s="16">
        <v>0</v>
      </c>
      <c r="AS214" s="16">
        <v>0</v>
      </c>
      <c r="AT214" s="16">
        <v>0</v>
      </c>
      <c r="AU214" s="16">
        <v>0</v>
      </c>
      <c r="AV214" s="16">
        <v>0</v>
      </c>
      <c r="AW214" s="16">
        <v>0</v>
      </c>
      <c r="AX214" s="16">
        <v>0</v>
      </c>
      <c r="AY214" s="16">
        <v>0</v>
      </c>
      <c r="AZ214" s="16">
        <v>0</v>
      </c>
      <c r="BA214" s="16">
        <v>0</v>
      </c>
      <c r="BB214" s="16">
        <v>0</v>
      </c>
      <c r="BC214" s="13" t="s">
        <v>858</v>
      </c>
      <c r="BD214" s="16">
        <v>0</v>
      </c>
      <c r="BE214" s="16">
        <v>0</v>
      </c>
      <c r="BF214" s="16">
        <v>0</v>
      </c>
      <c r="BG214" s="16">
        <v>0</v>
      </c>
      <c r="BH214" s="16">
        <v>0</v>
      </c>
      <c r="BI214" s="16">
        <v>0</v>
      </c>
      <c r="BJ214" s="16">
        <v>0</v>
      </c>
      <c r="BK214" s="16">
        <v>0</v>
      </c>
      <c r="BL214" s="16">
        <v>0</v>
      </c>
      <c r="BM214" s="16">
        <v>0</v>
      </c>
      <c r="BN214" s="15">
        <f>IF(Table1[[#This Row],[Sustainability Check 2 (2018-2019) Status]]="Continued", Table1[Check 2 Students Spring], 0)</f>
        <v>0</v>
      </c>
      <c r="BO214" s="16">
        <f>Table1[[#This Row],[Summer 2018 Price Check]]*Table1[[#This Row],[Spring 2019 Students]]</f>
        <v>0</v>
      </c>
      <c r="BP214" s="16">
        <f t="shared" si="196"/>
        <v>0</v>
      </c>
      <c r="BQ214" s="20">
        <f t="shared" si="197"/>
        <v>0</v>
      </c>
      <c r="BR214" s="13" t="s">
        <v>858</v>
      </c>
      <c r="BU214" s="15"/>
      <c r="BV214" s="15">
        <f t="shared" si="214"/>
        <v>0</v>
      </c>
      <c r="BW214" s="20"/>
      <c r="BX214" s="16">
        <f t="shared" si="199"/>
        <v>0</v>
      </c>
      <c r="BY214" s="28">
        <v>0</v>
      </c>
      <c r="BZ214" s="15">
        <f>IF(Table1[[#This Row],[Check 3 Status]]="Continued", Table1[[#This Row],[Check 3 Students Summer]], 0)</f>
        <v>0</v>
      </c>
      <c r="CA214" s="16">
        <f>Table1[[#This Row],[Check 3 Per Student Savings]]*BZ214</f>
        <v>0</v>
      </c>
      <c r="CB214" s="15">
        <f>IF(Table1[[#This Row],[Check 3 Status]]="Continued", Table1[[#This Row],[Check 3 Students Fall]], 0)</f>
        <v>0</v>
      </c>
      <c r="CC214" s="16">
        <f>Table1[[#This Row],[Check 3 Per Student Savings]]*CB214</f>
        <v>0</v>
      </c>
      <c r="CD214" s="15">
        <f>IF(Table1[[#This Row],[Check 3 Status]]="Continued", Table1[[#This Row],[Check 3 Students Spring]], 0)</f>
        <v>0</v>
      </c>
      <c r="CE214" s="16">
        <f>Table1[[#This Row],[Check 3 Per Student Savings]]*CD214</f>
        <v>0</v>
      </c>
      <c r="CF214" s="15">
        <f t="shared" si="200"/>
        <v>0</v>
      </c>
      <c r="CG214" s="16">
        <f t="shared" si="201"/>
        <v>0</v>
      </c>
      <c r="CH214" s="16" t="s">
        <v>858</v>
      </c>
      <c r="CI214" s="15"/>
      <c r="CJ214" s="15"/>
      <c r="CK214" s="15"/>
      <c r="CL214" s="15">
        <f t="shared" si="213"/>
        <v>0</v>
      </c>
      <c r="CN214" s="16">
        <f t="shared" si="202"/>
        <v>0</v>
      </c>
      <c r="CO214" s="15">
        <f>IF(Table1[[#This Row],[Check 4 Status]]="Continued", Table1[[#This Row],[Check 4 Students Summer]], 0)</f>
        <v>0</v>
      </c>
      <c r="CP214" s="20">
        <f>Table1[[#This Row],[Check 4 Per Student Savings]]*CO214</f>
        <v>0</v>
      </c>
      <c r="CQ214" s="15">
        <f>IF(Table1[[#This Row],[Check 4 Status]]="Continued", Table1[[#This Row],[Check 4 Students Fall]], 0)</f>
        <v>0</v>
      </c>
      <c r="CR214" s="16">
        <f>Table1[[#This Row],[Check 4 Per Student Savings]]*CQ214</f>
        <v>0</v>
      </c>
      <c r="CS214" s="15">
        <f>IF(Table1[[#This Row],[Check 4 Status]]="Continued", Table1[[#This Row],[Check 4 Students Spring]], 0)</f>
        <v>0</v>
      </c>
      <c r="CT214" s="20">
        <f>Table1[[#This Row],[Check 4 Per Student Savings]]*CS214</f>
        <v>0</v>
      </c>
      <c r="CU214" s="89">
        <f t="shared" si="203"/>
        <v>0</v>
      </c>
      <c r="CV214" s="20">
        <f t="shared" si="204"/>
        <v>0</v>
      </c>
      <c r="CW214" s="20" t="s">
        <v>858</v>
      </c>
      <c r="CX214" s="15">
        <v>0</v>
      </c>
      <c r="CY214" s="15">
        <v>0</v>
      </c>
      <c r="CZ214" s="15">
        <v>0</v>
      </c>
      <c r="DA214" s="15">
        <f t="shared" si="205"/>
        <v>0</v>
      </c>
      <c r="DB214" s="20"/>
      <c r="DC214" s="20">
        <f t="shared" si="206"/>
        <v>0</v>
      </c>
      <c r="DD214" s="23" t="s">
        <v>136</v>
      </c>
      <c r="DE214" s="15">
        <f>IF(Table1[[#This Row],[Check 5 Status]]="Continued", Table1[[#This Row],[Check 5 Students Summer]], 0)</f>
        <v>0</v>
      </c>
      <c r="DF214" s="20">
        <f>Table1[[#This Row],[Check 5 Per Student Savings]]*DE214</f>
        <v>0</v>
      </c>
      <c r="DG214" s="15">
        <f>IF(Table1[[#This Row],[Check 5 Status]]="Continued", Table1[[#This Row],[Check 5 Students Fall]], 0)</f>
        <v>0</v>
      </c>
      <c r="DH214" s="20">
        <f>Table1[[#This Row],[Check 5 Per Student Savings]]*DG214</f>
        <v>0</v>
      </c>
      <c r="DI214" s="15">
        <f>IF(Table1[[#This Row],[Check 5 Status]]="Continued", Table1[[#This Row],[Check 5 Students Spring]], 0)</f>
        <v>0</v>
      </c>
      <c r="DJ214" s="20">
        <f>Table1[[#This Row],[Check 5 Per Student Savings]]*DI214</f>
        <v>0</v>
      </c>
      <c r="DK214" s="15">
        <f t="shared" si="207"/>
        <v>0</v>
      </c>
      <c r="DL214" s="20">
        <f t="shared" si="208"/>
        <v>0</v>
      </c>
      <c r="DM214" s="20" t="s">
        <v>858</v>
      </c>
      <c r="DN214" s="15">
        <v>0</v>
      </c>
      <c r="DO214" s="15">
        <v>0</v>
      </c>
      <c r="DP214" s="15">
        <v>0</v>
      </c>
      <c r="DQ214" s="15">
        <f t="shared" si="209"/>
        <v>0</v>
      </c>
      <c r="DR214" s="20"/>
      <c r="DS214" s="20">
        <f t="shared" si="210"/>
        <v>0</v>
      </c>
      <c r="DT214" s="23" t="s">
        <v>136</v>
      </c>
      <c r="DU214" s="15">
        <f>IF(Table1[[#This Row],[Check 6 Status]]="Continued", Table1[[#This Row],[Check 6 Students Summer]], 0)</f>
        <v>0</v>
      </c>
      <c r="DV214" s="20">
        <f>Table1[[#This Row],[Check 6 Per Student Savings]]*DU214</f>
        <v>0</v>
      </c>
      <c r="DW214" s="15">
        <f>IF(Table1[[#This Row],[Check 6 Status]]="Continued", Table1[[#This Row],[Check 6 Students Fall]], 0)</f>
        <v>0</v>
      </c>
      <c r="DX214" s="20">
        <f>Table1[[#This Row],[Check 6 Per Student Savings]]*DW214</f>
        <v>0</v>
      </c>
      <c r="DY214" s="15">
        <f>IF(Table1[[#This Row],[Check 6 Status]]="Continued", Table1[[#This Row],[Check 6 Students Spring]], 0)</f>
        <v>0</v>
      </c>
      <c r="DZ214" s="20">
        <f>Table1[[#This Row],[Check 6 Per Student Savings]]*DY214</f>
        <v>0</v>
      </c>
      <c r="EA214" s="15">
        <f t="shared" si="211"/>
        <v>0</v>
      </c>
      <c r="EB214" s="20">
        <f t="shared" si="212"/>
        <v>0</v>
      </c>
      <c r="EC214"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214"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214" s="20">
        <f>Table1[[#This Row],[Grand Total Savings]]/Table1[[#This Row],[Total Award]]</f>
        <v>0</v>
      </c>
      <c r="EF214" s="13"/>
      <c r="EG214" s="13"/>
      <c r="EH214" s="13"/>
      <c r="EI214" s="13"/>
      <c r="EJ214" s="13"/>
      <c r="EK214" s="13"/>
      <c r="EL214" s="13"/>
      <c r="FB214" s="13"/>
      <c r="FC214" s="13"/>
      <c r="FD214" s="13"/>
      <c r="FE214" s="13"/>
    </row>
    <row r="215" spans="1:161" x14ac:dyDescent="0.25">
      <c r="A215" s="116" t="s">
        <v>935</v>
      </c>
      <c r="B215" s="39">
        <v>11</v>
      </c>
      <c r="C215" s="23" t="s">
        <v>4</v>
      </c>
      <c r="D215" s="13" t="s">
        <v>856</v>
      </c>
      <c r="E215" s="13" t="s">
        <v>183</v>
      </c>
      <c r="F215" s="52">
        <v>4800</v>
      </c>
      <c r="G215" s="23" t="s">
        <v>136</v>
      </c>
      <c r="H215" s="28" t="s">
        <v>2305</v>
      </c>
      <c r="I215" s="28" t="s">
        <v>936</v>
      </c>
      <c r="J215" s="28" t="s">
        <v>438</v>
      </c>
      <c r="K215" s="28" t="s">
        <v>439</v>
      </c>
      <c r="L215" s="28" t="s">
        <v>440</v>
      </c>
      <c r="M215" s="13" t="s">
        <v>857</v>
      </c>
      <c r="N215" s="13" t="s">
        <v>857</v>
      </c>
      <c r="O215" s="13" t="s">
        <v>857</v>
      </c>
      <c r="P215" s="20">
        <v>0</v>
      </c>
      <c r="Q215" s="28">
        <v>0</v>
      </c>
      <c r="R215" s="20">
        <v>0</v>
      </c>
      <c r="S215" s="15">
        <v>0</v>
      </c>
      <c r="T215" s="15">
        <v>0</v>
      </c>
      <c r="U215" s="15">
        <v>0</v>
      </c>
      <c r="V215" s="28">
        <v>0</v>
      </c>
      <c r="W215" s="13" t="s">
        <v>144</v>
      </c>
      <c r="Z215" s="13" t="s">
        <v>858</v>
      </c>
      <c r="AA215" s="15">
        <v>0</v>
      </c>
      <c r="AB215" s="16">
        <v>0</v>
      </c>
      <c r="AC215" s="15">
        <v>0</v>
      </c>
      <c r="AD215" s="16">
        <v>0</v>
      </c>
      <c r="AE215" s="15">
        <v>0</v>
      </c>
      <c r="AF215" s="16">
        <v>0</v>
      </c>
      <c r="AG215" s="15">
        <v>0</v>
      </c>
      <c r="AH215" s="16">
        <v>0</v>
      </c>
      <c r="AI215" s="15">
        <v>0</v>
      </c>
      <c r="AJ215" s="16">
        <v>0</v>
      </c>
      <c r="AK215" s="15">
        <v>0</v>
      </c>
      <c r="AL215" s="16">
        <v>0</v>
      </c>
      <c r="AM215" s="15">
        <v>0</v>
      </c>
      <c r="AN215" s="16">
        <v>0</v>
      </c>
      <c r="AO215" s="16">
        <v>0</v>
      </c>
      <c r="AP215" s="16">
        <v>0</v>
      </c>
      <c r="AQ215" s="16">
        <v>0</v>
      </c>
      <c r="AR215" s="16">
        <v>0</v>
      </c>
      <c r="AS215" s="16">
        <v>0</v>
      </c>
      <c r="AT215" s="16">
        <v>0</v>
      </c>
      <c r="AU215" s="16">
        <v>0</v>
      </c>
      <c r="AV215" s="16">
        <v>0</v>
      </c>
      <c r="AW215" s="16">
        <v>0</v>
      </c>
      <c r="AX215" s="16">
        <v>0</v>
      </c>
      <c r="AY215" s="16">
        <v>0</v>
      </c>
      <c r="AZ215" s="16">
        <v>0</v>
      </c>
      <c r="BA215" s="16">
        <v>0</v>
      </c>
      <c r="BB215" s="16">
        <v>0</v>
      </c>
      <c r="BC215" s="13" t="s">
        <v>858</v>
      </c>
      <c r="BD215" s="16">
        <v>0</v>
      </c>
      <c r="BE215" s="16">
        <v>0</v>
      </c>
      <c r="BF215" s="16">
        <v>0</v>
      </c>
      <c r="BG215" s="16">
        <v>0</v>
      </c>
      <c r="BH215" s="16">
        <v>0</v>
      </c>
      <c r="BI215" s="16">
        <v>0</v>
      </c>
      <c r="BJ215" s="16">
        <v>0</v>
      </c>
      <c r="BK215" s="16">
        <v>0</v>
      </c>
      <c r="BL215" s="16">
        <v>0</v>
      </c>
      <c r="BM215" s="16">
        <v>0</v>
      </c>
      <c r="BN215" s="15">
        <f>IF(Table1[[#This Row],[Sustainability Check 2 (2018-2019) Status]]="Continued", Table1[Check 2 Students Spring], 0)</f>
        <v>0</v>
      </c>
      <c r="BO215" s="16">
        <f>Table1[[#This Row],[Summer 2018 Price Check]]*Table1[[#This Row],[Spring 2019 Students]]</f>
        <v>0</v>
      </c>
      <c r="BP215" s="16">
        <f t="shared" si="196"/>
        <v>0</v>
      </c>
      <c r="BQ215" s="20">
        <f t="shared" si="197"/>
        <v>0</v>
      </c>
      <c r="BR215" s="13" t="s">
        <v>858</v>
      </c>
      <c r="BU215" s="15"/>
      <c r="BV215" s="15">
        <f t="shared" si="214"/>
        <v>0</v>
      </c>
      <c r="BW215" s="20"/>
      <c r="BX215" s="16">
        <f t="shared" si="199"/>
        <v>0</v>
      </c>
      <c r="BY215" s="28">
        <v>0</v>
      </c>
      <c r="BZ215" s="15">
        <f>IF(Table1[[#This Row],[Check 3 Status]]="Continued", Table1[[#This Row],[Check 3 Students Summer]], 0)</f>
        <v>0</v>
      </c>
      <c r="CA215" s="16">
        <f>Table1[[#This Row],[Check 3 Per Student Savings]]*BZ215</f>
        <v>0</v>
      </c>
      <c r="CB215" s="15">
        <f>IF(Table1[[#This Row],[Check 3 Status]]="Continued", Table1[[#This Row],[Check 3 Students Fall]], 0)</f>
        <v>0</v>
      </c>
      <c r="CC215" s="16">
        <f>Table1[[#This Row],[Check 3 Per Student Savings]]*CB215</f>
        <v>0</v>
      </c>
      <c r="CD215" s="15">
        <f>IF(Table1[[#This Row],[Check 3 Status]]="Continued", Table1[[#This Row],[Check 3 Students Spring]], 0)</f>
        <v>0</v>
      </c>
      <c r="CE215" s="16">
        <f>Table1[[#This Row],[Check 3 Per Student Savings]]*CD215</f>
        <v>0</v>
      </c>
      <c r="CF215" s="15">
        <f t="shared" si="200"/>
        <v>0</v>
      </c>
      <c r="CG215" s="16">
        <f t="shared" si="201"/>
        <v>0</v>
      </c>
      <c r="CH215" s="16" t="s">
        <v>858</v>
      </c>
      <c r="CI215" s="15"/>
      <c r="CJ215" s="15"/>
      <c r="CK215" s="15"/>
      <c r="CL215" s="15">
        <f t="shared" si="213"/>
        <v>0</v>
      </c>
      <c r="CN215" s="16">
        <f t="shared" si="202"/>
        <v>0</v>
      </c>
      <c r="CO215" s="15">
        <f>IF(Table1[[#This Row],[Check 4 Status]]="Continued", Table1[[#This Row],[Check 4 Students Summer]], 0)</f>
        <v>0</v>
      </c>
      <c r="CP215" s="20">
        <f>Table1[[#This Row],[Check 4 Per Student Savings]]*CO215</f>
        <v>0</v>
      </c>
      <c r="CQ215" s="15">
        <f>IF(Table1[[#This Row],[Check 4 Status]]="Continued", Table1[[#This Row],[Check 4 Students Fall]], 0)</f>
        <v>0</v>
      </c>
      <c r="CR215" s="16">
        <f>Table1[[#This Row],[Check 4 Per Student Savings]]*CQ215</f>
        <v>0</v>
      </c>
      <c r="CS215" s="15">
        <f>IF(Table1[[#This Row],[Check 4 Status]]="Continued", Table1[[#This Row],[Check 4 Students Spring]], 0)</f>
        <v>0</v>
      </c>
      <c r="CT215" s="20">
        <f>Table1[[#This Row],[Check 4 Per Student Savings]]*CS215</f>
        <v>0</v>
      </c>
      <c r="CU215" s="89">
        <f t="shared" si="203"/>
        <v>0</v>
      </c>
      <c r="CV215" s="20">
        <f t="shared" si="204"/>
        <v>0</v>
      </c>
      <c r="CW215" s="20" t="s">
        <v>858</v>
      </c>
      <c r="CX215" s="15">
        <v>0</v>
      </c>
      <c r="CY215" s="15">
        <v>0</v>
      </c>
      <c r="CZ215" s="15">
        <v>0</v>
      </c>
      <c r="DA215" s="15">
        <f t="shared" si="205"/>
        <v>0</v>
      </c>
      <c r="DB215" s="20"/>
      <c r="DC215" s="20">
        <f t="shared" si="206"/>
        <v>0</v>
      </c>
      <c r="DD215" s="23" t="s">
        <v>136</v>
      </c>
      <c r="DE215" s="15">
        <f>IF(Table1[[#This Row],[Check 5 Status]]="Continued", Table1[[#This Row],[Check 5 Students Summer]], 0)</f>
        <v>0</v>
      </c>
      <c r="DF215" s="20">
        <f>Table1[[#This Row],[Check 5 Per Student Savings]]*DE215</f>
        <v>0</v>
      </c>
      <c r="DG215" s="15">
        <f>IF(Table1[[#This Row],[Check 5 Status]]="Continued", Table1[[#This Row],[Check 5 Students Fall]], 0)</f>
        <v>0</v>
      </c>
      <c r="DH215" s="20">
        <f>Table1[[#This Row],[Check 5 Per Student Savings]]*DG215</f>
        <v>0</v>
      </c>
      <c r="DI215" s="15">
        <f>IF(Table1[[#This Row],[Check 5 Status]]="Continued", Table1[[#This Row],[Check 5 Students Spring]], 0)</f>
        <v>0</v>
      </c>
      <c r="DJ215" s="20">
        <f>Table1[[#This Row],[Check 5 Per Student Savings]]*DI215</f>
        <v>0</v>
      </c>
      <c r="DK215" s="15">
        <f t="shared" si="207"/>
        <v>0</v>
      </c>
      <c r="DL215" s="20">
        <f t="shared" si="208"/>
        <v>0</v>
      </c>
      <c r="DM215" s="20" t="s">
        <v>858</v>
      </c>
      <c r="DN215" s="15">
        <v>0</v>
      </c>
      <c r="DO215" s="15">
        <v>0</v>
      </c>
      <c r="DP215" s="15">
        <v>0</v>
      </c>
      <c r="DQ215" s="15">
        <f t="shared" si="209"/>
        <v>0</v>
      </c>
      <c r="DR215" s="20"/>
      <c r="DS215" s="20">
        <f t="shared" si="210"/>
        <v>0</v>
      </c>
      <c r="DT215" s="23" t="s">
        <v>136</v>
      </c>
      <c r="DU215" s="15">
        <f>IF(Table1[[#This Row],[Check 6 Status]]="Continued", Table1[[#This Row],[Check 6 Students Summer]], 0)</f>
        <v>0</v>
      </c>
      <c r="DV215" s="20">
        <f>Table1[[#This Row],[Check 6 Per Student Savings]]*DU215</f>
        <v>0</v>
      </c>
      <c r="DW215" s="15">
        <f>IF(Table1[[#This Row],[Check 6 Status]]="Continued", Table1[[#This Row],[Check 6 Students Fall]], 0)</f>
        <v>0</v>
      </c>
      <c r="DX215" s="20">
        <f>Table1[[#This Row],[Check 6 Per Student Savings]]*DW215</f>
        <v>0</v>
      </c>
      <c r="DY215" s="15">
        <f>IF(Table1[[#This Row],[Check 6 Status]]="Continued", Table1[[#This Row],[Check 6 Students Spring]], 0)</f>
        <v>0</v>
      </c>
      <c r="DZ215" s="20">
        <f>Table1[[#This Row],[Check 6 Per Student Savings]]*DY215</f>
        <v>0</v>
      </c>
      <c r="EA215" s="15">
        <f t="shared" si="211"/>
        <v>0</v>
      </c>
      <c r="EB215" s="20">
        <f t="shared" si="212"/>
        <v>0</v>
      </c>
      <c r="EC215"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215"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215" s="20">
        <f>Table1[[#This Row],[Grand Total Savings]]/Table1[[#This Row],[Total Award]]</f>
        <v>0</v>
      </c>
      <c r="EF215" s="13"/>
      <c r="EG215" s="13"/>
      <c r="EH215" s="13"/>
      <c r="EI215" s="13"/>
      <c r="EJ215" s="13"/>
      <c r="EK215" s="13"/>
      <c r="EL215" s="13"/>
      <c r="FB215" s="13"/>
      <c r="FC215" s="13"/>
      <c r="FD215" s="13"/>
      <c r="FE215" s="13"/>
    </row>
    <row r="216" spans="1:161" x14ac:dyDescent="0.25">
      <c r="A216" s="116" t="s">
        <v>937</v>
      </c>
      <c r="B216" s="39">
        <v>11</v>
      </c>
      <c r="C216" s="23" t="s">
        <v>4</v>
      </c>
      <c r="D216" s="13" t="s">
        <v>856</v>
      </c>
      <c r="E216" s="13" t="s">
        <v>477</v>
      </c>
      <c r="F216" s="52">
        <v>4800</v>
      </c>
      <c r="G216" s="23" t="s">
        <v>136</v>
      </c>
      <c r="H216" s="28" t="s">
        <v>706</v>
      </c>
      <c r="I216" s="28" t="s">
        <v>707</v>
      </c>
      <c r="J216" s="28" t="s">
        <v>708</v>
      </c>
      <c r="K216" s="28" t="s">
        <v>709</v>
      </c>
      <c r="L216" s="28" t="s">
        <v>693</v>
      </c>
      <c r="M216" s="13" t="s">
        <v>857</v>
      </c>
      <c r="N216" s="13" t="s">
        <v>857</v>
      </c>
      <c r="O216" s="13" t="s">
        <v>857</v>
      </c>
      <c r="P216" s="20">
        <v>0</v>
      </c>
      <c r="Q216" s="28">
        <v>0</v>
      </c>
      <c r="R216" s="20">
        <v>0</v>
      </c>
      <c r="S216" s="15">
        <v>0</v>
      </c>
      <c r="T216" s="15">
        <v>0</v>
      </c>
      <c r="U216" s="15">
        <v>0</v>
      </c>
      <c r="V216" s="28">
        <v>0</v>
      </c>
      <c r="W216" s="13" t="s">
        <v>144</v>
      </c>
      <c r="Z216" s="13" t="s">
        <v>858</v>
      </c>
      <c r="AA216" s="15">
        <v>0</v>
      </c>
      <c r="AB216" s="16">
        <v>0</v>
      </c>
      <c r="AC216" s="15">
        <v>0</v>
      </c>
      <c r="AD216" s="16">
        <v>0</v>
      </c>
      <c r="AE216" s="15">
        <v>0</v>
      </c>
      <c r="AF216" s="16">
        <v>0</v>
      </c>
      <c r="AG216" s="15">
        <v>0</v>
      </c>
      <c r="AH216" s="16">
        <v>0</v>
      </c>
      <c r="AI216" s="15">
        <v>0</v>
      </c>
      <c r="AJ216" s="16">
        <v>0</v>
      </c>
      <c r="AK216" s="15">
        <v>0</v>
      </c>
      <c r="AL216" s="16">
        <v>0</v>
      </c>
      <c r="AM216" s="15">
        <v>0</v>
      </c>
      <c r="AN216" s="16">
        <v>0</v>
      </c>
      <c r="AO216" s="16">
        <v>0</v>
      </c>
      <c r="AP216" s="16">
        <v>0</v>
      </c>
      <c r="AQ216" s="16">
        <v>0</v>
      </c>
      <c r="AR216" s="16">
        <v>0</v>
      </c>
      <c r="AS216" s="16">
        <v>0</v>
      </c>
      <c r="AT216" s="16">
        <v>0</v>
      </c>
      <c r="AU216" s="16">
        <v>0</v>
      </c>
      <c r="AV216" s="16">
        <v>0</v>
      </c>
      <c r="AW216" s="16">
        <v>0</v>
      </c>
      <c r="AX216" s="16">
        <v>0</v>
      </c>
      <c r="AY216" s="16">
        <v>0</v>
      </c>
      <c r="AZ216" s="16">
        <v>0</v>
      </c>
      <c r="BA216" s="16">
        <v>0</v>
      </c>
      <c r="BB216" s="16">
        <v>0</v>
      </c>
      <c r="BC216" s="13" t="s">
        <v>858</v>
      </c>
      <c r="BD216" s="16">
        <v>0</v>
      </c>
      <c r="BE216" s="16">
        <v>0</v>
      </c>
      <c r="BF216" s="16">
        <v>0</v>
      </c>
      <c r="BG216" s="16">
        <v>0</v>
      </c>
      <c r="BH216" s="16">
        <v>0</v>
      </c>
      <c r="BI216" s="16">
        <v>0</v>
      </c>
      <c r="BJ216" s="16">
        <v>0</v>
      </c>
      <c r="BK216" s="16">
        <v>0</v>
      </c>
      <c r="BL216" s="16">
        <v>0</v>
      </c>
      <c r="BM216" s="16">
        <v>0</v>
      </c>
      <c r="BN216" s="15">
        <f>IF(Table1[[#This Row],[Sustainability Check 2 (2018-2019) Status]]="Continued", Table1[Check 2 Students Spring], 0)</f>
        <v>0</v>
      </c>
      <c r="BO216" s="16">
        <f>Table1[[#This Row],[Summer 2018 Price Check]]*Table1[[#This Row],[Spring 2019 Students]]</f>
        <v>0</v>
      </c>
      <c r="BP216" s="16">
        <f t="shared" si="196"/>
        <v>0</v>
      </c>
      <c r="BQ216" s="20">
        <f t="shared" si="197"/>
        <v>0</v>
      </c>
      <c r="BR216" s="13" t="s">
        <v>858</v>
      </c>
      <c r="BU216" s="15"/>
      <c r="BV216" s="15">
        <f t="shared" si="214"/>
        <v>0</v>
      </c>
      <c r="BW216" s="20"/>
      <c r="BX216" s="16">
        <f t="shared" si="199"/>
        <v>0</v>
      </c>
      <c r="BY216" s="28">
        <v>0</v>
      </c>
      <c r="BZ216" s="15">
        <f>IF(Table1[[#This Row],[Check 3 Status]]="Continued", Table1[[#This Row],[Check 3 Students Summer]], 0)</f>
        <v>0</v>
      </c>
      <c r="CA216" s="16">
        <f>Table1[[#This Row],[Check 3 Per Student Savings]]*BZ216</f>
        <v>0</v>
      </c>
      <c r="CB216" s="15">
        <f>IF(Table1[[#This Row],[Check 3 Status]]="Continued", Table1[[#This Row],[Check 3 Students Fall]], 0)</f>
        <v>0</v>
      </c>
      <c r="CC216" s="16">
        <f>Table1[[#This Row],[Check 3 Per Student Savings]]*CB216</f>
        <v>0</v>
      </c>
      <c r="CD216" s="15">
        <f>IF(Table1[[#This Row],[Check 3 Status]]="Continued", Table1[[#This Row],[Check 3 Students Spring]], 0)</f>
        <v>0</v>
      </c>
      <c r="CE216" s="16">
        <f>Table1[[#This Row],[Check 3 Per Student Savings]]*CD216</f>
        <v>0</v>
      </c>
      <c r="CF216" s="15">
        <f t="shared" si="200"/>
        <v>0</v>
      </c>
      <c r="CG216" s="16">
        <f t="shared" si="201"/>
        <v>0</v>
      </c>
      <c r="CH216" s="16" t="s">
        <v>858</v>
      </c>
      <c r="CI216" s="15"/>
      <c r="CJ216" s="15"/>
      <c r="CK216" s="15"/>
      <c r="CL216" s="15">
        <f t="shared" si="213"/>
        <v>0</v>
      </c>
      <c r="CN216" s="16">
        <f t="shared" si="202"/>
        <v>0</v>
      </c>
      <c r="CO216" s="15">
        <f>IF(Table1[[#This Row],[Check 4 Status]]="Continued", Table1[[#This Row],[Check 4 Students Summer]], 0)</f>
        <v>0</v>
      </c>
      <c r="CP216" s="20">
        <f>Table1[[#This Row],[Check 4 Per Student Savings]]*CO216</f>
        <v>0</v>
      </c>
      <c r="CQ216" s="15">
        <f>IF(Table1[[#This Row],[Check 4 Status]]="Continued", Table1[[#This Row],[Check 4 Students Fall]], 0)</f>
        <v>0</v>
      </c>
      <c r="CR216" s="16">
        <f>Table1[[#This Row],[Check 4 Per Student Savings]]*CQ216</f>
        <v>0</v>
      </c>
      <c r="CS216" s="15">
        <f>IF(Table1[[#This Row],[Check 4 Status]]="Continued", Table1[[#This Row],[Check 4 Students Spring]], 0)</f>
        <v>0</v>
      </c>
      <c r="CT216" s="20">
        <f>Table1[[#This Row],[Check 4 Per Student Savings]]*CS216</f>
        <v>0</v>
      </c>
      <c r="CU216" s="89">
        <f t="shared" si="203"/>
        <v>0</v>
      </c>
      <c r="CV216" s="20">
        <f t="shared" si="204"/>
        <v>0</v>
      </c>
      <c r="CW216" s="20" t="s">
        <v>858</v>
      </c>
      <c r="CX216" s="15">
        <v>0</v>
      </c>
      <c r="CY216" s="15">
        <v>0</v>
      </c>
      <c r="CZ216" s="15">
        <v>0</v>
      </c>
      <c r="DA216" s="15">
        <f t="shared" si="205"/>
        <v>0</v>
      </c>
      <c r="DB216" s="20"/>
      <c r="DC216" s="20">
        <f t="shared" si="206"/>
        <v>0</v>
      </c>
      <c r="DD216" s="23" t="s">
        <v>136</v>
      </c>
      <c r="DE216" s="15">
        <f>IF(Table1[[#This Row],[Check 5 Status]]="Continued", Table1[[#This Row],[Check 5 Students Summer]], 0)</f>
        <v>0</v>
      </c>
      <c r="DF216" s="20">
        <f>Table1[[#This Row],[Check 5 Per Student Savings]]*DE216</f>
        <v>0</v>
      </c>
      <c r="DG216" s="15">
        <f>IF(Table1[[#This Row],[Check 5 Status]]="Continued", Table1[[#This Row],[Check 5 Students Fall]], 0)</f>
        <v>0</v>
      </c>
      <c r="DH216" s="20">
        <f>Table1[[#This Row],[Check 5 Per Student Savings]]*DG216</f>
        <v>0</v>
      </c>
      <c r="DI216" s="15">
        <f>IF(Table1[[#This Row],[Check 5 Status]]="Continued", Table1[[#This Row],[Check 5 Students Spring]], 0)</f>
        <v>0</v>
      </c>
      <c r="DJ216" s="20">
        <f>Table1[[#This Row],[Check 5 Per Student Savings]]*DI216</f>
        <v>0</v>
      </c>
      <c r="DK216" s="15">
        <f t="shared" si="207"/>
        <v>0</v>
      </c>
      <c r="DL216" s="20">
        <f t="shared" si="208"/>
        <v>0</v>
      </c>
      <c r="DM216" s="20" t="s">
        <v>858</v>
      </c>
      <c r="DN216" s="15">
        <v>0</v>
      </c>
      <c r="DO216" s="15">
        <v>0</v>
      </c>
      <c r="DP216" s="15">
        <v>0</v>
      </c>
      <c r="DQ216" s="15">
        <f t="shared" si="209"/>
        <v>0</v>
      </c>
      <c r="DR216" s="20"/>
      <c r="DS216" s="20">
        <f t="shared" si="210"/>
        <v>0</v>
      </c>
      <c r="DT216" s="23" t="s">
        <v>136</v>
      </c>
      <c r="DU216" s="15">
        <f>IF(Table1[[#This Row],[Check 6 Status]]="Continued", Table1[[#This Row],[Check 6 Students Summer]], 0)</f>
        <v>0</v>
      </c>
      <c r="DV216" s="20">
        <f>Table1[[#This Row],[Check 6 Per Student Savings]]*DU216</f>
        <v>0</v>
      </c>
      <c r="DW216" s="15">
        <f>IF(Table1[[#This Row],[Check 6 Status]]="Continued", Table1[[#This Row],[Check 6 Students Fall]], 0)</f>
        <v>0</v>
      </c>
      <c r="DX216" s="20">
        <f>Table1[[#This Row],[Check 6 Per Student Savings]]*DW216</f>
        <v>0</v>
      </c>
      <c r="DY216" s="15">
        <f>IF(Table1[[#This Row],[Check 6 Status]]="Continued", Table1[[#This Row],[Check 6 Students Spring]], 0)</f>
        <v>0</v>
      </c>
      <c r="DZ216" s="20">
        <f>Table1[[#This Row],[Check 6 Per Student Savings]]*DY216</f>
        <v>0</v>
      </c>
      <c r="EA216" s="15">
        <f t="shared" si="211"/>
        <v>0</v>
      </c>
      <c r="EB216" s="20">
        <f t="shared" si="212"/>
        <v>0</v>
      </c>
      <c r="EC216"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216"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216" s="20">
        <f>Table1[[#This Row],[Grand Total Savings]]/Table1[[#This Row],[Total Award]]</f>
        <v>0</v>
      </c>
      <c r="EF216" s="13"/>
      <c r="EG216" s="13"/>
      <c r="EH216" s="13"/>
      <c r="EI216" s="13"/>
      <c r="EJ216" s="13"/>
      <c r="EK216" s="13"/>
      <c r="EL216" s="13"/>
      <c r="FB216" s="13"/>
      <c r="FC216" s="13"/>
      <c r="FD216" s="13"/>
      <c r="FE216" s="13"/>
    </row>
    <row r="217" spans="1:161" x14ac:dyDescent="0.25">
      <c r="A217" s="116" t="s">
        <v>938</v>
      </c>
      <c r="B217" s="39">
        <v>11</v>
      </c>
      <c r="C217" s="23" t="s">
        <v>4</v>
      </c>
      <c r="D217" s="13" t="s">
        <v>856</v>
      </c>
      <c r="E217" s="13" t="s">
        <v>249</v>
      </c>
      <c r="F217" s="52">
        <v>4800</v>
      </c>
      <c r="G217" s="23" t="s">
        <v>136</v>
      </c>
      <c r="H217" s="28" t="s">
        <v>939</v>
      </c>
      <c r="I217" s="28" t="s">
        <v>940</v>
      </c>
      <c r="J217" s="28" t="s">
        <v>214</v>
      </c>
      <c r="K217" s="28" t="s">
        <v>215</v>
      </c>
      <c r="L217" s="28" t="s">
        <v>216</v>
      </c>
      <c r="M217" s="13" t="s">
        <v>857</v>
      </c>
      <c r="N217" s="13" t="s">
        <v>857</v>
      </c>
      <c r="O217" s="13" t="s">
        <v>857</v>
      </c>
      <c r="P217" s="20">
        <v>0</v>
      </c>
      <c r="Q217" s="28">
        <v>0</v>
      </c>
      <c r="R217" s="20">
        <v>0</v>
      </c>
      <c r="S217" s="15">
        <v>0</v>
      </c>
      <c r="T217" s="15">
        <v>0</v>
      </c>
      <c r="U217" s="15">
        <v>0</v>
      </c>
      <c r="V217" s="28">
        <v>0</v>
      </c>
      <c r="W217" s="13" t="s">
        <v>144</v>
      </c>
      <c r="Z217" s="13" t="s">
        <v>858</v>
      </c>
      <c r="AA217" s="15">
        <v>0</v>
      </c>
      <c r="AB217" s="16">
        <v>0</v>
      </c>
      <c r="AC217" s="15">
        <v>0</v>
      </c>
      <c r="AD217" s="16">
        <v>0</v>
      </c>
      <c r="AE217" s="15">
        <v>0</v>
      </c>
      <c r="AF217" s="16">
        <v>0</v>
      </c>
      <c r="AG217" s="15">
        <v>0</v>
      </c>
      <c r="AH217" s="16">
        <v>0</v>
      </c>
      <c r="AI217" s="15">
        <v>0</v>
      </c>
      <c r="AJ217" s="16">
        <v>0</v>
      </c>
      <c r="AK217" s="15">
        <v>0</v>
      </c>
      <c r="AL217" s="16">
        <v>0</v>
      </c>
      <c r="AM217" s="15">
        <v>0</v>
      </c>
      <c r="AN217" s="16">
        <v>0</v>
      </c>
      <c r="AO217" s="16">
        <v>0</v>
      </c>
      <c r="AP217" s="16">
        <v>0</v>
      </c>
      <c r="AQ217" s="16">
        <v>0</v>
      </c>
      <c r="AR217" s="16">
        <v>0</v>
      </c>
      <c r="AS217" s="16">
        <v>0</v>
      </c>
      <c r="AT217" s="16">
        <v>0</v>
      </c>
      <c r="AU217" s="16">
        <v>0</v>
      </c>
      <c r="AV217" s="16">
        <v>0</v>
      </c>
      <c r="AW217" s="16">
        <v>0</v>
      </c>
      <c r="AX217" s="16">
        <v>0</v>
      </c>
      <c r="AY217" s="16">
        <v>0</v>
      </c>
      <c r="AZ217" s="16">
        <v>0</v>
      </c>
      <c r="BA217" s="16">
        <v>0</v>
      </c>
      <c r="BB217" s="16">
        <v>0</v>
      </c>
      <c r="BC217" s="13" t="s">
        <v>858</v>
      </c>
      <c r="BD217" s="16">
        <v>0</v>
      </c>
      <c r="BE217" s="16">
        <v>0</v>
      </c>
      <c r="BF217" s="16">
        <v>0</v>
      </c>
      <c r="BG217" s="16">
        <v>0</v>
      </c>
      <c r="BH217" s="16">
        <v>0</v>
      </c>
      <c r="BI217" s="16">
        <v>0</v>
      </c>
      <c r="BJ217" s="16">
        <v>0</v>
      </c>
      <c r="BK217" s="16">
        <v>0</v>
      </c>
      <c r="BL217" s="16">
        <v>0</v>
      </c>
      <c r="BM217" s="16">
        <v>0</v>
      </c>
      <c r="BN217" s="15">
        <f>IF(Table1[[#This Row],[Sustainability Check 2 (2018-2019) Status]]="Continued", Table1[Check 2 Students Spring], 0)</f>
        <v>0</v>
      </c>
      <c r="BO217" s="16">
        <f>Table1[[#This Row],[Summer 2018 Price Check]]*Table1[[#This Row],[Spring 2019 Students]]</f>
        <v>0</v>
      </c>
      <c r="BP217" s="16">
        <f t="shared" si="196"/>
        <v>0</v>
      </c>
      <c r="BQ217" s="20">
        <f t="shared" si="197"/>
        <v>0</v>
      </c>
      <c r="BR217" s="13" t="s">
        <v>858</v>
      </c>
      <c r="BU217" s="15"/>
      <c r="BV217" s="15">
        <f t="shared" si="214"/>
        <v>0</v>
      </c>
      <c r="BW217" s="20"/>
      <c r="BX217" s="16">
        <f t="shared" si="199"/>
        <v>0</v>
      </c>
      <c r="BY217" s="28">
        <v>0</v>
      </c>
      <c r="BZ217" s="15">
        <f>IF(Table1[[#This Row],[Check 3 Status]]="Continued", Table1[[#This Row],[Check 3 Students Summer]], 0)</f>
        <v>0</v>
      </c>
      <c r="CA217" s="16">
        <f>Table1[[#This Row],[Check 3 Per Student Savings]]*BZ217</f>
        <v>0</v>
      </c>
      <c r="CB217" s="15">
        <f>IF(Table1[[#This Row],[Check 3 Status]]="Continued", Table1[[#This Row],[Check 3 Students Fall]], 0)</f>
        <v>0</v>
      </c>
      <c r="CC217" s="16">
        <f>Table1[[#This Row],[Check 3 Per Student Savings]]*CB217</f>
        <v>0</v>
      </c>
      <c r="CD217" s="15">
        <f>IF(Table1[[#This Row],[Check 3 Status]]="Continued", Table1[[#This Row],[Check 3 Students Spring]], 0)</f>
        <v>0</v>
      </c>
      <c r="CE217" s="16">
        <f>Table1[[#This Row],[Check 3 Per Student Savings]]*CD217</f>
        <v>0</v>
      </c>
      <c r="CF217" s="15">
        <f t="shared" si="200"/>
        <v>0</v>
      </c>
      <c r="CG217" s="16">
        <f t="shared" si="201"/>
        <v>0</v>
      </c>
      <c r="CH217" s="16" t="s">
        <v>858</v>
      </c>
      <c r="CI217" s="15"/>
      <c r="CJ217" s="15"/>
      <c r="CK217" s="15"/>
      <c r="CL217" s="15">
        <f t="shared" si="213"/>
        <v>0</v>
      </c>
      <c r="CN217" s="16">
        <f t="shared" si="202"/>
        <v>0</v>
      </c>
      <c r="CO217" s="15">
        <f>IF(Table1[[#This Row],[Check 4 Status]]="Continued", Table1[[#This Row],[Check 4 Students Summer]], 0)</f>
        <v>0</v>
      </c>
      <c r="CP217" s="20">
        <f>Table1[[#This Row],[Check 4 Per Student Savings]]*CO217</f>
        <v>0</v>
      </c>
      <c r="CQ217" s="15">
        <f>IF(Table1[[#This Row],[Check 4 Status]]="Continued", Table1[[#This Row],[Check 4 Students Fall]], 0)</f>
        <v>0</v>
      </c>
      <c r="CR217" s="16">
        <f>Table1[[#This Row],[Check 4 Per Student Savings]]*CQ217</f>
        <v>0</v>
      </c>
      <c r="CS217" s="15">
        <f>IF(Table1[[#This Row],[Check 4 Status]]="Continued", Table1[[#This Row],[Check 4 Students Spring]], 0)</f>
        <v>0</v>
      </c>
      <c r="CT217" s="20">
        <f>Table1[[#This Row],[Check 4 Per Student Savings]]*CS217</f>
        <v>0</v>
      </c>
      <c r="CU217" s="89">
        <f t="shared" si="203"/>
        <v>0</v>
      </c>
      <c r="CV217" s="20">
        <f t="shared" si="204"/>
        <v>0</v>
      </c>
      <c r="CW217" s="20" t="s">
        <v>858</v>
      </c>
      <c r="CX217" s="15">
        <v>0</v>
      </c>
      <c r="CY217" s="15">
        <v>0</v>
      </c>
      <c r="CZ217" s="15">
        <v>0</v>
      </c>
      <c r="DA217" s="15">
        <f t="shared" si="205"/>
        <v>0</v>
      </c>
      <c r="DB217" s="20"/>
      <c r="DC217" s="20">
        <f t="shared" si="206"/>
        <v>0</v>
      </c>
      <c r="DD217" s="23" t="s">
        <v>136</v>
      </c>
      <c r="DE217" s="15">
        <f>IF(Table1[[#This Row],[Check 5 Status]]="Continued", Table1[[#This Row],[Check 5 Students Summer]], 0)</f>
        <v>0</v>
      </c>
      <c r="DF217" s="20">
        <f>Table1[[#This Row],[Check 5 Per Student Savings]]*DE217</f>
        <v>0</v>
      </c>
      <c r="DG217" s="15">
        <f>IF(Table1[[#This Row],[Check 5 Status]]="Continued", Table1[[#This Row],[Check 5 Students Fall]], 0)</f>
        <v>0</v>
      </c>
      <c r="DH217" s="20">
        <f>Table1[[#This Row],[Check 5 Per Student Savings]]*DG217</f>
        <v>0</v>
      </c>
      <c r="DI217" s="15">
        <f>IF(Table1[[#This Row],[Check 5 Status]]="Continued", Table1[[#This Row],[Check 5 Students Spring]], 0)</f>
        <v>0</v>
      </c>
      <c r="DJ217" s="20">
        <f>Table1[[#This Row],[Check 5 Per Student Savings]]*DI217</f>
        <v>0</v>
      </c>
      <c r="DK217" s="15">
        <f t="shared" si="207"/>
        <v>0</v>
      </c>
      <c r="DL217" s="20">
        <f t="shared" si="208"/>
        <v>0</v>
      </c>
      <c r="DM217" s="20" t="s">
        <v>858</v>
      </c>
      <c r="DN217" s="15">
        <v>0</v>
      </c>
      <c r="DO217" s="15">
        <v>0</v>
      </c>
      <c r="DP217" s="15">
        <v>0</v>
      </c>
      <c r="DQ217" s="15">
        <f t="shared" si="209"/>
        <v>0</v>
      </c>
      <c r="DR217" s="20"/>
      <c r="DS217" s="20">
        <f t="shared" si="210"/>
        <v>0</v>
      </c>
      <c r="DT217" s="23" t="s">
        <v>136</v>
      </c>
      <c r="DU217" s="15">
        <f>IF(Table1[[#This Row],[Check 6 Status]]="Continued", Table1[[#This Row],[Check 6 Students Summer]], 0)</f>
        <v>0</v>
      </c>
      <c r="DV217" s="20">
        <f>Table1[[#This Row],[Check 6 Per Student Savings]]*DU217</f>
        <v>0</v>
      </c>
      <c r="DW217" s="15">
        <f>IF(Table1[[#This Row],[Check 6 Status]]="Continued", Table1[[#This Row],[Check 6 Students Fall]], 0)</f>
        <v>0</v>
      </c>
      <c r="DX217" s="20">
        <f>Table1[[#This Row],[Check 6 Per Student Savings]]*DW217</f>
        <v>0</v>
      </c>
      <c r="DY217" s="15">
        <f>IF(Table1[[#This Row],[Check 6 Status]]="Continued", Table1[[#This Row],[Check 6 Students Spring]], 0)</f>
        <v>0</v>
      </c>
      <c r="DZ217" s="20">
        <f>Table1[[#This Row],[Check 6 Per Student Savings]]*DY217</f>
        <v>0</v>
      </c>
      <c r="EA217" s="15">
        <f t="shared" si="211"/>
        <v>0</v>
      </c>
      <c r="EB217" s="20">
        <f t="shared" si="212"/>
        <v>0</v>
      </c>
      <c r="EC217"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217"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217" s="20">
        <f>Table1[[#This Row],[Grand Total Savings]]/Table1[[#This Row],[Total Award]]</f>
        <v>0</v>
      </c>
      <c r="EF217" s="13"/>
      <c r="EG217" s="13"/>
      <c r="EH217" s="13"/>
      <c r="EI217" s="13"/>
      <c r="EJ217" s="13"/>
      <c r="EK217" s="13"/>
      <c r="EL217" s="13"/>
      <c r="FB217" s="13"/>
      <c r="FC217" s="13"/>
      <c r="FD217" s="13"/>
      <c r="FE217" s="13"/>
    </row>
    <row r="218" spans="1:161" x14ac:dyDescent="0.25">
      <c r="A218" s="116" t="s">
        <v>941</v>
      </c>
      <c r="B218" s="39">
        <v>11</v>
      </c>
      <c r="C218" s="23" t="s">
        <v>4</v>
      </c>
      <c r="D218" s="13" t="s">
        <v>856</v>
      </c>
      <c r="E218" s="13" t="s">
        <v>211</v>
      </c>
      <c r="F218" s="52">
        <v>2000</v>
      </c>
      <c r="G218" s="23" t="s">
        <v>136</v>
      </c>
      <c r="H218" s="28" t="s">
        <v>942</v>
      </c>
      <c r="I218" s="28" t="s">
        <v>943</v>
      </c>
      <c r="J218" s="28" t="s">
        <v>944</v>
      </c>
      <c r="K218" s="28" t="s">
        <v>945</v>
      </c>
      <c r="L218" s="28" t="s">
        <v>216</v>
      </c>
      <c r="M218" s="13" t="s">
        <v>857</v>
      </c>
      <c r="N218" s="13" t="s">
        <v>857</v>
      </c>
      <c r="O218" s="13" t="s">
        <v>857</v>
      </c>
      <c r="P218" s="20">
        <v>0</v>
      </c>
      <c r="Q218" s="28">
        <v>0</v>
      </c>
      <c r="R218" s="20">
        <v>0</v>
      </c>
      <c r="S218" s="15">
        <v>0</v>
      </c>
      <c r="T218" s="15">
        <v>0</v>
      </c>
      <c r="U218" s="15">
        <v>0</v>
      </c>
      <c r="V218" s="28">
        <v>0</v>
      </c>
      <c r="W218" s="13" t="s">
        <v>144</v>
      </c>
      <c r="Z218" s="13" t="s">
        <v>858</v>
      </c>
      <c r="AA218" s="15">
        <v>0</v>
      </c>
      <c r="AB218" s="16">
        <v>0</v>
      </c>
      <c r="AC218" s="15">
        <v>0</v>
      </c>
      <c r="AD218" s="16">
        <v>0</v>
      </c>
      <c r="AE218" s="15">
        <v>0</v>
      </c>
      <c r="AF218" s="16">
        <v>0</v>
      </c>
      <c r="AG218" s="15">
        <v>0</v>
      </c>
      <c r="AH218" s="16">
        <v>0</v>
      </c>
      <c r="AI218" s="15">
        <v>0</v>
      </c>
      <c r="AJ218" s="16">
        <v>0</v>
      </c>
      <c r="AK218" s="15">
        <v>0</v>
      </c>
      <c r="AL218" s="16">
        <v>0</v>
      </c>
      <c r="AM218" s="15">
        <v>0</v>
      </c>
      <c r="AN218" s="16">
        <v>0</v>
      </c>
      <c r="AO218" s="16">
        <v>0</v>
      </c>
      <c r="AP218" s="16">
        <v>0</v>
      </c>
      <c r="AQ218" s="16">
        <v>0</v>
      </c>
      <c r="AR218" s="16">
        <v>0</v>
      </c>
      <c r="AS218" s="16">
        <v>0</v>
      </c>
      <c r="AT218" s="16">
        <v>0</v>
      </c>
      <c r="AU218" s="16">
        <v>0</v>
      </c>
      <c r="AV218" s="16">
        <v>0</v>
      </c>
      <c r="AW218" s="16">
        <v>0</v>
      </c>
      <c r="AX218" s="16">
        <v>0</v>
      </c>
      <c r="AY218" s="16">
        <v>0</v>
      </c>
      <c r="AZ218" s="16">
        <v>0</v>
      </c>
      <c r="BA218" s="16">
        <v>0</v>
      </c>
      <c r="BB218" s="16">
        <v>0</v>
      </c>
      <c r="BC218" s="13" t="s">
        <v>858</v>
      </c>
      <c r="BD218" s="16">
        <v>0</v>
      </c>
      <c r="BE218" s="16">
        <v>0</v>
      </c>
      <c r="BF218" s="16">
        <v>0</v>
      </c>
      <c r="BG218" s="16">
        <v>0</v>
      </c>
      <c r="BH218" s="16">
        <v>0</v>
      </c>
      <c r="BI218" s="16">
        <v>0</v>
      </c>
      <c r="BJ218" s="16">
        <v>0</v>
      </c>
      <c r="BK218" s="16">
        <v>0</v>
      </c>
      <c r="BL218" s="16">
        <v>0</v>
      </c>
      <c r="BM218" s="16">
        <v>0</v>
      </c>
      <c r="BN218" s="15">
        <f>IF(Table1[[#This Row],[Sustainability Check 2 (2018-2019) Status]]="Continued", Table1[Check 2 Students Spring], 0)</f>
        <v>0</v>
      </c>
      <c r="BO218" s="16">
        <f>Table1[[#This Row],[Summer 2018 Price Check]]*Table1[[#This Row],[Spring 2019 Students]]</f>
        <v>0</v>
      </c>
      <c r="BP218" s="16">
        <f t="shared" si="196"/>
        <v>0</v>
      </c>
      <c r="BQ218" s="20">
        <f t="shared" si="197"/>
        <v>0</v>
      </c>
      <c r="BR218" s="13" t="s">
        <v>858</v>
      </c>
      <c r="BU218" s="15"/>
      <c r="BV218" s="15">
        <f t="shared" si="214"/>
        <v>0</v>
      </c>
      <c r="BW218" s="20"/>
      <c r="BX218" s="16">
        <f t="shared" si="199"/>
        <v>0</v>
      </c>
      <c r="BY218" s="28">
        <v>0</v>
      </c>
      <c r="BZ218" s="15">
        <f>IF(Table1[[#This Row],[Check 3 Status]]="Continued", Table1[[#This Row],[Check 3 Students Summer]], 0)</f>
        <v>0</v>
      </c>
      <c r="CA218" s="16">
        <f>Table1[[#This Row],[Check 3 Per Student Savings]]*BZ218</f>
        <v>0</v>
      </c>
      <c r="CB218" s="15">
        <f>IF(Table1[[#This Row],[Check 3 Status]]="Continued", Table1[[#This Row],[Check 3 Students Fall]], 0)</f>
        <v>0</v>
      </c>
      <c r="CC218" s="16">
        <f>Table1[[#This Row],[Check 3 Per Student Savings]]*CB218</f>
        <v>0</v>
      </c>
      <c r="CD218" s="15">
        <f>IF(Table1[[#This Row],[Check 3 Status]]="Continued", Table1[[#This Row],[Check 3 Students Spring]], 0)</f>
        <v>0</v>
      </c>
      <c r="CE218" s="16">
        <f>Table1[[#This Row],[Check 3 Per Student Savings]]*CD218</f>
        <v>0</v>
      </c>
      <c r="CF218" s="15">
        <f t="shared" si="200"/>
        <v>0</v>
      </c>
      <c r="CG218" s="16">
        <f t="shared" si="201"/>
        <v>0</v>
      </c>
      <c r="CH218" s="16" t="s">
        <v>858</v>
      </c>
      <c r="CI218" s="15"/>
      <c r="CJ218" s="15"/>
      <c r="CK218" s="15"/>
      <c r="CL218" s="15">
        <f t="shared" si="213"/>
        <v>0</v>
      </c>
      <c r="CN218" s="16">
        <f t="shared" si="202"/>
        <v>0</v>
      </c>
      <c r="CO218" s="15">
        <f>IF(Table1[[#This Row],[Check 4 Status]]="Continued", Table1[[#This Row],[Check 4 Students Summer]], 0)</f>
        <v>0</v>
      </c>
      <c r="CP218" s="20">
        <f>Table1[[#This Row],[Check 4 Per Student Savings]]*CO218</f>
        <v>0</v>
      </c>
      <c r="CQ218" s="15">
        <f>IF(Table1[[#This Row],[Check 4 Status]]="Continued", Table1[[#This Row],[Check 4 Students Fall]], 0)</f>
        <v>0</v>
      </c>
      <c r="CR218" s="16">
        <f>Table1[[#This Row],[Check 4 Per Student Savings]]*CQ218</f>
        <v>0</v>
      </c>
      <c r="CS218" s="15">
        <f>IF(Table1[[#This Row],[Check 4 Status]]="Continued", Table1[[#This Row],[Check 4 Students Spring]], 0)</f>
        <v>0</v>
      </c>
      <c r="CT218" s="20">
        <f>Table1[[#This Row],[Check 4 Per Student Savings]]*CS218</f>
        <v>0</v>
      </c>
      <c r="CU218" s="89">
        <f t="shared" si="203"/>
        <v>0</v>
      </c>
      <c r="CV218" s="20">
        <f t="shared" si="204"/>
        <v>0</v>
      </c>
      <c r="CW218" s="20" t="s">
        <v>858</v>
      </c>
      <c r="CX218" s="15">
        <v>0</v>
      </c>
      <c r="CY218" s="15">
        <v>0</v>
      </c>
      <c r="CZ218" s="15">
        <v>0</v>
      </c>
      <c r="DA218" s="15">
        <f t="shared" si="205"/>
        <v>0</v>
      </c>
      <c r="DB218" s="20"/>
      <c r="DC218" s="20">
        <f t="shared" si="206"/>
        <v>0</v>
      </c>
      <c r="DD218" s="23" t="s">
        <v>136</v>
      </c>
      <c r="DE218" s="15">
        <f>IF(Table1[[#This Row],[Check 5 Status]]="Continued", Table1[[#This Row],[Check 5 Students Summer]], 0)</f>
        <v>0</v>
      </c>
      <c r="DF218" s="20">
        <f>Table1[[#This Row],[Check 5 Per Student Savings]]*DE218</f>
        <v>0</v>
      </c>
      <c r="DG218" s="15">
        <f>IF(Table1[[#This Row],[Check 5 Status]]="Continued", Table1[[#This Row],[Check 5 Students Fall]], 0)</f>
        <v>0</v>
      </c>
      <c r="DH218" s="20">
        <f>Table1[[#This Row],[Check 5 Per Student Savings]]*DG218</f>
        <v>0</v>
      </c>
      <c r="DI218" s="15">
        <f>IF(Table1[[#This Row],[Check 5 Status]]="Continued", Table1[[#This Row],[Check 5 Students Spring]], 0)</f>
        <v>0</v>
      </c>
      <c r="DJ218" s="20">
        <f>Table1[[#This Row],[Check 5 Per Student Savings]]*DI218</f>
        <v>0</v>
      </c>
      <c r="DK218" s="15">
        <f t="shared" si="207"/>
        <v>0</v>
      </c>
      <c r="DL218" s="20">
        <f t="shared" si="208"/>
        <v>0</v>
      </c>
      <c r="DM218" s="20" t="s">
        <v>858</v>
      </c>
      <c r="DN218" s="15">
        <v>0</v>
      </c>
      <c r="DO218" s="15">
        <v>0</v>
      </c>
      <c r="DP218" s="15">
        <v>0</v>
      </c>
      <c r="DQ218" s="15">
        <f t="shared" si="209"/>
        <v>0</v>
      </c>
      <c r="DR218" s="20"/>
      <c r="DS218" s="20">
        <f t="shared" si="210"/>
        <v>0</v>
      </c>
      <c r="DT218" s="23" t="s">
        <v>136</v>
      </c>
      <c r="DU218" s="15">
        <f>IF(Table1[[#This Row],[Check 6 Status]]="Continued", Table1[[#This Row],[Check 6 Students Summer]], 0)</f>
        <v>0</v>
      </c>
      <c r="DV218" s="20">
        <f>Table1[[#This Row],[Check 6 Per Student Savings]]*DU218</f>
        <v>0</v>
      </c>
      <c r="DW218" s="15">
        <f>IF(Table1[[#This Row],[Check 6 Status]]="Continued", Table1[[#This Row],[Check 6 Students Fall]], 0)</f>
        <v>0</v>
      </c>
      <c r="DX218" s="20">
        <f>Table1[[#This Row],[Check 6 Per Student Savings]]*DW218</f>
        <v>0</v>
      </c>
      <c r="DY218" s="15">
        <f>IF(Table1[[#This Row],[Check 6 Status]]="Continued", Table1[[#This Row],[Check 6 Students Spring]], 0)</f>
        <v>0</v>
      </c>
      <c r="DZ218" s="20">
        <f>Table1[[#This Row],[Check 6 Per Student Savings]]*DY218</f>
        <v>0</v>
      </c>
      <c r="EA218" s="15">
        <f t="shared" si="211"/>
        <v>0</v>
      </c>
      <c r="EB218" s="20">
        <f t="shared" si="212"/>
        <v>0</v>
      </c>
      <c r="EC218"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218"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218" s="20">
        <f>Table1[[#This Row],[Grand Total Savings]]/Table1[[#This Row],[Total Award]]</f>
        <v>0</v>
      </c>
      <c r="EF218" s="13"/>
      <c r="EG218" s="13"/>
      <c r="EH218" s="13"/>
      <c r="EI218" s="13"/>
      <c r="EJ218" s="13"/>
      <c r="EK218" s="13"/>
      <c r="EL218" s="13"/>
      <c r="FB218" s="13"/>
      <c r="FC218" s="13"/>
      <c r="FD218" s="13"/>
      <c r="FE218" s="13"/>
    </row>
    <row r="219" spans="1:161" x14ac:dyDescent="0.25">
      <c r="A219" s="116" t="s">
        <v>946</v>
      </c>
      <c r="B219" s="39">
        <v>11</v>
      </c>
      <c r="C219" s="23" t="s">
        <v>4</v>
      </c>
      <c r="D219" s="13" t="s">
        <v>856</v>
      </c>
      <c r="E219" s="13" t="s">
        <v>211</v>
      </c>
      <c r="F219" s="52">
        <v>2000</v>
      </c>
      <c r="G219" s="23" t="s">
        <v>136</v>
      </c>
      <c r="H219" s="28" t="s">
        <v>530</v>
      </c>
      <c r="I219" s="28" t="s">
        <v>531</v>
      </c>
      <c r="J219" s="28" t="s">
        <v>654</v>
      </c>
      <c r="K219" s="28" t="s">
        <v>215</v>
      </c>
      <c r="L219" s="28" t="s">
        <v>216</v>
      </c>
      <c r="M219" s="13" t="s">
        <v>857</v>
      </c>
      <c r="N219" s="13" t="s">
        <v>857</v>
      </c>
      <c r="O219" s="13" t="s">
        <v>857</v>
      </c>
      <c r="P219" s="20">
        <v>0</v>
      </c>
      <c r="Q219" s="28">
        <v>0</v>
      </c>
      <c r="R219" s="20">
        <v>0</v>
      </c>
      <c r="S219" s="15">
        <v>0</v>
      </c>
      <c r="T219" s="15">
        <v>0</v>
      </c>
      <c r="U219" s="15">
        <v>0</v>
      </c>
      <c r="V219" s="28">
        <v>0</v>
      </c>
      <c r="W219" s="13" t="s">
        <v>144</v>
      </c>
      <c r="Z219" s="13" t="s">
        <v>858</v>
      </c>
      <c r="AA219" s="15">
        <v>0</v>
      </c>
      <c r="AB219" s="16">
        <v>0</v>
      </c>
      <c r="AC219" s="15">
        <v>0</v>
      </c>
      <c r="AD219" s="16">
        <v>0</v>
      </c>
      <c r="AE219" s="15">
        <v>0</v>
      </c>
      <c r="AF219" s="16">
        <v>0</v>
      </c>
      <c r="AG219" s="15">
        <v>0</v>
      </c>
      <c r="AH219" s="16">
        <v>0</v>
      </c>
      <c r="AI219" s="15">
        <v>0</v>
      </c>
      <c r="AJ219" s="16">
        <v>0</v>
      </c>
      <c r="AK219" s="15">
        <v>0</v>
      </c>
      <c r="AL219" s="16">
        <v>0</v>
      </c>
      <c r="AM219" s="15">
        <v>0</v>
      </c>
      <c r="AN219" s="16">
        <v>0</v>
      </c>
      <c r="AO219" s="16">
        <v>0</v>
      </c>
      <c r="AP219" s="16">
        <v>0</v>
      </c>
      <c r="AQ219" s="16">
        <v>0</v>
      </c>
      <c r="AR219" s="16">
        <v>0</v>
      </c>
      <c r="AS219" s="16">
        <v>0</v>
      </c>
      <c r="AT219" s="16">
        <v>0</v>
      </c>
      <c r="AU219" s="16">
        <v>0</v>
      </c>
      <c r="AV219" s="16">
        <v>0</v>
      </c>
      <c r="AW219" s="16">
        <v>0</v>
      </c>
      <c r="AX219" s="16">
        <v>0</v>
      </c>
      <c r="AY219" s="16">
        <v>0</v>
      </c>
      <c r="AZ219" s="16">
        <v>0</v>
      </c>
      <c r="BA219" s="16">
        <v>0</v>
      </c>
      <c r="BB219" s="16">
        <v>0</v>
      </c>
      <c r="BC219" s="13" t="s">
        <v>858</v>
      </c>
      <c r="BD219" s="16">
        <v>0</v>
      </c>
      <c r="BE219" s="16">
        <v>0</v>
      </c>
      <c r="BF219" s="16">
        <v>0</v>
      </c>
      <c r="BG219" s="16">
        <v>0</v>
      </c>
      <c r="BH219" s="16">
        <v>0</v>
      </c>
      <c r="BI219" s="16">
        <v>0</v>
      </c>
      <c r="BJ219" s="16">
        <v>0</v>
      </c>
      <c r="BK219" s="16">
        <v>0</v>
      </c>
      <c r="BL219" s="16">
        <v>0</v>
      </c>
      <c r="BM219" s="16">
        <v>0</v>
      </c>
      <c r="BN219" s="15">
        <f>IF(Table1[[#This Row],[Sustainability Check 2 (2018-2019) Status]]="Continued", Table1[Check 2 Students Spring], 0)</f>
        <v>0</v>
      </c>
      <c r="BO219" s="16">
        <f>Table1[[#This Row],[Summer 2018 Price Check]]*Table1[[#This Row],[Spring 2019 Students]]</f>
        <v>0</v>
      </c>
      <c r="BP219" s="16">
        <f t="shared" si="196"/>
        <v>0</v>
      </c>
      <c r="BQ219" s="20">
        <f t="shared" si="197"/>
        <v>0</v>
      </c>
      <c r="BR219" s="13" t="s">
        <v>858</v>
      </c>
      <c r="BU219" s="15"/>
      <c r="BV219" s="15">
        <f t="shared" si="214"/>
        <v>0</v>
      </c>
      <c r="BW219" s="20"/>
      <c r="BX219" s="16">
        <f t="shared" si="199"/>
        <v>0</v>
      </c>
      <c r="BY219" s="28">
        <v>0</v>
      </c>
      <c r="BZ219" s="15">
        <f>IF(Table1[[#This Row],[Check 3 Status]]="Continued", Table1[[#This Row],[Check 3 Students Summer]], 0)</f>
        <v>0</v>
      </c>
      <c r="CA219" s="16">
        <f>Table1[[#This Row],[Check 3 Per Student Savings]]*BZ219</f>
        <v>0</v>
      </c>
      <c r="CB219" s="15">
        <f>IF(Table1[[#This Row],[Check 3 Status]]="Continued", Table1[[#This Row],[Check 3 Students Fall]], 0)</f>
        <v>0</v>
      </c>
      <c r="CC219" s="16">
        <f>Table1[[#This Row],[Check 3 Per Student Savings]]*CB219</f>
        <v>0</v>
      </c>
      <c r="CD219" s="15">
        <f>IF(Table1[[#This Row],[Check 3 Status]]="Continued", Table1[[#This Row],[Check 3 Students Spring]], 0)</f>
        <v>0</v>
      </c>
      <c r="CE219" s="16">
        <f>Table1[[#This Row],[Check 3 Per Student Savings]]*CD219</f>
        <v>0</v>
      </c>
      <c r="CF219" s="15">
        <f t="shared" si="200"/>
        <v>0</v>
      </c>
      <c r="CG219" s="16">
        <f t="shared" si="201"/>
        <v>0</v>
      </c>
      <c r="CH219" s="16" t="s">
        <v>858</v>
      </c>
      <c r="CI219" s="15"/>
      <c r="CJ219" s="15"/>
      <c r="CK219" s="15"/>
      <c r="CL219" s="15">
        <f t="shared" si="213"/>
        <v>0</v>
      </c>
      <c r="CN219" s="16">
        <f t="shared" si="202"/>
        <v>0</v>
      </c>
      <c r="CO219" s="15">
        <f>IF(Table1[[#This Row],[Check 4 Status]]="Continued", Table1[[#This Row],[Check 4 Students Summer]], 0)</f>
        <v>0</v>
      </c>
      <c r="CP219" s="20">
        <f>Table1[[#This Row],[Check 4 Per Student Savings]]*CO219</f>
        <v>0</v>
      </c>
      <c r="CQ219" s="15">
        <f>IF(Table1[[#This Row],[Check 4 Status]]="Continued", Table1[[#This Row],[Check 4 Students Fall]], 0)</f>
        <v>0</v>
      </c>
      <c r="CR219" s="16">
        <f>Table1[[#This Row],[Check 4 Per Student Savings]]*CQ219</f>
        <v>0</v>
      </c>
      <c r="CS219" s="15">
        <f>IF(Table1[[#This Row],[Check 4 Status]]="Continued", Table1[[#This Row],[Check 4 Students Spring]], 0)</f>
        <v>0</v>
      </c>
      <c r="CT219" s="20">
        <f>Table1[[#This Row],[Check 4 Per Student Savings]]*CS219</f>
        <v>0</v>
      </c>
      <c r="CU219" s="89">
        <f t="shared" si="203"/>
        <v>0</v>
      </c>
      <c r="CV219" s="20">
        <f t="shared" si="204"/>
        <v>0</v>
      </c>
      <c r="CW219" s="20" t="s">
        <v>858</v>
      </c>
      <c r="CX219" s="15">
        <v>0</v>
      </c>
      <c r="CY219" s="15">
        <v>0</v>
      </c>
      <c r="CZ219" s="15">
        <v>0</v>
      </c>
      <c r="DA219" s="15">
        <f t="shared" si="205"/>
        <v>0</v>
      </c>
      <c r="DB219" s="20"/>
      <c r="DC219" s="20">
        <f t="shared" si="206"/>
        <v>0</v>
      </c>
      <c r="DD219" s="23" t="s">
        <v>136</v>
      </c>
      <c r="DE219" s="15">
        <f>IF(Table1[[#This Row],[Check 5 Status]]="Continued", Table1[[#This Row],[Check 5 Students Summer]], 0)</f>
        <v>0</v>
      </c>
      <c r="DF219" s="20">
        <f>Table1[[#This Row],[Check 5 Per Student Savings]]*DE219</f>
        <v>0</v>
      </c>
      <c r="DG219" s="15">
        <f>IF(Table1[[#This Row],[Check 5 Status]]="Continued", Table1[[#This Row],[Check 5 Students Fall]], 0)</f>
        <v>0</v>
      </c>
      <c r="DH219" s="20">
        <f>Table1[[#This Row],[Check 5 Per Student Savings]]*DG219</f>
        <v>0</v>
      </c>
      <c r="DI219" s="15">
        <f>IF(Table1[[#This Row],[Check 5 Status]]="Continued", Table1[[#This Row],[Check 5 Students Spring]], 0)</f>
        <v>0</v>
      </c>
      <c r="DJ219" s="20">
        <f>Table1[[#This Row],[Check 5 Per Student Savings]]*DI219</f>
        <v>0</v>
      </c>
      <c r="DK219" s="15">
        <f t="shared" si="207"/>
        <v>0</v>
      </c>
      <c r="DL219" s="20">
        <f t="shared" si="208"/>
        <v>0</v>
      </c>
      <c r="DM219" s="20" t="s">
        <v>858</v>
      </c>
      <c r="DN219" s="15">
        <v>0</v>
      </c>
      <c r="DO219" s="15">
        <v>0</v>
      </c>
      <c r="DP219" s="15">
        <v>0</v>
      </c>
      <c r="DQ219" s="15">
        <f t="shared" si="209"/>
        <v>0</v>
      </c>
      <c r="DR219" s="20"/>
      <c r="DS219" s="20">
        <f t="shared" si="210"/>
        <v>0</v>
      </c>
      <c r="DT219" s="23" t="s">
        <v>136</v>
      </c>
      <c r="DU219" s="15">
        <f>IF(Table1[[#This Row],[Check 6 Status]]="Continued", Table1[[#This Row],[Check 6 Students Summer]], 0)</f>
        <v>0</v>
      </c>
      <c r="DV219" s="20">
        <f>Table1[[#This Row],[Check 6 Per Student Savings]]*DU219</f>
        <v>0</v>
      </c>
      <c r="DW219" s="15">
        <f>IF(Table1[[#This Row],[Check 6 Status]]="Continued", Table1[[#This Row],[Check 6 Students Fall]], 0)</f>
        <v>0</v>
      </c>
      <c r="DX219" s="20">
        <f>Table1[[#This Row],[Check 6 Per Student Savings]]*DW219</f>
        <v>0</v>
      </c>
      <c r="DY219" s="15">
        <f>IF(Table1[[#This Row],[Check 6 Status]]="Continued", Table1[[#This Row],[Check 6 Students Spring]], 0)</f>
        <v>0</v>
      </c>
      <c r="DZ219" s="20">
        <f>Table1[[#This Row],[Check 6 Per Student Savings]]*DY219</f>
        <v>0</v>
      </c>
      <c r="EA219" s="15">
        <f t="shared" si="211"/>
        <v>0</v>
      </c>
      <c r="EB219" s="20">
        <f t="shared" si="212"/>
        <v>0</v>
      </c>
      <c r="EC219"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219"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219" s="20">
        <f>Table1[[#This Row],[Grand Total Savings]]/Table1[[#This Row],[Total Award]]</f>
        <v>0</v>
      </c>
      <c r="EF219" s="13"/>
      <c r="EG219" s="13"/>
      <c r="EH219" s="13"/>
      <c r="EI219" s="13"/>
      <c r="EJ219" s="13"/>
      <c r="EK219" s="13"/>
      <c r="EL219" s="13"/>
      <c r="FB219" s="13"/>
      <c r="FC219" s="13"/>
      <c r="FD219" s="13"/>
      <c r="FE219" s="13"/>
    </row>
    <row r="220" spans="1:161" x14ac:dyDescent="0.25">
      <c r="A220" s="116" t="s">
        <v>947</v>
      </c>
      <c r="B220" s="39">
        <v>11</v>
      </c>
      <c r="C220" s="23" t="s">
        <v>4</v>
      </c>
      <c r="D220" s="13" t="s">
        <v>856</v>
      </c>
      <c r="E220" s="13" t="s">
        <v>147</v>
      </c>
      <c r="F220" s="52">
        <v>4800</v>
      </c>
      <c r="G220" s="23" t="s">
        <v>136</v>
      </c>
      <c r="H220" s="28" t="s">
        <v>948</v>
      </c>
      <c r="I220" t="s">
        <v>949</v>
      </c>
      <c r="J220" s="28" t="s">
        <v>950</v>
      </c>
      <c r="K220" s="28" t="s">
        <v>475</v>
      </c>
      <c r="L220" s="28" t="s">
        <v>448</v>
      </c>
      <c r="M220" s="13" t="s">
        <v>857</v>
      </c>
      <c r="N220" s="13" t="s">
        <v>857</v>
      </c>
      <c r="O220" s="13" t="s">
        <v>857</v>
      </c>
      <c r="P220" s="20">
        <v>0</v>
      </c>
      <c r="Q220" s="28">
        <v>0</v>
      </c>
      <c r="R220" s="20">
        <v>0</v>
      </c>
      <c r="S220" s="15">
        <v>0</v>
      </c>
      <c r="T220" s="15">
        <v>0</v>
      </c>
      <c r="U220" s="15">
        <v>0</v>
      </c>
      <c r="V220" s="28">
        <v>0</v>
      </c>
      <c r="W220" s="13" t="s">
        <v>144</v>
      </c>
      <c r="Z220" s="13" t="s">
        <v>858</v>
      </c>
      <c r="AA220" s="15">
        <v>0</v>
      </c>
      <c r="AB220" s="16">
        <v>0</v>
      </c>
      <c r="AC220" s="15">
        <v>0</v>
      </c>
      <c r="AD220" s="16">
        <v>0</v>
      </c>
      <c r="AE220" s="15">
        <v>0</v>
      </c>
      <c r="AF220" s="16">
        <v>0</v>
      </c>
      <c r="AG220" s="15">
        <v>0</v>
      </c>
      <c r="AH220" s="16">
        <v>0</v>
      </c>
      <c r="AI220" s="15">
        <v>0</v>
      </c>
      <c r="AJ220" s="16">
        <v>0</v>
      </c>
      <c r="AK220" s="15">
        <v>0</v>
      </c>
      <c r="AL220" s="16">
        <v>0</v>
      </c>
      <c r="AM220" s="15">
        <v>0</v>
      </c>
      <c r="AN220" s="16">
        <v>0</v>
      </c>
      <c r="AO220" s="16">
        <v>0</v>
      </c>
      <c r="AP220" s="16">
        <v>0</v>
      </c>
      <c r="AQ220" s="16">
        <v>0</v>
      </c>
      <c r="AR220" s="16">
        <v>0</v>
      </c>
      <c r="AS220" s="16">
        <v>0</v>
      </c>
      <c r="AT220" s="16">
        <v>0</v>
      </c>
      <c r="AU220" s="16">
        <v>0</v>
      </c>
      <c r="AV220" s="16">
        <v>0</v>
      </c>
      <c r="AW220" s="16">
        <v>0</v>
      </c>
      <c r="AX220" s="16">
        <v>0</v>
      </c>
      <c r="AY220" s="16">
        <v>0</v>
      </c>
      <c r="AZ220" s="16">
        <v>0</v>
      </c>
      <c r="BA220" s="16">
        <v>0</v>
      </c>
      <c r="BB220" s="16">
        <v>0</v>
      </c>
      <c r="BC220" s="13" t="s">
        <v>858</v>
      </c>
      <c r="BD220" s="16">
        <v>0</v>
      </c>
      <c r="BE220" s="16">
        <v>0</v>
      </c>
      <c r="BF220" s="16">
        <v>0</v>
      </c>
      <c r="BG220" s="16">
        <v>0</v>
      </c>
      <c r="BH220" s="16">
        <v>0</v>
      </c>
      <c r="BI220" s="16">
        <v>0</v>
      </c>
      <c r="BJ220" s="16">
        <v>0</v>
      </c>
      <c r="BK220" s="16">
        <v>0</v>
      </c>
      <c r="BL220" s="16">
        <v>0</v>
      </c>
      <c r="BM220" s="16">
        <v>0</v>
      </c>
      <c r="BN220" s="15">
        <f>IF(Table1[[#This Row],[Sustainability Check 2 (2018-2019) Status]]="Continued", Table1[Check 2 Students Spring], 0)</f>
        <v>0</v>
      </c>
      <c r="BO220" s="16">
        <f>Table1[[#This Row],[Summer 2018 Price Check]]*Table1[[#This Row],[Spring 2019 Students]]</f>
        <v>0</v>
      </c>
      <c r="BP220" s="16">
        <f t="shared" si="196"/>
        <v>0</v>
      </c>
      <c r="BQ220" s="20">
        <f t="shared" si="197"/>
        <v>0</v>
      </c>
      <c r="BR220" s="13" t="s">
        <v>858</v>
      </c>
      <c r="BU220" s="15"/>
      <c r="BV220" s="15">
        <f t="shared" si="214"/>
        <v>0</v>
      </c>
      <c r="BW220" s="20"/>
      <c r="BX220" s="16">
        <f t="shared" si="199"/>
        <v>0</v>
      </c>
      <c r="BY220" s="28">
        <v>0</v>
      </c>
      <c r="BZ220" s="15">
        <f>IF(Table1[[#This Row],[Check 3 Status]]="Continued", Table1[[#This Row],[Check 3 Students Summer]], 0)</f>
        <v>0</v>
      </c>
      <c r="CA220" s="16">
        <f>Table1[[#This Row],[Check 3 Per Student Savings]]*BZ220</f>
        <v>0</v>
      </c>
      <c r="CB220" s="15">
        <f>IF(Table1[[#This Row],[Check 3 Status]]="Continued", Table1[[#This Row],[Check 3 Students Fall]], 0)</f>
        <v>0</v>
      </c>
      <c r="CC220" s="16">
        <f>Table1[[#This Row],[Check 3 Per Student Savings]]*CB220</f>
        <v>0</v>
      </c>
      <c r="CD220" s="15">
        <f>IF(Table1[[#This Row],[Check 3 Status]]="Continued", Table1[[#This Row],[Check 3 Students Spring]], 0)</f>
        <v>0</v>
      </c>
      <c r="CE220" s="16">
        <f>Table1[[#This Row],[Check 3 Per Student Savings]]*CD220</f>
        <v>0</v>
      </c>
      <c r="CF220" s="15">
        <f t="shared" si="200"/>
        <v>0</v>
      </c>
      <c r="CG220" s="16">
        <f t="shared" si="201"/>
        <v>0</v>
      </c>
      <c r="CH220" s="16" t="s">
        <v>858</v>
      </c>
      <c r="CI220" s="15"/>
      <c r="CJ220" s="15"/>
      <c r="CK220" s="15"/>
      <c r="CL220" s="15">
        <f t="shared" si="213"/>
        <v>0</v>
      </c>
      <c r="CN220" s="16">
        <f t="shared" si="202"/>
        <v>0</v>
      </c>
      <c r="CO220" s="15">
        <f>IF(Table1[[#This Row],[Check 4 Status]]="Continued", Table1[[#This Row],[Check 4 Students Summer]], 0)</f>
        <v>0</v>
      </c>
      <c r="CP220" s="20">
        <f>Table1[[#This Row],[Check 4 Per Student Savings]]*CO220</f>
        <v>0</v>
      </c>
      <c r="CQ220" s="15">
        <f>IF(Table1[[#This Row],[Check 4 Status]]="Continued", Table1[[#This Row],[Check 4 Students Fall]], 0)</f>
        <v>0</v>
      </c>
      <c r="CR220" s="16">
        <f>Table1[[#This Row],[Check 4 Per Student Savings]]*CQ220</f>
        <v>0</v>
      </c>
      <c r="CS220" s="15">
        <f>IF(Table1[[#This Row],[Check 4 Status]]="Continued", Table1[[#This Row],[Check 4 Students Spring]], 0)</f>
        <v>0</v>
      </c>
      <c r="CT220" s="20">
        <f>Table1[[#This Row],[Check 4 Per Student Savings]]*CS220</f>
        <v>0</v>
      </c>
      <c r="CU220" s="89">
        <f t="shared" si="203"/>
        <v>0</v>
      </c>
      <c r="CV220" s="20">
        <f t="shared" si="204"/>
        <v>0</v>
      </c>
      <c r="CW220" s="20" t="s">
        <v>858</v>
      </c>
      <c r="CX220" s="15">
        <v>0</v>
      </c>
      <c r="CY220" s="15">
        <v>0</v>
      </c>
      <c r="CZ220" s="15">
        <v>0</v>
      </c>
      <c r="DA220" s="15">
        <f t="shared" si="205"/>
        <v>0</v>
      </c>
      <c r="DB220" s="20"/>
      <c r="DC220" s="20">
        <f t="shared" si="206"/>
        <v>0</v>
      </c>
      <c r="DD220" s="23" t="s">
        <v>136</v>
      </c>
      <c r="DE220" s="15">
        <f>IF(Table1[[#This Row],[Check 5 Status]]="Continued", Table1[[#This Row],[Check 5 Students Summer]], 0)</f>
        <v>0</v>
      </c>
      <c r="DF220" s="20">
        <f>Table1[[#This Row],[Check 5 Per Student Savings]]*DE220</f>
        <v>0</v>
      </c>
      <c r="DG220" s="15">
        <f>IF(Table1[[#This Row],[Check 5 Status]]="Continued", Table1[[#This Row],[Check 5 Students Fall]], 0)</f>
        <v>0</v>
      </c>
      <c r="DH220" s="20">
        <f>Table1[[#This Row],[Check 5 Per Student Savings]]*DG220</f>
        <v>0</v>
      </c>
      <c r="DI220" s="15">
        <f>IF(Table1[[#This Row],[Check 5 Status]]="Continued", Table1[[#This Row],[Check 5 Students Spring]], 0)</f>
        <v>0</v>
      </c>
      <c r="DJ220" s="20">
        <f>Table1[[#This Row],[Check 5 Per Student Savings]]*DI220</f>
        <v>0</v>
      </c>
      <c r="DK220" s="15">
        <f t="shared" si="207"/>
        <v>0</v>
      </c>
      <c r="DL220" s="20">
        <f t="shared" si="208"/>
        <v>0</v>
      </c>
      <c r="DM220" s="20" t="s">
        <v>858</v>
      </c>
      <c r="DN220" s="15">
        <v>0</v>
      </c>
      <c r="DO220" s="15">
        <v>0</v>
      </c>
      <c r="DP220" s="15">
        <v>0</v>
      </c>
      <c r="DQ220" s="15">
        <f t="shared" si="209"/>
        <v>0</v>
      </c>
      <c r="DR220" s="20"/>
      <c r="DS220" s="20">
        <f t="shared" si="210"/>
        <v>0</v>
      </c>
      <c r="DT220" s="23" t="s">
        <v>136</v>
      </c>
      <c r="DU220" s="15">
        <f>IF(Table1[[#This Row],[Check 6 Status]]="Continued", Table1[[#This Row],[Check 6 Students Summer]], 0)</f>
        <v>0</v>
      </c>
      <c r="DV220" s="20">
        <f>Table1[[#This Row],[Check 6 Per Student Savings]]*DU220</f>
        <v>0</v>
      </c>
      <c r="DW220" s="15">
        <f>IF(Table1[[#This Row],[Check 6 Status]]="Continued", Table1[[#This Row],[Check 6 Students Fall]], 0)</f>
        <v>0</v>
      </c>
      <c r="DX220" s="20">
        <f>Table1[[#This Row],[Check 6 Per Student Savings]]*DW220</f>
        <v>0</v>
      </c>
      <c r="DY220" s="15">
        <f>IF(Table1[[#This Row],[Check 6 Status]]="Continued", Table1[[#This Row],[Check 6 Students Spring]], 0)</f>
        <v>0</v>
      </c>
      <c r="DZ220" s="20">
        <f>Table1[[#This Row],[Check 6 Per Student Savings]]*DY220</f>
        <v>0</v>
      </c>
      <c r="EA220" s="15">
        <f t="shared" si="211"/>
        <v>0</v>
      </c>
      <c r="EB220" s="20">
        <f t="shared" si="212"/>
        <v>0</v>
      </c>
      <c r="EC220"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220"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220" s="20">
        <f>Table1[[#This Row],[Grand Total Savings]]/Table1[[#This Row],[Total Award]]</f>
        <v>0</v>
      </c>
      <c r="EF220" s="13"/>
      <c r="EG220" s="13"/>
      <c r="EH220" s="13"/>
      <c r="EI220" s="13"/>
      <c r="EJ220" s="13"/>
      <c r="EK220" s="13"/>
      <c r="EL220" s="13"/>
      <c r="FB220" s="13"/>
      <c r="FC220" s="13"/>
      <c r="FD220" s="13"/>
      <c r="FE220" s="13"/>
    </row>
    <row r="221" spans="1:161" x14ac:dyDescent="0.25">
      <c r="A221" s="116" t="s">
        <v>951</v>
      </c>
      <c r="B221" s="39">
        <v>11</v>
      </c>
      <c r="C221" s="23" t="s">
        <v>4</v>
      </c>
      <c r="D221" s="13" t="s">
        <v>856</v>
      </c>
      <c r="E221" s="13" t="s">
        <v>279</v>
      </c>
      <c r="F221" s="52">
        <v>4800</v>
      </c>
      <c r="G221" s="23" t="s">
        <v>136</v>
      </c>
      <c r="H221" s="28" t="s">
        <v>952</v>
      </c>
      <c r="I221" s="28" t="s">
        <v>953</v>
      </c>
      <c r="J221" s="28" t="s">
        <v>954</v>
      </c>
      <c r="K221" s="28" t="s">
        <v>955</v>
      </c>
      <c r="L221" s="28" t="s">
        <v>596</v>
      </c>
      <c r="M221" s="13" t="s">
        <v>857</v>
      </c>
      <c r="N221" s="13" t="s">
        <v>857</v>
      </c>
      <c r="O221" s="13" t="s">
        <v>857</v>
      </c>
      <c r="P221" s="20">
        <v>0</v>
      </c>
      <c r="Q221" s="28">
        <v>0</v>
      </c>
      <c r="R221" s="20">
        <v>0</v>
      </c>
      <c r="S221" s="15">
        <v>0</v>
      </c>
      <c r="T221" s="15">
        <v>0</v>
      </c>
      <c r="U221" s="15">
        <v>0</v>
      </c>
      <c r="V221" s="28">
        <v>0</v>
      </c>
      <c r="W221" s="13" t="s">
        <v>144</v>
      </c>
      <c r="Z221" s="13" t="s">
        <v>858</v>
      </c>
      <c r="AA221" s="15">
        <v>0</v>
      </c>
      <c r="AB221" s="16">
        <v>0</v>
      </c>
      <c r="AC221" s="15">
        <v>0</v>
      </c>
      <c r="AD221" s="16">
        <v>0</v>
      </c>
      <c r="AE221" s="15">
        <v>0</v>
      </c>
      <c r="AF221" s="16">
        <v>0</v>
      </c>
      <c r="AG221" s="15">
        <v>0</v>
      </c>
      <c r="AH221" s="16">
        <v>0</v>
      </c>
      <c r="AI221" s="15">
        <v>0</v>
      </c>
      <c r="AJ221" s="16">
        <v>0</v>
      </c>
      <c r="AK221" s="15">
        <v>0</v>
      </c>
      <c r="AL221" s="16">
        <v>0</v>
      </c>
      <c r="AM221" s="15">
        <v>0</v>
      </c>
      <c r="AN221" s="16">
        <v>0</v>
      </c>
      <c r="AO221" s="16">
        <v>0</v>
      </c>
      <c r="AP221" s="16">
        <v>0</v>
      </c>
      <c r="AQ221" s="16">
        <v>0</v>
      </c>
      <c r="AR221" s="16">
        <v>0</v>
      </c>
      <c r="AS221" s="16">
        <v>0</v>
      </c>
      <c r="AT221" s="16">
        <v>0</v>
      </c>
      <c r="AU221" s="16">
        <v>0</v>
      </c>
      <c r="AV221" s="16">
        <v>0</v>
      </c>
      <c r="AW221" s="16">
        <v>0</v>
      </c>
      <c r="AX221" s="16">
        <v>0</v>
      </c>
      <c r="AY221" s="16">
        <v>0</v>
      </c>
      <c r="AZ221" s="16">
        <v>0</v>
      </c>
      <c r="BA221" s="16">
        <v>0</v>
      </c>
      <c r="BB221" s="16">
        <v>0</v>
      </c>
      <c r="BC221" s="13" t="s">
        <v>858</v>
      </c>
      <c r="BD221" s="16">
        <v>0</v>
      </c>
      <c r="BE221" s="16">
        <v>0</v>
      </c>
      <c r="BF221" s="16">
        <v>0</v>
      </c>
      <c r="BG221" s="16">
        <v>0</v>
      </c>
      <c r="BH221" s="16">
        <v>0</v>
      </c>
      <c r="BI221" s="16">
        <v>0</v>
      </c>
      <c r="BJ221" s="16">
        <v>0</v>
      </c>
      <c r="BK221" s="16">
        <v>0</v>
      </c>
      <c r="BL221" s="16">
        <v>0</v>
      </c>
      <c r="BM221" s="16">
        <v>0</v>
      </c>
      <c r="BN221" s="15">
        <f>IF(Table1[[#This Row],[Sustainability Check 2 (2018-2019) Status]]="Continued", Table1[Check 2 Students Spring], 0)</f>
        <v>0</v>
      </c>
      <c r="BO221" s="16">
        <f>Table1[[#This Row],[Summer 2018 Price Check]]*Table1[[#This Row],[Spring 2019 Students]]</f>
        <v>0</v>
      </c>
      <c r="BP221" s="16">
        <f t="shared" si="196"/>
        <v>0</v>
      </c>
      <c r="BQ221" s="20">
        <f t="shared" si="197"/>
        <v>0</v>
      </c>
      <c r="BR221" s="13" t="s">
        <v>858</v>
      </c>
      <c r="BU221" s="15"/>
      <c r="BV221" s="15">
        <f t="shared" si="214"/>
        <v>0</v>
      </c>
      <c r="BW221" s="20"/>
      <c r="BX221" s="16">
        <f t="shared" si="199"/>
        <v>0</v>
      </c>
      <c r="BY221" s="28">
        <v>0</v>
      </c>
      <c r="BZ221" s="15">
        <f>IF(Table1[[#This Row],[Check 3 Status]]="Continued", Table1[[#This Row],[Check 3 Students Summer]], 0)</f>
        <v>0</v>
      </c>
      <c r="CA221" s="16">
        <f>Table1[[#This Row],[Check 3 Per Student Savings]]*BZ221</f>
        <v>0</v>
      </c>
      <c r="CB221" s="15">
        <f>IF(Table1[[#This Row],[Check 3 Status]]="Continued", Table1[[#This Row],[Check 3 Students Fall]], 0)</f>
        <v>0</v>
      </c>
      <c r="CC221" s="16">
        <f>Table1[[#This Row],[Check 3 Per Student Savings]]*CB221</f>
        <v>0</v>
      </c>
      <c r="CD221" s="15">
        <f>IF(Table1[[#This Row],[Check 3 Status]]="Continued", Table1[[#This Row],[Check 3 Students Spring]], 0)</f>
        <v>0</v>
      </c>
      <c r="CE221" s="16">
        <f>Table1[[#This Row],[Check 3 Per Student Savings]]*CD221</f>
        <v>0</v>
      </c>
      <c r="CF221" s="15">
        <f t="shared" si="200"/>
        <v>0</v>
      </c>
      <c r="CG221" s="16">
        <f t="shared" si="201"/>
        <v>0</v>
      </c>
      <c r="CH221" s="16" t="s">
        <v>858</v>
      </c>
      <c r="CI221" s="15"/>
      <c r="CJ221" s="15"/>
      <c r="CK221" s="15"/>
      <c r="CL221" s="15">
        <f t="shared" si="213"/>
        <v>0</v>
      </c>
      <c r="CN221" s="16">
        <f t="shared" si="202"/>
        <v>0</v>
      </c>
      <c r="CO221" s="15">
        <f>IF(Table1[[#This Row],[Check 4 Status]]="Continued", Table1[[#This Row],[Check 4 Students Summer]], 0)</f>
        <v>0</v>
      </c>
      <c r="CP221" s="20">
        <f>Table1[[#This Row],[Check 4 Per Student Savings]]*CO221</f>
        <v>0</v>
      </c>
      <c r="CQ221" s="15">
        <f>IF(Table1[[#This Row],[Check 4 Status]]="Continued", Table1[[#This Row],[Check 4 Students Fall]], 0)</f>
        <v>0</v>
      </c>
      <c r="CR221" s="16">
        <f>Table1[[#This Row],[Check 4 Per Student Savings]]*CQ221</f>
        <v>0</v>
      </c>
      <c r="CS221" s="15">
        <f>IF(Table1[[#This Row],[Check 4 Status]]="Continued", Table1[[#This Row],[Check 4 Students Spring]], 0)</f>
        <v>0</v>
      </c>
      <c r="CT221" s="20">
        <f>Table1[[#This Row],[Check 4 Per Student Savings]]*CS221</f>
        <v>0</v>
      </c>
      <c r="CU221" s="89">
        <f t="shared" si="203"/>
        <v>0</v>
      </c>
      <c r="CV221" s="20">
        <f t="shared" si="204"/>
        <v>0</v>
      </c>
      <c r="CW221" s="20" t="s">
        <v>858</v>
      </c>
      <c r="CX221" s="15">
        <v>0</v>
      </c>
      <c r="CY221" s="15">
        <v>0</v>
      </c>
      <c r="CZ221" s="15">
        <v>0</v>
      </c>
      <c r="DA221" s="15">
        <f t="shared" si="205"/>
        <v>0</v>
      </c>
      <c r="DB221" s="20"/>
      <c r="DC221" s="20">
        <f t="shared" si="206"/>
        <v>0</v>
      </c>
      <c r="DD221" s="23" t="s">
        <v>136</v>
      </c>
      <c r="DE221" s="15">
        <f>IF(Table1[[#This Row],[Check 5 Status]]="Continued", Table1[[#This Row],[Check 5 Students Summer]], 0)</f>
        <v>0</v>
      </c>
      <c r="DF221" s="20">
        <f>Table1[[#This Row],[Check 5 Per Student Savings]]*DE221</f>
        <v>0</v>
      </c>
      <c r="DG221" s="15">
        <f>IF(Table1[[#This Row],[Check 5 Status]]="Continued", Table1[[#This Row],[Check 5 Students Fall]], 0)</f>
        <v>0</v>
      </c>
      <c r="DH221" s="20">
        <f>Table1[[#This Row],[Check 5 Per Student Savings]]*DG221</f>
        <v>0</v>
      </c>
      <c r="DI221" s="15">
        <f>IF(Table1[[#This Row],[Check 5 Status]]="Continued", Table1[[#This Row],[Check 5 Students Spring]], 0)</f>
        <v>0</v>
      </c>
      <c r="DJ221" s="20">
        <f>Table1[[#This Row],[Check 5 Per Student Savings]]*DI221</f>
        <v>0</v>
      </c>
      <c r="DK221" s="15">
        <f t="shared" si="207"/>
        <v>0</v>
      </c>
      <c r="DL221" s="20">
        <f t="shared" si="208"/>
        <v>0</v>
      </c>
      <c r="DM221" s="20" t="s">
        <v>858</v>
      </c>
      <c r="DN221" s="15">
        <v>0</v>
      </c>
      <c r="DO221" s="15">
        <v>0</v>
      </c>
      <c r="DP221" s="15">
        <v>0</v>
      </c>
      <c r="DQ221" s="15">
        <f t="shared" si="209"/>
        <v>0</v>
      </c>
      <c r="DR221" s="20"/>
      <c r="DS221" s="20">
        <f t="shared" si="210"/>
        <v>0</v>
      </c>
      <c r="DT221" s="23" t="s">
        <v>136</v>
      </c>
      <c r="DU221" s="15">
        <f>IF(Table1[[#This Row],[Check 6 Status]]="Continued", Table1[[#This Row],[Check 6 Students Summer]], 0)</f>
        <v>0</v>
      </c>
      <c r="DV221" s="20">
        <f>Table1[[#This Row],[Check 6 Per Student Savings]]*DU221</f>
        <v>0</v>
      </c>
      <c r="DW221" s="15">
        <f>IF(Table1[[#This Row],[Check 6 Status]]="Continued", Table1[[#This Row],[Check 6 Students Fall]], 0)</f>
        <v>0</v>
      </c>
      <c r="DX221" s="20">
        <f>Table1[[#This Row],[Check 6 Per Student Savings]]*DW221</f>
        <v>0</v>
      </c>
      <c r="DY221" s="15">
        <f>IF(Table1[[#This Row],[Check 6 Status]]="Continued", Table1[[#This Row],[Check 6 Students Spring]], 0)</f>
        <v>0</v>
      </c>
      <c r="DZ221" s="20">
        <f>Table1[[#This Row],[Check 6 Per Student Savings]]*DY221</f>
        <v>0</v>
      </c>
      <c r="EA221" s="15">
        <f t="shared" si="211"/>
        <v>0</v>
      </c>
      <c r="EB221" s="20">
        <f t="shared" si="212"/>
        <v>0</v>
      </c>
      <c r="EC221"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221"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221" s="20">
        <f>Table1[[#This Row],[Grand Total Savings]]/Table1[[#This Row],[Total Award]]</f>
        <v>0</v>
      </c>
      <c r="EF221" s="13"/>
      <c r="EG221" s="13"/>
      <c r="EH221" s="13"/>
      <c r="EI221" s="13"/>
      <c r="EJ221" s="13"/>
      <c r="EK221" s="13"/>
      <c r="EL221" s="13"/>
      <c r="FB221" s="13"/>
      <c r="FC221" s="13"/>
      <c r="FD221" s="13"/>
      <c r="FE221" s="13"/>
    </row>
    <row r="222" spans="1:161" x14ac:dyDescent="0.25">
      <c r="A222" s="116" t="s">
        <v>956</v>
      </c>
      <c r="B222" s="39">
        <v>11</v>
      </c>
      <c r="C222" s="23" t="s">
        <v>4</v>
      </c>
      <c r="D222" s="13" t="s">
        <v>856</v>
      </c>
      <c r="E222" s="13" t="s">
        <v>477</v>
      </c>
      <c r="F222" s="52">
        <v>4800</v>
      </c>
      <c r="G222" s="23" t="s">
        <v>136</v>
      </c>
      <c r="H222" s="28" t="s">
        <v>957</v>
      </c>
      <c r="I222" s="28" t="s">
        <v>958</v>
      </c>
      <c r="J222" s="28" t="s">
        <v>139</v>
      </c>
      <c r="K222" s="28" t="s">
        <v>140</v>
      </c>
      <c r="L222" s="28" t="s">
        <v>141</v>
      </c>
      <c r="M222" s="13" t="s">
        <v>857</v>
      </c>
      <c r="N222" s="13" t="s">
        <v>857</v>
      </c>
      <c r="O222" s="13" t="s">
        <v>857</v>
      </c>
      <c r="P222" s="20">
        <v>0</v>
      </c>
      <c r="Q222" s="28">
        <v>0</v>
      </c>
      <c r="R222" s="20">
        <v>0</v>
      </c>
      <c r="S222" s="15">
        <v>0</v>
      </c>
      <c r="T222" s="15">
        <v>0</v>
      </c>
      <c r="U222" s="15">
        <v>0</v>
      </c>
      <c r="V222" s="28">
        <v>0</v>
      </c>
      <c r="W222" s="13" t="s">
        <v>144</v>
      </c>
      <c r="Z222" s="13" t="s">
        <v>858</v>
      </c>
      <c r="AA222" s="15">
        <v>0</v>
      </c>
      <c r="AB222" s="16">
        <v>0</v>
      </c>
      <c r="AC222" s="15">
        <v>0</v>
      </c>
      <c r="AD222" s="16">
        <v>0</v>
      </c>
      <c r="AE222" s="15">
        <v>0</v>
      </c>
      <c r="AF222" s="16">
        <v>0</v>
      </c>
      <c r="AG222" s="15">
        <v>0</v>
      </c>
      <c r="AH222" s="16">
        <v>0</v>
      </c>
      <c r="AI222" s="15">
        <v>0</v>
      </c>
      <c r="AJ222" s="16">
        <v>0</v>
      </c>
      <c r="AK222" s="15">
        <v>0</v>
      </c>
      <c r="AL222" s="16">
        <v>0</v>
      </c>
      <c r="AM222" s="15">
        <v>0</v>
      </c>
      <c r="AN222" s="16">
        <v>0</v>
      </c>
      <c r="AO222" s="16">
        <v>0</v>
      </c>
      <c r="AP222" s="16">
        <v>0</v>
      </c>
      <c r="AQ222" s="16">
        <v>0</v>
      </c>
      <c r="AR222" s="16">
        <v>0</v>
      </c>
      <c r="AS222" s="16">
        <v>0</v>
      </c>
      <c r="AT222" s="16">
        <v>0</v>
      </c>
      <c r="AU222" s="16">
        <v>0</v>
      </c>
      <c r="AV222" s="16">
        <v>0</v>
      </c>
      <c r="AW222" s="16">
        <v>0</v>
      </c>
      <c r="AX222" s="16">
        <v>0</v>
      </c>
      <c r="AY222" s="16">
        <v>0</v>
      </c>
      <c r="AZ222" s="16">
        <v>0</v>
      </c>
      <c r="BA222" s="16">
        <v>0</v>
      </c>
      <c r="BB222" s="16">
        <v>0</v>
      </c>
      <c r="BC222" s="13" t="s">
        <v>858</v>
      </c>
      <c r="BD222" s="16">
        <v>0</v>
      </c>
      <c r="BE222" s="16">
        <v>0</v>
      </c>
      <c r="BF222" s="16">
        <v>0</v>
      </c>
      <c r="BG222" s="16">
        <v>0</v>
      </c>
      <c r="BH222" s="16">
        <v>0</v>
      </c>
      <c r="BI222" s="16">
        <v>0</v>
      </c>
      <c r="BJ222" s="16">
        <v>0</v>
      </c>
      <c r="BK222" s="16">
        <v>0</v>
      </c>
      <c r="BL222" s="16">
        <v>0</v>
      </c>
      <c r="BM222" s="16">
        <v>0</v>
      </c>
      <c r="BN222" s="15">
        <f>IF(Table1[[#This Row],[Sustainability Check 2 (2018-2019) Status]]="Continued", Table1[Check 2 Students Spring], 0)</f>
        <v>0</v>
      </c>
      <c r="BO222" s="16">
        <f>Table1[[#This Row],[Summer 2018 Price Check]]*Table1[[#This Row],[Spring 2019 Students]]</f>
        <v>0</v>
      </c>
      <c r="BP222" s="16">
        <f t="shared" si="196"/>
        <v>0</v>
      </c>
      <c r="BQ222" s="20">
        <f t="shared" si="197"/>
        <v>0</v>
      </c>
      <c r="BR222" s="13" t="s">
        <v>858</v>
      </c>
      <c r="BU222" s="15"/>
      <c r="BV222" s="15">
        <f t="shared" si="214"/>
        <v>0</v>
      </c>
      <c r="BW222" s="20"/>
      <c r="BX222" s="16">
        <f t="shared" si="199"/>
        <v>0</v>
      </c>
      <c r="BY222" s="28">
        <v>0</v>
      </c>
      <c r="BZ222" s="15">
        <f>IF(Table1[[#This Row],[Check 3 Status]]="Continued", Table1[[#This Row],[Check 3 Students Summer]], 0)</f>
        <v>0</v>
      </c>
      <c r="CA222" s="16">
        <f>Table1[[#This Row],[Check 3 Per Student Savings]]*BZ222</f>
        <v>0</v>
      </c>
      <c r="CB222" s="15">
        <f>IF(Table1[[#This Row],[Check 3 Status]]="Continued", Table1[[#This Row],[Check 3 Students Fall]], 0)</f>
        <v>0</v>
      </c>
      <c r="CC222" s="16">
        <f>Table1[[#This Row],[Check 3 Per Student Savings]]*CB222</f>
        <v>0</v>
      </c>
      <c r="CD222" s="15">
        <f>IF(Table1[[#This Row],[Check 3 Status]]="Continued", Table1[[#This Row],[Check 3 Students Spring]], 0)</f>
        <v>0</v>
      </c>
      <c r="CE222" s="16">
        <f>Table1[[#This Row],[Check 3 Per Student Savings]]*CD222</f>
        <v>0</v>
      </c>
      <c r="CF222" s="15">
        <f t="shared" si="200"/>
        <v>0</v>
      </c>
      <c r="CG222" s="16">
        <f t="shared" si="201"/>
        <v>0</v>
      </c>
      <c r="CH222" s="16" t="s">
        <v>858</v>
      </c>
      <c r="CI222" s="15"/>
      <c r="CJ222" s="15"/>
      <c r="CK222" s="15"/>
      <c r="CL222" s="15">
        <f t="shared" si="213"/>
        <v>0</v>
      </c>
      <c r="CN222" s="16">
        <f t="shared" si="202"/>
        <v>0</v>
      </c>
      <c r="CO222" s="15">
        <f>IF(Table1[[#This Row],[Check 4 Status]]="Continued", Table1[[#This Row],[Check 4 Students Summer]], 0)</f>
        <v>0</v>
      </c>
      <c r="CP222" s="20">
        <f>Table1[[#This Row],[Check 4 Per Student Savings]]*CO222</f>
        <v>0</v>
      </c>
      <c r="CQ222" s="15">
        <f>IF(Table1[[#This Row],[Check 4 Status]]="Continued", Table1[[#This Row],[Check 4 Students Fall]], 0)</f>
        <v>0</v>
      </c>
      <c r="CR222" s="16">
        <f>Table1[[#This Row],[Check 4 Per Student Savings]]*CQ222</f>
        <v>0</v>
      </c>
      <c r="CS222" s="15">
        <f>IF(Table1[[#This Row],[Check 4 Status]]="Continued", Table1[[#This Row],[Check 4 Students Spring]], 0)</f>
        <v>0</v>
      </c>
      <c r="CT222" s="20">
        <f>Table1[[#This Row],[Check 4 Per Student Savings]]*CS222</f>
        <v>0</v>
      </c>
      <c r="CU222" s="89">
        <f t="shared" si="203"/>
        <v>0</v>
      </c>
      <c r="CV222" s="20">
        <f t="shared" si="204"/>
        <v>0</v>
      </c>
      <c r="CW222" s="20" t="s">
        <v>858</v>
      </c>
      <c r="CX222" s="15">
        <v>0</v>
      </c>
      <c r="CY222" s="15">
        <v>0</v>
      </c>
      <c r="CZ222" s="15">
        <v>0</v>
      </c>
      <c r="DA222" s="15">
        <f t="shared" si="205"/>
        <v>0</v>
      </c>
      <c r="DB222" s="20"/>
      <c r="DC222" s="20">
        <f t="shared" si="206"/>
        <v>0</v>
      </c>
      <c r="DD222" s="23" t="s">
        <v>136</v>
      </c>
      <c r="DE222" s="15">
        <f>IF(Table1[[#This Row],[Check 5 Status]]="Continued", Table1[[#This Row],[Check 5 Students Summer]], 0)</f>
        <v>0</v>
      </c>
      <c r="DF222" s="20">
        <f>Table1[[#This Row],[Check 5 Per Student Savings]]*DE222</f>
        <v>0</v>
      </c>
      <c r="DG222" s="15">
        <f>IF(Table1[[#This Row],[Check 5 Status]]="Continued", Table1[[#This Row],[Check 5 Students Fall]], 0)</f>
        <v>0</v>
      </c>
      <c r="DH222" s="20">
        <f>Table1[[#This Row],[Check 5 Per Student Savings]]*DG222</f>
        <v>0</v>
      </c>
      <c r="DI222" s="15">
        <f>IF(Table1[[#This Row],[Check 5 Status]]="Continued", Table1[[#This Row],[Check 5 Students Spring]], 0)</f>
        <v>0</v>
      </c>
      <c r="DJ222" s="20">
        <f>Table1[[#This Row],[Check 5 Per Student Savings]]*DI222</f>
        <v>0</v>
      </c>
      <c r="DK222" s="15">
        <f t="shared" si="207"/>
        <v>0</v>
      </c>
      <c r="DL222" s="20">
        <f t="shared" si="208"/>
        <v>0</v>
      </c>
      <c r="DM222" s="20" t="s">
        <v>858</v>
      </c>
      <c r="DN222" s="15">
        <v>0</v>
      </c>
      <c r="DO222" s="15">
        <v>0</v>
      </c>
      <c r="DP222" s="15">
        <v>0</v>
      </c>
      <c r="DQ222" s="15">
        <f t="shared" si="209"/>
        <v>0</v>
      </c>
      <c r="DR222" s="20"/>
      <c r="DS222" s="20">
        <f t="shared" si="210"/>
        <v>0</v>
      </c>
      <c r="DT222" s="23" t="s">
        <v>136</v>
      </c>
      <c r="DU222" s="15">
        <f>IF(Table1[[#This Row],[Check 6 Status]]="Continued", Table1[[#This Row],[Check 6 Students Summer]], 0)</f>
        <v>0</v>
      </c>
      <c r="DV222" s="20">
        <f>Table1[[#This Row],[Check 6 Per Student Savings]]*DU222</f>
        <v>0</v>
      </c>
      <c r="DW222" s="15">
        <f>IF(Table1[[#This Row],[Check 6 Status]]="Continued", Table1[[#This Row],[Check 6 Students Fall]], 0)</f>
        <v>0</v>
      </c>
      <c r="DX222" s="20">
        <f>Table1[[#This Row],[Check 6 Per Student Savings]]*DW222</f>
        <v>0</v>
      </c>
      <c r="DY222" s="15">
        <f>IF(Table1[[#This Row],[Check 6 Status]]="Continued", Table1[[#This Row],[Check 6 Students Spring]], 0)</f>
        <v>0</v>
      </c>
      <c r="DZ222" s="20">
        <f>Table1[[#This Row],[Check 6 Per Student Savings]]*DY222</f>
        <v>0</v>
      </c>
      <c r="EA222" s="15">
        <f t="shared" si="211"/>
        <v>0</v>
      </c>
      <c r="EB222" s="20">
        <f t="shared" si="212"/>
        <v>0</v>
      </c>
      <c r="EC222"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222"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222" s="20">
        <f>Table1[[#This Row],[Grand Total Savings]]/Table1[[#This Row],[Total Award]]</f>
        <v>0</v>
      </c>
      <c r="EF222" s="13"/>
      <c r="EG222" s="13"/>
      <c r="EH222" s="13"/>
      <c r="EI222" s="13"/>
      <c r="EJ222" s="13"/>
      <c r="EK222" s="13"/>
      <c r="EL222" s="13"/>
      <c r="FB222" s="13"/>
      <c r="FC222" s="13"/>
      <c r="FD222" s="13"/>
      <c r="FE222" s="13"/>
    </row>
    <row r="223" spans="1:161" x14ac:dyDescent="0.25">
      <c r="A223" s="116" t="s">
        <v>959</v>
      </c>
      <c r="B223" s="39">
        <v>11</v>
      </c>
      <c r="C223" s="23" t="s">
        <v>4</v>
      </c>
      <c r="D223" s="13" t="s">
        <v>856</v>
      </c>
      <c r="E223" s="13" t="s">
        <v>249</v>
      </c>
      <c r="F223" s="52">
        <v>2000</v>
      </c>
      <c r="G223" s="23" t="s">
        <v>136</v>
      </c>
      <c r="H223" s="28" t="s">
        <v>960</v>
      </c>
      <c r="I223" s="28" t="s">
        <v>459</v>
      </c>
      <c r="J223" s="28" t="s">
        <v>961</v>
      </c>
      <c r="K223" s="28" t="s">
        <v>461</v>
      </c>
      <c r="L223" s="28" t="s">
        <v>188</v>
      </c>
      <c r="M223" s="13" t="s">
        <v>857</v>
      </c>
      <c r="N223" s="13" t="s">
        <v>857</v>
      </c>
      <c r="O223" s="13" t="s">
        <v>857</v>
      </c>
      <c r="P223" s="20">
        <v>0</v>
      </c>
      <c r="Q223" s="28">
        <v>0</v>
      </c>
      <c r="R223" s="20">
        <v>0</v>
      </c>
      <c r="S223" s="15">
        <v>0</v>
      </c>
      <c r="T223" s="15">
        <v>0</v>
      </c>
      <c r="U223" s="15">
        <v>0</v>
      </c>
      <c r="V223" s="28">
        <v>0</v>
      </c>
      <c r="W223" s="13" t="s">
        <v>144</v>
      </c>
      <c r="Z223" s="13" t="s">
        <v>858</v>
      </c>
      <c r="AA223" s="15">
        <v>0</v>
      </c>
      <c r="AB223" s="16">
        <v>0</v>
      </c>
      <c r="AC223" s="15">
        <v>0</v>
      </c>
      <c r="AD223" s="16">
        <v>0</v>
      </c>
      <c r="AE223" s="15">
        <v>0</v>
      </c>
      <c r="AF223" s="16">
        <v>0</v>
      </c>
      <c r="AG223" s="15">
        <v>0</v>
      </c>
      <c r="AH223" s="16">
        <v>0</v>
      </c>
      <c r="AI223" s="15">
        <v>0</v>
      </c>
      <c r="AJ223" s="16">
        <v>0</v>
      </c>
      <c r="AK223" s="15">
        <v>0</v>
      </c>
      <c r="AL223" s="16">
        <v>0</v>
      </c>
      <c r="AM223" s="15">
        <v>0</v>
      </c>
      <c r="AN223" s="16">
        <v>0</v>
      </c>
      <c r="AO223" s="16">
        <v>0</v>
      </c>
      <c r="AP223" s="16">
        <v>0</v>
      </c>
      <c r="AQ223" s="16">
        <v>0</v>
      </c>
      <c r="AR223" s="16">
        <v>0</v>
      </c>
      <c r="AS223" s="16">
        <v>0</v>
      </c>
      <c r="AT223" s="16">
        <v>0</v>
      </c>
      <c r="AU223" s="16">
        <v>0</v>
      </c>
      <c r="AV223" s="16">
        <v>0</v>
      </c>
      <c r="AW223" s="16">
        <v>0</v>
      </c>
      <c r="AX223" s="16">
        <v>0</v>
      </c>
      <c r="AY223" s="16">
        <v>0</v>
      </c>
      <c r="AZ223" s="16">
        <v>0</v>
      </c>
      <c r="BA223" s="16">
        <v>0</v>
      </c>
      <c r="BB223" s="16">
        <v>0</v>
      </c>
      <c r="BC223" s="13" t="s">
        <v>858</v>
      </c>
      <c r="BD223" s="16">
        <v>0</v>
      </c>
      <c r="BE223" s="16">
        <v>0</v>
      </c>
      <c r="BF223" s="16">
        <v>0</v>
      </c>
      <c r="BG223" s="16">
        <v>0</v>
      </c>
      <c r="BH223" s="16">
        <v>0</v>
      </c>
      <c r="BI223" s="16">
        <v>0</v>
      </c>
      <c r="BJ223" s="16">
        <v>0</v>
      </c>
      <c r="BK223" s="16">
        <v>0</v>
      </c>
      <c r="BL223" s="16">
        <v>0</v>
      </c>
      <c r="BM223" s="16">
        <v>0</v>
      </c>
      <c r="BN223" s="15">
        <f>IF(Table1[[#This Row],[Sustainability Check 2 (2018-2019) Status]]="Continued", Table1[Check 2 Students Spring], 0)</f>
        <v>0</v>
      </c>
      <c r="BO223" s="16">
        <f>Table1[[#This Row],[Summer 2018 Price Check]]*Table1[[#This Row],[Spring 2019 Students]]</f>
        <v>0</v>
      </c>
      <c r="BP223" s="16">
        <f t="shared" si="196"/>
        <v>0</v>
      </c>
      <c r="BQ223" s="20">
        <f t="shared" si="197"/>
        <v>0</v>
      </c>
      <c r="BR223" s="13" t="s">
        <v>858</v>
      </c>
      <c r="BU223" s="15"/>
      <c r="BV223" s="15">
        <f t="shared" si="214"/>
        <v>0</v>
      </c>
      <c r="BW223" s="20"/>
      <c r="BX223" s="16">
        <f t="shared" si="199"/>
        <v>0</v>
      </c>
      <c r="BY223" s="28">
        <v>0</v>
      </c>
      <c r="BZ223" s="15">
        <f>IF(Table1[[#This Row],[Check 3 Status]]="Continued", Table1[[#This Row],[Check 3 Students Summer]], 0)</f>
        <v>0</v>
      </c>
      <c r="CA223" s="16">
        <f>Table1[[#This Row],[Check 3 Per Student Savings]]*BZ223</f>
        <v>0</v>
      </c>
      <c r="CB223" s="15">
        <f>IF(Table1[[#This Row],[Check 3 Status]]="Continued", Table1[[#This Row],[Check 3 Students Fall]], 0)</f>
        <v>0</v>
      </c>
      <c r="CC223" s="16">
        <f>Table1[[#This Row],[Check 3 Per Student Savings]]*CB223</f>
        <v>0</v>
      </c>
      <c r="CD223" s="15">
        <f>IF(Table1[[#This Row],[Check 3 Status]]="Continued", Table1[[#This Row],[Check 3 Students Spring]], 0)</f>
        <v>0</v>
      </c>
      <c r="CE223" s="16">
        <f>Table1[[#This Row],[Check 3 Per Student Savings]]*CD223</f>
        <v>0</v>
      </c>
      <c r="CF223" s="15">
        <f t="shared" si="200"/>
        <v>0</v>
      </c>
      <c r="CG223" s="16">
        <f t="shared" si="201"/>
        <v>0</v>
      </c>
      <c r="CH223" s="16" t="s">
        <v>858</v>
      </c>
      <c r="CI223" s="15"/>
      <c r="CJ223" s="15"/>
      <c r="CK223" s="15"/>
      <c r="CL223" s="15">
        <f t="shared" si="213"/>
        <v>0</v>
      </c>
      <c r="CN223" s="16">
        <f t="shared" si="202"/>
        <v>0</v>
      </c>
      <c r="CO223" s="15">
        <f>IF(Table1[[#This Row],[Check 4 Status]]="Continued", Table1[[#This Row],[Check 4 Students Summer]], 0)</f>
        <v>0</v>
      </c>
      <c r="CP223" s="20">
        <f>Table1[[#This Row],[Check 4 Per Student Savings]]*CO223</f>
        <v>0</v>
      </c>
      <c r="CQ223" s="15">
        <f>IF(Table1[[#This Row],[Check 4 Status]]="Continued", Table1[[#This Row],[Check 4 Students Fall]], 0)</f>
        <v>0</v>
      </c>
      <c r="CR223" s="16">
        <f>Table1[[#This Row],[Check 4 Per Student Savings]]*CQ223</f>
        <v>0</v>
      </c>
      <c r="CS223" s="15">
        <f>IF(Table1[[#This Row],[Check 4 Status]]="Continued", Table1[[#This Row],[Check 4 Students Spring]], 0)</f>
        <v>0</v>
      </c>
      <c r="CT223" s="20">
        <f>Table1[[#This Row],[Check 4 Per Student Savings]]*CS223</f>
        <v>0</v>
      </c>
      <c r="CU223" s="89">
        <f t="shared" si="203"/>
        <v>0</v>
      </c>
      <c r="CV223" s="20">
        <f t="shared" si="204"/>
        <v>0</v>
      </c>
      <c r="CW223" s="20" t="s">
        <v>858</v>
      </c>
      <c r="CX223" s="15">
        <v>0</v>
      </c>
      <c r="CY223" s="15">
        <v>0</v>
      </c>
      <c r="CZ223" s="15">
        <v>0</v>
      </c>
      <c r="DA223" s="15">
        <f t="shared" si="205"/>
        <v>0</v>
      </c>
      <c r="DB223" s="20"/>
      <c r="DC223" s="20">
        <f t="shared" si="206"/>
        <v>0</v>
      </c>
      <c r="DD223" s="23" t="s">
        <v>136</v>
      </c>
      <c r="DE223" s="15">
        <f>IF(Table1[[#This Row],[Check 5 Status]]="Continued", Table1[[#This Row],[Check 5 Students Summer]], 0)</f>
        <v>0</v>
      </c>
      <c r="DF223" s="20">
        <f>Table1[[#This Row],[Check 5 Per Student Savings]]*DE223</f>
        <v>0</v>
      </c>
      <c r="DG223" s="15">
        <f>IF(Table1[[#This Row],[Check 5 Status]]="Continued", Table1[[#This Row],[Check 5 Students Fall]], 0)</f>
        <v>0</v>
      </c>
      <c r="DH223" s="20">
        <f>Table1[[#This Row],[Check 5 Per Student Savings]]*DG223</f>
        <v>0</v>
      </c>
      <c r="DI223" s="15">
        <f>IF(Table1[[#This Row],[Check 5 Status]]="Continued", Table1[[#This Row],[Check 5 Students Spring]], 0)</f>
        <v>0</v>
      </c>
      <c r="DJ223" s="20">
        <f>Table1[[#This Row],[Check 5 Per Student Savings]]*DI223</f>
        <v>0</v>
      </c>
      <c r="DK223" s="15">
        <f t="shared" si="207"/>
        <v>0</v>
      </c>
      <c r="DL223" s="20">
        <f t="shared" si="208"/>
        <v>0</v>
      </c>
      <c r="DM223" s="20" t="s">
        <v>858</v>
      </c>
      <c r="DN223" s="15">
        <v>0</v>
      </c>
      <c r="DO223" s="15">
        <v>0</v>
      </c>
      <c r="DP223" s="15">
        <v>0</v>
      </c>
      <c r="DQ223" s="15">
        <f t="shared" si="209"/>
        <v>0</v>
      </c>
      <c r="DR223" s="20"/>
      <c r="DS223" s="20">
        <f t="shared" si="210"/>
        <v>0</v>
      </c>
      <c r="DT223" s="23" t="s">
        <v>136</v>
      </c>
      <c r="DU223" s="15">
        <f>IF(Table1[[#This Row],[Check 6 Status]]="Continued", Table1[[#This Row],[Check 6 Students Summer]], 0)</f>
        <v>0</v>
      </c>
      <c r="DV223" s="20">
        <f>Table1[[#This Row],[Check 6 Per Student Savings]]*DU223</f>
        <v>0</v>
      </c>
      <c r="DW223" s="15">
        <f>IF(Table1[[#This Row],[Check 6 Status]]="Continued", Table1[[#This Row],[Check 6 Students Fall]], 0)</f>
        <v>0</v>
      </c>
      <c r="DX223" s="20">
        <f>Table1[[#This Row],[Check 6 Per Student Savings]]*DW223</f>
        <v>0</v>
      </c>
      <c r="DY223" s="15">
        <f>IF(Table1[[#This Row],[Check 6 Status]]="Continued", Table1[[#This Row],[Check 6 Students Spring]], 0)</f>
        <v>0</v>
      </c>
      <c r="DZ223" s="20">
        <f>Table1[[#This Row],[Check 6 Per Student Savings]]*DY223</f>
        <v>0</v>
      </c>
      <c r="EA223" s="15">
        <f t="shared" si="211"/>
        <v>0</v>
      </c>
      <c r="EB223" s="20">
        <f t="shared" si="212"/>
        <v>0</v>
      </c>
      <c r="EC223"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223"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223" s="20">
        <f>Table1[[#This Row],[Grand Total Savings]]/Table1[[#This Row],[Total Award]]</f>
        <v>0</v>
      </c>
      <c r="EF223" s="13"/>
      <c r="EG223" s="13"/>
      <c r="EH223" s="13"/>
      <c r="EI223" s="13"/>
      <c r="EJ223" s="13"/>
      <c r="EK223" s="13"/>
      <c r="EL223" s="13"/>
      <c r="FB223" s="13"/>
      <c r="FC223" s="13"/>
      <c r="FD223" s="13"/>
      <c r="FE223" s="13"/>
    </row>
    <row r="224" spans="1:161" x14ac:dyDescent="0.25">
      <c r="A224" s="116" t="s">
        <v>962</v>
      </c>
      <c r="B224" s="39">
        <v>11</v>
      </c>
      <c r="C224" s="23" t="s">
        <v>4</v>
      </c>
      <c r="D224" s="13" t="s">
        <v>856</v>
      </c>
      <c r="E224" s="13" t="s">
        <v>279</v>
      </c>
      <c r="F224" s="52">
        <v>4800</v>
      </c>
      <c r="G224" s="23" t="s">
        <v>136</v>
      </c>
      <c r="H224" s="28" t="s">
        <v>2304</v>
      </c>
      <c r="I224" s="28" t="s">
        <v>963</v>
      </c>
      <c r="J224" s="28" t="s">
        <v>298</v>
      </c>
      <c r="K224" s="28" t="s">
        <v>796</v>
      </c>
      <c r="L224" s="28" t="s">
        <v>201</v>
      </c>
      <c r="M224" s="13" t="s">
        <v>857</v>
      </c>
      <c r="N224" s="13" t="s">
        <v>857</v>
      </c>
      <c r="O224" s="13" t="s">
        <v>857</v>
      </c>
      <c r="P224" s="20">
        <v>0</v>
      </c>
      <c r="Q224" s="28">
        <v>0</v>
      </c>
      <c r="R224" s="20">
        <v>0</v>
      </c>
      <c r="S224" s="15">
        <v>0</v>
      </c>
      <c r="T224" s="15">
        <v>0</v>
      </c>
      <c r="U224" s="15">
        <v>0</v>
      </c>
      <c r="V224" s="28">
        <v>0</v>
      </c>
      <c r="W224" s="13" t="s">
        <v>144</v>
      </c>
      <c r="Z224" s="13" t="s">
        <v>858</v>
      </c>
      <c r="AA224" s="15">
        <v>0</v>
      </c>
      <c r="AB224" s="16">
        <v>0</v>
      </c>
      <c r="AC224" s="15">
        <v>0</v>
      </c>
      <c r="AD224" s="16">
        <v>0</v>
      </c>
      <c r="AE224" s="15">
        <v>0</v>
      </c>
      <c r="AF224" s="16">
        <v>0</v>
      </c>
      <c r="AG224" s="15">
        <v>0</v>
      </c>
      <c r="AH224" s="16">
        <v>0</v>
      </c>
      <c r="AI224" s="15">
        <v>0</v>
      </c>
      <c r="AJ224" s="16">
        <v>0</v>
      </c>
      <c r="AK224" s="15">
        <v>0</v>
      </c>
      <c r="AL224" s="16">
        <v>0</v>
      </c>
      <c r="AM224" s="15">
        <v>0</v>
      </c>
      <c r="AN224" s="16">
        <v>0</v>
      </c>
      <c r="AO224" s="16">
        <v>0</v>
      </c>
      <c r="AP224" s="16">
        <v>0</v>
      </c>
      <c r="AQ224" s="16">
        <v>0</v>
      </c>
      <c r="AR224" s="16">
        <v>0</v>
      </c>
      <c r="AS224" s="16">
        <v>0</v>
      </c>
      <c r="AT224" s="16">
        <v>0</v>
      </c>
      <c r="AU224" s="16">
        <v>0</v>
      </c>
      <c r="AV224" s="16">
        <v>0</v>
      </c>
      <c r="AW224" s="16">
        <v>0</v>
      </c>
      <c r="AX224" s="16">
        <v>0</v>
      </c>
      <c r="AY224" s="16">
        <v>0</v>
      </c>
      <c r="AZ224" s="16">
        <v>0</v>
      </c>
      <c r="BA224" s="16">
        <v>0</v>
      </c>
      <c r="BB224" s="16">
        <v>0</v>
      </c>
      <c r="BC224" s="13" t="s">
        <v>858</v>
      </c>
      <c r="BD224" s="16">
        <v>0</v>
      </c>
      <c r="BE224" s="16">
        <v>0</v>
      </c>
      <c r="BF224" s="16">
        <v>0</v>
      </c>
      <c r="BG224" s="16">
        <v>0</v>
      </c>
      <c r="BH224" s="16">
        <v>0</v>
      </c>
      <c r="BI224" s="16">
        <v>0</v>
      </c>
      <c r="BJ224" s="16">
        <v>0</v>
      </c>
      <c r="BK224" s="16">
        <v>0</v>
      </c>
      <c r="BL224" s="16">
        <v>0</v>
      </c>
      <c r="BM224" s="16">
        <v>0</v>
      </c>
      <c r="BN224" s="15">
        <f>IF(Table1[[#This Row],[Sustainability Check 2 (2018-2019) Status]]="Continued", Table1[Check 2 Students Spring], 0)</f>
        <v>0</v>
      </c>
      <c r="BO224" s="16">
        <f>Table1[[#This Row],[Summer 2018 Price Check]]*Table1[[#This Row],[Spring 2019 Students]]</f>
        <v>0</v>
      </c>
      <c r="BP224" s="16">
        <f t="shared" si="196"/>
        <v>0</v>
      </c>
      <c r="BQ224" s="20">
        <f t="shared" si="197"/>
        <v>0</v>
      </c>
      <c r="BR224" s="13" t="s">
        <v>858</v>
      </c>
      <c r="BU224" s="15"/>
      <c r="BV224" s="15">
        <f t="shared" si="214"/>
        <v>0</v>
      </c>
      <c r="BW224" s="20"/>
      <c r="BX224" s="16">
        <f t="shared" si="199"/>
        <v>0</v>
      </c>
      <c r="BY224" s="28">
        <v>0</v>
      </c>
      <c r="BZ224" s="15">
        <f>IF(Table1[[#This Row],[Check 3 Status]]="Continued", Table1[[#This Row],[Check 3 Students Summer]], 0)</f>
        <v>0</v>
      </c>
      <c r="CA224" s="16">
        <f>Table1[[#This Row],[Check 3 Per Student Savings]]*BZ224</f>
        <v>0</v>
      </c>
      <c r="CB224" s="15">
        <f>IF(Table1[[#This Row],[Check 3 Status]]="Continued", Table1[[#This Row],[Check 3 Students Fall]], 0)</f>
        <v>0</v>
      </c>
      <c r="CC224" s="16">
        <f>Table1[[#This Row],[Check 3 Per Student Savings]]*CB224</f>
        <v>0</v>
      </c>
      <c r="CD224" s="15">
        <f>IF(Table1[[#This Row],[Check 3 Status]]="Continued", Table1[[#This Row],[Check 3 Students Spring]], 0)</f>
        <v>0</v>
      </c>
      <c r="CE224" s="16">
        <f>Table1[[#This Row],[Check 3 Per Student Savings]]*CD224</f>
        <v>0</v>
      </c>
      <c r="CF224" s="15">
        <f t="shared" si="200"/>
        <v>0</v>
      </c>
      <c r="CG224" s="16">
        <f t="shared" si="201"/>
        <v>0</v>
      </c>
      <c r="CH224" s="16" t="s">
        <v>858</v>
      </c>
      <c r="CI224" s="15"/>
      <c r="CJ224" s="15"/>
      <c r="CK224" s="15"/>
      <c r="CL224" s="15">
        <f t="shared" si="213"/>
        <v>0</v>
      </c>
      <c r="CN224" s="16">
        <f t="shared" si="202"/>
        <v>0</v>
      </c>
      <c r="CO224" s="15">
        <f>IF(Table1[[#This Row],[Check 4 Status]]="Continued", Table1[[#This Row],[Check 4 Students Summer]], 0)</f>
        <v>0</v>
      </c>
      <c r="CP224" s="20">
        <f>Table1[[#This Row],[Check 4 Per Student Savings]]*CO224</f>
        <v>0</v>
      </c>
      <c r="CQ224" s="15">
        <f>IF(Table1[[#This Row],[Check 4 Status]]="Continued", Table1[[#This Row],[Check 4 Students Fall]], 0)</f>
        <v>0</v>
      </c>
      <c r="CR224" s="16">
        <f>Table1[[#This Row],[Check 4 Per Student Savings]]*CQ224</f>
        <v>0</v>
      </c>
      <c r="CS224" s="15">
        <f>IF(Table1[[#This Row],[Check 4 Status]]="Continued", Table1[[#This Row],[Check 4 Students Spring]], 0)</f>
        <v>0</v>
      </c>
      <c r="CT224" s="20">
        <f>Table1[[#This Row],[Check 4 Per Student Savings]]*CS224</f>
        <v>0</v>
      </c>
      <c r="CU224" s="89">
        <f t="shared" si="203"/>
        <v>0</v>
      </c>
      <c r="CV224" s="20">
        <f t="shared" si="204"/>
        <v>0</v>
      </c>
      <c r="CW224" s="20" t="s">
        <v>858</v>
      </c>
      <c r="CX224" s="15">
        <v>0</v>
      </c>
      <c r="CY224" s="15">
        <v>0</v>
      </c>
      <c r="CZ224" s="15">
        <v>0</v>
      </c>
      <c r="DA224" s="15">
        <f t="shared" si="205"/>
        <v>0</v>
      </c>
      <c r="DB224" s="20"/>
      <c r="DC224" s="20">
        <f t="shared" si="206"/>
        <v>0</v>
      </c>
      <c r="DD224" s="23" t="s">
        <v>136</v>
      </c>
      <c r="DE224" s="15">
        <f>IF(Table1[[#This Row],[Check 5 Status]]="Continued", Table1[[#This Row],[Check 5 Students Summer]], 0)</f>
        <v>0</v>
      </c>
      <c r="DF224" s="20">
        <f>Table1[[#This Row],[Check 5 Per Student Savings]]*DE224</f>
        <v>0</v>
      </c>
      <c r="DG224" s="15">
        <f>IF(Table1[[#This Row],[Check 5 Status]]="Continued", Table1[[#This Row],[Check 5 Students Fall]], 0)</f>
        <v>0</v>
      </c>
      <c r="DH224" s="20">
        <f>Table1[[#This Row],[Check 5 Per Student Savings]]*DG224</f>
        <v>0</v>
      </c>
      <c r="DI224" s="15">
        <f>IF(Table1[[#This Row],[Check 5 Status]]="Continued", Table1[[#This Row],[Check 5 Students Spring]], 0)</f>
        <v>0</v>
      </c>
      <c r="DJ224" s="20">
        <f>Table1[[#This Row],[Check 5 Per Student Savings]]*DI224</f>
        <v>0</v>
      </c>
      <c r="DK224" s="15">
        <f t="shared" si="207"/>
        <v>0</v>
      </c>
      <c r="DL224" s="20">
        <f t="shared" si="208"/>
        <v>0</v>
      </c>
      <c r="DM224" s="20" t="s">
        <v>858</v>
      </c>
      <c r="DN224" s="15">
        <v>0</v>
      </c>
      <c r="DO224" s="15">
        <v>0</v>
      </c>
      <c r="DP224" s="15">
        <v>0</v>
      </c>
      <c r="DQ224" s="15">
        <f t="shared" si="209"/>
        <v>0</v>
      </c>
      <c r="DR224" s="20"/>
      <c r="DS224" s="20">
        <f t="shared" si="210"/>
        <v>0</v>
      </c>
      <c r="DT224" s="23" t="s">
        <v>136</v>
      </c>
      <c r="DU224" s="15">
        <f>IF(Table1[[#This Row],[Check 6 Status]]="Continued", Table1[[#This Row],[Check 6 Students Summer]], 0)</f>
        <v>0</v>
      </c>
      <c r="DV224" s="20">
        <f>Table1[[#This Row],[Check 6 Per Student Savings]]*DU224</f>
        <v>0</v>
      </c>
      <c r="DW224" s="15">
        <f>IF(Table1[[#This Row],[Check 6 Status]]="Continued", Table1[[#This Row],[Check 6 Students Fall]], 0)</f>
        <v>0</v>
      </c>
      <c r="DX224" s="20">
        <f>Table1[[#This Row],[Check 6 Per Student Savings]]*DW224</f>
        <v>0</v>
      </c>
      <c r="DY224" s="15">
        <f>IF(Table1[[#This Row],[Check 6 Status]]="Continued", Table1[[#This Row],[Check 6 Students Spring]], 0)</f>
        <v>0</v>
      </c>
      <c r="DZ224" s="20">
        <f>Table1[[#This Row],[Check 6 Per Student Savings]]*DY224</f>
        <v>0</v>
      </c>
      <c r="EA224" s="15">
        <f t="shared" si="211"/>
        <v>0</v>
      </c>
      <c r="EB224" s="20">
        <f t="shared" si="212"/>
        <v>0</v>
      </c>
      <c r="EC224"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224"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224" s="20">
        <f>Table1[[#This Row],[Grand Total Savings]]/Table1[[#This Row],[Total Award]]</f>
        <v>0</v>
      </c>
      <c r="EF224" s="13"/>
      <c r="EG224" s="13"/>
      <c r="EH224" s="13"/>
      <c r="EI224" s="13"/>
      <c r="EJ224" s="13"/>
      <c r="EK224" s="13"/>
      <c r="EL224" s="13"/>
      <c r="FB224" s="13"/>
      <c r="FC224" s="13"/>
      <c r="FD224" s="13"/>
      <c r="FE224" s="13"/>
    </row>
    <row r="225" spans="1:161" x14ac:dyDescent="0.25">
      <c r="A225" s="116" t="s">
        <v>964</v>
      </c>
      <c r="B225" s="39">
        <v>11</v>
      </c>
      <c r="C225" s="23" t="s">
        <v>4</v>
      </c>
      <c r="D225" s="13" t="s">
        <v>856</v>
      </c>
      <c r="E225" s="13" t="s">
        <v>243</v>
      </c>
      <c r="F225" s="52">
        <v>4800</v>
      </c>
      <c r="G225" s="23" t="s">
        <v>136</v>
      </c>
      <c r="H225" s="28" t="s">
        <v>965</v>
      </c>
      <c r="I225" s="28" t="s">
        <v>678</v>
      </c>
      <c r="J225" s="28" t="s">
        <v>966</v>
      </c>
      <c r="K225" s="28" t="s">
        <v>967</v>
      </c>
      <c r="L225" s="28" t="s">
        <v>162</v>
      </c>
      <c r="M225" s="13" t="s">
        <v>857</v>
      </c>
      <c r="N225" s="13" t="s">
        <v>857</v>
      </c>
      <c r="O225" s="13" t="s">
        <v>857</v>
      </c>
      <c r="P225" s="20">
        <v>0</v>
      </c>
      <c r="Q225" s="28">
        <v>0</v>
      </c>
      <c r="R225" s="20">
        <v>0</v>
      </c>
      <c r="S225" s="15">
        <v>0</v>
      </c>
      <c r="T225" s="15">
        <v>0</v>
      </c>
      <c r="U225" s="15">
        <v>0</v>
      </c>
      <c r="V225" s="28">
        <v>0</v>
      </c>
      <c r="W225" s="13" t="s">
        <v>144</v>
      </c>
      <c r="Z225" s="13" t="s">
        <v>858</v>
      </c>
      <c r="AA225" s="15">
        <v>0</v>
      </c>
      <c r="AB225" s="16">
        <v>0</v>
      </c>
      <c r="AC225" s="15">
        <v>0</v>
      </c>
      <c r="AD225" s="16">
        <v>0</v>
      </c>
      <c r="AE225" s="15">
        <v>0</v>
      </c>
      <c r="AF225" s="16">
        <v>0</v>
      </c>
      <c r="AG225" s="15">
        <v>0</v>
      </c>
      <c r="AH225" s="16">
        <v>0</v>
      </c>
      <c r="AI225" s="15">
        <v>0</v>
      </c>
      <c r="AJ225" s="16">
        <v>0</v>
      </c>
      <c r="AK225" s="15">
        <v>0</v>
      </c>
      <c r="AL225" s="16">
        <v>0</v>
      </c>
      <c r="AM225" s="15">
        <v>0</v>
      </c>
      <c r="AN225" s="16">
        <v>0</v>
      </c>
      <c r="AO225" s="16">
        <v>0</v>
      </c>
      <c r="AP225" s="16">
        <v>0</v>
      </c>
      <c r="AQ225" s="16">
        <v>0</v>
      </c>
      <c r="AR225" s="16">
        <v>0</v>
      </c>
      <c r="AS225" s="16">
        <v>0</v>
      </c>
      <c r="AT225" s="16">
        <v>0</v>
      </c>
      <c r="AU225" s="16">
        <v>0</v>
      </c>
      <c r="AV225" s="16">
        <v>0</v>
      </c>
      <c r="AW225" s="16">
        <v>0</v>
      </c>
      <c r="AX225" s="16">
        <v>0</v>
      </c>
      <c r="AY225" s="16">
        <v>0</v>
      </c>
      <c r="AZ225" s="16">
        <v>0</v>
      </c>
      <c r="BA225" s="16">
        <v>0</v>
      </c>
      <c r="BB225" s="16">
        <v>0</v>
      </c>
      <c r="BC225" s="13" t="s">
        <v>858</v>
      </c>
      <c r="BD225" s="16">
        <v>0</v>
      </c>
      <c r="BE225" s="16">
        <v>0</v>
      </c>
      <c r="BF225" s="16">
        <v>0</v>
      </c>
      <c r="BG225" s="16">
        <v>0</v>
      </c>
      <c r="BH225" s="16">
        <v>0</v>
      </c>
      <c r="BI225" s="16">
        <v>0</v>
      </c>
      <c r="BJ225" s="16">
        <v>0</v>
      </c>
      <c r="BK225" s="16">
        <v>0</v>
      </c>
      <c r="BL225" s="16">
        <v>0</v>
      </c>
      <c r="BM225" s="16">
        <v>0</v>
      </c>
      <c r="BN225" s="15">
        <f>IF(Table1[[#This Row],[Sustainability Check 2 (2018-2019) Status]]="Continued", Table1[Check 2 Students Spring], 0)</f>
        <v>0</v>
      </c>
      <c r="BO225" s="16">
        <f>Table1[[#This Row],[Summer 2018 Price Check]]*Table1[[#This Row],[Spring 2019 Students]]</f>
        <v>0</v>
      </c>
      <c r="BP225" s="16">
        <f t="shared" si="196"/>
        <v>0</v>
      </c>
      <c r="BQ225" s="20">
        <f t="shared" si="197"/>
        <v>0</v>
      </c>
      <c r="BR225" s="13" t="s">
        <v>858</v>
      </c>
      <c r="BU225" s="15"/>
      <c r="BV225" s="15">
        <f t="shared" si="214"/>
        <v>0</v>
      </c>
      <c r="BW225" s="20"/>
      <c r="BX225" s="16">
        <f t="shared" si="199"/>
        <v>0</v>
      </c>
      <c r="BY225" s="28">
        <v>0</v>
      </c>
      <c r="BZ225" s="15">
        <f>IF(Table1[[#This Row],[Check 3 Status]]="Continued", Table1[[#This Row],[Check 3 Students Summer]], 0)</f>
        <v>0</v>
      </c>
      <c r="CA225" s="16">
        <f>Table1[[#This Row],[Check 3 Per Student Savings]]*BZ225</f>
        <v>0</v>
      </c>
      <c r="CB225" s="15">
        <f>IF(Table1[[#This Row],[Check 3 Status]]="Continued", Table1[[#This Row],[Check 3 Students Fall]], 0)</f>
        <v>0</v>
      </c>
      <c r="CC225" s="16">
        <f>Table1[[#This Row],[Check 3 Per Student Savings]]*CB225</f>
        <v>0</v>
      </c>
      <c r="CD225" s="15">
        <f>IF(Table1[[#This Row],[Check 3 Status]]="Continued", Table1[[#This Row],[Check 3 Students Spring]], 0)</f>
        <v>0</v>
      </c>
      <c r="CE225" s="16">
        <f>Table1[[#This Row],[Check 3 Per Student Savings]]*CD225</f>
        <v>0</v>
      </c>
      <c r="CF225" s="15">
        <f t="shared" si="200"/>
        <v>0</v>
      </c>
      <c r="CG225" s="16">
        <f t="shared" si="201"/>
        <v>0</v>
      </c>
      <c r="CH225" s="16" t="s">
        <v>858</v>
      </c>
      <c r="CI225" s="15"/>
      <c r="CJ225" s="15"/>
      <c r="CK225" s="15"/>
      <c r="CL225" s="15">
        <f t="shared" si="213"/>
        <v>0</v>
      </c>
      <c r="CN225" s="16">
        <f t="shared" si="202"/>
        <v>0</v>
      </c>
      <c r="CO225" s="15">
        <f>IF(Table1[[#This Row],[Check 4 Status]]="Continued", Table1[[#This Row],[Check 4 Students Summer]], 0)</f>
        <v>0</v>
      </c>
      <c r="CP225" s="20">
        <f>Table1[[#This Row],[Check 4 Per Student Savings]]*CO225</f>
        <v>0</v>
      </c>
      <c r="CQ225" s="15">
        <f>IF(Table1[[#This Row],[Check 4 Status]]="Continued", Table1[[#This Row],[Check 4 Students Fall]], 0)</f>
        <v>0</v>
      </c>
      <c r="CR225" s="16">
        <f>Table1[[#This Row],[Check 4 Per Student Savings]]*CQ225</f>
        <v>0</v>
      </c>
      <c r="CS225" s="15">
        <f>IF(Table1[[#This Row],[Check 4 Status]]="Continued", Table1[[#This Row],[Check 4 Students Spring]], 0)</f>
        <v>0</v>
      </c>
      <c r="CT225" s="20">
        <f>Table1[[#This Row],[Check 4 Per Student Savings]]*CS225</f>
        <v>0</v>
      </c>
      <c r="CU225" s="89">
        <f t="shared" si="203"/>
        <v>0</v>
      </c>
      <c r="CV225" s="20">
        <f t="shared" si="204"/>
        <v>0</v>
      </c>
      <c r="CW225" s="20" t="s">
        <v>858</v>
      </c>
      <c r="CX225" s="15">
        <v>0</v>
      </c>
      <c r="CY225" s="15">
        <v>0</v>
      </c>
      <c r="CZ225" s="15">
        <v>0</v>
      </c>
      <c r="DA225" s="15">
        <f t="shared" si="205"/>
        <v>0</v>
      </c>
      <c r="DB225" s="20"/>
      <c r="DC225" s="20">
        <f t="shared" si="206"/>
        <v>0</v>
      </c>
      <c r="DD225" s="23" t="s">
        <v>136</v>
      </c>
      <c r="DE225" s="15">
        <f>IF(Table1[[#This Row],[Check 5 Status]]="Continued", Table1[[#This Row],[Check 5 Students Summer]], 0)</f>
        <v>0</v>
      </c>
      <c r="DF225" s="20">
        <f>Table1[[#This Row],[Check 5 Per Student Savings]]*DE225</f>
        <v>0</v>
      </c>
      <c r="DG225" s="15">
        <f>IF(Table1[[#This Row],[Check 5 Status]]="Continued", Table1[[#This Row],[Check 5 Students Fall]], 0)</f>
        <v>0</v>
      </c>
      <c r="DH225" s="20">
        <f>Table1[[#This Row],[Check 5 Per Student Savings]]*DG225</f>
        <v>0</v>
      </c>
      <c r="DI225" s="15">
        <f>IF(Table1[[#This Row],[Check 5 Status]]="Continued", Table1[[#This Row],[Check 5 Students Spring]], 0)</f>
        <v>0</v>
      </c>
      <c r="DJ225" s="20">
        <f>Table1[[#This Row],[Check 5 Per Student Savings]]*DI225</f>
        <v>0</v>
      </c>
      <c r="DK225" s="15">
        <f t="shared" si="207"/>
        <v>0</v>
      </c>
      <c r="DL225" s="20">
        <f t="shared" si="208"/>
        <v>0</v>
      </c>
      <c r="DM225" s="20" t="s">
        <v>858</v>
      </c>
      <c r="DN225" s="15">
        <v>0</v>
      </c>
      <c r="DO225" s="15">
        <v>0</v>
      </c>
      <c r="DP225" s="15">
        <v>0</v>
      </c>
      <c r="DQ225" s="15">
        <f t="shared" si="209"/>
        <v>0</v>
      </c>
      <c r="DR225" s="20"/>
      <c r="DS225" s="20">
        <f t="shared" si="210"/>
        <v>0</v>
      </c>
      <c r="DT225" s="23" t="s">
        <v>136</v>
      </c>
      <c r="DU225" s="15">
        <f>IF(Table1[[#This Row],[Check 6 Status]]="Continued", Table1[[#This Row],[Check 6 Students Summer]], 0)</f>
        <v>0</v>
      </c>
      <c r="DV225" s="20">
        <f>Table1[[#This Row],[Check 6 Per Student Savings]]*DU225</f>
        <v>0</v>
      </c>
      <c r="DW225" s="15">
        <f>IF(Table1[[#This Row],[Check 6 Status]]="Continued", Table1[[#This Row],[Check 6 Students Fall]], 0)</f>
        <v>0</v>
      </c>
      <c r="DX225" s="20">
        <f>Table1[[#This Row],[Check 6 Per Student Savings]]*DW225</f>
        <v>0</v>
      </c>
      <c r="DY225" s="15">
        <f>IF(Table1[[#This Row],[Check 6 Status]]="Continued", Table1[[#This Row],[Check 6 Students Spring]], 0)</f>
        <v>0</v>
      </c>
      <c r="DZ225" s="20">
        <f>Table1[[#This Row],[Check 6 Per Student Savings]]*DY225</f>
        <v>0</v>
      </c>
      <c r="EA225" s="15">
        <f t="shared" si="211"/>
        <v>0</v>
      </c>
      <c r="EB225" s="20">
        <f t="shared" si="212"/>
        <v>0</v>
      </c>
      <c r="EC225"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225"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225" s="20">
        <f>Table1[[#This Row],[Grand Total Savings]]/Table1[[#This Row],[Total Award]]</f>
        <v>0</v>
      </c>
      <c r="EF225" s="13"/>
      <c r="EG225" s="13"/>
      <c r="EH225" s="13"/>
      <c r="EI225" s="13"/>
      <c r="EJ225" s="13"/>
      <c r="EK225" s="13"/>
      <c r="EL225" s="13"/>
      <c r="FB225" s="13"/>
      <c r="FC225" s="13"/>
      <c r="FD225" s="13"/>
      <c r="FE225" s="13"/>
    </row>
    <row r="226" spans="1:161" x14ac:dyDescent="0.25">
      <c r="A226" s="116" t="s">
        <v>968</v>
      </c>
      <c r="B226" s="39">
        <v>11</v>
      </c>
      <c r="C226" s="23" t="s">
        <v>4</v>
      </c>
      <c r="D226" s="13" t="s">
        <v>856</v>
      </c>
      <c r="E226" s="13" t="s">
        <v>413</v>
      </c>
      <c r="F226" s="52">
        <v>4800</v>
      </c>
      <c r="G226" s="23" t="s">
        <v>136</v>
      </c>
      <c r="H226" s="28" t="s">
        <v>969</v>
      </c>
      <c r="I226" s="28" t="s">
        <v>970</v>
      </c>
      <c r="J226" s="28" t="s">
        <v>654</v>
      </c>
      <c r="K226" s="28" t="s">
        <v>215</v>
      </c>
      <c r="L226" s="28" t="s">
        <v>216</v>
      </c>
      <c r="M226" s="13" t="s">
        <v>857</v>
      </c>
      <c r="N226" s="13" t="s">
        <v>857</v>
      </c>
      <c r="O226" s="13" t="s">
        <v>857</v>
      </c>
      <c r="P226" s="20">
        <v>0</v>
      </c>
      <c r="Q226" s="28">
        <v>0</v>
      </c>
      <c r="R226" s="20">
        <v>0</v>
      </c>
      <c r="S226" s="15">
        <v>0</v>
      </c>
      <c r="T226" s="15">
        <v>0</v>
      </c>
      <c r="U226" s="15">
        <v>0</v>
      </c>
      <c r="V226" s="28">
        <v>0</v>
      </c>
      <c r="W226" s="13" t="s">
        <v>144</v>
      </c>
      <c r="Z226" s="13" t="s">
        <v>858</v>
      </c>
      <c r="AA226" s="15">
        <v>0</v>
      </c>
      <c r="AB226" s="16">
        <v>0</v>
      </c>
      <c r="AC226" s="15">
        <v>0</v>
      </c>
      <c r="AD226" s="16">
        <v>0</v>
      </c>
      <c r="AE226" s="15">
        <v>0</v>
      </c>
      <c r="AF226" s="16">
        <v>0</v>
      </c>
      <c r="AG226" s="15">
        <v>0</v>
      </c>
      <c r="AH226" s="16">
        <v>0</v>
      </c>
      <c r="AI226" s="15">
        <v>0</v>
      </c>
      <c r="AJ226" s="16">
        <v>0</v>
      </c>
      <c r="AK226" s="15">
        <v>0</v>
      </c>
      <c r="AL226" s="16">
        <v>0</v>
      </c>
      <c r="AM226" s="15">
        <v>0</v>
      </c>
      <c r="AN226" s="16">
        <v>0</v>
      </c>
      <c r="AO226" s="16">
        <v>0</v>
      </c>
      <c r="AP226" s="16">
        <v>0</v>
      </c>
      <c r="AQ226" s="16">
        <v>0</v>
      </c>
      <c r="AR226" s="16">
        <v>0</v>
      </c>
      <c r="AS226" s="16">
        <v>0</v>
      </c>
      <c r="AT226" s="16">
        <v>0</v>
      </c>
      <c r="AU226" s="16">
        <v>0</v>
      </c>
      <c r="AV226" s="16">
        <v>0</v>
      </c>
      <c r="AW226" s="16">
        <v>0</v>
      </c>
      <c r="AX226" s="16">
        <v>0</v>
      </c>
      <c r="AY226" s="16">
        <v>0</v>
      </c>
      <c r="AZ226" s="16">
        <v>0</v>
      </c>
      <c r="BA226" s="16">
        <v>0</v>
      </c>
      <c r="BB226" s="16">
        <v>0</v>
      </c>
      <c r="BC226" s="13" t="s">
        <v>858</v>
      </c>
      <c r="BD226" s="16">
        <v>0</v>
      </c>
      <c r="BE226" s="16">
        <v>0</v>
      </c>
      <c r="BF226" s="16">
        <v>0</v>
      </c>
      <c r="BG226" s="16">
        <v>0</v>
      </c>
      <c r="BH226" s="16">
        <v>0</v>
      </c>
      <c r="BI226" s="16">
        <v>0</v>
      </c>
      <c r="BJ226" s="16">
        <v>0</v>
      </c>
      <c r="BK226" s="16">
        <v>0</v>
      </c>
      <c r="BL226" s="16">
        <v>0</v>
      </c>
      <c r="BM226" s="16">
        <v>0</v>
      </c>
      <c r="BN226" s="15">
        <f>IF(Table1[[#This Row],[Sustainability Check 2 (2018-2019) Status]]="Continued", Table1[Check 2 Students Spring], 0)</f>
        <v>0</v>
      </c>
      <c r="BO226" s="16">
        <f>Table1[[#This Row],[Summer 2018 Price Check]]*Table1[[#This Row],[Spring 2019 Students]]</f>
        <v>0</v>
      </c>
      <c r="BP226" s="16">
        <f t="shared" si="196"/>
        <v>0</v>
      </c>
      <c r="BQ226" s="20">
        <f t="shared" si="197"/>
        <v>0</v>
      </c>
      <c r="BR226" s="13" t="s">
        <v>858</v>
      </c>
      <c r="BU226" s="15"/>
      <c r="BV226" s="15">
        <f t="shared" si="214"/>
        <v>0</v>
      </c>
      <c r="BW226" s="20"/>
      <c r="BX226" s="16">
        <f t="shared" si="199"/>
        <v>0</v>
      </c>
      <c r="BY226" s="28">
        <v>0</v>
      </c>
      <c r="BZ226" s="15">
        <f>IF(Table1[[#This Row],[Check 3 Status]]="Continued", Table1[[#This Row],[Check 3 Students Summer]], 0)</f>
        <v>0</v>
      </c>
      <c r="CA226" s="16">
        <f>Table1[[#This Row],[Check 3 Per Student Savings]]*BZ226</f>
        <v>0</v>
      </c>
      <c r="CB226" s="15">
        <f>IF(Table1[[#This Row],[Check 3 Status]]="Continued", Table1[[#This Row],[Check 3 Students Fall]], 0)</f>
        <v>0</v>
      </c>
      <c r="CC226" s="16">
        <f>Table1[[#This Row],[Check 3 Per Student Savings]]*CB226</f>
        <v>0</v>
      </c>
      <c r="CD226" s="15">
        <f>IF(Table1[[#This Row],[Check 3 Status]]="Continued", Table1[[#This Row],[Check 3 Students Spring]], 0)</f>
        <v>0</v>
      </c>
      <c r="CE226" s="16">
        <f>Table1[[#This Row],[Check 3 Per Student Savings]]*CD226</f>
        <v>0</v>
      </c>
      <c r="CF226" s="15">
        <f t="shared" si="200"/>
        <v>0</v>
      </c>
      <c r="CG226" s="16">
        <f t="shared" si="201"/>
        <v>0</v>
      </c>
      <c r="CH226" s="16" t="s">
        <v>858</v>
      </c>
      <c r="CI226" s="15"/>
      <c r="CJ226" s="15"/>
      <c r="CK226" s="15"/>
      <c r="CL226" s="15">
        <f t="shared" si="213"/>
        <v>0</v>
      </c>
      <c r="CN226" s="16">
        <f t="shared" si="202"/>
        <v>0</v>
      </c>
      <c r="CO226" s="15">
        <f>IF(Table1[[#This Row],[Check 4 Status]]="Continued", Table1[[#This Row],[Check 4 Students Summer]], 0)</f>
        <v>0</v>
      </c>
      <c r="CP226" s="20">
        <f>Table1[[#This Row],[Check 4 Per Student Savings]]*CO226</f>
        <v>0</v>
      </c>
      <c r="CQ226" s="15">
        <f>IF(Table1[[#This Row],[Check 4 Status]]="Continued", Table1[[#This Row],[Check 4 Students Fall]], 0)</f>
        <v>0</v>
      </c>
      <c r="CR226" s="16">
        <f>Table1[[#This Row],[Check 4 Per Student Savings]]*CQ226</f>
        <v>0</v>
      </c>
      <c r="CS226" s="15">
        <f>IF(Table1[[#This Row],[Check 4 Status]]="Continued", Table1[[#This Row],[Check 4 Students Spring]], 0)</f>
        <v>0</v>
      </c>
      <c r="CT226" s="20">
        <f>Table1[[#This Row],[Check 4 Per Student Savings]]*CS226</f>
        <v>0</v>
      </c>
      <c r="CU226" s="89">
        <f t="shared" si="203"/>
        <v>0</v>
      </c>
      <c r="CV226" s="20">
        <f t="shared" si="204"/>
        <v>0</v>
      </c>
      <c r="CW226" s="20" t="s">
        <v>858</v>
      </c>
      <c r="CX226" s="15">
        <v>0</v>
      </c>
      <c r="CY226" s="15">
        <v>0</v>
      </c>
      <c r="CZ226" s="15">
        <v>0</v>
      </c>
      <c r="DA226" s="15">
        <f t="shared" si="205"/>
        <v>0</v>
      </c>
      <c r="DB226" s="20"/>
      <c r="DC226" s="20">
        <f t="shared" si="206"/>
        <v>0</v>
      </c>
      <c r="DD226" s="23" t="s">
        <v>136</v>
      </c>
      <c r="DE226" s="15">
        <f>IF(Table1[[#This Row],[Check 5 Status]]="Continued", Table1[[#This Row],[Check 5 Students Summer]], 0)</f>
        <v>0</v>
      </c>
      <c r="DF226" s="20">
        <f>Table1[[#This Row],[Check 5 Per Student Savings]]*DE226</f>
        <v>0</v>
      </c>
      <c r="DG226" s="15">
        <f>IF(Table1[[#This Row],[Check 5 Status]]="Continued", Table1[[#This Row],[Check 5 Students Fall]], 0)</f>
        <v>0</v>
      </c>
      <c r="DH226" s="20">
        <f>Table1[[#This Row],[Check 5 Per Student Savings]]*DG226</f>
        <v>0</v>
      </c>
      <c r="DI226" s="15">
        <f>IF(Table1[[#This Row],[Check 5 Status]]="Continued", Table1[[#This Row],[Check 5 Students Spring]], 0)</f>
        <v>0</v>
      </c>
      <c r="DJ226" s="20">
        <f>Table1[[#This Row],[Check 5 Per Student Savings]]*DI226</f>
        <v>0</v>
      </c>
      <c r="DK226" s="15">
        <f t="shared" si="207"/>
        <v>0</v>
      </c>
      <c r="DL226" s="20">
        <f t="shared" si="208"/>
        <v>0</v>
      </c>
      <c r="DM226" s="20" t="s">
        <v>858</v>
      </c>
      <c r="DN226" s="15">
        <v>0</v>
      </c>
      <c r="DO226" s="15">
        <v>0</v>
      </c>
      <c r="DP226" s="15">
        <v>0</v>
      </c>
      <c r="DQ226" s="15">
        <f t="shared" si="209"/>
        <v>0</v>
      </c>
      <c r="DR226" s="20"/>
      <c r="DS226" s="20">
        <f t="shared" si="210"/>
        <v>0</v>
      </c>
      <c r="DT226" s="23" t="s">
        <v>136</v>
      </c>
      <c r="DU226" s="15">
        <f>IF(Table1[[#This Row],[Check 6 Status]]="Continued", Table1[[#This Row],[Check 6 Students Summer]], 0)</f>
        <v>0</v>
      </c>
      <c r="DV226" s="20">
        <f>Table1[[#This Row],[Check 6 Per Student Savings]]*DU226</f>
        <v>0</v>
      </c>
      <c r="DW226" s="15">
        <f>IF(Table1[[#This Row],[Check 6 Status]]="Continued", Table1[[#This Row],[Check 6 Students Fall]], 0)</f>
        <v>0</v>
      </c>
      <c r="DX226" s="20">
        <f>Table1[[#This Row],[Check 6 Per Student Savings]]*DW226</f>
        <v>0</v>
      </c>
      <c r="DY226" s="15">
        <f>IF(Table1[[#This Row],[Check 6 Status]]="Continued", Table1[[#This Row],[Check 6 Students Spring]], 0)</f>
        <v>0</v>
      </c>
      <c r="DZ226" s="20">
        <f>Table1[[#This Row],[Check 6 Per Student Savings]]*DY226</f>
        <v>0</v>
      </c>
      <c r="EA226" s="15">
        <f t="shared" si="211"/>
        <v>0</v>
      </c>
      <c r="EB226" s="20">
        <f t="shared" si="212"/>
        <v>0</v>
      </c>
      <c r="EC226"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226"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226" s="20">
        <f>Table1[[#This Row],[Grand Total Savings]]/Table1[[#This Row],[Total Award]]</f>
        <v>0</v>
      </c>
      <c r="EF226" s="13"/>
      <c r="EG226" s="13"/>
      <c r="EH226" s="13"/>
      <c r="EI226" s="13"/>
      <c r="EJ226" s="13"/>
      <c r="EK226" s="13"/>
      <c r="EL226" s="13"/>
      <c r="FB226" s="13"/>
      <c r="FC226" s="13"/>
      <c r="FD226" s="13"/>
      <c r="FE226" s="13"/>
    </row>
    <row r="227" spans="1:161" x14ac:dyDescent="0.25">
      <c r="A227" s="116" t="s">
        <v>971</v>
      </c>
      <c r="B227" s="39">
        <v>11</v>
      </c>
      <c r="C227" s="23" t="s">
        <v>4</v>
      </c>
      <c r="D227" s="13" t="s">
        <v>856</v>
      </c>
      <c r="E227" s="13" t="s">
        <v>279</v>
      </c>
      <c r="F227" s="52">
        <v>4550</v>
      </c>
      <c r="G227" s="23" t="s">
        <v>136</v>
      </c>
      <c r="H227" s="28" t="s">
        <v>2309</v>
      </c>
      <c r="I227" s="28" t="s">
        <v>744</v>
      </c>
      <c r="J227" s="28" t="s">
        <v>972</v>
      </c>
      <c r="K227" s="28" t="s">
        <v>352</v>
      </c>
      <c r="L227" s="28" t="s">
        <v>305</v>
      </c>
      <c r="M227" s="13" t="s">
        <v>857</v>
      </c>
      <c r="N227" s="13" t="s">
        <v>857</v>
      </c>
      <c r="O227" s="13" t="s">
        <v>857</v>
      </c>
      <c r="P227" s="20">
        <v>0</v>
      </c>
      <c r="Q227" s="28">
        <v>0</v>
      </c>
      <c r="R227" s="20">
        <v>0</v>
      </c>
      <c r="S227" s="15">
        <v>0</v>
      </c>
      <c r="T227" s="15">
        <v>0</v>
      </c>
      <c r="U227" s="15">
        <v>0</v>
      </c>
      <c r="V227" s="28">
        <v>0</v>
      </c>
      <c r="W227" s="13" t="s">
        <v>144</v>
      </c>
      <c r="Z227" s="13" t="s">
        <v>858</v>
      </c>
      <c r="AA227" s="15">
        <v>0</v>
      </c>
      <c r="AB227" s="16">
        <v>0</v>
      </c>
      <c r="AC227" s="15">
        <v>0</v>
      </c>
      <c r="AD227" s="16">
        <v>0</v>
      </c>
      <c r="AE227" s="15">
        <v>0</v>
      </c>
      <c r="AF227" s="16">
        <v>0</v>
      </c>
      <c r="AG227" s="15">
        <v>0</v>
      </c>
      <c r="AH227" s="16">
        <v>0</v>
      </c>
      <c r="AI227" s="15">
        <v>0</v>
      </c>
      <c r="AJ227" s="16">
        <v>0</v>
      </c>
      <c r="AK227" s="15">
        <v>0</v>
      </c>
      <c r="AL227" s="16">
        <v>0</v>
      </c>
      <c r="AM227" s="15">
        <v>0</v>
      </c>
      <c r="AN227" s="16">
        <v>0</v>
      </c>
      <c r="AO227" s="16">
        <v>0</v>
      </c>
      <c r="AP227" s="16">
        <v>0</v>
      </c>
      <c r="AQ227" s="16">
        <v>0</v>
      </c>
      <c r="AR227" s="16">
        <v>0</v>
      </c>
      <c r="AS227" s="16">
        <v>0</v>
      </c>
      <c r="AT227" s="16">
        <v>0</v>
      </c>
      <c r="AU227" s="16">
        <v>0</v>
      </c>
      <c r="AV227" s="16">
        <v>0</v>
      </c>
      <c r="AW227" s="16">
        <v>0</v>
      </c>
      <c r="AX227" s="16">
        <v>0</v>
      </c>
      <c r="AY227" s="16">
        <v>0</v>
      </c>
      <c r="AZ227" s="16">
        <v>0</v>
      </c>
      <c r="BA227" s="16">
        <v>0</v>
      </c>
      <c r="BB227" s="16">
        <v>0</v>
      </c>
      <c r="BC227" s="13" t="s">
        <v>858</v>
      </c>
      <c r="BD227" s="16">
        <v>0</v>
      </c>
      <c r="BE227" s="16">
        <v>0</v>
      </c>
      <c r="BF227" s="16">
        <v>0</v>
      </c>
      <c r="BG227" s="16">
        <v>0</v>
      </c>
      <c r="BH227" s="16">
        <v>0</v>
      </c>
      <c r="BI227" s="16">
        <v>0</v>
      </c>
      <c r="BJ227" s="16">
        <v>0</v>
      </c>
      <c r="BK227" s="16">
        <v>0</v>
      </c>
      <c r="BL227" s="16">
        <v>0</v>
      </c>
      <c r="BM227" s="16">
        <v>0</v>
      </c>
      <c r="BN227" s="15">
        <f>IF(Table1[[#This Row],[Sustainability Check 2 (2018-2019) Status]]="Continued", Table1[Check 2 Students Spring], 0)</f>
        <v>0</v>
      </c>
      <c r="BO227" s="16">
        <f>Table1[[#This Row],[Summer 2018 Price Check]]*Table1[[#This Row],[Spring 2019 Students]]</f>
        <v>0</v>
      </c>
      <c r="BP227" s="16">
        <f t="shared" si="196"/>
        <v>0</v>
      </c>
      <c r="BQ227" s="20">
        <f t="shared" si="197"/>
        <v>0</v>
      </c>
      <c r="BR227" s="13" t="s">
        <v>858</v>
      </c>
      <c r="BU227" s="15"/>
      <c r="BV227" s="15">
        <f t="shared" si="214"/>
        <v>0</v>
      </c>
      <c r="BW227" s="20"/>
      <c r="BX227" s="16">
        <f t="shared" si="199"/>
        <v>0</v>
      </c>
      <c r="BY227" s="28">
        <v>0</v>
      </c>
      <c r="BZ227" s="15">
        <f>IF(Table1[[#This Row],[Check 3 Status]]="Continued", Table1[[#This Row],[Check 3 Students Summer]], 0)</f>
        <v>0</v>
      </c>
      <c r="CA227" s="16">
        <f>Table1[[#This Row],[Check 3 Per Student Savings]]*BZ227</f>
        <v>0</v>
      </c>
      <c r="CB227" s="15">
        <f>IF(Table1[[#This Row],[Check 3 Status]]="Continued", Table1[[#This Row],[Check 3 Students Fall]], 0)</f>
        <v>0</v>
      </c>
      <c r="CC227" s="16">
        <f>Table1[[#This Row],[Check 3 Per Student Savings]]*CB227</f>
        <v>0</v>
      </c>
      <c r="CD227" s="15">
        <f>IF(Table1[[#This Row],[Check 3 Status]]="Continued", Table1[[#This Row],[Check 3 Students Spring]], 0)</f>
        <v>0</v>
      </c>
      <c r="CE227" s="16">
        <f>Table1[[#This Row],[Check 3 Per Student Savings]]*CD227</f>
        <v>0</v>
      </c>
      <c r="CF227" s="15">
        <f t="shared" si="200"/>
        <v>0</v>
      </c>
      <c r="CG227" s="16">
        <f t="shared" si="201"/>
        <v>0</v>
      </c>
      <c r="CH227" s="16" t="s">
        <v>858</v>
      </c>
      <c r="CI227" s="15"/>
      <c r="CJ227" s="15"/>
      <c r="CK227" s="15"/>
      <c r="CL227" s="15">
        <f t="shared" si="213"/>
        <v>0</v>
      </c>
      <c r="CN227" s="16">
        <f t="shared" si="202"/>
        <v>0</v>
      </c>
      <c r="CO227" s="15">
        <f>IF(Table1[[#This Row],[Check 4 Status]]="Continued", Table1[[#This Row],[Check 4 Students Summer]], 0)</f>
        <v>0</v>
      </c>
      <c r="CP227" s="20">
        <f>Table1[[#This Row],[Check 4 Per Student Savings]]*CO227</f>
        <v>0</v>
      </c>
      <c r="CQ227" s="15">
        <f>IF(Table1[[#This Row],[Check 4 Status]]="Continued", Table1[[#This Row],[Check 4 Students Fall]], 0)</f>
        <v>0</v>
      </c>
      <c r="CR227" s="16">
        <f>Table1[[#This Row],[Check 4 Per Student Savings]]*CQ227</f>
        <v>0</v>
      </c>
      <c r="CS227" s="15">
        <f>IF(Table1[[#This Row],[Check 4 Status]]="Continued", Table1[[#This Row],[Check 4 Students Spring]], 0)</f>
        <v>0</v>
      </c>
      <c r="CT227" s="20">
        <f>Table1[[#This Row],[Check 4 Per Student Savings]]*CS227</f>
        <v>0</v>
      </c>
      <c r="CU227" s="89">
        <f t="shared" si="203"/>
        <v>0</v>
      </c>
      <c r="CV227" s="20">
        <f t="shared" si="204"/>
        <v>0</v>
      </c>
      <c r="CW227" s="20" t="s">
        <v>858</v>
      </c>
      <c r="CX227" s="15">
        <v>0</v>
      </c>
      <c r="CY227" s="15">
        <v>0</v>
      </c>
      <c r="CZ227" s="15">
        <v>0</v>
      </c>
      <c r="DA227" s="15">
        <f t="shared" si="205"/>
        <v>0</v>
      </c>
      <c r="DB227" s="20"/>
      <c r="DC227" s="20">
        <f t="shared" si="206"/>
        <v>0</v>
      </c>
      <c r="DD227" s="23" t="s">
        <v>136</v>
      </c>
      <c r="DE227" s="15">
        <f>IF(Table1[[#This Row],[Check 5 Status]]="Continued", Table1[[#This Row],[Check 5 Students Summer]], 0)</f>
        <v>0</v>
      </c>
      <c r="DF227" s="20">
        <f>Table1[[#This Row],[Check 5 Per Student Savings]]*DE227</f>
        <v>0</v>
      </c>
      <c r="DG227" s="15">
        <f>IF(Table1[[#This Row],[Check 5 Status]]="Continued", Table1[[#This Row],[Check 5 Students Fall]], 0)</f>
        <v>0</v>
      </c>
      <c r="DH227" s="20">
        <f>Table1[[#This Row],[Check 5 Per Student Savings]]*DG227</f>
        <v>0</v>
      </c>
      <c r="DI227" s="15">
        <f>IF(Table1[[#This Row],[Check 5 Status]]="Continued", Table1[[#This Row],[Check 5 Students Spring]], 0)</f>
        <v>0</v>
      </c>
      <c r="DJ227" s="20">
        <f>Table1[[#This Row],[Check 5 Per Student Savings]]*DI227</f>
        <v>0</v>
      </c>
      <c r="DK227" s="15">
        <f t="shared" si="207"/>
        <v>0</v>
      </c>
      <c r="DL227" s="20">
        <f t="shared" si="208"/>
        <v>0</v>
      </c>
      <c r="DM227" s="20" t="s">
        <v>858</v>
      </c>
      <c r="DN227" s="15">
        <v>0</v>
      </c>
      <c r="DO227" s="15">
        <v>0</v>
      </c>
      <c r="DP227" s="15">
        <v>0</v>
      </c>
      <c r="DQ227" s="15">
        <f t="shared" si="209"/>
        <v>0</v>
      </c>
      <c r="DR227" s="20"/>
      <c r="DS227" s="20">
        <f t="shared" si="210"/>
        <v>0</v>
      </c>
      <c r="DT227" s="23" t="s">
        <v>136</v>
      </c>
      <c r="DU227" s="15">
        <f>IF(Table1[[#This Row],[Check 6 Status]]="Continued", Table1[[#This Row],[Check 6 Students Summer]], 0)</f>
        <v>0</v>
      </c>
      <c r="DV227" s="20">
        <f>Table1[[#This Row],[Check 6 Per Student Savings]]*DU227</f>
        <v>0</v>
      </c>
      <c r="DW227" s="15">
        <f>IF(Table1[[#This Row],[Check 6 Status]]="Continued", Table1[[#This Row],[Check 6 Students Fall]], 0)</f>
        <v>0</v>
      </c>
      <c r="DX227" s="20">
        <f>Table1[[#This Row],[Check 6 Per Student Savings]]*DW227</f>
        <v>0</v>
      </c>
      <c r="DY227" s="15">
        <f>IF(Table1[[#This Row],[Check 6 Status]]="Continued", Table1[[#This Row],[Check 6 Students Spring]], 0)</f>
        <v>0</v>
      </c>
      <c r="DZ227" s="20">
        <f>Table1[[#This Row],[Check 6 Per Student Savings]]*DY227</f>
        <v>0</v>
      </c>
      <c r="EA227" s="15">
        <f t="shared" si="211"/>
        <v>0</v>
      </c>
      <c r="EB227" s="20">
        <f t="shared" si="212"/>
        <v>0</v>
      </c>
      <c r="EC227"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227"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227" s="20">
        <f>Table1[[#This Row],[Grand Total Savings]]/Table1[[#This Row],[Total Award]]</f>
        <v>0</v>
      </c>
      <c r="EF227" s="13"/>
      <c r="EG227" s="13"/>
      <c r="EH227" s="13"/>
      <c r="EI227" s="13"/>
      <c r="EJ227" s="13"/>
      <c r="EK227" s="13"/>
      <c r="EL227" s="13"/>
      <c r="FB227" s="13"/>
      <c r="FC227" s="13"/>
      <c r="FD227" s="13"/>
      <c r="FE227" s="13"/>
    </row>
    <row r="228" spans="1:161" x14ac:dyDescent="0.25">
      <c r="A228" s="116" t="s">
        <v>973</v>
      </c>
      <c r="B228" s="39">
        <v>11</v>
      </c>
      <c r="C228" s="23" t="s">
        <v>4</v>
      </c>
      <c r="D228" s="13" t="s">
        <v>856</v>
      </c>
      <c r="E228" s="13" t="s">
        <v>211</v>
      </c>
      <c r="F228" s="52">
        <v>2000</v>
      </c>
      <c r="G228" s="23" t="s">
        <v>136</v>
      </c>
      <c r="H228" s="28" t="s">
        <v>974</v>
      </c>
      <c r="I228" s="28" t="s">
        <v>213</v>
      </c>
      <c r="J228" s="28" t="s">
        <v>975</v>
      </c>
      <c r="K228" s="28" t="s">
        <v>976</v>
      </c>
      <c r="L228" s="28" t="s">
        <v>216</v>
      </c>
      <c r="M228" s="13" t="s">
        <v>857</v>
      </c>
      <c r="N228" s="13" t="s">
        <v>857</v>
      </c>
      <c r="O228" s="13" t="s">
        <v>857</v>
      </c>
      <c r="P228" s="20">
        <v>0</v>
      </c>
      <c r="Q228" s="28">
        <v>0</v>
      </c>
      <c r="R228" s="20">
        <v>0</v>
      </c>
      <c r="S228" s="15">
        <v>0</v>
      </c>
      <c r="T228" s="15">
        <v>0</v>
      </c>
      <c r="U228" s="15">
        <v>0</v>
      </c>
      <c r="V228" s="28">
        <v>0</v>
      </c>
      <c r="W228" s="13" t="s">
        <v>144</v>
      </c>
      <c r="Z228" s="13" t="s">
        <v>858</v>
      </c>
      <c r="AA228" s="15">
        <v>0</v>
      </c>
      <c r="AB228" s="16">
        <v>0</v>
      </c>
      <c r="AC228" s="15">
        <v>0</v>
      </c>
      <c r="AD228" s="16">
        <v>0</v>
      </c>
      <c r="AE228" s="15">
        <v>0</v>
      </c>
      <c r="AF228" s="16">
        <v>0</v>
      </c>
      <c r="AG228" s="15">
        <v>0</v>
      </c>
      <c r="AH228" s="16">
        <v>0</v>
      </c>
      <c r="AI228" s="15">
        <v>0</v>
      </c>
      <c r="AJ228" s="16">
        <v>0</v>
      </c>
      <c r="AK228" s="15">
        <v>0</v>
      </c>
      <c r="AL228" s="16">
        <v>0</v>
      </c>
      <c r="AM228" s="15">
        <v>0</v>
      </c>
      <c r="AN228" s="16">
        <v>0</v>
      </c>
      <c r="AO228" s="16">
        <v>0</v>
      </c>
      <c r="AP228" s="16">
        <v>0</v>
      </c>
      <c r="AQ228" s="16">
        <v>0</v>
      </c>
      <c r="AR228" s="16">
        <v>0</v>
      </c>
      <c r="AS228" s="16">
        <v>0</v>
      </c>
      <c r="AT228" s="16">
        <v>0</v>
      </c>
      <c r="AU228" s="16">
        <v>0</v>
      </c>
      <c r="AV228" s="16">
        <v>0</v>
      </c>
      <c r="AW228" s="16">
        <v>0</v>
      </c>
      <c r="AX228" s="16">
        <v>0</v>
      </c>
      <c r="AY228" s="16">
        <v>0</v>
      </c>
      <c r="AZ228" s="16">
        <v>0</v>
      </c>
      <c r="BA228" s="16">
        <v>0</v>
      </c>
      <c r="BB228" s="16">
        <v>0</v>
      </c>
      <c r="BC228" s="13" t="s">
        <v>858</v>
      </c>
      <c r="BD228" s="16">
        <v>0</v>
      </c>
      <c r="BE228" s="16">
        <v>0</v>
      </c>
      <c r="BF228" s="16">
        <v>0</v>
      </c>
      <c r="BG228" s="16">
        <v>0</v>
      </c>
      <c r="BH228" s="16">
        <v>0</v>
      </c>
      <c r="BI228" s="16">
        <v>0</v>
      </c>
      <c r="BJ228" s="16">
        <v>0</v>
      </c>
      <c r="BK228" s="16">
        <v>0</v>
      </c>
      <c r="BL228" s="16">
        <v>0</v>
      </c>
      <c r="BM228" s="16">
        <v>0</v>
      </c>
      <c r="BN228" s="15">
        <f>IF(Table1[[#This Row],[Sustainability Check 2 (2018-2019) Status]]="Continued", Table1[Check 2 Students Spring], 0)</f>
        <v>0</v>
      </c>
      <c r="BO228" s="16">
        <f>Table1[[#This Row],[Summer 2018 Price Check]]*Table1[[#This Row],[Spring 2019 Students]]</f>
        <v>0</v>
      </c>
      <c r="BP228" s="16">
        <f t="shared" si="196"/>
        <v>0</v>
      </c>
      <c r="BQ228" s="20">
        <f t="shared" si="197"/>
        <v>0</v>
      </c>
      <c r="BR228" s="13" t="s">
        <v>858</v>
      </c>
      <c r="BU228" s="15"/>
      <c r="BV228" s="15">
        <f t="shared" si="214"/>
        <v>0</v>
      </c>
      <c r="BW228" s="20"/>
      <c r="BX228" s="16">
        <f t="shared" si="199"/>
        <v>0</v>
      </c>
      <c r="BY228" s="28">
        <v>0</v>
      </c>
      <c r="BZ228" s="15">
        <f>IF(Table1[[#This Row],[Check 3 Status]]="Continued", Table1[[#This Row],[Check 3 Students Summer]], 0)</f>
        <v>0</v>
      </c>
      <c r="CA228" s="16">
        <f>Table1[[#This Row],[Check 3 Per Student Savings]]*BZ228</f>
        <v>0</v>
      </c>
      <c r="CB228" s="15">
        <f>IF(Table1[[#This Row],[Check 3 Status]]="Continued", Table1[[#This Row],[Check 3 Students Fall]], 0)</f>
        <v>0</v>
      </c>
      <c r="CC228" s="16">
        <f>Table1[[#This Row],[Check 3 Per Student Savings]]*CB228</f>
        <v>0</v>
      </c>
      <c r="CD228" s="15">
        <f>IF(Table1[[#This Row],[Check 3 Status]]="Continued", Table1[[#This Row],[Check 3 Students Spring]], 0)</f>
        <v>0</v>
      </c>
      <c r="CE228" s="16">
        <f>Table1[[#This Row],[Check 3 Per Student Savings]]*CD228</f>
        <v>0</v>
      </c>
      <c r="CF228" s="15">
        <f t="shared" si="200"/>
        <v>0</v>
      </c>
      <c r="CG228" s="16">
        <f t="shared" si="201"/>
        <v>0</v>
      </c>
      <c r="CH228" s="16" t="s">
        <v>858</v>
      </c>
      <c r="CI228" s="15"/>
      <c r="CJ228" s="15"/>
      <c r="CK228" s="15"/>
      <c r="CL228" s="15">
        <f t="shared" si="213"/>
        <v>0</v>
      </c>
      <c r="CN228" s="16">
        <f t="shared" si="202"/>
        <v>0</v>
      </c>
      <c r="CO228" s="15">
        <f>IF(Table1[[#This Row],[Check 4 Status]]="Continued", Table1[[#This Row],[Check 4 Students Summer]], 0)</f>
        <v>0</v>
      </c>
      <c r="CP228" s="20">
        <f>Table1[[#This Row],[Check 4 Per Student Savings]]*CO228</f>
        <v>0</v>
      </c>
      <c r="CQ228" s="15">
        <f>IF(Table1[[#This Row],[Check 4 Status]]="Continued", Table1[[#This Row],[Check 4 Students Fall]], 0)</f>
        <v>0</v>
      </c>
      <c r="CR228" s="16">
        <f>Table1[[#This Row],[Check 4 Per Student Savings]]*CQ228</f>
        <v>0</v>
      </c>
      <c r="CS228" s="15">
        <f>IF(Table1[[#This Row],[Check 4 Status]]="Continued", Table1[[#This Row],[Check 4 Students Spring]], 0)</f>
        <v>0</v>
      </c>
      <c r="CT228" s="20">
        <f>Table1[[#This Row],[Check 4 Per Student Savings]]*CS228</f>
        <v>0</v>
      </c>
      <c r="CU228" s="89">
        <f t="shared" si="203"/>
        <v>0</v>
      </c>
      <c r="CV228" s="20">
        <f t="shared" si="204"/>
        <v>0</v>
      </c>
      <c r="CW228" s="20" t="s">
        <v>858</v>
      </c>
      <c r="CX228" s="15">
        <v>0</v>
      </c>
      <c r="CY228" s="15">
        <v>0</v>
      </c>
      <c r="CZ228" s="15">
        <v>0</v>
      </c>
      <c r="DA228" s="15">
        <f t="shared" si="205"/>
        <v>0</v>
      </c>
      <c r="DB228" s="20"/>
      <c r="DC228" s="20">
        <f t="shared" si="206"/>
        <v>0</v>
      </c>
      <c r="DD228" s="23" t="s">
        <v>136</v>
      </c>
      <c r="DE228" s="15">
        <f>IF(Table1[[#This Row],[Check 5 Status]]="Continued", Table1[[#This Row],[Check 5 Students Summer]], 0)</f>
        <v>0</v>
      </c>
      <c r="DF228" s="20">
        <f>Table1[[#This Row],[Check 5 Per Student Savings]]*DE228</f>
        <v>0</v>
      </c>
      <c r="DG228" s="15">
        <f>IF(Table1[[#This Row],[Check 5 Status]]="Continued", Table1[[#This Row],[Check 5 Students Fall]], 0)</f>
        <v>0</v>
      </c>
      <c r="DH228" s="20">
        <f>Table1[[#This Row],[Check 5 Per Student Savings]]*DG228</f>
        <v>0</v>
      </c>
      <c r="DI228" s="15">
        <f>IF(Table1[[#This Row],[Check 5 Status]]="Continued", Table1[[#This Row],[Check 5 Students Spring]], 0)</f>
        <v>0</v>
      </c>
      <c r="DJ228" s="20">
        <f>Table1[[#This Row],[Check 5 Per Student Savings]]*DI228</f>
        <v>0</v>
      </c>
      <c r="DK228" s="15">
        <f t="shared" si="207"/>
        <v>0</v>
      </c>
      <c r="DL228" s="20">
        <f t="shared" si="208"/>
        <v>0</v>
      </c>
      <c r="DM228" s="20" t="s">
        <v>858</v>
      </c>
      <c r="DN228" s="15">
        <v>0</v>
      </c>
      <c r="DO228" s="15">
        <v>0</v>
      </c>
      <c r="DP228" s="15">
        <v>0</v>
      </c>
      <c r="DQ228" s="15">
        <f t="shared" si="209"/>
        <v>0</v>
      </c>
      <c r="DR228" s="20"/>
      <c r="DS228" s="20">
        <f t="shared" si="210"/>
        <v>0</v>
      </c>
      <c r="DT228" s="23" t="s">
        <v>136</v>
      </c>
      <c r="DU228" s="15">
        <f>IF(Table1[[#This Row],[Check 6 Status]]="Continued", Table1[[#This Row],[Check 6 Students Summer]], 0)</f>
        <v>0</v>
      </c>
      <c r="DV228" s="20">
        <f>Table1[[#This Row],[Check 6 Per Student Savings]]*DU228</f>
        <v>0</v>
      </c>
      <c r="DW228" s="15">
        <f>IF(Table1[[#This Row],[Check 6 Status]]="Continued", Table1[[#This Row],[Check 6 Students Fall]], 0)</f>
        <v>0</v>
      </c>
      <c r="DX228" s="20">
        <f>Table1[[#This Row],[Check 6 Per Student Savings]]*DW228</f>
        <v>0</v>
      </c>
      <c r="DY228" s="15">
        <f>IF(Table1[[#This Row],[Check 6 Status]]="Continued", Table1[[#This Row],[Check 6 Students Spring]], 0)</f>
        <v>0</v>
      </c>
      <c r="DZ228" s="20">
        <f>Table1[[#This Row],[Check 6 Per Student Savings]]*DY228</f>
        <v>0</v>
      </c>
      <c r="EA228" s="15">
        <f t="shared" si="211"/>
        <v>0</v>
      </c>
      <c r="EB228" s="20">
        <f t="shared" si="212"/>
        <v>0</v>
      </c>
      <c r="EC228"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228"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228" s="20">
        <f>Table1[[#This Row],[Grand Total Savings]]/Table1[[#This Row],[Total Award]]</f>
        <v>0</v>
      </c>
      <c r="EF228" s="13"/>
      <c r="EG228" s="13"/>
      <c r="EH228" s="13"/>
      <c r="EI228" s="13"/>
      <c r="EJ228" s="13"/>
      <c r="EK228" s="13"/>
      <c r="EL228" s="13"/>
      <c r="FB228" s="13"/>
      <c r="FC228" s="13"/>
      <c r="FD228" s="13"/>
      <c r="FE228" s="13"/>
    </row>
    <row r="229" spans="1:161" x14ac:dyDescent="0.25">
      <c r="A229" s="116" t="s">
        <v>1986</v>
      </c>
      <c r="B229" s="39" t="s">
        <v>1987</v>
      </c>
      <c r="C229" s="23" t="s">
        <v>4</v>
      </c>
      <c r="D229" s="71" t="s">
        <v>134</v>
      </c>
      <c r="E229" s="124" t="s">
        <v>249</v>
      </c>
      <c r="F229" s="52">
        <v>29750</v>
      </c>
      <c r="G229" s="23" t="s">
        <v>136</v>
      </c>
      <c r="H229" s="28" t="s">
        <v>1988</v>
      </c>
      <c r="I229" s="28" t="s">
        <v>1989</v>
      </c>
      <c r="J229" s="28" t="s">
        <v>1990</v>
      </c>
      <c r="K229" s="28" t="s">
        <v>1991</v>
      </c>
      <c r="L229" s="28" t="s">
        <v>254</v>
      </c>
      <c r="M229" s="13" t="s">
        <v>142</v>
      </c>
      <c r="N229" s="13" t="s">
        <v>163</v>
      </c>
      <c r="O229" s="13" t="s">
        <v>142</v>
      </c>
      <c r="P229" s="131">
        <v>156300</v>
      </c>
      <c r="Q229" s="13">
        <v>2605</v>
      </c>
      <c r="R229" s="131">
        <v>60</v>
      </c>
      <c r="S229" s="15">
        <v>80</v>
      </c>
      <c r="T229" s="15">
        <v>1390</v>
      </c>
      <c r="U229" s="15">
        <v>1135</v>
      </c>
      <c r="V229" s="28" t="s">
        <v>986</v>
      </c>
      <c r="W229" s="13" t="s">
        <v>144</v>
      </c>
      <c r="Z229" s="13" t="s">
        <v>145</v>
      </c>
      <c r="AA229" s="15">
        <v>0</v>
      </c>
      <c r="AB229" s="20">
        <v>0</v>
      </c>
      <c r="AC229" s="15">
        <v>0</v>
      </c>
      <c r="AD229" s="20">
        <f t="shared" ref="AD229:AD252" si="215">AB229</f>
        <v>0</v>
      </c>
      <c r="AE229" s="15">
        <v>0</v>
      </c>
      <c r="AF229" s="20">
        <f t="shared" ref="AF229:AF252" si="216">$R229*AE229</f>
        <v>0</v>
      </c>
      <c r="AG229" s="15">
        <v>0</v>
      </c>
      <c r="AH229" s="20">
        <f t="shared" ref="AH229:AH252" si="217">$R229*AG229</f>
        <v>0</v>
      </c>
      <c r="AI229" s="15">
        <v>0</v>
      </c>
      <c r="AJ229" s="20">
        <f t="shared" ref="AJ229:AJ252" si="218">$R229*AI229</f>
        <v>0</v>
      </c>
      <c r="AK229" s="15">
        <v>0</v>
      </c>
      <c r="AL229" s="20">
        <f t="shared" ref="AL229:AL252" si="219">AF229+AH229+AJ229</f>
        <v>0</v>
      </c>
      <c r="AM229" s="15">
        <v>0</v>
      </c>
      <c r="AN229" s="20">
        <v>0</v>
      </c>
      <c r="AO229" s="16">
        <v>0</v>
      </c>
      <c r="AP229" s="20">
        <v>0</v>
      </c>
      <c r="AQ229" s="16">
        <v>0</v>
      </c>
      <c r="AR229" s="20">
        <v>0</v>
      </c>
      <c r="AS229" s="16">
        <v>0</v>
      </c>
      <c r="AT229" s="20">
        <v>0</v>
      </c>
      <c r="AU229" s="16">
        <v>0</v>
      </c>
      <c r="AV229" s="20">
        <v>0</v>
      </c>
      <c r="AW229" s="16">
        <v>0</v>
      </c>
      <c r="AX229" s="20">
        <v>0</v>
      </c>
      <c r="AY229" s="16">
        <v>0</v>
      </c>
      <c r="AZ229" s="20">
        <v>0</v>
      </c>
      <c r="BA229" s="16">
        <v>0</v>
      </c>
      <c r="BB229" s="20">
        <v>0</v>
      </c>
      <c r="BC229" s="13" t="s">
        <v>145</v>
      </c>
      <c r="BD229" s="16">
        <v>80</v>
      </c>
      <c r="BE229" s="16">
        <v>1390</v>
      </c>
      <c r="BF229" s="16">
        <v>1135</v>
      </c>
      <c r="BG229" s="16">
        <f t="shared" ref="BG229:BG251" si="220">SUM(BD229:BF229)</f>
        <v>2605</v>
      </c>
      <c r="BH229" s="20">
        <v>60</v>
      </c>
      <c r="BI229" s="20">
        <f>Table1[[#This Row],[Check 2 Students Total]]*Table1[[#This Row],[Summer 2018 Price Check]]</f>
        <v>156300</v>
      </c>
      <c r="BJ229" s="16">
        <v>0</v>
      </c>
      <c r="BK229" s="20">
        <f>Table1[[#This Row],[Summer 2018 Price Check]]*BJ229</f>
        <v>0</v>
      </c>
      <c r="BL229" s="16">
        <v>0</v>
      </c>
      <c r="BM229" s="20">
        <f>Table1[[#This Row],[Summer 2018 Price Check]]*BL229</f>
        <v>0</v>
      </c>
      <c r="BN229" s="15">
        <v>0</v>
      </c>
      <c r="BO229" s="20">
        <f>Table1[[#This Row],[Summer 2018 Price Check]]*Table1[[#This Row],[Spring 2019 Students]]</f>
        <v>0</v>
      </c>
      <c r="BP229" s="16">
        <f t="shared" si="196"/>
        <v>0</v>
      </c>
      <c r="BQ229" s="20">
        <f t="shared" si="197"/>
        <v>0</v>
      </c>
      <c r="BR229" s="13" t="s">
        <v>145</v>
      </c>
      <c r="BS229" s="16">
        <v>80</v>
      </c>
      <c r="BT229" s="16">
        <v>1390</v>
      </c>
      <c r="BU229" s="16">
        <v>1135</v>
      </c>
      <c r="BV229" s="16">
        <f t="shared" ref="BV229:BV252" si="221">SUM(BS229:BU229)</f>
        <v>2605</v>
      </c>
      <c r="BW229" s="131">
        <v>60</v>
      </c>
      <c r="BX229" s="20">
        <f t="shared" si="199"/>
        <v>156300</v>
      </c>
      <c r="BY229" s="28" t="s">
        <v>986</v>
      </c>
      <c r="BZ229" s="15">
        <v>0</v>
      </c>
      <c r="CA229" s="20">
        <v>0</v>
      </c>
      <c r="CB229" s="15">
        <f>IF(Table1[[#This Row],[Check 3 Status]]="Continued", Table1[[#This Row],[Check 3 Students Fall]], 0)</f>
        <v>1390</v>
      </c>
      <c r="CC229" s="20">
        <f>Table1[[#This Row],[Check 3 Per Student Savings]]*CB229</f>
        <v>83400</v>
      </c>
      <c r="CD229" s="15">
        <f>IF(Table1[[#This Row],[Check 3 Status]]="Continued", Table1[[#This Row],[Check 3 Students Spring]], 0)</f>
        <v>1135</v>
      </c>
      <c r="CE229" s="20">
        <f>Table1[[#This Row],[Check 3 Per Student Savings]]*CD229</f>
        <v>68100</v>
      </c>
      <c r="CF229" s="15">
        <f t="shared" si="200"/>
        <v>2525</v>
      </c>
      <c r="CG229" s="20">
        <f t="shared" si="201"/>
        <v>151500</v>
      </c>
      <c r="CH229" s="20" t="s">
        <v>145</v>
      </c>
      <c r="CI229" s="15">
        <v>80</v>
      </c>
      <c r="CJ229" s="15">
        <v>1390</v>
      </c>
      <c r="CK229" s="15">
        <v>1135</v>
      </c>
      <c r="CL229" s="15">
        <f t="shared" si="213"/>
        <v>2605</v>
      </c>
      <c r="CM229" s="20">
        <v>60</v>
      </c>
      <c r="CN229" s="20">
        <f t="shared" si="202"/>
        <v>156300</v>
      </c>
      <c r="CO229" s="15">
        <f>IF(Table1[[#This Row],[Check 4 Status]]="Continued", Table1[[#This Row],[Check 4 Students Summer]], 0)</f>
        <v>80</v>
      </c>
      <c r="CP229" s="20">
        <f>Table1[[#This Row],[Check 4 Per Student Savings]]*CO229</f>
        <v>4800</v>
      </c>
      <c r="CQ229" s="15">
        <f>IF(Table1[[#This Row],[Check 4 Status]]="Continued", Table1[[#This Row],[Check 4 Students Fall]], 0)</f>
        <v>1390</v>
      </c>
      <c r="CR229" s="20">
        <f>Table1[[#This Row],[Check 4 Per Student Savings]]*CQ229</f>
        <v>83400</v>
      </c>
      <c r="CS229" s="15">
        <f>IF(Table1[[#This Row],[Check 4 Status]]="Continued", Table1[[#This Row],[Check 4 Students Spring]], 0)</f>
        <v>1135</v>
      </c>
      <c r="CT229" s="20">
        <f>Table1[[#This Row],[Check 4 Per Student Savings]]*CS229</f>
        <v>68100</v>
      </c>
      <c r="CU229" s="89">
        <f t="shared" si="203"/>
        <v>2605</v>
      </c>
      <c r="CV229" s="20">
        <f t="shared" si="204"/>
        <v>156300</v>
      </c>
      <c r="CW229" s="20" t="s">
        <v>145</v>
      </c>
      <c r="CX229" s="15">
        <v>80</v>
      </c>
      <c r="CY229" s="15">
        <v>1390</v>
      </c>
      <c r="CZ229" s="15">
        <v>1135</v>
      </c>
      <c r="DA229" s="15">
        <f t="shared" si="205"/>
        <v>2605</v>
      </c>
      <c r="DB229" s="20">
        <v>60</v>
      </c>
      <c r="DC229" s="20">
        <f t="shared" si="206"/>
        <v>156300</v>
      </c>
      <c r="DD229" s="23" t="s">
        <v>136</v>
      </c>
      <c r="DE229" s="15">
        <f>IF(Table1[[#This Row],[Check 5 Status]]="Continued", Table1[[#This Row],[Check 5 Students Summer]], 0)</f>
        <v>80</v>
      </c>
      <c r="DF229" s="20">
        <f>Table1[[#This Row],[Check 5 Per Student Savings]]*DE229</f>
        <v>4800</v>
      </c>
      <c r="DG229" s="15">
        <f>IF(Table1[[#This Row],[Check 5 Status]]="Continued", Table1[[#This Row],[Check 5 Students Fall]], 0)</f>
        <v>1390</v>
      </c>
      <c r="DH229" s="20">
        <f>Table1[[#This Row],[Check 5 Per Student Savings]]*DG229</f>
        <v>83400</v>
      </c>
      <c r="DI229" s="15">
        <f>IF(Table1[[#This Row],[Check 5 Status]]="Continued", Table1[[#This Row],[Check 5 Students Spring]], 0)</f>
        <v>1135</v>
      </c>
      <c r="DJ229" s="20">
        <f>Table1[[#This Row],[Check 5 Per Student Savings]]*DI229</f>
        <v>68100</v>
      </c>
      <c r="DK229" s="15">
        <f t="shared" si="207"/>
        <v>2605</v>
      </c>
      <c r="DL229" s="20">
        <f t="shared" si="208"/>
        <v>156300</v>
      </c>
      <c r="DM229" s="20" t="s">
        <v>224</v>
      </c>
      <c r="DN229" s="15">
        <v>80</v>
      </c>
      <c r="DO229" s="15">
        <v>1390</v>
      </c>
      <c r="DP229" s="15">
        <v>1135</v>
      </c>
      <c r="DQ229" s="15">
        <f t="shared" si="209"/>
        <v>2605</v>
      </c>
      <c r="DR229" s="20">
        <v>60</v>
      </c>
      <c r="DS229" s="20">
        <f t="shared" si="210"/>
        <v>156300</v>
      </c>
      <c r="DT229" s="23" t="s">
        <v>136</v>
      </c>
      <c r="DU229" s="15">
        <f>IF(Table1[[#This Row],[Check 6 Status]]="Continued", Table1[[#This Row],[Check 6 Students Summer]], 0)</f>
        <v>0</v>
      </c>
      <c r="DV229" s="20">
        <f>Table1[[#This Row],[Check 6 Per Student Savings]]*DU229</f>
        <v>0</v>
      </c>
      <c r="DW229" s="15">
        <f>IF(Table1[[#This Row],[Check 6 Status]]="Continued", Table1[[#This Row],[Check 6 Students Fall]], 0)</f>
        <v>0</v>
      </c>
      <c r="DX229" s="20">
        <f>Table1[[#This Row],[Check 6 Per Student Savings]]*DW229</f>
        <v>0</v>
      </c>
      <c r="DY229" s="15">
        <f>IF(Table1[[#This Row],[Check 6 Status]]="Continued", Table1[[#This Row],[Check 6 Students Spring]], 0)</f>
        <v>0</v>
      </c>
      <c r="DZ229" s="20">
        <f>Table1[[#This Row],[Check 6 Per Student Savings]]*DY229</f>
        <v>0</v>
      </c>
      <c r="EA229" s="15">
        <f t="shared" si="211"/>
        <v>0</v>
      </c>
      <c r="EB229" s="20">
        <f t="shared" si="212"/>
        <v>0</v>
      </c>
      <c r="EC229"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7735</v>
      </c>
      <c r="ED229"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464100</v>
      </c>
      <c r="EE229" s="20">
        <f>Table1[[#This Row],[Grand Total Savings]]/Table1[[#This Row],[Total Award]]</f>
        <v>15.6</v>
      </c>
      <c r="EF229" s="13"/>
      <c r="EG229" s="13"/>
      <c r="EH229" s="13"/>
      <c r="EI229" s="13"/>
      <c r="EJ229" s="13"/>
      <c r="EK229" s="13"/>
      <c r="EL229" s="13"/>
      <c r="FB229" s="13"/>
      <c r="FC229" s="13"/>
      <c r="FD229" s="13"/>
      <c r="FE229" s="13"/>
    </row>
    <row r="230" spans="1:161" ht="15.75" thickBot="1" x14ac:dyDescent="0.3">
      <c r="A230" s="116" t="s">
        <v>1992</v>
      </c>
      <c r="B230" s="127" t="s">
        <v>1987</v>
      </c>
      <c r="C230" s="23" t="s">
        <v>4</v>
      </c>
      <c r="D230" s="71" t="s">
        <v>134</v>
      </c>
      <c r="E230" s="124" t="s">
        <v>183</v>
      </c>
      <c r="F230" s="91">
        <v>30000</v>
      </c>
      <c r="G230" s="23" t="s">
        <v>136</v>
      </c>
      <c r="H230" s="28" t="s">
        <v>386</v>
      </c>
      <c r="I230" s="28" t="s">
        <v>1993</v>
      </c>
      <c r="J230" s="28" t="s">
        <v>388</v>
      </c>
      <c r="K230" s="28" t="s">
        <v>389</v>
      </c>
      <c r="L230" s="28" t="s">
        <v>254</v>
      </c>
      <c r="M230" s="13" t="e" cm="1">
        <f t="array" ref="M230">_xlfn.XLOOKUP(Table1[[#This Row],[Grant '#]],#REF!,#REF!, "Not Found")</f>
        <v>#REF!</v>
      </c>
      <c r="N230" s="13" t="e" cm="1">
        <f t="array" ref="N230">_xlfn.XLOOKUP(Table1[[#This Row],[Grant '#]],#REF!,#REF!, "Not Found")</f>
        <v>#REF!</v>
      </c>
      <c r="O230" s="13" t="e" cm="1">
        <f t="array" ref="O230">_xlfn.XLOOKUP(Table1[[#This Row],[Grant '#]],#REF!,#REF!, "Not Found")</f>
        <v>#REF!</v>
      </c>
      <c r="P230" s="131">
        <v>775200</v>
      </c>
      <c r="Q230" s="13">
        <v>17874</v>
      </c>
      <c r="R230" s="131">
        <v>67.13</v>
      </c>
      <c r="S230" s="15">
        <v>1986</v>
      </c>
      <c r="T230" s="15">
        <v>8928</v>
      </c>
      <c r="U230" s="15">
        <v>6880</v>
      </c>
      <c r="V230" s="28" t="s">
        <v>554</v>
      </c>
      <c r="W230" s="13" t="s">
        <v>144</v>
      </c>
      <c r="Z230" s="13" t="s">
        <v>145</v>
      </c>
      <c r="AA230" s="15">
        <v>0</v>
      </c>
      <c r="AB230" s="20">
        <v>0</v>
      </c>
      <c r="AC230" s="15">
        <v>0</v>
      </c>
      <c r="AD230" s="20">
        <f t="shared" si="215"/>
        <v>0</v>
      </c>
      <c r="AE230" s="15">
        <v>0</v>
      </c>
      <c r="AF230" s="20">
        <f t="shared" si="216"/>
        <v>0</v>
      </c>
      <c r="AG230" s="15">
        <v>0</v>
      </c>
      <c r="AH230" s="20">
        <f t="shared" si="217"/>
        <v>0</v>
      </c>
      <c r="AI230" s="15">
        <v>0</v>
      </c>
      <c r="AJ230" s="20">
        <f t="shared" si="218"/>
        <v>0</v>
      </c>
      <c r="AK230" s="15">
        <v>0</v>
      </c>
      <c r="AL230" s="20">
        <f t="shared" si="219"/>
        <v>0</v>
      </c>
      <c r="AM230" s="15">
        <v>0</v>
      </c>
      <c r="AN230" s="20">
        <v>0</v>
      </c>
      <c r="AO230" s="16">
        <v>0</v>
      </c>
      <c r="AP230" s="20">
        <v>0</v>
      </c>
      <c r="AQ230" s="16">
        <v>0</v>
      </c>
      <c r="AR230" s="20">
        <v>0</v>
      </c>
      <c r="AS230" s="16">
        <v>0</v>
      </c>
      <c r="AT230" s="20">
        <v>0</v>
      </c>
      <c r="AU230" s="16">
        <v>0</v>
      </c>
      <c r="AV230" s="20">
        <v>0</v>
      </c>
      <c r="AW230" s="16">
        <v>0</v>
      </c>
      <c r="AX230" s="20">
        <v>0</v>
      </c>
      <c r="AY230" s="16">
        <v>0</v>
      </c>
      <c r="AZ230" s="20">
        <v>0</v>
      </c>
      <c r="BA230" s="16">
        <v>0</v>
      </c>
      <c r="BB230" s="20">
        <v>0</v>
      </c>
      <c r="BC230" s="13" t="s">
        <v>145</v>
      </c>
      <c r="BD230" s="16">
        <v>1986</v>
      </c>
      <c r="BE230" s="16">
        <v>8928</v>
      </c>
      <c r="BF230" s="16">
        <v>6880</v>
      </c>
      <c r="BG230" s="16">
        <f t="shared" si="220"/>
        <v>17794</v>
      </c>
      <c r="BH230" s="20">
        <v>67.13</v>
      </c>
      <c r="BI230" s="20">
        <f>Table1[[#This Row],[Check 2 Students Total]]*Table1[[#This Row],[Summer 2018 Price Check]]</f>
        <v>1194511.22</v>
      </c>
      <c r="BJ230" s="16">
        <v>0</v>
      </c>
      <c r="BK230" s="20">
        <f>Table1[[#This Row],[Summer 2018 Price Check]]*BJ230</f>
        <v>0</v>
      </c>
      <c r="BL230" s="16">
        <v>0</v>
      </c>
      <c r="BM230" s="20">
        <v>0</v>
      </c>
      <c r="BN230" s="15">
        <f>IF(Table1[[#This Row],[Sustainability Check 2 (2018-2019) Status]]="Continued", Table1[Check 2 Students Spring], 0)</f>
        <v>6880</v>
      </c>
      <c r="BO230" s="20">
        <f>Table1[[#This Row],[Summer 2018 Price Check]]*Table1[[#This Row],[Spring 2019 Students]]</f>
        <v>461854.39999999997</v>
      </c>
      <c r="BP230" s="16">
        <f t="shared" si="196"/>
        <v>6880</v>
      </c>
      <c r="BQ230" s="20">
        <f t="shared" si="197"/>
        <v>461854.39999999997</v>
      </c>
      <c r="BR230" s="13" t="s">
        <v>145</v>
      </c>
      <c r="BS230" s="16">
        <v>1986</v>
      </c>
      <c r="BT230" s="16">
        <v>8928</v>
      </c>
      <c r="BU230" s="16">
        <v>6880</v>
      </c>
      <c r="BV230" s="16">
        <f t="shared" si="221"/>
        <v>17794</v>
      </c>
      <c r="BW230" s="131">
        <v>67.13</v>
      </c>
      <c r="BX230" s="20">
        <f t="shared" si="199"/>
        <v>1194511.22</v>
      </c>
      <c r="BY230" s="28" t="s">
        <v>554</v>
      </c>
      <c r="BZ230" s="15">
        <f>IF(Table1[[#This Row],[Check 3 Status]]="Continued", Table1[[#This Row],[Check 3 Students Summer]], 0)</f>
        <v>1986</v>
      </c>
      <c r="CA230" s="20">
        <f>Table1[[#This Row],[Check 3 Per Student Savings]]*BZ230</f>
        <v>133320.18</v>
      </c>
      <c r="CB230" s="15">
        <v>0</v>
      </c>
      <c r="CC230" s="20">
        <f>Table1[[#This Row],[Check 3 Per Student Savings]]*CB230</f>
        <v>0</v>
      </c>
      <c r="CD230" s="15">
        <f>IF(Table1[[#This Row],[Check 3 Status]]="Continued", Table1[[#This Row],[Check 3 Students Spring]], 0)</f>
        <v>6880</v>
      </c>
      <c r="CE230" s="20">
        <f>Table1[[#This Row],[Check 3 Per Student Savings]]*CD230</f>
        <v>461854.39999999997</v>
      </c>
      <c r="CF230" s="15">
        <f t="shared" si="200"/>
        <v>8866</v>
      </c>
      <c r="CG230" s="20">
        <f t="shared" si="201"/>
        <v>595174.57999999996</v>
      </c>
      <c r="CH230" s="20" t="s">
        <v>145</v>
      </c>
      <c r="CI230" s="15">
        <v>1986</v>
      </c>
      <c r="CJ230" s="15">
        <v>8928</v>
      </c>
      <c r="CK230" s="15">
        <v>6880</v>
      </c>
      <c r="CL230" s="15">
        <v>0</v>
      </c>
      <c r="CM230" s="20">
        <v>67.13</v>
      </c>
      <c r="CN230" s="20">
        <f t="shared" si="202"/>
        <v>0</v>
      </c>
      <c r="CO230" s="15">
        <f>IF(Table1[[#This Row],[Check 4 Status]]="Continued", Table1[[#This Row],[Check 4 Students Summer]], 0)</f>
        <v>1986</v>
      </c>
      <c r="CP230" s="20">
        <f>Table1[[#This Row],[Check 4 Per Student Savings]]*CO230</f>
        <v>133320.18</v>
      </c>
      <c r="CQ230" s="15">
        <f>IF(Table1[[#This Row],[Check 4 Status]]="Continued", Table1[[#This Row],[Check 4 Students Fall]], 0)</f>
        <v>8928</v>
      </c>
      <c r="CR230" s="20">
        <f>Table1[[#This Row],[Check 4 Per Student Savings]]*CQ230</f>
        <v>599336.64</v>
      </c>
      <c r="CS230" s="15">
        <f>IF(Table1[[#This Row],[Check 4 Status]]="Continued", Table1[[#This Row],[Check 4 Students Spring]], 0)</f>
        <v>6880</v>
      </c>
      <c r="CT230" s="20">
        <f>Table1[[#This Row],[Check 4 Per Student Savings]]*CS230</f>
        <v>461854.39999999997</v>
      </c>
      <c r="CU230" s="89">
        <f t="shared" si="203"/>
        <v>17794</v>
      </c>
      <c r="CV230" s="20">
        <f t="shared" si="204"/>
        <v>1194511.22</v>
      </c>
      <c r="CW230" s="20" t="s">
        <v>145</v>
      </c>
      <c r="CX230" s="15">
        <v>1986</v>
      </c>
      <c r="CY230" s="15">
        <v>8928</v>
      </c>
      <c r="CZ230" s="15">
        <v>6880</v>
      </c>
      <c r="DA230" s="15">
        <f t="shared" si="205"/>
        <v>17794</v>
      </c>
      <c r="DB230" s="20">
        <v>67.13</v>
      </c>
      <c r="DC230" s="20">
        <f t="shared" si="206"/>
        <v>1194511.22</v>
      </c>
      <c r="DD230" s="23" t="s">
        <v>136</v>
      </c>
      <c r="DE230" s="15">
        <f>IF(Table1[[#This Row],[Check 5 Status]]="Continued", Table1[[#This Row],[Check 5 Students Summer]], 0)</f>
        <v>1986</v>
      </c>
      <c r="DF230" s="20">
        <f>Table1[[#This Row],[Check 5 Per Student Savings]]*DE230</f>
        <v>133320.18</v>
      </c>
      <c r="DG230" s="15">
        <f>IF(Table1[[#This Row],[Check 5 Status]]="Continued", Table1[[#This Row],[Check 5 Students Fall]], 0)</f>
        <v>8928</v>
      </c>
      <c r="DH230" s="20">
        <f>Table1[[#This Row],[Check 5 Per Student Savings]]*DG230</f>
        <v>599336.64</v>
      </c>
      <c r="DI230" s="15">
        <f>IF(Table1[[#This Row],[Check 5 Status]]="Continued", Table1[[#This Row],[Check 5 Students Spring]], 0)</f>
        <v>6880</v>
      </c>
      <c r="DJ230" s="20">
        <f>Table1[[#This Row],[Check 5 Per Student Savings]]*DI230</f>
        <v>461854.39999999997</v>
      </c>
      <c r="DK230" s="15">
        <f t="shared" si="207"/>
        <v>17794</v>
      </c>
      <c r="DL230" s="20">
        <f t="shared" si="208"/>
        <v>1194511.22</v>
      </c>
      <c r="DM230" s="20" t="s">
        <v>156</v>
      </c>
      <c r="DN230" s="15">
        <v>1986</v>
      </c>
      <c r="DO230" s="15">
        <v>8928</v>
      </c>
      <c r="DP230" s="15">
        <v>6880</v>
      </c>
      <c r="DQ230" s="15">
        <f t="shared" si="209"/>
        <v>17794</v>
      </c>
      <c r="DR230" s="20">
        <v>67.13</v>
      </c>
      <c r="DS230" s="20">
        <f t="shared" si="210"/>
        <v>1194511.22</v>
      </c>
      <c r="DT230" s="23" t="s">
        <v>136</v>
      </c>
      <c r="DU230" s="15">
        <f>IF(Table1[[#This Row],[Check 6 Status]]="Continued", Table1[[#This Row],[Check 6 Students Summer]], 0)</f>
        <v>0</v>
      </c>
      <c r="DV230" s="20">
        <f>Table1[[#This Row],[Check 6 Per Student Savings]]*DU230</f>
        <v>0</v>
      </c>
      <c r="DW230" s="15">
        <f>IF(Table1[[#This Row],[Check 6 Status]]="Continued", Table1[[#This Row],[Check 6 Students Fall]], 0)</f>
        <v>0</v>
      </c>
      <c r="DX230" s="20">
        <f>Table1[[#This Row],[Check 6 Per Student Savings]]*DW230</f>
        <v>0</v>
      </c>
      <c r="DY230" s="15">
        <f>IF(Table1[[#This Row],[Check 6 Status]]="Continued", Table1[[#This Row],[Check 6 Students Spring]], 0)</f>
        <v>0</v>
      </c>
      <c r="DZ230" s="20">
        <f>Table1[[#This Row],[Check 6 Per Student Savings]]*DY230</f>
        <v>0</v>
      </c>
      <c r="EA230" s="15">
        <f t="shared" si="211"/>
        <v>0</v>
      </c>
      <c r="EB230" s="20">
        <f t="shared" si="212"/>
        <v>0</v>
      </c>
      <c r="EC230"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51334</v>
      </c>
      <c r="ED230"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3446051.42</v>
      </c>
      <c r="EE230" s="20">
        <f>Table1[[#This Row],[Grand Total Savings]]/Table1[[#This Row],[Total Award]]</f>
        <v>114.86838066666667</v>
      </c>
      <c r="EF230" s="13"/>
      <c r="EG230" s="13"/>
      <c r="EH230" s="13"/>
      <c r="EI230" s="13"/>
      <c r="EJ230" s="13"/>
      <c r="EK230" s="13"/>
      <c r="EL230" s="13"/>
      <c r="FB230" s="13"/>
      <c r="FC230" s="13"/>
      <c r="FD230" s="13"/>
      <c r="FE230" s="13"/>
    </row>
    <row r="231" spans="1:161" ht="16.5" thickTop="1" thickBot="1" x14ac:dyDescent="0.3">
      <c r="A231" s="116" t="s">
        <v>1994</v>
      </c>
      <c r="B231" s="43" t="s">
        <v>1987</v>
      </c>
      <c r="C231" s="23" t="s">
        <v>4</v>
      </c>
      <c r="D231" s="71" t="s">
        <v>134</v>
      </c>
      <c r="E231" s="124" t="s">
        <v>847</v>
      </c>
      <c r="F231" s="52">
        <v>30000</v>
      </c>
      <c r="G231" s="23" t="s">
        <v>136</v>
      </c>
      <c r="H231" s="28" t="s">
        <v>2284</v>
      </c>
      <c r="I231" s="41" t="s">
        <v>2285</v>
      </c>
      <c r="J231" s="28" t="s">
        <v>697</v>
      </c>
      <c r="K231" s="28" t="s">
        <v>1995</v>
      </c>
      <c r="L231" s="28" t="s">
        <v>201</v>
      </c>
      <c r="M231" s="13" t="s">
        <v>142</v>
      </c>
      <c r="N231" s="13" t="s">
        <v>153</v>
      </c>
      <c r="O231" s="13" t="s">
        <v>153</v>
      </c>
      <c r="P231" s="131">
        <v>68389</v>
      </c>
      <c r="Q231" s="13">
        <v>792</v>
      </c>
      <c r="R231" s="131">
        <v>172.7</v>
      </c>
      <c r="S231" s="15">
        <v>48</v>
      </c>
      <c r="T231" s="15">
        <v>372</v>
      </c>
      <c r="U231" s="15">
        <v>372</v>
      </c>
      <c r="V231" s="28" t="s">
        <v>986</v>
      </c>
      <c r="W231" s="13" t="s">
        <v>144</v>
      </c>
      <c r="Z231" s="13" t="s">
        <v>145</v>
      </c>
      <c r="AA231" s="15">
        <v>0</v>
      </c>
      <c r="AB231" s="20">
        <v>0</v>
      </c>
      <c r="AC231" s="15">
        <v>0</v>
      </c>
      <c r="AD231" s="20">
        <f t="shared" si="215"/>
        <v>0</v>
      </c>
      <c r="AE231" s="15">
        <v>0</v>
      </c>
      <c r="AF231" s="20">
        <f t="shared" si="216"/>
        <v>0</v>
      </c>
      <c r="AG231" s="15">
        <v>0</v>
      </c>
      <c r="AH231" s="20">
        <f t="shared" si="217"/>
        <v>0</v>
      </c>
      <c r="AI231" s="15">
        <v>0</v>
      </c>
      <c r="AJ231" s="20">
        <f t="shared" si="218"/>
        <v>0</v>
      </c>
      <c r="AK231" s="15">
        <v>0</v>
      </c>
      <c r="AL231" s="20">
        <f t="shared" si="219"/>
        <v>0</v>
      </c>
      <c r="AM231" s="15">
        <v>0</v>
      </c>
      <c r="AN231" s="20">
        <v>0</v>
      </c>
      <c r="AO231" s="16">
        <v>0</v>
      </c>
      <c r="AP231" s="20">
        <v>0</v>
      </c>
      <c r="AQ231" s="16">
        <v>0</v>
      </c>
      <c r="AR231" s="20">
        <v>0</v>
      </c>
      <c r="AS231" s="16">
        <v>0</v>
      </c>
      <c r="AT231" s="20">
        <v>0</v>
      </c>
      <c r="AU231" s="16">
        <v>0</v>
      </c>
      <c r="AV231" s="20">
        <v>0</v>
      </c>
      <c r="AW231" s="16">
        <v>0</v>
      </c>
      <c r="AX231" s="20">
        <v>0</v>
      </c>
      <c r="AY231" s="16">
        <v>0</v>
      </c>
      <c r="AZ231" s="20">
        <v>0</v>
      </c>
      <c r="BA231" s="16">
        <v>0</v>
      </c>
      <c r="BB231" s="20">
        <v>0</v>
      </c>
      <c r="BC231" s="13" t="s">
        <v>145</v>
      </c>
      <c r="BD231" s="16">
        <v>48</v>
      </c>
      <c r="BE231" s="16">
        <v>372</v>
      </c>
      <c r="BF231" s="16">
        <v>372</v>
      </c>
      <c r="BG231" s="16">
        <f t="shared" si="220"/>
        <v>792</v>
      </c>
      <c r="BH231" s="20">
        <v>172.7</v>
      </c>
      <c r="BI231" s="20">
        <f>Table1[[#This Row],[Check 2 Students Total]]*Table1[[#This Row],[Summer 2018 Price Check]]</f>
        <v>136778.4</v>
      </c>
      <c r="BJ231" s="16">
        <v>0</v>
      </c>
      <c r="BK231" s="20">
        <f>Table1[[#This Row],[Summer 2018 Price Check]]*BJ231</f>
        <v>0</v>
      </c>
      <c r="BL231" s="16">
        <v>0</v>
      </c>
      <c r="BM231" s="20">
        <v>0</v>
      </c>
      <c r="BN231" s="15">
        <v>0</v>
      </c>
      <c r="BO231" s="20">
        <f>Table1[[#This Row],[Summer 2018 Price Check]]*Table1[[#This Row],[Spring 2019 Students]]</f>
        <v>0</v>
      </c>
      <c r="BP231" s="16">
        <f t="shared" si="196"/>
        <v>0</v>
      </c>
      <c r="BQ231" s="20">
        <f t="shared" si="197"/>
        <v>0</v>
      </c>
      <c r="BR231" s="13" t="s">
        <v>145</v>
      </c>
      <c r="BS231" s="16">
        <v>48</v>
      </c>
      <c r="BT231" s="16">
        <v>372</v>
      </c>
      <c r="BU231" s="16">
        <v>372</v>
      </c>
      <c r="BV231" s="16">
        <f t="shared" si="221"/>
        <v>792</v>
      </c>
      <c r="BW231" s="131">
        <v>172.7</v>
      </c>
      <c r="BX231" s="20">
        <f t="shared" si="199"/>
        <v>136778.4</v>
      </c>
      <c r="BY231" s="28" t="s">
        <v>986</v>
      </c>
      <c r="BZ231" s="15">
        <v>0</v>
      </c>
      <c r="CA231" s="20">
        <v>0</v>
      </c>
      <c r="CB231" s="15">
        <f>IF(Table1[[#This Row],[Check 3 Status]]="Continued", Table1[[#This Row],[Check 3 Students Fall]], 0)</f>
        <v>372</v>
      </c>
      <c r="CC231" s="20">
        <f>Table1[[#This Row],[Check 3 Per Student Savings]]*CB231</f>
        <v>64244.399999999994</v>
      </c>
      <c r="CD231" s="15">
        <f>IF(Table1[[#This Row],[Check 3 Status]]="Continued", Table1[[#This Row],[Check 3 Students Spring]], 0)</f>
        <v>372</v>
      </c>
      <c r="CE231" s="20">
        <f>Table1[[#This Row],[Check 3 Per Student Savings]]*CD231</f>
        <v>64244.399999999994</v>
      </c>
      <c r="CF231" s="15">
        <f t="shared" si="200"/>
        <v>744</v>
      </c>
      <c r="CG231" s="20">
        <f t="shared" si="201"/>
        <v>128488.79999999999</v>
      </c>
      <c r="CH231" s="20" t="s">
        <v>145</v>
      </c>
      <c r="CI231" s="15">
        <v>48</v>
      </c>
      <c r="CJ231" s="15">
        <v>372</v>
      </c>
      <c r="CK231" s="15">
        <v>372</v>
      </c>
      <c r="CL231" s="15">
        <f>CI231+CJ231+CK231</f>
        <v>792</v>
      </c>
      <c r="CM231" s="20">
        <v>172.7</v>
      </c>
      <c r="CN231" s="20">
        <f t="shared" si="202"/>
        <v>136778.4</v>
      </c>
      <c r="CO231" s="15">
        <f>IF(Table1[[#This Row],[Check 4 Status]]="Continued", Table1[[#This Row],[Check 4 Students Summer]], 0)</f>
        <v>48</v>
      </c>
      <c r="CP231" s="20">
        <f>Table1[[#This Row],[Check 4 Per Student Savings]]*CO231</f>
        <v>8289.5999999999985</v>
      </c>
      <c r="CQ231" s="15">
        <f>IF(Table1[[#This Row],[Check 4 Status]]="Continued", Table1[[#This Row],[Check 4 Students Fall]], 0)</f>
        <v>372</v>
      </c>
      <c r="CR231" s="20">
        <f>Table1[[#This Row],[Check 4 Per Student Savings]]*CQ231</f>
        <v>64244.399999999994</v>
      </c>
      <c r="CS231" s="15">
        <f>IF(Table1[[#This Row],[Check 4 Status]]="Continued", Table1[[#This Row],[Check 4 Students Spring]], 0)</f>
        <v>372</v>
      </c>
      <c r="CT231" s="20">
        <f>Table1[[#This Row],[Check 4 Per Student Savings]]*CS231</f>
        <v>64244.399999999994</v>
      </c>
      <c r="CU231" s="89">
        <f t="shared" si="203"/>
        <v>792</v>
      </c>
      <c r="CV231" s="20">
        <f t="shared" si="204"/>
        <v>136778.4</v>
      </c>
      <c r="CW231" s="20" t="s">
        <v>155</v>
      </c>
      <c r="CX231" s="15">
        <v>48</v>
      </c>
      <c r="CY231" s="15">
        <v>372</v>
      </c>
      <c r="CZ231" s="15">
        <v>372</v>
      </c>
      <c r="DA231" s="15">
        <f t="shared" si="205"/>
        <v>792</v>
      </c>
      <c r="DB231" s="20">
        <v>172.7</v>
      </c>
      <c r="DC231" s="20">
        <f t="shared" si="206"/>
        <v>136778.4</v>
      </c>
      <c r="DD231" s="23" t="s">
        <v>136</v>
      </c>
      <c r="DE231" s="15">
        <f>IF(Table1[[#This Row],[Check 5 Status]]="Continued", Table1[[#This Row],[Check 5 Students Summer]], 0)</f>
        <v>0</v>
      </c>
      <c r="DF231" s="20">
        <f>Table1[[#This Row],[Check 5 Per Student Savings]]*DE231</f>
        <v>0</v>
      </c>
      <c r="DG231" s="15">
        <f>IF(Table1[[#This Row],[Check 5 Status]]="Continued", Table1[[#This Row],[Check 5 Students Fall]], 0)</f>
        <v>0</v>
      </c>
      <c r="DH231" s="20">
        <f>Table1[[#This Row],[Check 5 Per Student Savings]]*DG231</f>
        <v>0</v>
      </c>
      <c r="DI231" s="15">
        <f>IF(Table1[[#This Row],[Check 5 Status]]="Continued", Table1[[#This Row],[Check 5 Students Spring]], 0)</f>
        <v>0</v>
      </c>
      <c r="DJ231" s="20">
        <f>Table1[[#This Row],[Check 5 Per Student Savings]]*DI231</f>
        <v>0</v>
      </c>
      <c r="DK231" s="15">
        <f t="shared" si="207"/>
        <v>0</v>
      </c>
      <c r="DL231" s="20">
        <f t="shared" si="208"/>
        <v>0</v>
      </c>
      <c r="DM231" s="20" t="s">
        <v>224</v>
      </c>
      <c r="DN231" s="15">
        <v>48</v>
      </c>
      <c r="DO231" s="15">
        <v>372</v>
      </c>
      <c r="DP231" s="15">
        <v>372</v>
      </c>
      <c r="DQ231" s="15">
        <f t="shared" si="209"/>
        <v>792</v>
      </c>
      <c r="DR231" s="20">
        <v>172.7</v>
      </c>
      <c r="DS231" s="20">
        <f t="shared" si="210"/>
        <v>136778.4</v>
      </c>
      <c r="DT231" s="23" t="s">
        <v>136</v>
      </c>
      <c r="DU231" s="15">
        <f>IF(Table1[[#This Row],[Check 6 Status]]="Continued", Table1[[#This Row],[Check 6 Students Summer]], 0)</f>
        <v>0</v>
      </c>
      <c r="DV231" s="20">
        <f>Table1[[#This Row],[Check 6 Per Student Savings]]*DU231</f>
        <v>0</v>
      </c>
      <c r="DW231" s="15">
        <f>IF(Table1[[#This Row],[Check 6 Status]]="Continued", Table1[[#This Row],[Check 6 Students Fall]], 0)</f>
        <v>0</v>
      </c>
      <c r="DX231" s="20">
        <f>Table1[[#This Row],[Check 6 Per Student Savings]]*DW231</f>
        <v>0</v>
      </c>
      <c r="DY231" s="15">
        <f>IF(Table1[[#This Row],[Check 6 Status]]="Continued", Table1[[#This Row],[Check 6 Students Spring]], 0)</f>
        <v>0</v>
      </c>
      <c r="DZ231" s="20">
        <f>Table1[[#This Row],[Check 6 Per Student Savings]]*DY231</f>
        <v>0</v>
      </c>
      <c r="EA231" s="15">
        <f t="shared" si="211"/>
        <v>0</v>
      </c>
      <c r="EB231" s="20">
        <f t="shared" si="212"/>
        <v>0</v>
      </c>
      <c r="EC231"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1536</v>
      </c>
      <c r="ED231"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265267.19999999995</v>
      </c>
      <c r="EE231" s="20">
        <f>Table1[[#This Row],[Grand Total Savings]]/Table1[[#This Row],[Total Award]]</f>
        <v>8.8422399999999985</v>
      </c>
      <c r="EF231" s="13"/>
      <c r="EG231" s="13"/>
      <c r="EH231" s="13"/>
      <c r="EI231" s="13"/>
      <c r="EJ231" s="13"/>
      <c r="EK231" s="13"/>
      <c r="EL231" s="13"/>
      <c r="FB231" s="13"/>
      <c r="FC231" s="13"/>
      <c r="FD231" s="13"/>
      <c r="FE231" s="13"/>
    </row>
    <row r="232" spans="1:161" ht="16.5" thickTop="1" thickBot="1" x14ac:dyDescent="0.3">
      <c r="A232" s="116" t="s">
        <v>1996</v>
      </c>
      <c r="B232" s="48" t="s">
        <v>1987</v>
      </c>
      <c r="C232" s="23" t="s">
        <v>4</v>
      </c>
      <c r="D232" s="71" t="s">
        <v>134</v>
      </c>
      <c r="E232" s="124" t="s">
        <v>324</v>
      </c>
      <c r="F232" s="91">
        <v>10800</v>
      </c>
      <c r="G232" s="23" t="s">
        <v>136</v>
      </c>
      <c r="H232" s="28" t="s">
        <v>1997</v>
      </c>
      <c r="I232" s="28" t="s">
        <v>1998</v>
      </c>
      <c r="J232" s="28" t="s">
        <v>1080</v>
      </c>
      <c r="K232" s="28" t="s">
        <v>1081</v>
      </c>
      <c r="L232" s="28" t="s">
        <v>643</v>
      </c>
      <c r="M232" s="13" t="s">
        <v>163</v>
      </c>
      <c r="N232" s="13" t="s">
        <v>142</v>
      </c>
      <c r="O232" s="13" t="s">
        <v>163</v>
      </c>
      <c r="P232" s="131">
        <v>9000</v>
      </c>
      <c r="Q232" s="13">
        <v>90</v>
      </c>
      <c r="R232" s="131">
        <v>60</v>
      </c>
      <c r="S232" s="15">
        <v>20</v>
      </c>
      <c r="T232" s="15">
        <v>35</v>
      </c>
      <c r="U232" s="15">
        <v>35</v>
      </c>
      <c r="V232" s="28" t="s">
        <v>554</v>
      </c>
      <c r="W232" s="13" t="s">
        <v>144</v>
      </c>
      <c r="Z232" s="13" t="s">
        <v>145</v>
      </c>
      <c r="AA232" s="15">
        <v>0</v>
      </c>
      <c r="AB232" s="20">
        <v>0</v>
      </c>
      <c r="AC232" s="15">
        <v>0</v>
      </c>
      <c r="AD232" s="20">
        <f t="shared" si="215"/>
        <v>0</v>
      </c>
      <c r="AE232" s="15">
        <v>0</v>
      </c>
      <c r="AF232" s="20">
        <f t="shared" si="216"/>
        <v>0</v>
      </c>
      <c r="AG232" s="15">
        <v>0</v>
      </c>
      <c r="AH232" s="20">
        <f t="shared" si="217"/>
        <v>0</v>
      </c>
      <c r="AI232" s="15">
        <v>0</v>
      </c>
      <c r="AJ232" s="20">
        <f t="shared" si="218"/>
        <v>0</v>
      </c>
      <c r="AK232" s="15">
        <v>0</v>
      </c>
      <c r="AL232" s="20">
        <f t="shared" si="219"/>
        <v>0</v>
      </c>
      <c r="AM232" s="15">
        <v>0</v>
      </c>
      <c r="AN232" s="20">
        <v>0</v>
      </c>
      <c r="AO232" s="16">
        <v>0</v>
      </c>
      <c r="AP232" s="20">
        <v>0</v>
      </c>
      <c r="AQ232" s="16">
        <v>0</v>
      </c>
      <c r="AR232" s="20">
        <v>0</v>
      </c>
      <c r="AS232" s="16">
        <v>0</v>
      </c>
      <c r="AT232" s="20">
        <v>0</v>
      </c>
      <c r="AU232" s="16">
        <v>0</v>
      </c>
      <c r="AV232" s="20">
        <v>0</v>
      </c>
      <c r="AW232" s="16">
        <v>0</v>
      </c>
      <c r="AX232" s="20">
        <v>0</v>
      </c>
      <c r="AY232" s="16">
        <v>0</v>
      </c>
      <c r="AZ232" s="20">
        <v>0</v>
      </c>
      <c r="BA232" s="16">
        <v>0</v>
      </c>
      <c r="BB232" s="20">
        <v>0</v>
      </c>
      <c r="BC232" s="13" t="s">
        <v>145</v>
      </c>
      <c r="BD232" s="16">
        <v>20</v>
      </c>
      <c r="BE232" s="16">
        <v>35</v>
      </c>
      <c r="BF232" s="16">
        <v>35</v>
      </c>
      <c r="BG232" s="16">
        <f t="shared" si="220"/>
        <v>90</v>
      </c>
      <c r="BH232" s="20">
        <v>60</v>
      </c>
      <c r="BI232" s="20">
        <f>Table1[[#This Row],[Check 2 Students Total]]*Table1[[#This Row],[Summer 2018 Price Check]]</f>
        <v>5400</v>
      </c>
      <c r="BJ232" s="16">
        <v>0</v>
      </c>
      <c r="BK232" s="20">
        <f>Table1[[#This Row],[Summer 2018 Price Check]]*BJ232</f>
        <v>0</v>
      </c>
      <c r="BL232" s="16">
        <v>0</v>
      </c>
      <c r="BM232" s="20">
        <v>0</v>
      </c>
      <c r="BN232" s="15">
        <f>IF(Table1[[#This Row],[Sustainability Check 2 (2018-2019) Status]]="Continued", Table1[Check 2 Students Spring], 0)</f>
        <v>35</v>
      </c>
      <c r="BO232" s="20">
        <f>Table1[[#This Row],[Summer 2018 Price Check]]*Table1[[#This Row],[Spring 2019 Students]]</f>
        <v>2100</v>
      </c>
      <c r="BP232" s="16">
        <f t="shared" si="196"/>
        <v>35</v>
      </c>
      <c r="BQ232" s="20">
        <f t="shared" si="197"/>
        <v>2100</v>
      </c>
      <c r="BR232" s="13" t="s">
        <v>145</v>
      </c>
      <c r="BS232" s="16">
        <v>20</v>
      </c>
      <c r="BT232" s="16">
        <v>35</v>
      </c>
      <c r="BU232" s="16">
        <v>35</v>
      </c>
      <c r="BV232" s="16">
        <f t="shared" si="221"/>
        <v>90</v>
      </c>
      <c r="BW232" s="131">
        <v>60</v>
      </c>
      <c r="BX232" s="20">
        <f t="shared" si="199"/>
        <v>5400</v>
      </c>
      <c r="BY232" s="28" t="s">
        <v>554</v>
      </c>
      <c r="BZ232" s="15">
        <f>IF(Table1[[#This Row],[Check 3 Status]]="Continued", Table1[[#This Row],[Check 3 Students Summer]], 0)</f>
        <v>20</v>
      </c>
      <c r="CA232" s="20">
        <f>Table1[[#This Row],[Check 3 Per Student Savings]]*BZ232</f>
        <v>1200</v>
      </c>
      <c r="CB232" s="15">
        <f>IF(Table1[[#This Row],[Check 3 Status]]="Continued", Table1[[#This Row],[Check 3 Students Fall]], 0)</f>
        <v>35</v>
      </c>
      <c r="CC232" s="20">
        <f>Table1[[#This Row],[Check 3 Per Student Savings]]*CB232</f>
        <v>2100</v>
      </c>
      <c r="CD232" s="15">
        <f>IF(Table1[[#This Row],[Check 3 Status]]="Continued", Table1[[#This Row],[Check 3 Students Spring]], 0)</f>
        <v>35</v>
      </c>
      <c r="CE232" s="20">
        <f>Table1[[#This Row],[Check 3 Per Student Savings]]*CD232</f>
        <v>2100</v>
      </c>
      <c r="CF232" s="15">
        <f t="shared" si="200"/>
        <v>90</v>
      </c>
      <c r="CG232" s="20">
        <f t="shared" si="201"/>
        <v>5400</v>
      </c>
      <c r="CH232" s="20" t="s">
        <v>145</v>
      </c>
      <c r="CI232" s="15">
        <v>20</v>
      </c>
      <c r="CJ232" s="15">
        <v>35</v>
      </c>
      <c r="CK232" s="15">
        <v>35</v>
      </c>
      <c r="CL232" s="15">
        <f>CI232+CJ232+CK232</f>
        <v>90</v>
      </c>
      <c r="CM232" s="20">
        <v>60</v>
      </c>
      <c r="CN232" s="20">
        <f t="shared" si="202"/>
        <v>5400</v>
      </c>
      <c r="CO232" s="15">
        <f>IF(Table1[[#This Row],[Check 4 Status]]="Continued", Table1[[#This Row],[Check 4 Students Summer]], 0)</f>
        <v>20</v>
      </c>
      <c r="CP232" s="20">
        <f>Table1[[#This Row],[Check 4 Per Student Savings]]*CO232</f>
        <v>1200</v>
      </c>
      <c r="CQ232" s="15">
        <f>IF(Table1[[#This Row],[Check 4 Status]]="Continued", Table1[[#This Row],[Check 4 Students Fall]], 0)</f>
        <v>35</v>
      </c>
      <c r="CR232" s="20">
        <f>Table1[[#This Row],[Check 4 Per Student Savings]]*CQ232</f>
        <v>2100</v>
      </c>
      <c r="CS232" s="15">
        <f>IF(Table1[[#This Row],[Check 4 Status]]="Continued", Table1[[#This Row],[Check 4 Students Spring]], 0)</f>
        <v>35</v>
      </c>
      <c r="CT232" s="20">
        <f>Table1[[#This Row],[Check 4 Per Student Savings]]*CS232</f>
        <v>2100</v>
      </c>
      <c r="CU232" s="89">
        <f t="shared" si="203"/>
        <v>90</v>
      </c>
      <c r="CV232" s="20">
        <f t="shared" si="204"/>
        <v>5400</v>
      </c>
      <c r="CW232" s="20" t="s">
        <v>145</v>
      </c>
      <c r="CX232" s="15">
        <v>20</v>
      </c>
      <c r="CY232" s="15">
        <v>35</v>
      </c>
      <c r="CZ232" s="15">
        <v>35</v>
      </c>
      <c r="DA232" s="15">
        <f t="shared" si="205"/>
        <v>90</v>
      </c>
      <c r="DB232" s="20">
        <v>60</v>
      </c>
      <c r="DC232" s="20">
        <f t="shared" si="206"/>
        <v>5400</v>
      </c>
      <c r="DD232" s="23" t="s">
        <v>136</v>
      </c>
      <c r="DE232" s="15">
        <f>IF(Table1[[#This Row],[Check 5 Status]]="Continued", Table1[[#This Row],[Check 5 Students Summer]], 0)</f>
        <v>20</v>
      </c>
      <c r="DF232" s="20">
        <f>Table1[[#This Row],[Check 5 Per Student Savings]]*DE232</f>
        <v>1200</v>
      </c>
      <c r="DG232" s="15">
        <f>IF(Table1[[#This Row],[Check 5 Status]]="Continued", Table1[[#This Row],[Check 5 Students Fall]], 0)</f>
        <v>35</v>
      </c>
      <c r="DH232" s="20">
        <f>Table1[[#This Row],[Check 5 Per Student Savings]]*DG232</f>
        <v>2100</v>
      </c>
      <c r="DI232" s="15">
        <f>IF(Table1[[#This Row],[Check 5 Status]]="Continued", Table1[[#This Row],[Check 5 Students Spring]], 0)</f>
        <v>35</v>
      </c>
      <c r="DJ232" s="20">
        <f>Table1[[#This Row],[Check 5 Per Student Savings]]*DI232</f>
        <v>2100</v>
      </c>
      <c r="DK232" s="15">
        <f t="shared" si="207"/>
        <v>90</v>
      </c>
      <c r="DL232" s="20">
        <f t="shared" si="208"/>
        <v>5400</v>
      </c>
      <c r="DM232" s="20" t="s">
        <v>224</v>
      </c>
      <c r="DN232" s="15">
        <v>20</v>
      </c>
      <c r="DO232" s="15">
        <v>35</v>
      </c>
      <c r="DP232" s="15">
        <v>35</v>
      </c>
      <c r="DQ232" s="15">
        <f t="shared" si="209"/>
        <v>90</v>
      </c>
      <c r="DR232" s="20">
        <v>60</v>
      </c>
      <c r="DS232" s="20">
        <f t="shared" si="210"/>
        <v>5400</v>
      </c>
      <c r="DT232" s="23" t="s">
        <v>136</v>
      </c>
      <c r="DU232" s="15">
        <f>IF(Table1[[#This Row],[Check 6 Status]]="Continued", Table1[[#This Row],[Check 6 Students Summer]], 0)</f>
        <v>0</v>
      </c>
      <c r="DV232" s="20">
        <f>Table1[[#This Row],[Check 6 Per Student Savings]]*DU232</f>
        <v>0</v>
      </c>
      <c r="DW232" s="15">
        <f>IF(Table1[[#This Row],[Check 6 Status]]="Continued", Table1[[#This Row],[Check 6 Students Fall]], 0)</f>
        <v>0</v>
      </c>
      <c r="DX232" s="20">
        <f>Table1[[#This Row],[Check 6 Per Student Savings]]*DW232</f>
        <v>0</v>
      </c>
      <c r="DY232" s="15">
        <f>IF(Table1[[#This Row],[Check 6 Status]]="Continued", Table1[[#This Row],[Check 6 Students Spring]], 0)</f>
        <v>0</v>
      </c>
      <c r="DZ232" s="20">
        <f>Table1[[#This Row],[Check 6 Per Student Savings]]*DY232</f>
        <v>0</v>
      </c>
      <c r="EA232" s="15">
        <f t="shared" si="211"/>
        <v>0</v>
      </c>
      <c r="EB232" s="20">
        <f t="shared" si="212"/>
        <v>0</v>
      </c>
      <c r="EC232"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305</v>
      </c>
      <c r="ED232"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18300</v>
      </c>
      <c r="EE232" s="20">
        <f>Table1[[#This Row],[Grand Total Savings]]/Table1[[#This Row],[Total Award]]</f>
        <v>1.6944444444444444</v>
      </c>
      <c r="EF232" s="13"/>
      <c r="EG232" s="13"/>
      <c r="EH232" s="13"/>
      <c r="EI232" s="13"/>
      <c r="EJ232" s="13"/>
      <c r="EK232" s="13"/>
      <c r="EL232" s="13"/>
      <c r="FB232" s="13"/>
      <c r="FC232" s="13"/>
      <c r="FD232" s="13"/>
      <c r="FE232" s="13"/>
    </row>
    <row r="233" spans="1:161" ht="16.5" thickTop="1" thickBot="1" x14ac:dyDescent="0.3">
      <c r="A233" s="116" t="s">
        <v>553</v>
      </c>
      <c r="B233" s="48" t="s">
        <v>1987</v>
      </c>
      <c r="C233" s="23" t="s">
        <v>4</v>
      </c>
      <c r="D233" s="71" t="s">
        <v>134</v>
      </c>
      <c r="E233" s="124" t="s">
        <v>171</v>
      </c>
      <c r="F233" s="91">
        <v>30000</v>
      </c>
      <c r="G233" s="23" t="s">
        <v>136</v>
      </c>
      <c r="H233" s="28" t="s">
        <v>550</v>
      </c>
      <c r="I233" s="28" t="s">
        <v>551</v>
      </c>
      <c r="J233" s="28" t="s">
        <v>697</v>
      </c>
      <c r="K233" s="28" t="s">
        <v>552</v>
      </c>
      <c r="L233" s="28" t="s">
        <v>201</v>
      </c>
      <c r="M233" s="13" t="s">
        <v>142</v>
      </c>
      <c r="N233" s="13" t="s">
        <v>142</v>
      </c>
      <c r="O233" s="13" t="s">
        <v>163</v>
      </c>
      <c r="P233" s="131">
        <v>98537.04</v>
      </c>
      <c r="Q233" s="13">
        <v>2058</v>
      </c>
      <c r="R233" s="131">
        <v>47.88</v>
      </c>
      <c r="S233" s="15">
        <f>Q233/3</f>
        <v>686</v>
      </c>
      <c r="T233" s="15">
        <f>Q233/3</f>
        <v>686</v>
      </c>
      <c r="U233" s="15">
        <f>Q233/3</f>
        <v>686</v>
      </c>
      <c r="V233" s="28" t="s">
        <v>554</v>
      </c>
      <c r="W233" s="13" t="s">
        <v>144</v>
      </c>
      <c r="Z233" s="13" t="s">
        <v>145</v>
      </c>
      <c r="AA233" s="15">
        <v>0</v>
      </c>
      <c r="AB233" s="20">
        <v>0</v>
      </c>
      <c r="AC233" s="15">
        <v>0</v>
      </c>
      <c r="AD233" s="20">
        <f t="shared" si="215"/>
        <v>0</v>
      </c>
      <c r="AE233" s="15">
        <v>0</v>
      </c>
      <c r="AF233" s="20">
        <f t="shared" si="216"/>
        <v>0</v>
      </c>
      <c r="AG233" s="15">
        <v>0</v>
      </c>
      <c r="AH233" s="20">
        <f t="shared" si="217"/>
        <v>0</v>
      </c>
      <c r="AI233" s="15">
        <v>0</v>
      </c>
      <c r="AJ233" s="20">
        <f t="shared" si="218"/>
        <v>0</v>
      </c>
      <c r="AK233" s="15">
        <v>0</v>
      </c>
      <c r="AL233" s="20">
        <f t="shared" si="219"/>
        <v>0</v>
      </c>
      <c r="AM233" s="15">
        <v>0</v>
      </c>
      <c r="AN233" s="20">
        <v>0</v>
      </c>
      <c r="AO233" s="16">
        <v>0</v>
      </c>
      <c r="AP233" s="20">
        <v>0</v>
      </c>
      <c r="AQ233" s="16">
        <v>0</v>
      </c>
      <c r="AR233" s="20">
        <v>0</v>
      </c>
      <c r="AS233" s="16">
        <v>0</v>
      </c>
      <c r="AT233" s="20">
        <v>0</v>
      </c>
      <c r="AU233" s="16">
        <v>0</v>
      </c>
      <c r="AV233" s="20">
        <v>0</v>
      </c>
      <c r="AW233" s="16">
        <v>0</v>
      </c>
      <c r="AX233" s="20">
        <v>0</v>
      </c>
      <c r="AY233" s="16">
        <v>0</v>
      </c>
      <c r="AZ233" s="20">
        <v>0</v>
      </c>
      <c r="BA233" s="16">
        <v>0</v>
      </c>
      <c r="BB233" s="20">
        <v>0</v>
      </c>
      <c r="BC233" s="13" t="s">
        <v>145</v>
      </c>
      <c r="BD233" s="16">
        <v>686</v>
      </c>
      <c r="BE233" s="16">
        <v>686</v>
      </c>
      <c r="BF233" s="16">
        <v>686</v>
      </c>
      <c r="BG233" s="16">
        <f t="shared" si="220"/>
        <v>2058</v>
      </c>
      <c r="BH233" s="20">
        <v>47.88</v>
      </c>
      <c r="BI233" s="20">
        <f>Table1[[#This Row],[Check 2 Students Total]]*Table1[[#This Row],[Summer 2018 Price Check]]</f>
        <v>98537.040000000008</v>
      </c>
      <c r="BJ233" s="16">
        <v>0</v>
      </c>
      <c r="BK233" s="20">
        <f>Table1[[#This Row],[Summer 2018 Price Check]]*BJ233</f>
        <v>0</v>
      </c>
      <c r="BL233" s="16">
        <v>0</v>
      </c>
      <c r="BM233" s="20">
        <v>0</v>
      </c>
      <c r="BN233" s="15">
        <f>IF(Table1[[#This Row],[Sustainability Check 2 (2018-2019) Status]]="Continued", Table1[Check 2 Students Spring], 0)</f>
        <v>686</v>
      </c>
      <c r="BO233" s="20">
        <f>Table1[[#This Row],[Summer 2018 Price Check]]*Table1[[#This Row],[Spring 2019 Students]]</f>
        <v>32845.68</v>
      </c>
      <c r="BP233" s="16">
        <f t="shared" si="196"/>
        <v>686</v>
      </c>
      <c r="BQ233" s="20">
        <f t="shared" si="197"/>
        <v>32845.68</v>
      </c>
      <c r="BR233" s="13" t="s">
        <v>145</v>
      </c>
      <c r="BS233" s="16">
        <v>686</v>
      </c>
      <c r="BT233" s="16">
        <v>686</v>
      </c>
      <c r="BU233" s="16">
        <v>686</v>
      </c>
      <c r="BV233" s="16">
        <f t="shared" si="221"/>
        <v>2058</v>
      </c>
      <c r="BW233" s="131">
        <v>47.88</v>
      </c>
      <c r="BX233" s="20">
        <f t="shared" si="199"/>
        <v>98537.040000000008</v>
      </c>
      <c r="BY233" s="28" t="s">
        <v>554</v>
      </c>
      <c r="BZ233" s="15">
        <f>IF(Table1[[#This Row],[Check 3 Status]]="Continued", Table1[[#This Row],[Check 3 Students Summer]], 0)</f>
        <v>686</v>
      </c>
      <c r="CA233" s="20">
        <f>Table1[[#This Row],[Check 3 Per Student Savings]]*BZ233</f>
        <v>32845.68</v>
      </c>
      <c r="CB233" s="15">
        <f>IF(Table1[[#This Row],[Check 3 Status]]="Continued", Table1[[#This Row],[Check 3 Students Fall]], 0)</f>
        <v>686</v>
      </c>
      <c r="CC233" s="20">
        <f>Table1[[#This Row],[Check 3 Per Student Savings]]*CB233</f>
        <v>32845.68</v>
      </c>
      <c r="CD233" s="15">
        <f>IF(Table1[[#This Row],[Check 3 Status]]="Continued", Table1[[#This Row],[Check 3 Students Spring]], 0)</f>
        <v>686</v>
      </c>
      <c r="CE233" s="20">
        <f>Table1[[#This Row],[Check 3 Per Student Savings]]*CD233</f>
        <v>32845.68</v>
      </c>
      <c r="CF233" s="15">
        <f t="shared" si="200"/>
        <v>2058</v>
      </c>
      <c r="CG233" s="20">
        <f t="shared" si="201"/>
        <v>98537.040000000008</v>
      </c>
      <c r="CH233" s="20" t="s">
        <v>145</v>
      </c>
      <c r="CI233" s="15">
        <v>686</v>
      </c>
      <c r="CJ233" s="15">
        <v>686</v>
      </c>
      <c r="CK233" s="15">
        <v>686</v>
      </c>
      <c r="CL233" s="15">
        <f>CI233+CJ233+CK233</f>
        <v>2058</v>
      </c>
      <c r="CM233" s="20">
        <v>47.88</v>
      </c>
      <c r="CN233" s="20">
        <f t="shared" si="202"/>
        <v>98537.040000000008</v>
      </c>
      <c r="CO233" s="15">
        <f>IF(Table1[[#This Row],[Check 4 Status]]="Continued", Table1[[#This Row],[Check 4 Students Summer]], 0)</f>
        <v>686</v>
      </c>
      <c r="CP233" s="20">
        <f>Table1[[#This Row],[Check 4 Per Student Savings]]*CO233</f>
        <v>32845.68</v>
      </c>
      <c r="CQ233" s="15">
        <f>IF(Table1[[#This Row],[Check 4 Status]]="Continued", Table1[[#This Row],[Check 4 Students Fall]], 0)</f>
        <v>686</v>
      </c>
      <c r="CR233" s="20">
        <f>Table1[[#This Row],[Check 4 Per Student Savings]]*CQ233</f>
        <v>32845.68</v>
      </c>
      <c r="CS233" s="15">
        <f>IF(Table1[[#This Row],[Check 4 Status]]="Continued", Table1[[#This Row],[Check 4 Students Spring]], 0)</f>
        <v>686</v>
      </c>
      <c r="CT233" s="20">
        <f>Table1[[#This Row],[Check 4 Per Student Savings]]*CS233</f>
        <v>32845.68</v>
      </c>
      <c r="CU233" s="89">
        <f t="shared" si="203"/>
        <v>2058</v>
      </c>
      <c r="CV233" s="20">
        <f t="shared" si="204"/>
        <v>98537.040000000008</v>
      </c>
      <c r="CW233" s="20" t="s">
        <v>145</v>
      </c>
      <c r="CX233" s="15">
        <v>686</v>
      </c>
      <c r="CY233" s="15">
        <v>686</v>
      </c>
      <c r="CZ233" s="15">
        <v>686</v>
      </c>
      <c r="DA233" s="15">
        <f t="shared" si="205"/>
        <v>2058</v>
      </c>
      <c r="DB233" s="20">
        <v>47.88</v>
      </c>
      <c r="DC233" s="20">
        <f t="shared" si="206"/>
        <v>98537.040000000008</v>
      </c>
      <c r="DD233" s="23" t="s">
        <v>136</v>
      </c>
      <c r="DE233" s="15">
        <f>IF(Table1[[#This Row],[Check 5 Status]]="Continued", Table1[[#This Row],[Check 5 Students Summer]], 0)</f>
        <v>686</v>
      </c>
      <c r="DF233" s="20">
        <f>Table1[[#This Row],[Check 5 Per Student Savings]]*DE233</f>
        <v>32845.68</v>
      </c>
      <c r="DG233" s="15">
        <f>IF(Table1[[#This Row],[Check 5 Status]]="Continued", Table1[[#This Row],[Check 5 Students Fall]], 0)</f>
        <v>686</v>
      </c>
      <c r="DH233" s="20">
        <f>Table1[[#This Row],[Check 5 Per Student Savings]]*DG233</f>
        <v>32845.68</v>
      </c>
      <c r="DI233" s="15">
        <f>IF(Table1[[#This Row],[Check 5 Status]]="Continued", Table1[[#This Row],[Check 5 Students Spring]], 0)</f>
        <v>686</v>
      </c>
      <c r="DJ233" s="20">
        <f>Table1[[#This Row],[Check 5 Per Student Savings]]*DI233</f>
        <v>32845.68</v>
      </c>
      <c r="DK233" s="15">
        <f t="shared" si="207"/>
        <v>2058</v>
      </c>
      <c r="DL233" s="20">
        <f t="shared" si="208"/>
        <v>98537.040000000008</v>
      </c>
      <c r="DM233" s="20" t="s">
        <v>145</v>
      </c>
      <c r="DN233" s="15">
        <v>686</v>
      </c>
      <c r="DO233" s="15">
        <v>686</v>
      </c>
      <c r="DP233" s="15">
        <v>686</v>
      </c>
      <c r="DQ233" s="15">
        <f t="shared" si="209"/>
        <v>2058</v>
      </c>
      <c r="DR233" s="20">
        <v>47.88</v>
      </c>
      <c r="DS233" s="20">
        <f t="shared" si="210"/>
        <v>98537.040000000008</v>
      </c>
      <c r="DT233" s="23" t="s">
        <v>136</v>
      </c>
      <c r="DU233" s="15">
        <f>IF(Table1[[#This Row],[Check 6 Status]]="Continued", Table1[[#This Row],[Check 6 Students Summer]], 0)</f>
        <v>686</v>
      </c>
      <c r="DV233" s="20">
        <f>Table1[[#This Row],[Check 6 Per Student Savings]]*DU233</f>
        <v>32845.68</v>
      </c>
      <c r="DW233" s="15">
        <f>IF(Table1[[#This Row],[Check 6 Status]]="Continued", Table1[[#This Row],[Check 6 Students Fall]], 0)</f>
        <v>686</v>
      </c>
      <c r="DX233" s="20">
        <f>Table1[[#This Row],[Check 6 Per Student Savings]]*DW233</f>
        <v>32845.68</v>
      </c>
      <c r="DY233" s="15">
        <f>IF(Table1[[#This Row],[Check 6 Status]]="Continued", Table1[[#This Row],[Check 6 Students Spring]], 0)</f>
        <v>686</v>
      </c>
      <c r="DZ233" s="20">
        <f>Table1[[#This Row],[Check 6 Per Student Savings]]*DY233</f>
        <v>32845.68</v>
      </c>
      <c r="EA233" s="15">
        <f t="shared" si="211"/>
        <v>2058</v>
      </c>
      <c r="EB233" s="20">
        <f t="shared" si="212"/>
        <v>98537.040000000008</v>
      </c>
      <c r="EC233"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8918</v>
      </c>
      <c r="ED233"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426993.84000000008</v>
      </c>
      <c r="EE233" s="20">
        <f>Table1[[#This Row],[Grand Total Savings]]/Table1[[#This Row],[Total Award]]</f>
        <v>14.233128000000002</v>
      </c>
      <c r="EF233" s="13"/>
      <c r="EG233" s="13"/>
      <c r="EH233" s="13"/>
      <c r="EI233" s="13"/>
      <c r="EJ233" s="13"/>
      <c r="EK233" s="13"/>
      <c r="EL233" s="13"/>
      <c r="FB233" s="13"/>
      <c r="FC233" s="13"/>
      <c r="FD233" s="13"/>
      <c r="FE233" s="13"/>
    </row>
    <row r="234" spans="1:161" ht="16.5" thickTop="1" thickBot="1" x14ac:dyDescent="0.3">
      <c r="A234" s="116">
        <v>375</v>
      </c>
      <c r="B234" s="49" t="s">
        <v>977</v>
      </c>
      <c r="C234" s="23" t="s">
        <v>3</v>
      </c>
      <c r="D234" s="71" t="s">
        <v>134</v>
      </c>
      <c r="E234" s="13" t="s">
        <v>147</v>
      </c>
      <c r="F234" s="91">
        <v>30000</v>
      </c>
      <c r="G234" s="23" t="s">
        <v>136</v>
      </c>
      <c r="H234" s="28" t="s">
        <v>978</v>
      </c>
      <c r="I234" s="28" t="s">
        <v>979</v>
      </c>
      <c r="J234" s="13" t="s">
        <v>980</v>
      </c>
      <c r="K234" s="28" t="s">
        <v>981</v>
      </c>
      <c r="L234" s="28" t="s">
        <v>188</v>
      </c>
      <c r="M234" s="13" t="s">
        <v>163</v>
      </c>
      <c r="N234" s="13" t="s">
        <v>163</v>
      </c>
      <c r="O234" s="13" t="s">
        <v>142</v>
      </c>
      <c r="P234" s="20">
        <v>46041</v>
      </c>
      <c r="Q234" s="13">
        <v>780</v>
      </c>
      <c r="R234" s="20">
        <v>133.66999999999999</v>
      </c>
      <c r="S234" s="15">
        <v>94</v>
      </c>
      <c r="T234" s="15">
        <v>422</v>
      </c>
      <c r="U234" s="15">
        <v>264</v>
      </c>
      <c r="V234" s="13" t="s">
        <v>554</v>
      </c>
      <c r="W234" s="13" t="s">
        <v>144</v>
      </c>
      <c r="Z234" s="13" t="s">
        <v>145</v>
      </c>
      <c r="AA234" s="15">
        <v>0</v>
      </c>
      <c r="AB234" s="20">
        <v>0</v>
      </c>
      <c r="AC234" s="15">
        <v>0</v>
      </c>
      <c r="AD234" s="20">
        <f t="shared" si="215"/>
        <v>0</v>
      </c>
      <c r="AE234" s="15">
        <v>0</v>
      </c>
      <c r="AF234" s="20">
        <f t="shared" si="216"/>
        <v>0</v>
      </c>
      <c r="AG234" s="15">
        <v>0</v>
      </c>
      <c r="AH234" s="20">
        <f t="shared" si="217"/>
        <v>0</v>
      </c>
      <c r="AI234" s="15">
        <v>0</v>
      </c>
      <c r="AJ234" s="20">
        <f t="shared" si="218"/>
        <v>0</v>
      </c>
      <c r="AK234" s="15">
        <v>0</v>
      </c>
      <c r="AL234" s="20">
        <f t="shared" si="219"/>
        <v>0</v>
      </c>
      <c r="AM234" s="15">
        <v>0</v>
      </c>
      <c r="AN234" s="20">
        <v>0</v>
      </c>
      <c r="AO234" s="16">
        <v>0</v>
      </c>
      <c r="AP234" s="20">
        <v>0</v>
      </c>
      <c r="AQ234" s="16">
        <v>0</v>
      </c>
      <c r="AR234" s="20">
        <v>0</v>
      </c>
      <c r="AS234" s="16">
        <v>0</v>
      </c>
      <c r="AT234" s="20">
        <v>0</v>
      </c>
      <c r="AU234" s="16">
        <v>0</v>
      </c>
      <c r="AV234" s="20">
        <v>0</v>
      </c>
      <c r="AW234" s="16">
        <v>0</v>
      </c>
      <c r="AX234" s="20">
        <v>0</v>
      </c>
      <c r="AY234" s="16">
        <v>0</v>
      </c>
      <c r="AZ234" s="20">
        <v>0</v>
      </c>
      <c r="BA234" s="16">
        <v>0</v>
      </c>
      <c r="BB234" s="20">
        <v>0</v>
      </c>
      <c r="BC234" s="13" t="s">
        <v>145</v>
      </c>
      <c r="BD234" s="16">
        <v>94</v>
      </c>
      <c r="BE234" s="16">
        <v>422</v>
      </c>
      <c r="BF234" s="16">
        <v>264</v>
      </c>
      <c r="BG234" s="16">
        <f t="shared" si="220"/>
        <v>780</v>
      </c>
      <c r="BH234" s="20">
        <f t="shared" ref="BH234:BH252" si="222">$R234</f>
        <v>133.66999999999999</v>
      </c>
      <c r="BI234" s="20">
        <f>Table1[[#This Row],[Check 2 Students Total]]*Table1[[#This Row],[Summer 2018 Price Check]]</f>
        <v>104262.59999999999</v>
      </c>
      <c r="BJ234" s="16">
        <v>0</v>
      </c>
      <c r="BK234" s="20">
        <f>Table1[[#This Row],[Summer 2018 Price Check]]*BJ234</f>
        <v>0</v>
      </c>
      <c r="BL234" s="16">
        <v>0</v>
      </c>
      <c r="BM234" s="20">
        <v>0</v>
      </c>
      <c r="BN234" s="15">
        <f>IF(Table1[[#This Row],[Sustainability Check 2 (2018-2019) Status]]="Continued", Table1[Check 2 Students Spring], 0)</f>
        <v>264</v>
      </c>
      <c r="BO234" s="20">
        <f>Table1[[#This Row],[Summer 2018 Price Check]]*Table1[[#This Row],[Spring 2019 Students]]</f>
        <v>35288.879999999997</v>
      </c>
      <c r="BP234" s="16">
        <f t="shared" si="196"/>
        <v>264</v>
      </c>
      <c r="BQ234" s="20">
        <f t="shared" si="197"/>
        <v>35288.879999999997</v>
      </c>
      <c r="BR234" s="13" t="s">
        <v>145</v>
      </c>
      <c r="BS234" s="16">
        <v>94</v>
      </c>
      <c r="BT234" s="16">
        <v>422</v>
      </c>
      <c r="BU234" s="16">
        <v>264</v>
      </c>
      <c r="BV234" s="16">
        <f t="shared" si="221"/>
        <v>780</v>
      </c>
      <c r="BW234" s="20">
        <f t="shared" ref="BW234:BW252" si="223">$R234</f>
        <v>133.66999999999999</v>
      </c>
      <c r="BX234" s="20">
        <f t="shared" si="199"/>
        <v>104262.59999999999</v>
      </c>
      <c r="BY234" s="13" t="s">
        <v>554</v>
      </c>
      <c r="BZ234" s="15">
        <f>IF(Table1[[#This Row],[Check 3 Status]]="Continued", Table1[[#This Row],[Check 3 Students Summer]], 0)</f>
        <v>94</v>
      </c>
      <c r="CA234" s="20">
        <f>Table1[[#This Row],[Check 3 Per Student Savings]]*BZ234</f>
        <v>12564.98</v>
      </c>
      <c r="CB234" s="15">
        <f>IF(Table1[[#This Row],[Check 3 Status]]="Continued", Table1[[#This Row],[Check 3 Students Fall]], 0)</f>
        <v>422</v>
      </c>
      <c r="CC234" s="20">
        <f>Table1[[#This Row],[Check 3 Per Student Savings]]*CB234</f>
        <v>56408.74</v>
      </c>
      <c r="CD234" s="15">
        <f>IF(Table1[[#This Row],[Check 3 Status]]="Continued", Table1[[#This Row],[Check 3 Students Spring]], 0)</f>
        <v>264</v>
      </c>
      <c r="CE234" s="20">
        <f>Table1[[#This Row],[Check 3 Per Student Savings]]*CD234</f>
        <v>35288.879999999997</v>
      </c>
      <c r="CF234" s="15">
        <f t="shared" si="200"/>
        <v>780</v>
      </c>
      <c r="CG234" s="20">
        <f t="shared" si="201"/>
        <v>104262.6</v>
      </c>
      <c r="CH234" s="20" t="s">
        <v>145</v>
      </c>
      <c r="CI234" s="15">
        <v>94</v>
      </c>
      <c r="CJ234" s="15">
        <v>422</v>
      </c>
      <c r="CK234" s="15">
        <v>264</v>
      </c>
      <c r="CL234" s="15">
        <f>CI234+CJ234+CK234</f>
        <v>780</v>
      </c>
      <c r="CM234" s="20">
        <v>133.66999999999999</v>
      </c>
      <c r="CN234" s="20">
        <f t="shared" si="202"/>
        <v>104262.59999999999</v>
      </c>
      <c r="CO234" s="15">
        <f>IF(Table1[[#This Row],[Check 4 Status]]="Continued", Table1[[#This Row],[Check 4 Students Summer]], 0)</f>
        <v>94</v>
      </c>
      <c r="CP234" s="20">
        <f>Table1[[#This Row],[Check 4 Per Student Savings]]*CO234</f>
        <v>12564.98</v>
      </c>
      <c r="CQ234" s="15">
        <f>IF(Table1[[#This Row],[Check 4 Status]]="Continued", Table1[[#This Row],[Check 4 Students Fall]], 0)</f>
        <v>422</v>
      </c>
      <c r="CR234" s="20">
        <f>Table1[[#This Row],[Check 4 Per Student Savings]]*CQ234</f>
        <v>56408.74</v>
      </c>
      <c r="CS234" s="15">
        <f>IF(Table1[[#This Row],[Check 4 Status]]="Continued", Table1[[#This Row],[Check 4 Students Spring]], 0)</f>
        <v>264</v>
      </c>
      <c r="CT234" s="20">
        <f>Table1[[#This Row],[Check 4 Per Student Savings]]*CS234</f>
        <v>35288.879999999997</v>
      </c>
      <c r="CU234" s="89">
        <f t="shared" si="203"/>
        <v>780</v>
      </c>
      <c r="CV234" s="20">
        <f t="shared" si="204"/>
        <v>104262.6</v>
      </c>
      <c r="CW234" s="20" t="s">
        <v>145</v>
      </c>
      <c r="CX234" s="15">
        <v>94</v>
      </c>
      <c r="CY234" s="15">
        <v>422</v>
      </c>
      <c r="CZ234" s="15">
        <v>264</v>
      </c>
      <c r="DA234" s="15">
        <f t="shared" si="205"/>
        <v>780</v>
      </c>
      <c r="DB234" s="20">
        <v>133.66999999999999</v>
      </c>
      <c r="DC234" s="20">
        <f t="shared" si="206"/>
        <v>104262.59999999999</v>
      </c>
      <c r="DD234" s="23" t="s">
        <v>136</v>
      </c>
      <c r="DE234" s="15">
        <f>IF(Table1[[#This Row],[Check 5 Status]]="Continued", Table1[[#This Row],[Check 5 Students Summer]], 0)</f>
        <v>94</v>
      </c>
      <c r="DF234" s="20">
        <f>Table1[[#This Row],[Check 5 Per Student Savings]]*DE234</f>
        <v>12564.98</v>
      </c>
      <c r="DG234" s="15">
        <f>IF(Table1[[#This Row],[Check 5 Status]]="Continued", Table1[[#This Row],[Check 5 Students Fall]], 0)</f>
        <v>422</v>
      </c>
      <c r="DH234" s="20">
        <f>Table1[[#This Row],[Check 5 Per Student Savings]]*DG234</f>
        <v>56408.74</v>
      </c>
      <c r="DI234" s="15">
        <f>IF(Table1[[#This Row],[Check 5 Status]]="Continued", Table1[[#This Row],[Check 5 Students Spring]], 0)</f>
        <v>264</v>
      </c>
      <c r="DJ234" s="20">
        <f>Table1[[#This Row],[Check 5 Per Student Savings]]*DI234</f>
        <v>35288.879999999997</v>
      </c>
      <c r="DK234" s="15">
        <f t="shared" si="207"/>
        <v>780</v>
      </c>
      <c r="DL234" s="20">
        <f t="shared" si="208"/>
        <v>104262.6</v>
      </c>
      <c r="DM234" s="20" t="s">
        <v>145</v>
      </c>
      <c r="DN234" s="15">
        <v>94</v>
      </c>
      <c r="DO234" s="15">
        <v>422</v>
      </c>
      <c r="DP234" s="15">
        <v>264</v>
      </c>
      <c r="DQ234" s="15">
        <f t="shared" si="209"/>
        <v>780</v>
      </c>
      <c r="DR234" s="20">
        <v>133.66999999999999</v>
      </c>
      <c r="DS234" s="20">
        <f t="shared" si="210"/>
        <v>104262.59999999999</v>
      </c>
      <c r="DT234" s="23" t="s">
        <v>136</v>
      </c>
      <c r="DU234" s="15">
        <f>IF(Table1[[#This Row],[Check 6 Status]]="Continued", Table1[[#This Row],[Check 6 Students Summer]], 0)</f>
        <v>94</v>
      </c>
      <c r="DV234" s="20">
        <f>Table1[[#This Row],[Check 6 Per Student Savings]]*DU234</f>
        <v>12564.98</v>
      </c>
      <c r="DW234" s="15">
        <f>IF(Table1[[#This Row],[Check 6 Status]]="Continued", Table1[[#This Row],[Check 6 Students Fall]], 0)</f>
        <v>422</v>
      </c>
      <c r="DX234" s="20">
        <f>Table1[[#This Row],[Check 6 Per Student Savings]]*DW234</f>
        <v>56408.74</v>
      </c>
      <c r="DY234" s="15">
        <f>IF(Table1[[#This Row],[Check 6 Status]]="Continued", Table1[[#This Row],[Check 6 Students Spring]], 0)</f>
        <v>264</v>
      </c>
      <c r="DZ234" s="20">
        <f>Table1[[#This Row],[Check 6 Per Student Savings]]*DY234</f>
        <v>35288.879999999997</v>
      </c>
      <c r="EA234" s="15">
        <f t="shared" si="211"/>
        <v>780</v>
      </c>
      <c r="EB234" s="20">
        <f t="shared" si="212"/>
        <v>104262.6</v>
      </c>
      <c r="EC234"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3384</v>
      </c>
      <c r="ED234"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452339.28</v>
      </c>
      <c r="EE234" s="20">
        <f>Table1[[#This Row],[Grand Total Savings]]/Table1[[#This Row],[Total Award]]</f>
        <v>15.077976000000001</v>
      </c>
      <c r="EF234" s="13"/>
      <c r="EG234" s="13"/>
      <c r="EH234" s="13"/>
      <c r="EI234" s="13"/>
      <c r="EJ234" s="13"/>
      <c r="EK234" s="13"/>
      <c r="EL234" s="13"/>
      <c r="FB234" s="13"/>
      <c r="FC234" s="13"/>
      <c r="FD234" s="13"/>
      <c r="FE234" s="13"/>
    </row>
    <row r="235" spans="1:161" ht="15.75" thickTop="1" x14ac:dyDescent="0.25">
      <c r="A235" s="116">
        <v>377</v>
      </c>
      <c r="B235" s="49" t="s">
        <v>977</v>
      </c>
      <c r="C235" s="23" t="s">
        <v>3</v>
      </c>
      <c r="D235" s="71" t="s">
        <v>134</v>
      </c>
      <c r="E235" s="13" t="s">
        <v>147</v>
      </c>
      <c r="F235" s="52">
        <v>10800</v>
      </c>
      <c r="G235" s="23" t="s">
        <v>136</v>
      </c>
      <c r="H235" s="28" t="s">
        <v>982</v>
      </c>
      <c r="I235" s="28" t="s">
        <v>983</v>
      </c>
      <c r="J235" s="28" t="s">
        <v>984</v>
      </c>
      <c r="K235" s="28" t="s">
        <v>985</v>
      </c>
      <c r="L235" s="28" t="s">
        <v>440</v>
      </c>
      <c r="M235" s="13" t="s">
        <v>142</v>
      </c>
      <c r="N235" s="13" t="s">
        <v>142</v>
      </c>
      <c r="O235" s="13" t="s">
        <v>142</v>
      </c>
      <c r="P235" s="20">
        <v>6840</v>
      </c>
      <c r="Q235" s="13">
        <v>30</v>
      </c>
      <c r="R235" s="20">
        <v>228</v>
      </c>
      <c r="S235" s="15">
        <v>0</v>
      </c>
      <c r="T235" s="15">
        <v>30</v>
      </c>
      <c r="U235" s="15">
        <v>0</v>
      </c>
      <c r="V235" s="13" t="s">
        <v>986</v>
      </c>
      <c r="W235" s="13" t="s">
        <v>144</v>
      </c>
      <c r="Z235" s="13" t="s">
        <v>145</v>
      </c>
      <c r="AA235" s="15">
        <v>0</v>
      </c>
      <c r="AB235" s="20">
        <v>0</v>
      </c>
      <c r="AC235" s="15">
        <v>0</v>
      </c>
      <c r="AD235" s="20">
        <f t="shared" si="215"/>
        <v>0</v>
      </c>
      <c r="AE235" s="15">
        <v>0</v>
      </c>
      <c r="AF235" s="20">
        <f t="shared" si="216"/>
        <v>0</v>
      </c>
      <c r="AG235" s="15">
        <v>0</v>
      </c>
      <c r="AH235" s="20">
        <f t="shared" si="217"/>
        <v>0</v>
      </c>
      <c r="AI235" s="15">
        <v>0</v>
      </c>
      <c r="AJ235" s="20">
        <f t="shared" si="218"/>
        <v>0</v>
      </c>
      <c r="AK235" s="15">
        <v>0</v>
      </c>
      <c r="AL235" s="20">
        <f t="shared" si="219"/>
        <v>0</v>
      </c>
      <c r="AM235" s="15">
        <v>0</v>
      </c>
      <c r="AN235" s="20">
        <v>0</v>
      </c>
      <c r="AO235" s="16">
        <v>0</v>
      </c>
      <c r="AP235" s="20">
        <v>0</v>
      </c>
      <c r="AQ235" s="16">
        <v>0</v>
      </c>
      <c r="AR235" s="20">
        <v>0</v>
      </c>
      <c r="AS235" s="16">
        <v>0</v>
      </c>
      <c r="AT235" s="20">
        <v>0</v>
      </c>
      <c r="AU235" s="16">
        <v>0</v>
      </c>
      <c r="AV235" s="20">
        <v>0</v>
      </c>
      <c r="AW235" s="16">
        <v>0</v>
      </c>
      <c r="AX235" s="20">
        <v>0</v>
      </c>
      <c r="AY235" s="16">
        <v>0</v>
      </c>
      <c r="AZ235" s="20">
        <v>0</v>
      </c>
      <c r="BA235" s="16">
        <v>0</v>
      </c>
      <c r="BB235" s="20">
        <v>0</v>
      </c>
      <c r="BC235" s="13" t="s">
        <v>145</v>
      </c>
      <c r="BD235" s="16">
        <v>0</v>
      </c>
      <c r="BE235" s="16">
        <v>30</v>
      </c>
      <c r="BF235" s="16">
        <v>0</v>
      </c>
      <c r="BG235" s="16">
        <f t="shared" si="220"/>
        <v>30</v>
      </c>
      <c r="BH235" s="20">
        <f t="shared" si="222"/>
        <v>228</v>
      </c>
      <c r="BI235" s="20">
        <f>Table1[[#This Row],[Check 2 Students Total]]*Table1[[#This Row],[Summer 2018 Price Check]]</f>
        <v>6840</v>
      </c>
      <c r="BJ235" s="16">
        <v>0</v>
      </c>
      <c r="BK235" s="20">
        <f>Table1[[#This Row],[Summer 2018 Price Check]]*BJ235</f>
        <v>0</v>
      </c>
      <c r="BL235" s="16">
        <v>0</v>
      </c>
      <c r="BM235" s="20">
        <v>0</v>
      </c>
      <c r="BN235" s="15">
        <v>0</v>
      </c>
      <c r="BO235" s="20">
        <f>Table1[[#This Row],[Summer 2018 Price Check]]*Table1[[#This Row],[Spring 2019 Students]]</f>
        <v>0</v>
      </c>
      <c r="BP235" s="16">
        <f t="shared" si="196"/>
        <v>0</v>
      </c>
      <c r="BQ235" s="20">
        <f t="shared" si="197"/>
        <v>0</v>
      </c>
      <c r="BR235" s="13" t="s">
        <v>145</v>
      </c>
      <c r="BS235" s="16">
        <v>0</v>
      </c>
      <c r="BT235" s="16">
        <v>30</v>
      </c>
      <c r="BU235" s="16">
        <v>0</v>
      </c>
      <c r="BV235" s="16">
        <f t="shared" si="221"/>
        <v>30</v>
      </c>
      <c r="BW235" s="20">
        <f t="shared" si="223"/>
        <v>228</v>
      </c>
      <c r="BX235" s="20">
        <f t="shared" si="199"/>
        <v>6840</v>
      </c>
      <c r="BY235" s="13" t="s">
        <v>986</v>
      </c>
      <c r="BZ235" s="15">
        <v>0</v>
      </c>
      <c r="CA235" s="20">
        <v>0</v>
      </c>
      <c r="CB235" s="15">
        <f>IF(Table1[[#This Row],[Check 3 Status]]="Continued", Table1[[#This Row],[Check 3 Students Fall]], 0)</f>
        <v>30</v>
      </c>
      <c r="CC235" s="20">
        <f>Table1[[#This Row],[Check 3 Per Student Savings]]*CB235</f>
        <v>6840</v>
      </c>
      <c r="CD235" s="15">
        <f>IF(Table1[[#This Row],[Check 3 Status]]="Continued", Table1[[#This Row],[Check 3 Students Spring]], 0)</f>
        <v>0</v>
      </c>
      <c r="CE235" s="20">
        <f>Table1[[#This Row],[Check 3 Per Student Savings]]*CD235</f>
        <v>0</v>
      </c>
      <c r="CF235" s="15">
        <f t="shared" si="200"/>
        <v>30</v>
      </c>
      <c r="CG235" s="20">
        <f t="shared" si="201"/>
        <v>6840</v>
      </c>
      <c r="CH235" s="20" t="s">
        <v>156</v>
      </c>
      <c r="CI235" s="15">
        <v>0</v>
      </c>
      <c r="CJ235" s="15">
        <v>30</v>
      </c>
      <c r="CK235" s="15">
        <v>0</v>
      </c>
      <c r="CL235" s="15">
        <v>0</v>
      </c>
      <c r="CM235" s="20">
        <v>228</v>
      </c>
      <c r="CN235" s="20">
        <f t="shared" si="202"/>
        <v>0</v>
      </c>
      <c r="CO235" s="15">
        <f>IF(Table1[[#This Row],[Check 4 Status]]="Continued", Table1[[#This Row],[Check 4 Students Summer]], 0)</f>
        <v>0</v>
      </c>
      <c r="CP235" s="20">
        <f>Table1[[#This Row],[Check 4 Per Student Savings]]*CO235</f>
        <v>0</v>
      </c>
      <c r="CQ235" s="15">
        <f>IF(Table1[[#This Row],[Check 4 Status]]="Continued", Table1[[#This Row],[Check 4 Students Fall]], 0)</f>
        <v>0</v>
      </c>
      <c r="CR235" s="20">
        <f>Table1[[#This Row],[Check 4 Per Student Savings]]*CQ235</f>
        <v>0</v>
      </c>
      <c r="CS235" s="15">
        <f>IF(Table1[[#This Row],[Check 4 Status]]="Continued", Table1[[#This Row],[Check 4 Students Spring]], 0)</f>
        <v>0</v>
      </c>
      <c r="CT235" s="20">
        <f>Table1[[#This Row],[Check 4 Per Student Savings]]*CS235</f>
        <v>0</v>
      </c>
      <c r="CU235" s="89">
        <f t="shared" si="203"/>
        <v>0</v>
      </c>
      <c r="CV235" s="20">
        <f t="shared" si="204"/>
        <v>0</v>
      </c>
      <c r="CW235" s="20" t="s">
        <v>156</v>
      </c>
      <c r="CX235" s="15">
        <v>0</v>
      </c>
      <c r="CY235" s="15">
        <v>30</v>
      </c>
      <c r="CZ235" s="15">
        <v>0</v>
      </c>
      <c r="DA235" s="15">
        <f t="shared" si="205"/>
        <v>30</v>
      </c>
      <c r="DB235" s="20">
        <v>228</v>
      </c>
      <c r="DC235" s="20">
        <f t="shared" si="206"/>
        <v>6840</v>
      </c>
      <c r="DD235" s="23" t="s">
        <v>136</v>
      </c>
      <c r="DE235" s="15">
        <f>IF(Table1[[#This Row],[Check 5 Status]]="Continued", Table1[[#This Row],[Check 5 Students Summer]], 0)</f>
        <v>0</v>
      </c>
      <c r="DF235" s="20">
        <f>Table1[[#This Row],[Check 5 Per Student Savings]]*DE235</f>
        <v>0</v>
      </c>
      <c r="DG235" s="15">
        <f>IF(Table1[[#This Row],[Check 5 Status]]="Continued", Table1[[#This Row],[Check 5 Students Fall]], 0)</f>
        <v>0</v>
      </c>
      <c r="DH235" s="20">
        <f>Table1[[#This Row],[Check 5 Per Student Savings]]*DG235</f>
        <v>0</v>
      </c>
      <c r="DI235" s="15">
        <f>IF(Table1[[#This Row],[Check 5 Status]]="Continued", Table1[[#This Row],[Check 5 Students Spring]], 0)</f>
        <v>0</v>
      </c>
      <c r="DJ235" s="20">
        <f>Table1[[#This Row],[Check 5 Per Student Savings]]*DI235</f>
        <v>0</v>
      </c>
      <c r="DK235" s="15">
        <f t="shared" si="207"/>
        <v>0</v>
      </c>
      <c r="DL235" s="20">
        <f t="shared" si="208"/>
        <v>0</v>
      </c>
      <c r="DM235" s="20" t="s">
        <v>156</v>
      </c>
      <c r="DN235" s="15">
        <v>0</v>
      </c>
      <c r="DO235" s="15">
        <v>30</v>
      </c>
      <c r="DP235" s="15">
        <v>0</v>
      </c>
      <c r="DQ235" s="15">
        <f t="shared" si="209"/>
        <v>30</v>
      </c>
      <c r="DR235" s="20">
        <v>228</v>
      </c>
      <c r="DS235" s="20">
        <f t="shared" si="210"/>
        <v>6840</v>
      </c>
      <c r="DT235" s="23" t="s">
        <v>136</v>
      </c>
      <c r="DU235" s="15">
        <f>IF(Table1[[#This Row],[Check 6 Status]]="Continued", Table1[[#This Row],[Check 6 Students Summer]], 0)</f>
        <v>0</v>
      </c>
      <c r="DV235" s="20">
        <f>Table1[[#This Row],[Check 6 Per Student Savings]]*DU235</f>
        <v>0</v>
      </c>
      <c r="DW235" s="15">
        <f>IF(Table1[[#This Row],[Check 6 Status]]="Continued", Table1[[#This Row],[Check 6 Students Fall]], 0)</f>
        <v>0</v>
      </c>
      <c r="DX235" s="20">
        <f>Table1[[#This Row],[Check 6 Per Student Savings]]*DW235</f>
        <v>0</v>
      </c>
      <c r="DY235" s="15">
        <f>IF(Table1[[#This Row],[Check 6 Status]]="Continued", Table1[[#This Row],[Check 6 Students Spring]], 0)</f>
        <v>0</v>
      </c>
      <c r="DZ235" s="20">
        <f>Table1[[#This Row],[Check 6 Per Student Savings]]*DY235</f>
        <v>0</v>
      </c>
      <c r="EA235" s="15">
        <f t="shared" si="211"/>
        <v>0</v>
      </c>
      <c r="EB235" s="20">
        <f t="shared" si="212"/>
        <v>0</v>
      </c>
      <c r="EC235"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30</v>
      </c>
      <c r="ED235"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6840</v>
      </c>
      <c r="EE235" s="20">
        <f>Table1[[#This Row],[Grand Total Savings]]/Table1[[#This Row],[Total Award]]</f>
        <v>0.6333333333333333</v>
      </c>
      <c r="EF235" s="13"/>
      <c r="EG235" s="13"/>
      <c r="EH235" s="13"/>
      <c r="EI235" s="13"/>
      <c r="EJ235" s="13"/>
      <c r="EK235" s="13"/>
      <c r="EL235" s="13"/>
      <c r="FB235" s="13"/>
      <c r="FC235" s="13"/>
      <c r="FD235" s="13"/>
      <c r="FE235" s="13"/>
    </row>
    <row r="236" spans="1:161" x14ac:dyDescent="0.25">
      <c r="A236" s="116">
        <v>378</v>
      </c>
      <c r="B236" s="126" t="s">
        <v>977</v>
      </c>
      <c r="C236" s="23" t="s">
        <v>3</v>
      </c>
      <c r="D236" s="71" t="s">
        <v>134</v>
      </c>
      <c r="E236" s="13" t="s">
        <v>219</v>
      </c>
      <c r="F236" s="91">
        <v>10800</v>
      </c>
      <c r="G236" s="23" t="s">
        <v>136</v>
      </c>
      <c r="H236" s="28" t="s">
        <v>987</v>
      </c>
      <c r="I236" s="28" t="s">
        <v>988</v>
      </c>
      <c r="J236" s="28" t="s">
        <v>989</v>
      </c>
      <c r="K236" s="28" t="s">
        <v>990</v>
      </c>
      <c r="L236" s="28" t="s">
        <v>162</v>
      </c>
      <c r="M236" s="13" t="s">
        <v>163</v>
      </c>
      <c r="N236" s="13" t="s">
        <v>142</v>
      </c>
      <c r="O236" s="13" t="s">
        <v>153</v>
      </c>
      <c r="P236" s="20">
        <v>52632.5</v>
      </c>
      <c r="Q236" s="13">
        <v>300</v>
      </c>
      <c r="R236" s="20">
        <v>175.48</v>
      </c>
      <c r="S236" s="15">
        <v>20</v>
      </c>
      <c r="T236" s="15">
        <v>140</v>
      </c>
      <c r="U236" s="15">
        <v>140</v>
      </c>
      <c r="V236" s="13" t="s">
        <v>554</v>
      </c>
      <c r="W236" s="13" t="s">
        <v>144</v>
      </c>
      <c r="Z236" s="13" t="s">
        <v>145</v>
      </c>
      <c r="AA236" s="15">
        <v>0</v>
      </c>
      <c r="AB236" s="20">
        <v>0</v>
      </c>
      <c r="AC236" s="15">
        <v>0</v>
      </c>
      <c r="AD236" s="20">
        <f t="shared" si="215"/>
        <v>0</v>
      </c>
      <c r="AE236" s="15">
        <v>0</v>
      </c>
      <c r="AF236" s="20">
        <f t="shared" si="216"/>
        <v>0</v>
      </c>
      <c r="AG236" s="15">
        <v>0</v>
      </c>
      <c r="AH236" s="20">
        <f t="shared" si="217"/>
        <v>0</v>
      </c>
      <c r="AI236" s="15">
        <v>0</v>
      </c>
      <c r="AJ236" s="20">
        <f t="shared" si="218"/>
        <v>0</v>
      </c>
      <c r="AK236" s="15">
        <v>0</v>
      </c>
      <c r="AL236" s="20">
        <f t="shared" si="219"/>
        <v>0</v>
      </c>
      <c r="AM236" s="15">
        <v>0</v>
      </c>
      <c r="AN236" s="20">
        <v>0</v>
      </c>
      <c r="AO236" s="16">
        <v>0</v>
      </c>
      <c r="AP236" s="20">
        <v>0</v>
      </c>
      <c r="AQ236" s="16">
        <v>0</v>
      </c>
      <c r="AR236" s="20">
        <v>0</v>
      </c>
      <c r="AS236" s="16">
        <v>0</v>
      </c>
      <c r="AT236" s="20">
        <v>0</v>
      </c>
      <c r="AU236" s="16">
        <v>0</v>
      </c>
      <c r="AV236" s="20">
        <v>0</v>
      </c>
      <c r="AW236" s="16">
        <v>0</v>
      </c>
      <c r="AX236" s="20">
        <v>0</v>
      </c>
      <c r="AY236" s="16">
        <v>0</v>
      </c>
      <c r="AZ236" s="20">
        <v>0</v>
      </c>
      <c r="BA236" s="16">
        <v>0</v>
      </c>
      <c r="BB236" s="20">
        <v>0</v>
      </c>
      <c r="BC236" s="13" t="s">
        <v>145</v>
      </c>
      <c r="BD236" s="16">
        <v>20</v>
      </c>
      <c r="BE236" s="16">
        <v>140</v>
      </c>
      <c r="BF236" s="16">
        <v>140</v>
      </c>
      <c r="BG236" s="16">
        <f t="shared" si="220"/>
        <v>300</v>
      </c>
      <c r="BH236" s="20">
        <f t="shared" si="222"/>
        <v>175.48</v>
      </c>
      <c r="BI236" s="20">
        <f>Table1[[#This Row],[Check 2 Students Total]]*Table1[[#This Row],[Summer 2018 Price Check]]</f>
        <v>52644</v>
      </c>
      <c r="BJ236" s="16">
        <v>0</v>
      </c>
      <c r="BK236" s="20">
        <f>Table1[[#This Row],[Summer 2018 Price Check]]*BJ236</f>
        <v>0</v>
      </c>
      <c r="BL236" s="16">
        <v>0</v>
      </c>
      <c r="BM236" s="20">
        <v>0</v>
      </c>
      <c r="BN236" s="15">
        <f>IF(Table1[[#This Row],[Sustainability Check 2 (2018-2019) Status]]="Continued", Table1[Check 2 Students Spring], 0)</f>
        <v>140</v>
      </c>
      <c r="BO236" s="20">
        <f>Table1[[#This Row],[Summer 2018 Price Check]]*Table1[[#This Row],[Spring 2019 Students]]</f>
        <v>24567.199999999997</v>
      </c>
      <c r="BP236" s="16">
        <f t="shared" si="196"/>
        <v>140</v>
      </c>
      <c r="BQ236" s="20">
        <f t="shared" si="197"/>
        <v>24567.199999999997</v>
      </c>
      <c r="BR236" s="13" t="s">
        <v>145</v>
      </c>
      <c r="BS236" s="16">
        <v>20</v>
      </c>
      <c r="BT236" s="16">
        <v>140</v>
      </c>
      <c r="BU236" s="16">
        <v>140</v>
      </c>
      <c r="BV236" s="16">
        <f t="shared" si="221"/>
        <v>300</v>
      </c>
      <c r="BW236" s="20">
        <f t="shared" si="223"/>
        <v>175.48</v>
      </c>
      <c r="BX236" s="20">
        <f t="shared" si="199"/>
        <v>52644</v>
      </c>
      <c r="BY236" s="13" t="s">
        <v>554</v>
      </c>
      <c r="BZ236" s="15">
        <f>IF(Table1[[#This Row],[Check 3 Status]]="Continued", Table1[[#This Row],[Check 3 Students Summer]], 0)</f>
        <v>20</v>
      </c>
      <c r="CA236" s="20">
        <f>Table1[[#This Row],[Check 3 Per Student Savings]]*BZ236</f>
        <v>3509.6</v>
      </c>
      <c r="CB236" s="15">
        <f>IF(Table1[[#This Row],[Check 3 Status]]="Continued", Table1[[#This Row],[Check 3 Students Fall]], 0)</f>
        <v>140</v>
      </c>
      <c r="CC236" s="20">
        <f>Table1[[#This Row],[Check 3 Per Student Savings]]*CB236</f>
        <v>24567.199999999997</v>
      </c>
      <c r="CD236" s="15">
        <f>IF(Table1[[#This Row],[Check 3 Status]]="Continued", Table1[[#This Row],[Check 3 Students Spring]], 0)</f>
        <v>140</v>
      </c>
      <c r="CE236" s="20">
        <f>Table1[[#This Row],[Check 3 Per Student Savings]]*CD236</f>
        <v>24567.199999999997</v>
      </c>
      <c r="CF236" s="15">
        <f t="shared" si="200"/>
        <v>300</v>
      </c>
      <c r="CG236" s="20">
        <f t="shared" si="201"/>
        <v>52643.999999999993</v>
      </c>
      <c r="CH236" s="20" t="s">
        <v>145</v>
      </c>
      <c r="CI236" s="15">
        <v>20</v>
      </c>
      <c r="CJ236" s="15">
        <v>140</v>
      </c>
      <c r="CK236" s="15">
        <v>140</v>
      </c>
      <c r="CL236" s="15">
        <f>CI236+CJ236+CK236</f>
        <v>300</v>
      </c>
      <c r="CM236" s="20">
        <v>175.48</v>
      </c>
      <c r="CN236" s="20">
        <f t="shared" si="202"/>
        <v>52644</v>
      </c>
      <c r="CO236" s="15">
        <f>IF(Table1[[#This Row],[Check 4 Status]]="Continued", Table1[[#This Row],[Check 4 Students Summer]], 0)</f>
        <v>20</v>
      </c>
      <c r="CP236" s="20">
        <f>Table1[[#This Row],[Check 4 Per Student Savings]]*CO236</f>
        <v>3509.6</v>
      </c>
      <c r="CQ236" s="15">
        <f>IF(Table1[[#This Row],[Check 4 Status]]="Continued", Table1[[#This Row],[Check 4 Students Fall]], 0)</f>
        <v>140</v>
      </c>
      <c r="CR236" s="20">
        <f>Table1[[#This Row],[Check 4 Per Student Savings]]*CQ236</f>
        <v>24567.199999999997</v>
      </c>
      <c r="CS236" s="15">
        <f>IF(Table1[[#This Row],[Check 4 Status]]="Continued", Table1[[#This Row],[Check 4 Students Spring]], 0)</f>
        <v>140</v>
      </c>
      <c r="CT236" s="20">
        <f>Table1[[#This Row],[Check 4 Per Student Savings]]*CS236</f>
        <v>24567.199999999997</v>
      </c>
      <c r="CU236" s="89">
        <f t="shared" si="203"/>
        <v>300</v>
      </c>
      <c r="CV236" s="20">
        <f t="shared" si="204"/>
        <v>52643.999999999993</v>
      </c>
      <c r="CW236" s="20" t="s">
        <v>145</v>
      </c>
      <c r="CX236" s="15">
        <v>20</v>
      </c>
      <c r="CY236" s="15">
        <v>50</v>
      </c>
      <c r="CZ236" s="15">
        <v>150</v>
      </c>
      <c r="DA236" s="15">
        <f t="shared" si="205"/>
        <v>220</v>
      </c>
      <c r="DB236" s="20">
        <v>185</v>
      </c>
      <c r="DC236" s="20">
        <f t="shared" si="206"/>
        <v>40700</v>
      </c>
      <c r="DD236" s="23" t="s">
        <v>136</v>
      </c>
      <c r="DE236" s="15">
        <f>IF(Table1[[#This Row],[Check 5 Status]]="Continued", Table1[[#This Row],[Check 5 Students Summer]], 0)</f>
        <v>20</v>
      </c>
      <c r="DF236" s="20">
        <f>Table1[[#This Row],[Check 5 Per Student Savings]]*DE236</f>
        <v>3700</v>
      </c>
      <c r="DG236" s="15">
        <f>IF(Table1[[#This Row],[Check 5 Status]]="Continued", Table1[[#This Row],[Check 5 Students Fall]], 0)</f>
        <v>50</v>
      </c>
      <c r="DH236" s="20">
        <f>Table1[[#This Row],[Check 5 Per Student Savings]]*DG236</f>
        <v>9250</v>
      </c>
      <c r="DI236" s="15">
        <f>IF(Table1[[#This Row],[Check 5 Status]]="Continued", Table1[[#This Row],[Check 5 Students Spring]], 0)</f>
        <v>150</v>
      </c>
      <c r="DJ236" s="20">
        <f>Table1[[#This Row],[Check 5 Per Student Savings]]*DI236</f>
        <v>27750</v>
      </c>
      <c r="DK236" s="15">
        <f t="shared" si="207"/>
        <v>220</v>
      </c>
      <c r="DL236" s="20">
        <f t="shared" si="208"/>
        <v>40700</v>
      </c>
      <c r="DM236" s="20" t="s">
        <v>145</v>
      </c>
      <c r="DN236" s="15">
        <v>20</v>
      </c>
      <c r="DO236" s="15">
        <v>50</v>
      </c>
      <c r="DP236" s="15">
        <v>150</v>
      </c>
      <c r="DQ236" s="15">
        <f t="shared" si="209"/>
        <v>220</v>
      </c>
      <c r="DR236" s="20">
        <v>185</v>
      </c>
      <c r="DS236" s="20">
        <f t="shared" si="210"/>
        <v>40700</v>
      </c>
      <c r="DT236" s="23" t="s">
        <v>136</v>
      </c>
      <c r="DU236" s="15">
        <f>IF(Table1[[#This Row],[Check 6 Status]]="Continued", Table1[[#This Row],[Check 6 Students Summer]], 0)</f>
        <v>20</v>
      </c>
      <c r="DV236" s="20">
        <f>Table1[[#This Row],[Check 6 Per Student Savings]]*DU236</f>
        <v>3700</v>
      </c>
      <c r="DW236" s="15">
        <f>IF(Table1[[#This Row],[Check 6 Status]]="Continued", Table1[[#This Row],[Check 6 Students Fall]], 0)</f>
        <v>50</v>
      </c>
      <c r="DX236" s="20">
        <f>Table1[[#This Row],[Check 6 Per Student Savings]]*DW236</f>
        <v>9250</v>
      </c>
      <c r="DY236" s="15">
        <f>IF(Table1[[#This Row],[Check 6 Status]]="Continued", Table1[[#This Row],[Check 6 Students Spring]], 0)</f>
        <v>150</v>
      </c>
      <c r="DZ236" s="20">
        <f>Table1[[#This Row],[Check 6 Per Student Savings]]*DY236</f>
        <v>27750</v>
      </c>
      <c r="EA236" s="15">
        <f t="shared" si="211"/>
        <v>220</v>
      </c>
      <c r="EB236" s="20">
        <f t="shared" si="212"/>
        <v>40700</v>
      </c>
      <c r="EC236"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1180</v>
      </c>
      <c r="ED236"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211255.19999999998</v>
      </c>
      <c r="EE236" s="20">
        <f>Table1[[#This Row],[Grand Total Savings]]/Table1[[#This Row],[Total Award]]</f>
        <v>19.560666666666666</v>
      </c>
      <c r="EF236" s="13"/>
      <c r="EG236" s="13"/>
      <c r="EH236" s="13"/>
      <c r="EI236" s="13"/>
      <c r="EJ236" s="13"/>
      <c r="EK236" s="13"/>
      <c r="EL236" s="13"/>
      <c r="FB236" s="13"/>
      <c r="FC236" s="13"/>
      <c r="FD236" s="13"/>
      <c r="FE236" s="13"/>
    </row>
    <row r="237" spans="1:161" x14ac:dyDescent="0.25">
      <c r="A237" s="116">
        <v>379</v>
      </c>
      <c r="B237" s="23" t="s">
        <v>977</v>
      </c>
      <c r="C237" s="23" t="s">
        <v>3</v>
      </c>
      <c r="D237" s="71" t="s">
        <v>134</v>
      </c>
      <c r="E237" s="13" t="s">
        <v>544</v>
      </c>
      <c r="F237" s="52">
        <v>20800</v>
      </c>
      <c r="G237" s="23" t="s">
        <v>136</v>
      </c>
      <c r="H237" s="28" t="s">
        <v>991</v>
      </c>
      <c r="I237" s="28" t="s">
        <v>992</v>
      </c>
      <c r="J237" s="28" t="s">
        <v>993</v>
      </c>
      <c r="K237" s="28" t="s">
        <v>994</v>
      </c>
      <c r="L237" s="28" t="s">
        <v>305</v>
      </c>
      <c r="M237" s="13" t="s">
        <v>163</v>
      </c>
      <c r="N237" s="13" t="s">
        <v>163</v>
      </c>
      <c r="O237" s="13" t="s">
        <v>163</v>
      </c>
      <c r="P237" s="20">
        <v>44000</v>
      </c>
      <c r="Q237" s="13">
        <v>220</v>
      </c>
      <c r="R237" s="20">
        <v>200.01</v>
      </c>
      <c r="S237" s="15">
        <v>0</v>
      </c>
      <c r="T237" s="15">
        <v>140</v>
      </c>
      <c r="U237" s="15">
        <v>80</v>
      </c>
      <c r="V237" s="13" t="s">
        <v>986</v>
      </c>
      <c r="W237" s="13" t="s">
        <v>144</v>
      </c>
      <c r="Z237" s="13" t="s">
        <v>145</v>
      </c>
      <c r="AA237" s="15">
        <v>0</v>
      </c>
      <c r="AB237" s="20">
        <v>0</v>
      </c>
      <c r="AC237" s="15">
        <v>0</v>
      </c>
      <c r="AD237" s="20">
        <f t="shared" si="215"/>
        <v>0</v>
      </c>
      <c r="AE237" s="15">
        <v>0</v>
      </c>
      <c r="AF237" s="20">
        <f t="shared" si="216"/>
        <v>0</v>
      </c>
      <c r="AG237" s="15">
        <v>0</v>
      </c>
      <c r="AH237" s="20">
        <f t="shared" si="217"/>
        <v>0</v>
      </c>
      <c r="AI237" s="15">
        <v>0</v>
      </c>
      <c r="AJ237" s="20">
        <f t="shared" si="218"/>
        <v>0</v>
      </c>
      <c r="AK237" s="15">
        <v>0</v>
      </c>
      <c r="AL237" s="20">
        <f t="shared" si="219"/>
        <v>0</v>
      </c>
      <c r="AM237" s="15">
        <v>0</v>
      </c>
      <c r="AN237" s="20">
        <v>0</v>
      </c>
      <c r="AO237" s="16">
        <v>0</v>
      </c>
      <c r="AP237" s="20">
        <v>0</v>
      </c>
      <c r="AQ237" s="16">
        <v>0</v>
      </c>
      <c r="AR237" s="20">
        <v>0</v>
      </c>
      <c r="AS237" s="16">
        <v>0</v>
      </c>
      <c r="AT237" s="20">
        <v>0</v>
      </c>
      <c r="AU237" s="16">
        <v>0</v>
      </c>
      <c r="AV237" s="20">
        <v>0</v>
      </c>
      <c r="AW237" s="16">
        <v>0</v>
      </c>
      <c r="AX237" s="20">
        <v>0</v>
      </c>
      <c r="AY237" s="16">
        <v>0</v>
      </c>
      <c r="AZ237" s="20">
        <v>0</v>
      </c>
      <c r="BA237" s="16">
        <v>0</v>
      </c>
      <c r="BB237" s="20">
        <v>0</v>
      </c>
      <c r="BC237" s="13" t="s">
        <v>145</v>
      </c>
      <c r="BD237" s="16">
        <v>0</v>
      </c>
      <c r="BE237" s="16">
        <v>140</v>
      </c>
      <c r="BF237" s="16">
        <v>80</v>
      </c>
      <c r="BG237" s="16">
        <f t="shared" si="220"/>
        <v>220</v>
      </c>
      <c r="BH237" s="20">
        <f t="shared" si="222"/>
        <v>200.01</v>
      </c>
      <c r="BI237" s="20">
        <f>Table1[[#This Row],[Check 2 Students Total]]*Table1[[#This Row],[Summer 2018 Price Check]]</f>
        <v>44002.2</v>
      </c>
      <c r="BJ237" s="16">
        <v>0</v>
      </c>
      <c r="BK237" s="20">
        <f>Table1[[#This Row],[Summer 2018 Price Check]]*BJ237</f>
        <v>0</v>
      </c>
      <c r="BL237" s="16">
        <v>0</v>
      </c>
      <c r="BM237" s="20">
        <v>0</v>
      </c>
      <c r="BN237" s="15">
        <v>0</v>
      </c>
      <c r="BO237" s="20">
        <f>Table1[[#This Row],[Summer 2018 Price Check]]*Table1[[#This Row],[Spring 2019 Students]]</f>
        <v>0</v>
      </c>
      <c r="BP237" s="16">
        <f t="shared" si="196"/>
        <v>0</v>
      </c>
      <c r="BQ237" s="20">
        <f t="shared" si="197"/>
        <v>0</v>
      </c>
      <c r="BR237" s="13" t="s">
        <v>145</v>
      </c>
      <c r="BS237" s="16">
        <v>0</v>
      </c>
      <c r="BT237" s="16">
        <v>140</v>
      </c>
      <c r="BU237" s="16">
        <v>80</v>
      </c>
      <c r="BV237" s="16">
        <f t="shared" si="221"/>
        <v>220</v>
      </c>
      <c r="BW237" s="20">
        <f t="shared" si="223"/>
        <v>200.01</v>
      </c>
      <c r="BX237" s="20">
        <f t="shared" si="199"/>
        <v>44002.2</v>
      </c>
      <c r="BY237" s="13" t="s">
        <v>986</v>
      </c>
      <c r="BZ237" s="15">
        <v>0</v>
      </c>
      <c r="CA237" s="20">
        <f>Table1[[#This Row],[Check 3 Per Student Savings]]*BZ237</f>
        <v>0</v>
      </c>
      <c r="CB237" s="15">
        <f>IF(Table1[[#This Row],[Check 3 Status]]="Continued", Table1[[#This Row],[Check 3 Students Fall]], 0)</f>
        <v>140</v>
      </c>
      <c r="CC237" s="20">
        <f>Table1[[#This Row],[Check 3 Per Student Savings]]*CB237</f>
        <v>28001.399999999998</v>
      </c>
      <c r="CD237" s="15">
        <f>IF(Table1[[#This Row],[Check 3 Status]]="Continued", Table1[[#This Row],[Check 3 Students Spring]], 0)</f>
        <v>80</v>
      </c>
      <c r="CE237" s="20">
        <f>Table1[[#This Row],[Check 3 Per Student Savings]]*CD237</f>
        <v>16000.8</v>
      </c>
      <c r="CF237" s="15">
        <f t="shared" si="200"/>
        <v>220</v>
      </c>
      <c r="CG237" s="20">
        <f t="shared" si="201"/>
        <v>44002.2</v>
      </c>
      <c r="CH237" s="20" t="s">
        <v>145</v>
      </c>
      <c r="CI237" s="15">
        <v>0</v>
      </c>
      <c r="CJ237" s="15">
        <v>140</v>
      </c>
      <c r="CK237" s="15">
        <v>80</v>
      </c>
      <c r="CL237" s="15">
        <f>CI237+CJ237+CK237</f>
        <v>220</v>
      </c>
      <c r="CM237" s="20">
        <v>200.01</v>
      </c>
      <c r="CN237" s="20">
        <f t="shared" si="202"/>
        <v>44002.2</v>
      </c>
      <c r="CO237" s="15">
        <f>IF(Table1[[#This Row],[Check 4 Status]]="Continued", Table1[[#This Row],[Check 4 Students Summer]], 0)</f>
        <v>0</v>
      </c>
      <c r="CP237" s="20">
        <f>Table1[[#This Row],[Check 4 Per Student Savings]]*CO237</f>
        <v>0</v>
      </c>
      <c r="CQ237" s="15">
        <f>IF(Table1[[#This Row],[Check 4 Status]]="Continued", Table1[[#This Row],[Check 4 Students Fall]], 0)</f>
        <v>140</v>
      </c>
      <c r="CR237" s="20">
        <f>Table1[[#This Row],[Check 4 Per Student Savings]]*CQ237</f>
        <v>28001.399999999998</v>
      </c>
      <c r="CS237" s="15">
        <f>IF(Table1[[#This Row],[Check 4 Status]]="Continued", Table1[[#This Row],[Check 4 Students Spring]], 0)</f>
        <v>80</v>
      </c>
      <c r="CT237" s="20">
        <f>Table1[[#This Row],[Check 4 Per Student Savings]]*CS237</f>
        <v>16000.8</v>
      </c>
      <c r="CU237" s="89">
        <f t="shared" si="203"/>
        <v>220</v>
      </c>
      <c r="CV237" s="20">
        <f t="shared" si="204"/>
        <v>44002.2</v>
      </c>
      <c r="CW237" s="20" t="s">
        <v>145</v>
      </c>
      <c r="CX237" s="15">
        <v>0</v>
      </c>
      <c r="CY237" s="15">
        <v>140</v>
      </c>
      <c r="CZ237" s="15">
        <v>80</v>
      </c>
      <c r="DA237" s="15">
        <f t="shared" si="205"/>
        <v>220</v>
      </c>
      <c r="DB237" s="20">
        <v>200.01</v>
      </c>
      <c r="DC237" s="20">
        <f t="shared" si="206"/>
        <v>44002.2</v>
      </c>
      <c r="DD237" s="23" t="s">
        <v>136</v>
      </c>
      <c r="DE237" s="15">
        <f>IF(Table1[[#This Row],[Check 5 Status]]="Continued", Table1[[#This Row],[Check 5 Students Summer]], 0)</f>
        <v>0</v>
      </c>
      <c r="DF237" s="20">
        <f>Table1[[#This Row],[Check 5 Per Student Savings]]*DE237</f>
        <v>0</v>
      </c>
      <c r="DG237" s="15">
        <f>IF(Table1[[#This Row],[Check 5 Status]]="Continued", Table1[[#This Row],[Check 5 Students Fall]], 0)</f>
        <v>140</v>
      </c>
      <c r="DH237" s="20">
        <f>Table1[[#This Row],[Check 5 Per Student Savings]]*DG237</f>
        <v>28001.399999999998</v>
      </c>
      <c r="DI237" s="15">
        <f>IF(Table1[[#This Row],[Check 5 Status]]="Continued", Table1[[#This Row],[Check 5 Students Spring]], 0)</f>
        <v>80</v>
      </c>
      <c r="DJ237" s="20">
        <f>Table1[[#This Row],[Check 5 Per Student Savings]]*DI237</f>
        <v>16000.8</v>
      </c>
      <c r="DK237" s="15">
        <f t="shared" si="207"/>
        <v>220</v>
      </c>
      <c r="DL237" s="20">
        <f t="shared" si="208"/>
        <v>44002.2</v>
      </c>
      <c r="DM237" s="20" t="s">
        <v>145</v>
      </c>
      <c r="DN237" s="15">
        <v>0</v>
      </c>
      <c r="DO237" s="15">
        <v>140</v>
      </c>
      <c r="DP237" s="15">
        <v>80</v>
      </c>
      <c r="DQ237" s="15">
        <f t="shared" si="209"/>
        <v>220</v>
      </c>
      <c r="DR237" s="20">
        <v>200.01</v>
      </c>
      <c r="DS237" s="20">
        <f t="shared" si="210"/>
        <v>44002.2</v>
      </c>
      <c r="DT237" s="23" t="s">
        <v>136</v>
      </c>
      <c r="DU237" s="15">
        <f>IF(Table1[[#This Row],[Check 6 Status]]="Continued", Table1[[#This Row],[Check 6 Students Summer]], 0)</f>
        <v>0</v>
      </c>
      <c r="DV237" s="20">
        <f>Table1[[#This Row],[Check 6 Per Student Savings]]*DU237</f>
        <v>0</v>
      </c>
      <c r="DW237" s="15">
        <f>IF(Table1[[#This Row],[Check 6 Status]]="Continued", Table1[[#This Row],[Check 6 Students Fall]], 0)</f>
        <v>140</v>
      </c>
      <c r="DX237" s="20">
        <f>Table1[[#This Row],[Check 6 Per Student Savings]]*DW237</f>
        <v>28001.399999999998</v>
      </c>
      <c r="DY237" s="15">
        <f>IF(Table1[[#This Row],[Check 6 Status]]="Continued", Table1[[#This Row],[Check 6 Students Spring]], 0)</f>
        <v>80</v>
      </c>
      <c r="DZ237" s="20">
        <f>Table1[[#This Row],[Check 6 Per Student Savings]]*DY237</f>
        <v>16000.8</v>
      </c>
      <c r="EA237" s="15">
        <f t="shared" si="211"/>
        <v>220</v>
      </c>
      <c r="EB237" s="20">
        <f t="shared" si="212"/>
        <v>44002.2</v>
      </c>
      <c r="EC237"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880</v>
      </c>
      <c r="ED237"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176008.8</v>
      </c>
      <c r="EE237" s="20">
        <f>Table1[[#This Row],[Grand Total Savings]]/Table1[[#This Row],[Total Award]]</f>
        <v>8.4619615384615372</v>
      </c>
      <c r="EF237" s="13"/>
      <c r="EG237" s="13"/>
      <c r="EH237" s="13"/>
      <c r="EI237" s="13"/>
      <c r="EJ237" s="13"/>
      <c r="EK237" s="13"/>
      <c r="EL237" s="13"/>
      <c r="FB237" s="13"/>
      <c r="FC237" s="13"/>
      <c r="FD237" s="13"/>
      <c r="FE237" s="13"/>
    </row>
    <row r="238" spans="1:161" x14ac:dyDescent="0.25">
      <c r="A238" s="116">
        <v>380</v>
      </c>
      <c r="B238" s="126" t="s">
        <v>977</v>
      </c>
      <c r="C238" s="23" t="s">
        <v>3</v>
      </c>
      <c r="D238" s="71" t="s">
        <v>134</v>
      </c>
      <c r="E238" s="13" t="s">
        <v>544</v>
      </c>
      <c r="F238" s="52">
        <v>10730</v>
      </c>
      <c r="G238" s="23" t="s">
        <v>136</v>
      </c>
      <c r="H238" s="28" t="s">
        <v>995</v>
      </c>
      <c r="I238" s="28" t="s">
        <v>996</v>
      </c>
      <c r="J238" s="28" t="s">
        <v>997</v>
      </c>
      <c r="K238" s="28" t="s">
        <v>998</v>
      </c>
      <c r="L238" s="28" t="s">
        <v>169</v>
      </c>
      <c r="M238" s="13" t="s">
        <v>163</v>
      </c>
      <c r="N238" s="13" t="s">
        <v>142</v>
      </c>
      <c r="O238" s="13" t="s">
        <v>163</v>
      </c>
      <c r="P238" s="20">
        <v>45150</v>
      </c>
      <c r="Q238" s="13">
        <v>175</v>
      </c>
      <c r="R238" s="20">
        <v>306</v>
      </c>
      <c r="S238" s="15">
        <v>35</v>
      </c>
      <c r="T238" s="15">
        <v>70</v>
      </c>
      <c r="U238" s="15">
        <v>70</v>
      </c>
      <c r="V238" s="13" t="s">
        <v>986</v>
      </c>
      <c r="W238" s="13" t="s">
        <v>144</v>
      </c>
      <c r="Z238" s="13" t="s">
        <v>145</v>
      </c>
      <c r="AA238" s="15">
        <v>0</v>
      </c>
      <c r="AB238" s="20">
        <v>0</v>
      </c>
      <c r="AC238" s="15">
        <v>0</v>
      </c>
      <c r="AD238" s="20">
        <f t="shared" si="215"/>
        <v>0</v>
      </c>
      <c r="AE238" s="15">
        <v>0</v>
      </c>
      <c r="AF238" s="20">
        <f t="shared" si="216"/>
        <v>0</v>
      </c>
      <c r="AG238" s="15">
        <v>0</v>
      </c>
      <c r="AH238" s="20">
        <f t="shared" si="217"/>
        <v>0</v>
      </c>
      <c r="AI238" s="15">
        <v>0</v>
      </c>
      <c r="AJ238" s="20">
        <f t="shared" si="218"/>
        <v>0</v>
      </c>
      <c r="AK238" s="15">
        <v>0</v>
      </c>
      <c r="AL238" s="20">
        <f t="shared" si="219"/>
        <v>0</v>
      </c>
      <c r="AM238" s="15">
        <v>0</v>
      </c>
      <c r="AN238" s="20">
        <v>0</v>
      </c>
      <c r="AO238" s="16">
        <v>0</v>
      </c>
      <c r="AP238" s="20">
        <v>0</v>
      </c>
      <c r="AQ238" s="16">
        <v>0</v>
      </c>
      <c r="AR238" s="20">
        <v>0</v>
      </c>
      <c r="AS238" s="16">
        <v>0</v>
      </c>
      <c r="AT238" s="20">
        <v>0</v>
      </c>
      <c r="AU238" s="16">
        <v>0</v>
      </c>
      <c r="AV238" s="20">
        <v>0</v>
      </c>
      <c r="AW238" s="16">
        <v>0</v>
      </c>
      <c r="AX238" s="20">
        <v>0</v>
      </c>
      <c r="AY238" s="16">
        <v>0</v>
      </c>
      <c r="AZ238" s="20">
        <v>0</v>
      </c>
      <c r="BA238" s="16">
        <v>0</v>
      </c>
      <c r="BB238" s="20">
        <v>0</v>
      </c>
      <c r="BC238" s="13" t="s">
        <v>145</v>
      </c>
      <c r="BD238" s="16">
        <v>35</v>
      </c>
      <c r="BE238" s="16">
        <v>70</v>
      </c>
      <c r="BF238" s="16">
        <v>70</v>
      </c>
      <c r="BG238" s="16">
        <f t="shared" si="220"/>
        <v>175</v>
      </c>
      <c r="BH238" s="20">
        <f t="shared" si="222"/>
        <v>306</v>
      </c>
      <c r="BI238" s="20">
        <f>Table1[[#This Row],[Check 2 Students Total]]*Table1[[#This Row],[Summer 2018 Price Check]]</f>
        <v>53550</v>
      </c>
      <c r="BJ238" s="16">
        <v>0</v>
      </c>
      <c r="BK238" s="20">
        <f>Table1[[#This Row],[Summer 2018 Price Check]]*BJ238</f>
        <v>0</v>
      </c>
      <c r="BL238" s="16">
        <v>0</v>
      </c>
      <c r="BM238" s="20">
        <v>0</v>
      </c>
      <c r="BN238" s="15">
        <v>0</v>
      </c>
      <c r="BO238" s="20">
        <f>Table1[[#This Row],[Summer 2018 Price Check]]*Table1[[#This Row],[Spring 2019 Students]]</f>
        <v>0</v>
      </c>
      <c r="BP238" s="16">
        <f t="shared" si="196"/>
        <v>0</v>
      </c>
      <c r="BQ238" s="20">
        <f t="shared" si="197"/>
        <v>0</v>
      </c>
      <c r="BR238" s="13" t="s">
        <v>145</v>
      </c>
      <c r="BS238" s="16">
        <v>35</v>
      </c>
      <c r="BT238" s="16">
        <v>70</v>
      </c>
      <c r="BU238" s="16">
        <v>70</v>
      </c>
      <c r="BV238" s="16">
        <f t="shared" si="221"/>
        <v>175</v>
      </c>
      <c r="BW238" s="20">
        <f t="shared" si="223"/>
        <v>306</v>
      </c>
      <c r="BX238" s="20">
        <f t="shared" si="199"/>
        <v>53550</v>
      </c>
      <c r="BY238" s="13" t="s">
        <v>986</v>
      </c>
      <c r="BZ238" s="15">
        <v>0</v>
      </c>
      <c r="CA238" s="20">
        <v>0</v>
      </c>
      <c r="CB238" s="15">
        <f>IF(Table1[[#This Row],[Check 3 Status]]="Continued", Table1[[#This Row],[Check 3 Students Fall]], 0)</f>
        <v>70</v>
      </c>
      <c r="CC238" s="20">
        <f>Table1[[#This Row],[Check 3 Per Student Savings]]*CB238</f>
        <v>21420</v>
      </c>
      <c r="CD238" s="15">
        <f>IF(Table1[[#This Row],[Check 3 Status]]="Continued", Table1[[#This Row],[Check 3 Students Spring]], 0)</f>
        <v>70</v>
      </c>
      <c r="CE238" s="20">
        <f>Table1[[#This Row],[Check 3 Per Student Savings]]*CD238</f>
        <v>21420</v>
      </c>
      <c r="CF238" s="15">
        <f t="shared" si="200"/>
        <v>140</v>
      </c>
      <c r="CG238" s="20">
        <f t="shared" si="201"/>
        <v>42840</v>
      </c>
      <c r="CH238" s="20" t="s">
        <v>145</v>
      </c>
      <c r="CI238" s="15">
        <v>35</v>
      </c>
      <c r="CJ238" s="15">
        <v>70</v>
      </c>
      <c r="CK238" s="15">
        <v>70</v>
      </c>
      <c r="CL238" s="15">
        <f>CI238+CJ238+CK238</f>
        <v>175</v>
      </c>
      <c r="CM238" s="20">
        <v>306</v>
      </c>
      <c r="CN238" s="20">
        <f t="shared" si="202"/>
        <v>53550</v>
      </c>
      <c r="CO238" s="15">
        <f>IF(Table1[[#This Row],[Check 4 Status]]="Continued", Table1[[#This Row],[Check 4 Students Summer]], 0)</f>
        <v>35</v>
      </c>
      <c r="CP238" s="20">
        <f>Table1[[#This Row],[Check 4 Per Student Savings]]*CO238</f>
        <v>10710</v>
      </c>
      <c r="CQ238" s="15">
        <f>IF(Table1[[#This Row],[Check 4 Status]]="Continued", Table1[[#This Row],[Check 4 Students Fall]], 0)</f>
        <v>70</v>
      </c>
      <c r="CR238" s="20">
        <f>Table1[[#This Row],[Check 4 Per Student Savings]]*CQ238</f>
        <v>21420</v>
      </c>
      <c r="CS238" s="15">
        <f>IF(Table1[[#This Row],[Check 4 Status]]="Continued", Table1[[#This Row],[Check 4 Students Spring]], 0)</f>
        <v>70</v>
      </c>
      <c r="CT238" s="20">
        <f>Table1[[#This Row],[Check 4 Per Student Savings]]*CS238</f>
        <v>21420</v>
      </c>
      <c r="CU238" s="89">
        <f t="shared" si="203"/>
        <v>175</v>
      </c>
      <c r="CV238" s="20">
        <f t="shared" si="204"/>
        <v>53550</v>
      </c>
      <c r="CW238" s="20" t="s">
        <v>145</v>
      </c>
      <c r="CX238" s="15">
        <v>50</v>
      </c>
      <c r="CY238" s="15">
        <v>50</v>
      </c>
      <c r="CZ238" s="15">
        <v>50</v>
      </c>
      <c r="DA238" s="15">
        <f t="shared" si="205"/>
        <v>150</v>
      </c>
      <c r="DB238" s="20">
        <v>306</v>
      </c>
      <c r="DC238" s="20">
        <f t="shared" si="206"/>
        <v>45900</v>
      </c>
      <c r="DD238" s="23" t="s">
        <v>136</v>
      </c>
      <c r="DE238" s="15">
        <f>IF(Table1[[#This Row],[Check 5 Status]]="Continued", Table1[[#This Row],[Check 5 Students Summer]], 0)</f>
        <v>50</v>
      </c>
      <c r="DF238" s="20">
        <f>Table1[[#This Row],[Check 5 Per Student Savings]]*DE238</f>
        <v>15300</v>
      </c>
      <c r="DG238" s="15">
        <f>IF(Table1[[#This Row],[Check 5 Status]]="Continued", Table1[[#This Row],[Check 5 Students Fall]], 0)</f>
        <v>50</v>
      </c>
      <c r="DH238" s="20">
        <f>Table1[[#This Row],[Check 5 Per Student Savings]]*DG238</f>
        <v>15300</v>
      </c>
      <c r="DI238" s="15">
        <f>IF(Table1[[#This Row],[Check 5 Status]]="Continued", Table1[[#This Row],[Check 5 Students Spring]], 0)</f>
        <v>50</v>
      </c>
      <c r="DJ238" s="20">
        <f>Table1[[#This Row],[Check 5 Per Student Savings]]*DI238</f>
        <v>15300</v>
      </c>
      <c r="DK238" s="15">
        <f t="shared" si="207"/>
        <v>150</v>
      </c>
      <c r="DL238" s="20">
        <f t="shared" si="208"/>
        <v>45900</v>
      </c>
      <c r="DM238" s="20" t="s">
        <v>145</v>
      </c>
      <c r="DN238" s="15">
        <v>50</v>
      </c>
      <c r="DO238" s="15">
        <v>50</v>
      </c>
      <c r="DP238" s="15">
        <v>50</v>
      </c>
      <c r="DQ238" s="15">
        <f t="shared" si="209"/>
        <v>150</v>
      </c>
      <c r="DR238" s="20">
        <v>306</v>
      </c>
      <c r="DS238" s="20">
        <f t="shared" si="210"/>
        <v>45900</v>
      </c>
      <c r="DT238" s="23" t="s">
        <v>136</v>
      </c>
      <c r="DU238" s="15">
        <f>IF(Table1[[#This Row],[Check 6 Status]]="Continued", Table1[[#This Row],[Check 6 Students Summer]], 0)</f>
        <v>50</v>
      </c>
      <c r="DV238" s="20">
        <f>Table1[[#This Row],[Check 6 Per Student Savings]]*DU238</f>
        <v>15300</v>
      </c>
      <c r="DW238" s="15">
        <f>IF(Table1[[#This Row],[Check 6 Status]]="Continued", Table1[[#This Row],[Check 6 Students Fall]], 0)</f>
        <v>50</v>
      </c>
      <c r="DX238" s="20">
        <f>Table1[[#This Row],[Check 6 Per Student Savings]]*DW238</f>
        <v>15300</v>
      </c>
      <c r="DY238" s="15">
        <f>IF(Table1[[#This Row],[Check 6 Status]]="Continued", Table1[[#This Row],[Check 6 Students Spring]], 0)</f>
        <v>50</v>
      </c>
      <c r="DZ238" s="20">
        <f>Table1[[#This Row],[Check 6 Per Student Savings]]*DY238</f>
        <v>15300</v>
      </c>
      <c r="EA238" s="15">
        <f t="shared" si="211"/>
        <v>150</v>
      </c>
      <c r="EB238" s="20">
        <f t="shared" si="212"/>
        <v>45900</v>
      </c>
      <c r="EC238"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615</v>
      </c>
      <c r="ED238"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188190</v>
      </c>
      <c r="EE238" s="20">
        <f>Table1[[#This Row],[Grand Total Savings]]/Table1[[#This Row],[Total Award]]</f>
        <v>17.538676607642124</v>
      </c>
      <c r="EF238" s="13"/>
      <c r="EG238" s="13"/>
      <c r="EH238" s="13"/>
      <c r="EI238" s="13"/>
      <c r="EJ238" s="13"/>
      <c r="EK238" s="13"/>
      <c r="EL238" s="13"/>
      <c r="FB238" s="13"/>
      <c r="FC238" s="13"/>
      <c r="FD238" s="13"/>
      <c r="FE238" s="13"/>
    </row>
    <row r="239" spans="1:161" x14ac:dyDescent="0.25">
      <c r="A239" s="116">
        <v>381</v>
      </c>
      <c r="B239" s="23" t="s">
        <v>977</v>
      </c>
      <c r="C239" s="23" t="s">
        <v>3</v>
      </c>
      <c r="D239" s="71" t="s">
        <v>134</v>
      </c>
      <c r="E239" s="13" t="s">
        <v>233</v>
      </c>
      <c r="F239" s="52">
        <v>10800</v>
      </c>
      <c r="G239" s="23" t="s">
        <v>136</v>
      </c>
      <c r="H239" s="28" t="s">
        <v>999</v>
      </c>
      <c r="I239" s="28" t="s">
        <v>1000</v>
      </c>
      <c r="J239" s="28" t="s">
        <v>139</v>
      </c>
      <c r="K239" s="28" t="s">
        <v>140</v>
      </c>
      <c r="L239" s="28" t="s">
        <v>141</v>
      </c>
      <c r="M239" s="13" t="s">
        <v>163</v>
      </c>
      <c r="N239" s="13" t="s">
        <v>153</v>
      </c>
      <c r="O239" s="13" t="s">
        <v>153</v>
      </c>
      <c r="P239" s="20">
        <v>173547</v>
      </c>
      <c r="Q239" s="13">
        <v>660</v>
      </c>
      <c r="R239" s="20">
        <v>262.95</v>
      </c>
      <c r="S239" s="15">
        <v>60</v>
      </c>
      <c r="T239" s="15">
        <v>300</v>
      </c>
      <c r="U239" s="15">
        <v>300</v>
      </c>
      <c r="V239" s="13" t="s">
        <v>1001</v>
      </c>
      <c r="W239" s="13" t="s">
        <v>202</v>
      </c>
      <c r="X239" s="13">
        <v>481</v>
      </c>
      <c r="Y239" s="13" t="s">
        <v>476</v>
      </c>
      <c r="Z239" s="13" t="s">
        <v>145</v>
      </c>
      <c r="AA239" s="15">
        <v>0</v>
      </c>
      <c r="AB239" s="20">
        <v>0</v>
      </c>
      <c r="AC239" s="15">
        <v>0</v>
      </c>
      <c r="AD239" s="20">
        <f t="shared" si="215"/>
        <v>0</v>
      </c>
      <c r="AE239" s="15">
        <v>0</v>
      </c>
      <c r="AF239" s="20">
        <f t="shared" si="216"/>
        <v>0</v>
      </c>
      <c r="AG239" s="15">
        <v>0</v>
      </c>
      <c r="AH239" s="20">
        <f t="shared" si="217"/>
        <v>0</v>
      </c>
      <c r="AI239" s="15">
        <v>0</v>
      </c>
      <c r="AJ239" s="20">
        <f t="shared" si="218"/>
        <v>0</v>
      </c>
      <c r="AK239" s="15">
        <v>0</v>
      </c>
      <c r="AL239" s="20">
        <f t="shared" si="219"/>
        <v>0</v>
      </c>
      <c r="AM239" s="15">
        <v>0</v>
      </c>
      <c r="AN239" s="20">
        <v>0</v>
      </c>
      <c r="AO239" s="16">
        <v>0</v>
      </c>
      <c r="AP239" s="20">
        <v>0</v>
      </c>
      <c r="AQ239" s="16">
        <v>0</v>
      </c>
      <c r="AR239" s="20">
        <v>0</v>
      </c>
      <c r="AS239" s="16">
        <v>0</v>
      </c>
      <c r="AT239" s="20">
        <v>0</v>
      </c>
      <c r="AU239" s="16">
        <v>0</v>
      </c>
      <c r="AV239" s="20">
        <v>0</v>
      </c>
      <c r="AW239" s="16">
        <v>0</v>
      </c>
      <c r="AX239" s="20">
        <v>0</v>
      </c>
      <c r="AY239" s="16">
        <v>0</v>
      </c>
      <c r="AZ239" s="20">
        <v>0</v>
      </c>
      <c r="BA239" s="16">
        <v>0</v>
      </c>
      <c r="BB239" s="20">
        <v>0</v>
      </c>
      <c r="BC239" s="13" t="s">
        <v>145</v>
      </c>
      <c r="BD239" s="16">
        <v>60</v>
      </c>
      <c r="BE239" s="16">
        <v>300</v>
      </c>
      <c r="BF239" s="16">
        <v>300</v>
      </c>
      <c r="BG239" s="16">
        <f t="shared" si="220"/>
        <v>660</v>
      </c>
      <c r="BH239" s="20">
        <f t="shared" si="222"/>
        <v>262.95</v>
      </c>
      <c r="BI239" s="20">
        <f>Table1[[#This Row],[Check 2 Students Total]]*Table1[[#This Row],[Summer 2018 Price Check]]</f>
        <v>173547</v>
      </c>
      <c r="BJ239" s="16">
        <v>0</v>
      </c>
      <c r="BK239" s="20">
        <f>Table1[[#This Row],[Summer 2018 Price Check]]*BJ239</f>
        <v>0</v>
      </c>
      <c r="BL239" s="16">
        <v>0</v>
      </c>
      <c r="BM239" s="20">
        <v>0</v>
      </c>
      <c r="BN239" s="15">
        <v>0</v>
      </c>
      <c r="BO239" s="20">
        <f>Table1[[#This Row],[Summer 2018 Price Check]]*Table1[[#This Row],[Spring 2019 Students]]</f>
        <v>0</v>
      </c>
      <c r="BP239" s="16">
        <f t="shared" si="196"/>
        <v>0</v>
      </c>
      <c r="BQ239" s="20">
        <f t="shared" si="197"/>
        <v>0</v>
      </c>
      <c r="BR239" s="13" t="s">
        <v>145</v>
      </c>
      <c r="BS239" s="16">
        <v>60</v>
      </c>
      <c r="BT239" s="16">
        <v>300</v>
      </c>
      <c r="BU239" s="16">
        <v>300</v>
      </c>
      <c r="BV239" s="16">
        <f t="shared" si="221"/>
        <v>660</v>
      </c>
      <c r="BW239" s="20">
        <f t="shared" si="223"/>
        <v>262.95</v>
      </c>
      <c r="BX239" s="20">
        <f t="shared" si="199"/>
        <v>173547</v>
      </c>
      <c r="BY239" s="13" t="s">
        <v>1001</v>
      </c>
      <c r="BZ239" s="15">
        <f>IF(Table1[[#This Row],[Check 3 Status]]="Continued", Table1[[#This Row],[Check 3 Students Summer]], 0)</f>
        <v>60</v>
      </c>
      <c r="CA239" s="20">
        <f>Table1[[#This Row],[Check 3 Per Student Savings]]*BZ239</f>
        <v>15777</v>
      </c>
      <c r="CB239" s="15">
        <f>IF(Table1[[#This Row],[Check 3 Status]]="Continued", Table1[[#This Row],[Check 3 Students Fall]], 0)</f>
        <v>300</v>
      </c>
      <c r="CC239" s="20">
        <f>Table1[[#This Row],[Check 3 Per Student Savings]]*CB239</f>
        <v>78885</v>
      </c>
      <c r="CD239" s="15">
        <f>IF(Table1[[#This Row],[Check 3 Status]]="Continued", Table1[[#This Row],[Check 3 Students Spring]], 0)</f>
        <v>300</v>
      </c>
      <c r="CE239" s="20">
        <f>Table1[[#This Row],[Check 3 Per Student Savings]]*CD239</f>
        <v>78885</v>
      </c>
      <c r="CF239" s="15">
        <f t="shared" si="200"/>
        <v>660</v>
      </c>
      <c r="CG239" s="20">
        <f t="shared" si="201"/>
        <v>173547</v>
      </c>
      <c r="CH239" s="20" t="s">
        <v>204</v>
      </c>
      <c r="CI239" s="15">
        <v>60</v>
      </c>
      <c r="CJ239" s="15">
        <v>300</v>
      </c>
      <c r="CK239" s="15">
        <v>300</v>
      </c>
      <c r="CL239" s="15">
        <v>0</v>
      </c>
      <c r="CM239" s="20">
        <v>262.95</v>
      </c>
      <c r="CN239" s="20">
        <f t="shared" si="202"/>
        <v>0</v>
      </c>
      <c r="CO239" s="15">
        <f>Table1[[#This Row],[Check 4 Students Summer]]</f>
        <v>60</v>
      </c>
      <c r="CP239" s="20">
        <f>Table1[[#This Row],[Check 4 Per Student Savings]]*CO239</f>
        <v>15777</v>
      </c>
      <c r="CQ239" s="27">
        <f>IF(Table1[[#This Row],[Check 4 Status]]="Continued", Table1[[#This Row],[Check 4 Students Fall]], 0)</f>
        <v>0</v>
      </c>
      <c r="CR239" s="26">
        <f>Table1[[#This Row],[Check 4 Per Student Savings]]*CQ239</f>
        <v>0</v>
      </c>
      <c r="CS239" s="27">
        <f>IF(Table1[[#This Row],[Check 4 Status]]="Continued", Table1[[#This Row],[Check 4 Students Spring]], 0)</f>
        <v>0</v>
      </c>
      <c r="CT239" s="26">
        <f>Table1[[#This Row],[Check 4 Per Student Savings]]*CS239</f>
        <v>0</v>
      </c>
      <c r="CU239" s="90">
        <f t="shared" si="203"/>
        <v>60</v>
      </c>
      <c r="CV239" s="26">
        <f t="shared" si="204"/>
        <v>15777</v>
      </c>
      <c r="CW239" s="20" t="s">
        <v>204</v>
      </c>
      <c r="CX239" s="27">
        <v>60</v>
      </c>
      <c r="CY239" s="27">
        <v>300</v>
      </c>
      <c r="CZ239" s="27">
        <v>300</v>
      </c>
      <c r="DA239" s="15">
        <f t="shared" si="205"/>
        <v>660</v>
      </c>
      <c r="DB239" s="26">
        <v>262.95</v>
      </c>
      <c r="DC239" s="20">
        <f t="shared" si="206"/>
        <v>173547</v>
      </c>
      <c r="DD239" s="23" t="s">
        <v>136</v>
      </c>
      <c r="DE239" s="15">
        <f>IF(Table1[[#This Row],[Check 5 Status]]="Continued", Table1[[#This Row],[Check 5 Students Summer]], 0)</f>
        <v>0</v>
      </c>
      <c r="DF239" s="20">
        <f>Table1[[#This Row],[Check 5 Per Student Savings]]*DE239</f>
        <v>0</v>
      </c>
      <c r="DG239" s="15">
        <f>IF(Table1[[#This Row],[Check 5 Status]]="Continued", Table1[[#This Row],[Check 5 Students Fall]], 0)</f>
        <v>0</v>
      </c>
      <c r="DH239" s="20">
        <f>Table1[[#This Row],[Check 5 Per Student Savings]]*DG239</f>
        <v>0</v>
      </c>
      <c r="DI239" s="15">
        <f>IF(Table1[[#This Row],[Check 5 Status]]="Continued", Table1[[#This Row],[Check 5 Students Spring]], 0)</f>
        <v>0</v>
      </c>
      <c r="DJ239" s="20">
        <f>Table1[[#This Row],[Check 5 Per Student Savings]]*DI239</f>
        <v>0</v>
      </c>
      <c r="DK239" s="15">
        <f t="shared" si="207"/>
        <v>0</v>
      </c>
      <c r="DL239" s="20">
        <f t="shared" si="208"/>
        <v>0</v>
      </c>
      <c r="DM239" s="20" t="s">
        <v>204</v>
      </c>
      <c r="DN239" s="27">
        <v>60</v>
      </c>
      <c r="DO239" s="27">
        <v>300</v>
      </c>
      <c r="DP239" s="27">
        <v>300</v>
      </c>
      <c r="DQ239" s="15">
        <f t="shared" si="209"/>
        <v>660</v>
      </c>
      <c r="DR239" s="26">
        <v>262.95</v>
      </c>
      <c r="DS239" s="20">
        <f t="shared" si="210"/>
        <v>173547</v>
      </c>
      <c r="DT239" s="23" t="s">
        <v>136</v>
      </c>
      <c r="DU239" s="15">
        <f>IF(Table1[[#This Row],[Check 6 Status]]="Continued", Table1[[#This Row],[Check 6 Students Summer]], 0)</f>
        <v>0</v>
      </c>
      <c r="DV239" s="20">
        <f>Table1[[#This Row],[Check 6 Per Student Savings]]*DU239</f>
        <v>0</v>
      </c>
      <c r="DW239" s="15">
        <f>IF(Table1[[#This Row],[Check 6 Status]]="Continued", Table1[[#This Row],[Check 6 Students Fall]], 0)</f>
        <v>0</v>
      </c>
      <c r="DX239" s="20">
        <f>Table1[[#This Row],[Check 6 Per Student Savings]]*DW239</f>
        <v>0</v>
      </c>
      <c r="DY239" s="15">
        <f>IF(Table1[[#This Row],[Check 6 Status]]="Continued", Table1[[#This Row],[Check 6 Students Spring]], 0)</f>
        <v>0</v>
      </c>
      <c r="DZ239" s="20">
        <f>Table1[[#This Row],[Check 6 Per Student Savings]]*DY239</f>
        <v>0</v>
      </c>
      <c r="EA239" s="15">
        <f t="shared" si="211"/>
        <v>0</v>
      </c>
      <c r="EB239" s="20">
        <f t="shared" si="212"/>
        <v>0</v>
      </c>
      <c r="EC239"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720</v>
      </c>
      <c r="ED239"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189324</v>
      </c>
      <c r="EE239" s="20">
        <f>Table1[[#This Row],[Grand Total Savings]]/Table1[[#This Row],[Total Award]]</f>
        <v>17.53</v>
      </c>
      <c r="EF239" s="13"/>
      <c r="EG239" s="13"/>
      <c r="EH239" s="13"/>
      <c r="EI239" s="13"/>
      <c r="EJ239" s="13"/>
      <c r="EK239" s="13"/>
      <c r="EL239" s="13"/>
      <c r="FB239" s="13"/>
      <c r="FC239" s="13"/>
      <c r="FD239" s="13"/>
      <c r="FE239" s="13"/>
    </row>
    <row r="240" spans="1:161" x14ac:dyDescent="0.25">
      <c r="A240" s="116">
        <v>382</v>
      </c>
      <c r="B240" s="126" t="s">
        <v>977</v>
      </c>
      <c r="C240" s="23" t="s">
        <v>3</v>
      </c>
      <c r="D240" s="71" t="s">
        <v>134</v>
      </c>
      <c r="E240" s="13" t="s">
        <v>219</v>
      </c>
      <c r="F240" s="91">
        <v>10800</v>
      </c>
      <c r="G240" s="23" t="s">
        <v>136</v>
      </c>
      <c r="H240" s="28" t="s">
        <v>822</v>
      </c>
      <c r="I240" s="28" t="s">
        <v>1002</v>
      </c>
      <c r="J240" s="28" t="s">
        <v>1003</v>
      </c>
      <c r="K240" s="28" t="s">
        <v>1004</v>
      </c>
      <c r="L240" s="28" t="s">
        <v>277</v>
      </c>
      <c r="M240" s="13" t="e" cm="1">
        <f t="array" ref="M240">_xlfn.XLOOKUP(Table1[[#This Row],[Grant '#]],#REF!,#REF!, "Not Found")</f>
        <v>#REF!</v>
      </c>
      <c r="N240" s="13" t="e" cm="1">
        <f t="array" ref="N240">_xlfn.XLOOKUP(Table1[[#This Row],[Grant '#]],#REF!,#REF!, "Not Found")</f>
        <v>#REF!</v>
      </c>
      <c r="O240" s="13" t="e" cm="1">
        <f t="array" ref="O240">_xlfn.XLOOKUP(Table1[[#This Row],[Grant '#]],#REF!,#REF!, "Not Found")</f>
        <v>#REF!</v>
      </c>
      <c r="P240" s="20">
        <v>19510</v>
      </c>
      <c r="Q240" s="13">
        <v>96</v>
      </c>
      <c r="R240" s="20">
        <v>203.25</v>
      </c>
      <c r="S240" s="15">
        <v>0</v>
      </c>
      <c r="T240" s="15">
        <v>48</v>
      </c>
      <c r="U240" s="15">
        <v>48</v>
      </c>
      <c r="V240" s="13" t="s">
        <v>554</v>
      </c>
      <c r="W240" s="13" t="s">
        <v>144</v>
      </c>
      <c r="Z240" s="13" t="s">
        <v>145</v>
      </c>
      <c r="AA240" s="15">
        <v>0</v>
      </c>
      <c r="AB240" s="20">
        <v>0</v>
      </c>
      <c r="AC240" s="15">
        <v>0</v>
      </c>
      <c r="AD240" s="20">
        <f t="shared" si="215"/>
        <v>0</v>
      </c>
      <c r="AE240" s="15">
        <v>0</v>
      </c>
      <c r="AF240" s="20">
        <f t="shared" si="216"/>
        <v>0</v>
      </c>
      <c r="AG240" s="15">
        <v>0</v>
      </c>
      <c r="AH240" s="20">
        <f t="shared" si="217"/>
        <v>0</v>
      </c>
      <c r="AI240" s="15">
        <v>0</v>
      </c>
      <c r="AJ240" s="20">
        <f t="shared" si="218"/>
        <v>0</v>
      </c>
      <c r="AK240" s="15">
        <v>0</v>
      </c>
      <c r="AL240" s="20">
        <f t="shared" si="219"/>
        <v>0</v>
      </c>
      <c r="AM240" s="15">
        <v>0</v>
      </c>
      <c r="AN240" s="20">
        <v>0</v>
      </c>
      <c r="AO240" s="16">
        <v>0</v>
      </c>
      <c r="AP240" s="20">
        <v>0</v>
      </c>
      <c r="AQ240" s="16">
        <v>0</v>
      </c>
      <c r="AR240" s="20">
        <v>0</v>
      </c>
      <c r="AS240" s="16">
        <v>0</v>
      </c>
      <c r="AT240" s="20">
        <v>0</v>
      </c>
      <c r="AU240" s="16">
        <v>0</v>
      </c>
      <c r="AV240" s="20">
        <v>0</v>
      </c>
      <c r="AW240" s="16">
        <v>0</v>
      </c>
      <c r="AX240" s="20">
        <v>0</v>
      </c>
      <c r="AY240" s="16">
        <v>0</v>
      </c>
      <c r="AZ240" s="20">
        <v>0</v>
      </c>
      <c r="BA240" s="16">
        <v>0</v>
      </c>
      <c r="BB240" s="20">
        <v>0</v>
      </c>
      <c r="BC240" s="13" t="s">
        <v>145</v>
      </c>
      <c r="BD240" s="16">
        <v>0</v>
      </c>
      <c r="BE240" s="16">
        <v>48</v>
      </c>
      <c r="BF240" s="16">
        <v>48</v>
      </c>
      <c r="BG240" s="16">
        <f t="shared" si="220"/>
        <v>96</v>
      </c>
      <c r="BH240" s="20">
        <f t="shared" si="222"/>
        <v>203.25</v>
      </c>
      <c r="BI240" s="20">
        <f>Table1[[#This Row],[Check 2 Students Total]]*Table1[[#This Row],[Summer 2018 Price Check]]</f>
        <v>19512</v>
      </c>
      <c r="BJ240" s="16">
        <v>0</v>
      </c>
      <c r="BK240" s="20">
        <f>Table1[[#This Row],[Summer 2018 Price Check]]*BJ240</f>
        <v>0</v>
      </c>
      <c r="BL240" s="16">
        <v>0</v>
      </c>
      <c r="BM240" s="20">
        <v>0</v>
      </c>
      <c r="BN240" s="15">
        <f>IF(Table1[[#This Row],[Sustainability Check 2 (2018-2019) Status]]="Continued", Table1[Check 2 Students Spring], 0)</f>
        <v>48</v>
      </c>
      <c r="BO240" s="20">
        <f>Table1[[#This Row],[Summer 2018 Price Check]]*Table1[[#This Row],[Spring 2019 Students]]</f>
        <v>9756</v>
      </c>
      <c r="BP240" s="16">
        <f t="shared" si="196"/>
        <v>48</v>
      </c>
      <c r="BQ240" s="20">
        <f t="shared" si="197"/>
        <v>9756</v>
      </c>
      <c r="BR240" s="13" t="s">
        <v>145</v>
      </c>
      <c r="BS240" s="16">
        <v>0</v>
      </c>
      <c r="BT240" s="16">
        <v>48</v>
      </c>
      <c r="BU240" s="16">
        <v>48</v>
      </c>
      <c r="BV240" s="16">
        <f t="shared" si="221"/>
        <v>96</v>
      </c>
      <c r="BW240" s="20">
        <f t="shared" si="223"/>
        <v>203.25</v>
      </c>
      <c r="BX240" s="20">
        <f t="shared" si="199"/>
        <v>19512</v>
      </c>
      <c r="BY240" s="13" t="s">
        <v>554</v>
      </c>
      <c r="BZ240" s="15">
        <f>IF(Table1[[#This Row],[Check 3 Status]]="Continued", Table1[[#This Row],[Check 3 Students Summer]], 0)</f>
        <v>0</v>
      </c>
      <c r="CA240" s="20">
        <f>Table1[[#This Row],[Check 3 Per Student Savings]]*BZ240</f>
        <v>0</v>
      </c>
      <c r="CB240" s="15">
        <f>IF(Table1[[#This Row],[Check 3 Status]]="Continued", Table1[[#This Row],[Check 3 Students Fall]], 0)</f>
        <v>48</v>
      </c>
      <c r="CC240" s="20">
        <f>Table1[[#This Row],[Check 3 Per Student Savings]]*CB240</f>
        <v>9756</v>
      </c>
      <c r="CD240" s="15">
        <f>IF(Table1[[#This Row],[Check 3 Status]]="Continued", Table1[[#This Row],[Check 3 Students Spring]], 0)</f>
        <v>48</v>
      </c>
      <c r="CE240" s="20">
        <f>Table1[[#This Row],[Check 3 Per Student Savings]]*CD240</f>
        <v>9756</v>
      </c>
      <c r="CF240" s="15">
        <f t="shared" si="200"/>
        <v>96</v>
      </c>
      <c r="CG240" s="20">
        <f t="shared" si="201"/>
        <v>19512</v>
      </c>
      <c r="CH240" s="20" t="s">
        <v>145</v>
      </c>
      <c r="CI240" s="15">
        <v>0</v>
      </c>
      <c r="CJ240" s="15">
        <v>48</v>
      </c>
      <c r="CK240" s="15">
        <v>48</v>
      </c>
      <c r="CL240" s="15">
        <f>CI240+CJ240+CK240</f>
        <v>96</v>
      </c>
      <c r="CM240" s="20">
        <v>203.25</v>
      </c>
      <c r="CN240" s="20">
        <f t="shared" si="202"/>
        <v>19512</v>
      </c>
      <c r="CO240" s="15">
        <f>IF(Table1[[#This Row],[Check 4 Status]]="Continued", Table1[[#This Row],[Check 4 Students Summer]], 0)</f>
        <v>0</v>
      </c>
      <c r="CP240" s="20">
        <f>Table1[[#This Row],[Check 4 Per Student Savings]]*CO240</f>
        <v>0</v>
      </c>
      <c r="CQ240" s="15">
        <f>IF(Table1[[#This Row],[Check 4 Status]]="Continued", Table1[[#This Row],[Check 4 Students Fall]], 0)</f>
        <v>48</v>
      </c>
      <c r="CR240" s="20">
        <f>Table1[[#This Row],[Check 4 Per Student Savings]]*CQ240</f>
        <v>9756</v>
      </c>
      <c r="CS240" s="15">
        <f>IF(Table1[[#This Row],[Check 4 Status]]="Continued", Table1[[#This Row],[Check 4 Students Spring]], 0)</f>
        <v>48</v>
      </c>
      <c r="CT240" s="20">
        <f>Table1[[#This Row],[Check 4 Per Student Savings]]*CS240</f>
        <v>9756</v>
      </c>
      <c r="CU240" s="89">
        <f t="shared" si="203"/>
        <v>96</v>
      </c>
      <c r="CV240" s="20">
        <f t="shared" si="204"/>
        <v>19512</v>
      </c>
      <c r="CW240" s="20" t="s">
        <v>145</v>
      </c>
      <c r="CX240" s="15">
        <v>0</v>
      </c>
      <c r="CY240" s="15">
        <v>32</v>
      </c>
      <c r="CZ240" s="15">
        <v>32</v>
      </c>
      <c r="DA240" s="15">
        <f t="shared" si="205"/>
        <v>64</v>
      </c>
      <c r="DB240" s="20">
        <v>203.25</v>
      </c>
      <c r="DC240" s="20">
        <f t="shared" si="206"/>
        <v>13008</v>
      </c>
      <c r="DD240" s="23" t="s">
        <v>136</v>
      </c>
      <c r="DE240" s="15">
        <f>IF(Table1[[#This Row],[Check 5 Status]]="Continued", Table1[[#This Row],[Check 5 Students Summer]], 0)</f>
        <v>0</v>
      </c>
      <c r="DF240" s="20">
        <f>Table1[[#This Row],[Check 5 Per Student Savings]]*DE240</f>
        <v>0</v>
      </c>
      <c r="DG240" s="15">
        <f>IF(Table1[[#This Row],[Check 5 Status]]="Continued", Table1[[#This Row],[Check 5 Students Fall]], 0)</f>
        <v>32</v>
      </c>
      <c r="DH240" s="20">
        <f>Table1[[#This Row],[Check 5 Per Student Savings]]*DG240</f>
        <v>6504</v>
      </c>
      <c r="DI240" s="15">
        <f>IF(Table1[[#This Row],[Check 5 Status]]="Continued", Table1[[#This Row],[Check 5 Students Spring]], 0)</f>
        <v>32</v>
      </c>
      <c r="DJ240" s="20">
        <f>Table1[[#This Row],[Check 5 Per Student Savings]]*DI240</f>
        <v>6504</v>
      </c>
      <c r="DK240" s="15">
        <f t="shared" si="207"/>
        <v>64</v>
      </c>
      <c r="DL240" s="20">
        <f t="shared" si="208"/>
        <v>13008</v>
      </c>
      <c r="DM240" s="20" t="s">
        <v>145</v>
      </c>
      <c r="DN240" s="15">
        <v>0</v>
      </c>
      <c r="DO240" s="15">
        <v>15</v>
      </c>
      <c r="DP240" s="15">
        <v>15</v>
      </c>
      <c r="DQ240" s="15">
        <f t="shared" si="209"/>
        <v>30</v>
      </c>
      <c r="DR240" s="20">
        <v>203.25</v>
      </c>
      <c r="DS240" s="20">
        <f t="shared" si="210"/>
        <v>6097.5</v>
      </c>
      <c r="DT240" s="23" t="s">
        <v>136</v>
      </c>
      <c r="DU240" s="15">
        <f>IF(Table1[[#This Row],[Check 6 Status]]="Continued", Table1[[#This Row],[Check 6 Students Summer]], 0)</f>
        <v>0</v>
      </c>
      <c r="DV240" s="20">
        <f>Table1[[#This Row],[Check 6 Per Student Savings]]*DU240</f>
        <v>0</v>
      </c>
      <c r="DW240" s="15">
        <f>IF(Table1[[#This Row],[Check 6 Status]]="Continued", Table1[[#This Row],[Check 6 Students Fall]], 0)</f>
        <v>15</v>
      </c>
      <c r="DX240" s="20">
        <f>Table1[[#This Row],[Check 6 Per Student Savings]]*DW240</f>
        <v>3048.75</v>
      </c>
      <c r="DY240" s="15">
        <f>IF(Table1[[#This Row],[Check 6 Status]]="Continued", Table1[[#This Row],[Check 6 Students Spring]], 0)</f>
        <v>15</v>
      </c>
      <c r="DZ240" s="20">
        <f>Table1[[#This Row],[Check 6 Per Student Savings]]*DY240</f>
        <v>3048.75</v>
      </c>
      <c r="EA240" s="15">
        <f t="shared" si="211"/>
        <v>30</v>
      </c>
      <c r="EB240" s="20">
        <f t="shared" si="212"/>
        <v>6097.5</v>
      </c>
      <c r="EC240"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334</v>
      </c>
      <c r="ED240"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67885.5</v>
      </c>
      <c r="EE240" s="20">
        <f>Table1[[#This Row],[Grand Total Savings]]/Table1[[#This Row],[Total Award]]</f>
        <v>6.2856944444444443</v>
      </c>
      <c r="EF240" s="13"/>
      <c r="EG240" s="13"/>
      <c r="EH240" s="13"/>
      <c r="EI240" s="13"/>
      <c r="EJ240" s="13"/>
      <c r="EK240" s="13"/>
      <c r="EL240" s="13"/>
      <c r="FB240" s="13"/>
      <c r="FC240" s="13"/>
      <c r="FD240" s="13"/>
      <c r="FE240" s="13"/>
    </row>
    <row r="241" spans="1:161" x14ac:dyDescent="0.25">
      <c r="A241" s="116">
        <v>383</v>
      </c>
      <c r="B241" s="23" t="s">
        <v>977</v>
      </c>
      <c r="C241" s="23" t="s">
        <v>3</v>
      </c>
      <c r="D241" s="71" t="s">
        <v>134</v>
      </c>
      <c r="E241" s="13" t="s">
        <v>183</v>
      </c>
      <c r="F241" s="52">
        <v>10800</v>
      </c>
      <c r="G241" s="23" t="s">
        <v>136</v>
      </c>
      <c r="H241" s="28" t="s">
        <v>1005</v>
      </c>
      <c r="I241" s="28" t="s">
        <v>1006</v>
      </c>
      <c r="J241" s="28" t="s">
        <v>993</v>
      </c>
      <c r="K241" s="28" t="s">
        <v>994</v>
      </c>
      <c r="L241" s="28" t="s">
        <v>305</v>
      </c>
      <c r="M241" s="13" t="s">
        <v>163</v>
      </c>
      <c r="N241" s="13" t="s">
        <v>163</v>
      </c>
      <c r="O241" s="13" t="s">
        <v>163</v>
      </c>
      <c r="P241" s="20">
        <v>104414</v>
      </c>
      <c r="Q241" s="13">
        <v>1156</v>
      </c>
      <c r="R241" s="20">
        <v>166</v>
      </c>
      <c r="S241" s="15">
        <v>262</v>
      </c>
      <c r="T241" s="15">
        <v>629</v>
      </c>
      <c r="U241" s="15">
        <v>527</v>
      </c>
      <c r="V241" s="13" t="s">
        <v>986</v>
      </c>
      <c r="W241" s="13" t="s">
        <v>144</v>
      </c>
      <c r="Z241" s="13" t="s">
        <v>145</v>
      </c>
      <c r="AA241" s="15">
        <v>0</v>
      </c>
      <c r="AB241" s="20">
        <v>0</v>
      </c>
      <c r="AC241" s="15">
        <v>0</v>
      </c>
      <c r="AD241" s="20">
        <f t="shared" si="215"/>
        <v>0</v>
      </c>
      <c r="AE241" s="15">
        <v>0</v>
      </c>
      <c r="AF241" s="20">
        <f t="shared" si="216"/>
        <v>0</v>
      </c>
      <c r="AG241" s="15">
        <v>0</v>
      </c>
      <c r="AH241" s="20">
        <f t="shared" si="217"/>
        <v>0</v>
      </c>
      <c r="AI241" s="15">
        <v>0</v>
      </c>
      <c r="AJ241" s="20">
        <f t="shared" si="218"/>
        <v>0</v>
      </c>
      <c r="AK241" s="15">
        <v>0</v>
      </c>
      <c r="AL241" s="20">
        <f t="shared" si="219"/>
        <v>0</v>
      </c>
      <c r="AM241" s="15">
        <v>0</v>
      </c>
      <c r="AN241" s="20">
        <v>0</v>
      </c>
      <c r="AO241" s="16">
        <v>0</v>
      </c>
      <c r="AP241" s="20">
        <v>0</v>
      </c>
      <c r="AQ241" s="16">
        <v>0</v>
      </c>
      <c r="AR241" s="20">
        <v>0</v>
      </c>
      <c r="AS241" s="16">
        <v>0</v>
      </c>
      <c r="AT241" s="20">
        <v>0</v>
      </c>
      <c r="AU241" s="16">
        <v>0</v>
      </c>
      <c r="AV241" s="20">
        <v>0</v>
      </c>
      <c r="AW241" s="16">
        <v>0</v>
      </c>
      <c r="AX241" s="20">
        <v>0</v>
      </c>
      <c r="AY241" s="16">
        <v>0</v>
      </c>
      <c r="AZ241" s="20">
        <v>0</v>
      </c>
      <c r="BA241" s="16">
        <v>0</v>
      </c>
      <c r="BB241" s="20">
        <v>0</v>
      </c>
      <c r="BC241" s="13" t="s">
        <v>145</v>
      </c>
      <c r="BD241" s="16">
        <v>262</v>
      </c>
      <c r="BE241" s="16">
        <v>629</v>
      </c>
      <c r="BF241" s="16">
        <v>527</v>
      </c>
      <c r="BG241" s="16">
        <f t="shared" si="220"/>
        <v>1418</v>
      </c>
      <c r="BH241" s="20">
        <f t="shared" si="222"/>
        <v>166</v>
      </c>
      <c r="BI241" s="20">
        <f>Table1[[#This Row],[Check 2 Students Total]]*Table1[[#This Row],[Summer 2018 Price Check]]</f>
        <v>235388</v>
      </c>
      <c r="BJ241" s="16">
        <v>0</v>
      </c>
      <c r="BK241" s="20">
        <f>Table1[[#This Row],[Summer 2018 Price Check]]*BJ241</f>
        <v>0</v>
      </c>
      <c r="BL241" s="16">
        <v>0</v>
      </c>
      <c r="BM241" s="20">
        <v>0</v>
      </c>
      <c r="BN241" s="15">
        <v>0</v>
      </c>
      <c r="BO241" s="20">
        <f>Table1[[#This Row],[Summer 2018 Price Check]]*Table1[[#This Row],[Spring 2019 Students]]</f>
        <v>0</v>
      </c>
      <c r="BP241" s="16">
        <f t="shared" si="196"/>
        <v>0</v>
      </c>
      <c r="BQ241" s="20">
        <f t="shared" si="197"/>
        <v>0</v>
      </c>
      <c r="BR241" s="13" t="s">
        <v>145</v>
      </c>
      <c r="BS241" s="16">
        <v>262</v>
      </c>
      <c r="BT241" s="16">
        <v>629</v>
      </c>
      <c r="BU241" s="16">
        <v>527</v>
      </c>
      <c r="BV241" s="16">
        <f t="shared" si="221"/>
        <v>1418</v>
      </c>
      <c r="BW241" s="20">
        <f t="shared" si="223"/>
        <v>166</v>
      </c>
      <c r="BX241" s="20">
        <f t="shared" si="199"/>
        <v>235388</v>
      </c>
      <c r="BY241" s="13" t="s">
        <v>986</v>
      </c>
      <c r="BZ241" s="15">
        <v>0</v>
      </c>
      <c r="CA241" s="20">
        <v>0</v>
      </c>
      <c r="CB241" s="15">
        <f>IF(Table1[[#This Row],[Check 3 Status]]="Continued", Table1[[#This Row],[Check 3 Students Fall]], 0)</f>
        <v>629</v>
      </c>
      <c r="CC241" s="20">
        <f>Table1[[#This Row],[Check 3 Per Student Savings]]*CB241</f>
        <v>104414</v>
      </c>
      <c r="CD241" s="15">
        <f>IF(Table1[[#This Row],[Check 3 Status]]="Continued", Table1[[#This Row],[Check 3 Students Spring]], 0)</f>
        <v>527</v>
      </c>
      <c r="CE241" s="20">
        <f>Table1[[#This Row],[Check 3 Per Student Savings]]*CD241</f>
        <v>87482</v>
      </c>
      <c r="CF241" s="15">
        <f t="shared" si="200"/>
        <v>1156</v>
      </c>
      <c r="CG241" s="20">
        <f t="shared" si="201"/>
        <v>191896</v>
      </c>
      <c r="CH241" s="20" t="s">
        <v>145</v>
      </c>
      <c r="CI241" s="15">
        <v>262</v>
      </c>
      <c r="CJ241" s="15">
        <v>629</v>
      </c>
      <c r="CK241" s="15">
        <v>527</v>
      </c>
      <c r="CL241" s="15">
        <f>CI241+CJ241+CK241</f>
        <v>1418</v>
      </c>
      <c r="CM241" s="20">
        <v>166</v>
      </c>
      <c r="CN241" s="20">
        <f t="shared" si="202"/>
        <v>235388</v>
      </c>
      <c r="CO241" s="15">
        <f>IF(Table1[[#This Row],[Check 4 Status]]="Continued", Table1[[#This Row],[Check 4 Students Summer]], 0)</f>
        <v>262</v>
      </c>
      <c r="CP241" s="20">
        <f>Table1[[#This Row],[Check 4 Per Student Savings]]*CO241</f>
        <v>43492</v>
      </c>
      <c r="CQ241" s="15">
        <f>IF(Table1[[#This Row],[Check 4 Status]]="Continued", Table1[[#This Row],[Check 4 Students Fall]], 0)</f>
        <v>629</v>
      </c>
      <c r="CR241" s="20">
        <f>Table1[[#This Row],[Check 4 Per Student Savings]]*CQ241</f>
        <v>104414</v>
      </c>
      <c r="CS241" s="15">
        <f>IF(Table1[[#This Row],[Check 4 Status]]="Continued", Table1[[#This Row],[Check 4 Students Spring]], 0)</f>
        <v>527</v>
      </c>
      <c r="CT241" s="20">
        <f>Table1[[#This Row],[Check 4 Per Student Savings]]*CS241</f>
        <v>87482</v>
      </c>
      <c r="CU241" s="89">
        <f t="shared" si="203"/>
        <v>1418</v>
      </c>
      <c r="CV241" s="20">
        <f t="shared" si="204"/>
        <v>235388</v>
      </c>
      <c r="CW241" s="20" t="s">
        <v>145</v>
      </c>
      <c r="CX241" s="15">
        <v>262</v>
      </c>
      <c r="CY241" s="15">
        <v>629</v>
      </c>
      <c r="CZ241" s="15">
        <v>527</v>
      </c>
      <c r="DA241" s="15">
        <f t="shared" si="205"/>
        <v>1418</v>
      </c>
      <c r="DB241" s="20">
        <v>166</v>
      </c>
      <c r="DC241" s="20">
        <f t="shared" si="206"/>
        <v>235388</v>
      </c>
      <c r="DD241" s="23" t="s">
        <v>136</v>
      </c>
      <c r="DE241" s="15">
        <f>IF(Table1[[#This Row],[Check 5 Status]]="Continued", Table1[[#This Row],[Check 5 Students Summer]], 0)</f>
        <v>262</v>
      </c>
      <c r="DF241" s="20">
        <f>Table1[[#This Row],[Check 5 Per Student Savings]]*DE241</f>
        <v>43492</v>
      </c>
      <c r="DG241" s="15">
        <f>IF(Table1[[#This Row],[Check 5 Status]]="Continued", Table1[[#This Row],[Check 5 Students Fall]], 0)</f>
        <v>629</v>
      </c>
      <c r="DH241" s="20">
        <f>Table1[[#This Row],[Check 5 Per Student Savings]]*DG241</f>
        <v>104414</v>
      </c>
      <c r="DI241" s="15">
        <f>IF(Table1[[#This Row],[Check 5 Status]]="Continued", Table1[[#This Row],[Check 5 Students Spring]], 0)</f>
        <v>527</v>
      </c>
      <c r="DJ241" s="20">
        <f>Table1[[#This Row],[Check 5 Per Student Savings]]*DI241</f>
        <v>87482</v>
      </c>
      <c r="DK241" s="15">
        <f t="shared" si="207"/>
        <v>1418</v>
      </c>
      <c r="DL241" s="20">
        <f t="shared" si="208"/>
        <v>235388</v>
      </c>
      <c r="DM241" s="20" t="s">
        <v>145</v>
      </c>
      <c r="DN241" s="15">
        <v>262</v>
      </c>
      <c r="DO241" s="15">
        <v>629</v>
      </c>
      <c r="DP241" s="15">
        <v>527</v>
      </c>
      <c r="DQ241" s="15">
        <f t="shared" si="209"/>
        <v>1418</v>
      </c>
      <c r="DR241" s="20">
        <v>166</v>
      </c>
      <c r="DS241" s="20">
        <f t="shared" si="210"/>
        <v>235388</v>
      </c>
      <c r="DT241" s="23" t="s">
        <v>136</v>
      </c>
      <c r="DU241" s="15">
        <f>IF(Table1[[#This Row],[Check 6 Status]]="Continued", Table1[[#This Row],[Check 6 Students Summer]], 0)</f>
        <v>262</v>
      </c>
      <c r="DV241" s="20">
        <f>Table1[[#This Row],[Check 6 Per Student Savings]]*DU241</f>
        <v>43492</v>
      </c>
      <c r="DW241" s="15">
        <f>IF(Table1[[#This Row],[Check 6 Status]]="Continued", Table1[[#This Row],[Check 6 Students Fall]], 0)</f>
        <v>629</v>
      </c>
      <c r="DX241" s="20">
        <f>Table1[[#This Row],[Check 6 Per Student Savings]]*DW241</f>
        <v>104414</v>
      </c>
      <c r="DY241" s="15">
        <f>IF(Table1[[#This Row],[Check 6 Status]]="Continued", Table1[[#This Row],[Check 6 Students Spring]], 0)</f>
        <v>527</v>
      </c>
      <c r="DZ241" s="20">
        <f>Table1[[#This Row],[Check 6 Per Student Savings]]*DY241</f>
        <v>87482</v>
      </c>
      <c r="EA241" s="15">
        <f t="shared" si="211"/>
        <v>1418</v>
      </c>
      <c r="EB241" s="20">
        <f t="shared" si="212"/>
        <v>235388</v>
      </c>
      <c r="EC241"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5410</v>
      </c>
      <c r="ED241"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898060</v>
      </c>
      <c r="EE241" s="20">
        <f>Table1[[#This Row],[Grand Total Savings]]/Table1[[#This Row],[Total Award]]</f>
        <v>83.153703703703698</v>
      </c>
      <c r="EF241" s="13"/>
      <c r="EG241" s="13"/>
      <c r="EH241" s="13"/>
      <c r="EI241" s="13"/>
      <c r="EJ241" s="13"/>
      <c r="EK241" s="13"/>
      <c r="EL241" s="13"/>
      <c r="FB241" s="13"/>
      <c r="FC241" s="13"/>
      <c r="FD241" s="13"/>
      <c r="FE241" s="13"/>
    </row>
    <row r="242" spans="1:161" x14ac:dyDescent="0.25">
      <c r="A242" s="116">
        <v>385</v>
      </c>
      <c r="B242" s="126" t="s">
        <v>977</v>
      </c>
      <c r="C242" s="23" t="s">
        <v>3</v>
      </c>
      <c r="D242" s="71" t="s">
        <v>134</v>
      </c>
      <c r="E242" s="13" t="s">
        <v>324</v>
      </c>
      <c r="F242" s="52">
        <v>10800</v>
      </c>
      <c r="G242" s="23" t="s">
        <v>136</v>
      </c>
      <c r="H242" s="28" t="s">
        <v>1007</v>
      </c>
      <c r="I242" s="28" t="s">
        <v>1008</v>
      </c>
      <c r="J242" s="28" t="s">
        <v>1009</v>
      </c>
      <c r="K242" s="28" t="s">
        <v>1010</v>
      </c>
      <c r="L242" s="28" t="s">
        <v>241</v>
      </c>
      <c r="M242" s="13" t="s">
        <v>163</v>
      </c>
      <c r="N242" s="13" t="s">
        <v>163</v>
      </c>
      <c r="O242" s="13" t="s">
        <v>163</v>
      </c>
      <c r="P242" s="20">
        <v>104482</v>
      </c>
      <c r="Q242" s="13">
        <v>350</v>
      </c>
      <c r="R242" s="20">
        <v>298.52</v>
      </c>
      <c r="S242" s="15">
        <v>35</v>
      </c>
      <c r="T242" s="15">
        <v>175</v>
      </c>
      <c r="U242" s="15">
        <v>140</v>
      </c>
      <c r="V242" s="13" t="s">
        <v>986</v>
      </c>
      <c r="W242" s="13" t="s">
        <v>144</v>
      </c>
      <c r="Z242" s="13" t="s">
        <v>145</v>
      </c>
      <c r="AA242" s="15">
        <v>0</v>
      </c>
      <c r="AB242" s="20">
        <v>0</v>
      </c>
      <c r="AC242" s="15">
        <v>0</v>
      </c>
      <c r="AD242" s="20">
        <f t="shared" si="215"/>
        <v>0</v>
      </c>
      <c r="AE242" s="15">
        <v>0</v>
      </c>
      <c r="AF242" s="20">
        <f t="shared" si="216"/>
        <v>0</v>
      </c>
      <c r="AG242" s="15">
        <v>0</v>
      </c>
      <c r="AH242" s="20">
        <f t="shared" si="217"/>
        <v>0</v>
      </c>
      <c r="AI242" s="15">
        <v>0</v>
      </c>
      <c r="AJ242" s="20">
        <f t="shared" si="218"/>
        <v>0</v>
      </c>
      <c r="AK242" s="15">
        <v>0</v>
      </c>
      <c r="AL242" s="20">
        <f t="shared" si="219"/>
        <v>0</v>
      </c>
      <c r="AM242" s="15">
        <v>0</v>
      </c>
      <c r="AN242" s="20">
        <v>0</v>
      </c>
      <c r="AO242" s="16">
        <v>0</v>
      </c>
      <c r="AP242" s="20">
        <v>0</v>
      </c>
      <c r="AQ242" s="16">
        <v>0</v>
      </c>
      <c r="AR242" s="20">
        <v>0</v>
      </c>
      <c r="AS242" s="16">
        <v>0</v>
      </c>
      <c r="AT242" s="20">
        <v>0</v>
      </c>
      <c r="AU242" s="16">
        <v>0</v>
      </c>
      <c r="AV242" s="20">
        <v>0</v>
      </c>
      <c r="AW242" s="16">
        <v>0</v>
      </c>
      <c r="AX242" s="20">
        <v>0</v>
      </c>
      <c r="AY242" s="16">
        <v>0</v>
      </c>
      <c r="AZ242" s="20">
        <v>0</v>
      </c>
      <c r="BA242" s="16">
        <v>0</v>
      </c>
      <c r="BB242" s="20">
        <v>0</v>
      </c>
      <c r="BC242" s="13" t="s">
        <v>145</v>
      </c>
      <c r="BD242" s="16">
        <v>35</v>
      </c>
      <c r="BE242" s="16">
        <v>175</v>
      </c>
      <c r="BF242" s="16">
        <v>140</v>
      </c>
      <c r="BG242" s="16">
        <f t="shared" si="220"/>
        <v>350</v>
      </c>
      <c r="BH242" s="20">
        <f t="shared" si="222"/>
        <v>298.52</v>
      </c>
      <c r="BI242" s="20">
        <f>Table1[[#This Row],[Check 2 Students Total]]*Table1[[#This Row],[Summer 2018 Price Check]]</f>
        <v>104482</v>
      </c>
      <c r="BJ242" s="16">
        <v>0</v>
      </c>
      <c r="BK242" s="20">
        <f>Table1[[#This Row],[Summer 2018 Price Check]]*BJ242</f>
        <v>0</v>
      </c>
      <c r="BL242" s="16">
        <v>0</v>
      </c>
      <c r="BM242" s="20">
        <v>0</v>
      </c>
      <c r="BN242" s="15">
        <v>0</v>
      </c>
      <c r="BO242" s="20">
        <f>Table1[[#This Row],[Summer 2018 Price Check]]*Table1[[#This Row],[Spring 2019 Students]]</f>
        <v>0</v>
      </c>
      <c r="BP242" s="16">
        <f t="shared" si="196"/>
        <v>0</v>
      </c>
      <c r="BQ242" s="20">
        <f t="shared" si="197"/>
        <v>0</v>
      </c>
      <c r="BR242" s="13" t="s">
        <v>145</v>
      </c>
      <c r="BS242" s="16">
        <v>35</v>
      </c>
      <c r="BT242" s="16">
        <v>175</v>
      </c>
      <c r="BU242" s="16">
        <v>140</v>
      </c>
      <c r="BV242" s="16">
        <f t="shared" si="221"/>
        <v>350</v>
      </c>
      <c r="BW242" s="20">
        <f t="shared" si="223"/>
        <v>298.52</v>
      </c>
      <c r="BX242" s="20">
        <f t="shared" si="199"/>
        <v>104482</v>
      </c>
      <c r="BY242" s="13" t="s">
        <v>986</v>
      </c>
      <c r="BZ242" s="15">
        <v>0</v>
      </c>
      <c r="CA242" s="20">
        <v>0</v>
      </c>
      <c r="CB242" s="15">
        <f>IF(Table1[[#This Row],[Check 3 Status]]="Continued", Table1[[#This Row],[Check 3 Students Fall]], 0)</f>
        <v>175</v>
      </c>
      <c r="CC242" s="20">
        <f>Table1[[#This Row],[Check 3 Per Student Savings]]*CB242</f>
        <v>52241</v>
      </c>
      <c r="CD242" s="15">
        <f>IF(Table1[[#This Row],[Check 3 Status]]="Continued", Table1[[#This Row],[Check 3 Students Spring]], 0)</f>
        <v>140</v>
      </c>
      <c r="CE242" s="20">
        <f>Table1[[#This Row],[Check 3 Per Student Savings]]*CD242</f>
        <v>41792.799999999996</v>
      </c>
      <c r="CF242" s="15">
        <f t="shared" si="200"/>
        <v>315</v>
      </c>
      <c r="CG242" s="20">
        <f t="shared" si="201"/>
        <v>94033.799999999988</v>
      </c>
      <c r="CH242" s="20" t="s">
        <v>155</v>
      </c>
      <c r="CI242" s="15">
        <v>35</v>
      </c>
      <c r="CJ242" s="15">
        <v>175</v>
      </c>
      <c r="CK242" s="15">
        <v>140</v>
      </c>
      <c r="CL242" s="15">
        <v>0</v>
      </c>
      <c r="CM242" s="20">
        <v>298.52</v>
      </c>
      <c r="CN242" s="20">
        <f t="shared" si="202"/>
        <v>0</v>
      </c>
      <c r="CO242" s="15">
        <f>IF(Table1[[#This Row],[Check 4 Status]]="Continued", Table1[[#This Row],[Check 4 Students Summer]], 0)</f>
        <v>0</v>
      </c>
      <c r="CP242" s="20">
        <f>Table1[[#This Row],[Check 4 Per Student Savings]]*CO242</f>
        <v>0</v>
      </c>
      <c r="CQ242" s="15">
        <f>IF(Table1[[#This Row],[Check 4 Status]]="Continued", Table1[[#This Row],[Check 4 Students Fall]], 0)</f>
        <v>0</v>
      </c>
      <c r="CR242" s="20">
        <f>Table1[[#This Row],[Check 4 Per Student Savings]]*CQ242</f>
        <v>0</v>
      </c>
      <c r="CS242" s="15">
        <f>IF(Table1[[#This Row],[Check 4 Status]]="Continued", Table1[[#This Row],[Check 4 Students Spring]], 0)</f>
        <v>0</v>
      </c>
      <c r="CT242" s="20">
        <f>Table1[[#This Row],[Check 4 Per Student Savings]]*CS242</f>
        <v>0</v>
      </c>
      <c r="CU242" s="89">
        <f t="shared" si="203"/>
        <v>0</v>
      </c>
      <c r="CV242" s="20">
        <f t="shared" si="204"/>
        <v>0</v>
      </c>
      <c r="CW242" s="20" t="s">
        <v>155</v>
      </c>
      <c r="CX242" s="15">
        <v>35</v>
      </c>
      <c r="CY242" s="15">
        <v>175</v>
      </c>
      <c r="CZ242" s="15">
        <v>140</v>
      </c>
      <c r="DA242" s="15">
        <f t="shared" si="205"/>
        <v>350</v>
      </c>
      <c r="DB242" s="20">
        <v>298.52</v>
      </c>
      <c r="DC242" s="20">
        <f t="shared" si="206"/>
        <v>104482</v>
      </c>
      <c r="DD242" s="23" t="s">
        <v>136</v>
      </c>
      <c r="DE242" s="15">
        <f>IF(Table1[[#This Row],[Check 5 Status]]="Continued", Table1[[#This Row],[Check 5 Students Summer]], 0)</f>
        <v>0</v>
      </c>
      <c r="DF242" s="20">
        <f>Table1[[#This Row],[Check 5 Per Student Savings]]*DE242</f>
        <v>0</v>
      </c>
      <c r="DG242" s="15">
        <f>IF(Table1[[#This Row],[Check 5 Status]]="Continued", Table1[[#This Row],[Check 5 Students Fall]], 0)</f>
        <v>0</v>
      </c>
      <c r="DH242" s="20">
        <f>Table1[[#This Row],[Check 5 Per Student Savings]]*DG242</f>
        <v>0</v>
      </c>
      <c r="DI242" s="15">
        <f>IF(Table1[[#This Row],[Check 5 Status]]="Continued", Table1[[#This Row],[Check 5 Students Spring]], 0)</f>
        <v>0</v>
      </c>
      <c r="DJ242" s="20">
        <f>Table1[[#This Row],[Check 5 Per Student Savings]]*DI242</f>
        <v>0</v>
      </c>
      <c r="DK242" s="15">
        <f t="shared" si="207"/>
        <v>0</v>
      </c>
      <c r="DL242" s="20">
        <f t="shared" si="208"/>
        <v>0</v>
      </c>
      <c r="DM242" s="20" t="s">
        <v>224</v>
      </c>
      <c r="DN242" s="15">
        <v>35</v>
      </c>
      <c r="DO242" s="15">
        <v>175</v>
      </c>
      <c r="DP242" s="15">
        <v>140</v>
      </c>
      <c r="DQ242" s="15">
        <f t="shared" si="209"/>
        <v>350</v>
      </c>
      <c r="DR242" s="20">
        <v>298.52</v>
      </c>
      <c r="DS242" s="20">
        <f t="shared" si="210"/>
        <v>104482</v>
      </c>
      <c r="DT242" s="23" t="s">
        <v>136</v>
      </c>
      <c r="DU242" s="15">
        <f>IF(Table1[[#This Row],[Check 6 Status]]="Continued", Table1[[#This Row],[Check 6 Students Summer]], 0)</f>
        <v>0</v>
      </c>
      <c r="DV242" s="20">
        <f>Table1[[#This Row],[Check 6 Per Student Savings]]*DU242</f>
        <v>0</v>
      </c>
      <c r="DW242" s="15">
        <f>IF(Table1[[#This Row],[Check 6 Status]]="Continued", Table1[[#This Row],[Check 6 Students Fall]], 0)</f>
        <v>0</v>
      </c>
      <c r="DX242" s="20">
        <f>Table1[[#This Row],[Check 6 Per Student Savings]]*DW242</f>
        <v>0</v>
      </c>
      <c r="DY242" s="15">
        <f>IF(Table1[[#This Row],[Check 6 Status]]="Continued", Table1[[#This Row],[Check 6 Students Spring]], 0)</f>
        <v>0</v>
      </c>
      <c r="DZ242" s="20">
        <f>Table1[[#This Row],[Check 6 Per Student Savings]]*DY242</f>
        <v>0</v>
      </c>
      <c r="EA242" s="15">
        <f t="shared" si="211"/>
        <v>0</v>
      </c>
      <c r="EB242" s="20">
        <f t="shared" si="212"/>
        <v>0</v>
      </c>
      <c r="EC242"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315</v>
      </c>
      <c r="ED242"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94033.799999999988</v>
      </c>
      <c r="EE242" s="20">
        <f>Table1[[#This Row],[Grand Total Savings]]/Table1[[#This Row],[Total Award]]</f>
        <v>8.7068333333333321</v>
      </c>
      <c r="EF242" s="13"/>
      <c r="EG242" s="13"/>
      <c r="EH242" s="13"/>
      <c r="EI242" s="13"/>
      <c r="EJ242" s="13"/>
      <c r="EK242" s="13"/>
      <c r="EL242" s="13"/>
      <c r="FB242" s="13"/>
      <c r="FC242" s="13"/>
      <c r="FD242" s="13"/>
      <c r="FE242" s="13"/>
    </row>
    <row r="243" spans="1:161" x14ac:dyDescent="0.25">
      <c r="A243" s="116">
        <v>386</v>
      </c>
      <c r="B243" s="126" t="s">
        <v>977</v>
      </c>
      <c r="C243" s="23" t="s">
        <v>3</v>
      </c>
      <c r="D243" s="71" t="s">
        <v>134</v>
      </c>
      <c r="E243" s="124" t="s">
        <v>147</v>
      </c>
      <c r="F243" s="91">
        <v>10800</v>
      </c>
      <c r="G243" s="23" t="s">
        <v>136</v>
      </c>
      <c r="H243" s="28" t="s">
        <v>815</v>
      </c>
      <c r="I243" s="28" t="s">
        <v>816</v>
      </c>
      <c r="J243" s="28" t="s">
        <v>1011</v>
      </c>
      <c r="K243" s="28" t="s">
        <v>1012</v>
      </c>
      <c r="L243" s="28" t="s">
        <v>188</v>
      </c>
      <c r="M243" s="13" t="s">
        <v>163</v>
      </c>
      <c r="N243" s="13" t="s">
        <v>163</v>
      </c>
      <c r="O243" s="13" t="s">
        <v>163</v>
      </c>
      <c r="P243" s="131">
        <v>45980</v>
      </c>
      <c r="Q243" s="13">
        <v>280</v>
      </c>
      <c r="R243" s="131">
        <v>143.49</v>
      </c>
      <c r="S243" s="15">
        <v>30</v>
      </c>
      <c r="T243" s="15">
        <v>160</v>
      </c>
      <c r="U243" s="15">
        <v>90</v>
      </c>
      <c r="V243" s="13" t="s">
        <v>554</v>
      </c>
      <c r="W243" s="13" t="s">
        <v>144</v>
      </c>
      <c r="Z243" s="13" t="s">
        <v>145</v>
      </c>
      <c r="AA243" s="15">
        <v>0</v>
      </c>
      <c r="AB243" s="20">
        <v>0</v>
      </c>
      <c r="AC243" s="15">
        <v>0</v>
      </c>
      <c r="AD243" s="20">
        <f t="shared" si="215"/>
        <v>0</v>
      </c>
      <c r="AE243" s="15">
        <v>0</v>
      </c>
      <c r="AF243" s="20">
        <f t="shared" si="216"/>
        <v>0</v>
      </c>
      <c r="AG243" s="15">
        <v>0</v>
      </c>
      <c r="AH243" s="20">
        <f t="shared" si="217"/>
        <v>0</v>
      </c>
      <c r="AI243" s="15">
        <v>0</v>
      </c>
      <c r="AJ243" s="20">
        <f t="shared" si="218"/>
        <v>0</v>
      </c>
      <c r="AK243" s="15">
        <v>0</v>
      </c>
      <c r="AL243" s="20">
        <f t="shared" si="219"/>
        <v>0</v>
      </c>
      <c r="AM243" s="15">
        <v>0</v>
      </c>
      <c r="AN243" s="20">
        <v>0</v>
      </c>
      <c r="AO243" s="16">
        <v>0</v>
      </c>
      <c r="AP243" s="20">
        <v>0</v>
      </c>
      <c r="AQ243" s="16">
        <v>0</v>
      </c>
      <c r="AR243" s="20">
        <v>0</v>
      </c>
      <c r="AS243" s="16">
        <v>0</v>
      </c>
      <c r="AT243" s="20">
        <v>0</v>
      </c>
      <c r="AU243" s="16">
        <v>0</v>
      </c>
      <c r="AV243" s="20">
        <v>0</v>
      </c>
      <c r="AW243" s="16">
        <v>0</v>
      </c>
      <c r="AX243" s="20">
        <v>0</v>
      </c>
      <c r="AY243" s="16">
        <v>0</v>
      </c>
      <c r="AZ243" s="20">
        <v>0</v>
      </c>
      <c r="BA243" s="16">
        <v>0</v>
      </c>
      <c r="BB243" s="20">
        <v>0</v>
      </c>
      <c r="BC243" s="13" t="s">
        <v>145</v>
      </c>
      <c r="BD243" s="16">
        <v>30</v>
      </c>
      <c r="BE243" s="16">
        <v>160</v>
      </c>
      <c r="BF243" s="16">
        <v>90</v>
      </c>
      <c r="BG243" s="16">
        <f t="shared" si="220"/>
        <v>280</v>
      </c>
      <c r="BH243" s="20">
        <f t="shared" si="222"/>
        <v>143.49</v>
      </c>
      <c r="BI243" s="20">
        <f>Table1[[#This Row],[Check 2 Students Total]]*Table1[[#This Row],[Summer 2018 Price Check]]</f>
        <v>40177.200000000004</v>
      </c>
      <c r="BJ243" s="16">
        <v>0</v>
      </c>
      <c r="BK243" s="20">
        <f>Table1[[#This Row],[Summer 2018 Price Check]]*BJ243</f>
        <v>0</v>
      </c>
      <c r="BL243" s="16">
        <v>0</v>
      </c>
      <c r="BM243" s="20">
        <v>0</v>
      </c>
      <c r="BN243" s="15">
        <f>IF(Table1[[#This Row],[Sustainability Check 2 (2018-2019) Status]]="Continued", Table1[Check 2 Students Spring], 0)</f>
        <v>90</v>
      </c>
      <c r="BO243" s="20">
        <f>Table1[[#This Row],[Summer 2018 Price Check]]*Table1[[#This Row],[Spring 2019 Students]]</f>
        <v>12914.1</v>
      </c>
      <c r="BP243" s="16">
        <f t="shared" si="196"/>
        <v>90</v>
      </c>
      <c r="BQ243" s="20">
        <f t="shared" si="197"/>
        <v>12914.1</v>
      </c>
      <c r="BR243" s="13" t="s">
        <v>145</v>
      </c>
      <c r="BS243" s="16">
        <v>30</v>
      </c>
      <c r="BT243" s="16">
        <v>160</v>
      </c>
      <c r="BU243" s="16">
        <v>90</v>
      </c>
      <c r="BV243" s="16">
        <f t="shared" si="221"/>
        <v>280</v>
      </c>
      <c r="BW243" s="131">
        <f t="shared" si="223"/>
        <v>143.49</v>
      </c>
      <c r="BX243" s="20">
        <f t="shared" si="199"/>
        <v>40177.200000000004</v>
      </c>
      <c r="BY243" s="13" t="s">
        <v>554</v>
      </c>
      <c r="BZ243" s="15">
        <f>IF(Table1[[#This Row],[Check 3 Status]]="Continued", Table1[[#This Row],[Check 3 Students Summer]], 0)</f>
        <v>30</v>
      </c>
      <c r="CA243" s="20">
        <f>Table1[[#This Row],[Check 3 Per Student Savings]]*BZ243</f>
        <v>4304.7000000000007</v>
      </c>
      <c r="CB243" s="15">
        <f>IF(Table1[[#This Row],[Check 3 Status]]="Continued", Table1[[#This Row],[Check 3 Students Fall]], 0)</f>
        <v>160</v>
      </c>
      <c r="CC243" s="20">
        <f>Table1[[#This Row],[Check 3 Per Student Savings]]*CB243</f>
        <v>22958.400000000001</v>
      </c>
      <c r="CD243" s="15">
        <f>IF(Table1[[#This Row],[Check 3 Status]]="Continued", Table1[[#This Row],[Check 3 Students Spring]], 0)</f>
        <v>90</v>
      </c>
      <c r="CE243" s="20">
        <f>Table1[[#This Row],[Check 3 Per Student Savings]]*CD243</f>
        <v>12914.1</v>
      </c>
      <c r="CF243" s="15">
        <f t="shared" si="200"/>
        <v>280</v>
      </c>
      <c r="CG243" s="20">
        <f t="shared" si="201"/>
        <v>40177.200000000004</v>
      </c>
      <c r="CH243" s="20" t="s">
        <v>145</v>
      </c>
      <c r="CI243" s="15">
        <v>30</v>
      </c>
      <c r="CJ243" s="15">
        <v>160</v>
      </c>
      <c r="CK243" s="15">
        <v>90</v>
      </c>
      <c r="CL243" s="15">
        <f>CI243+CJ243+CK243</f>
        <v>280</v>
      </c>
      <c r="CM243" s="20">
        <v>143.49</v>
      </c>
      <c r="CN243" s="20">
        <f t="shared" si="202"/>
        <v>40177.200000000004</v>
      </c>
      <c r="CO243" s="15">
        <f>IF(Table1[[#This Row],[Check 4 Status]]="Continued", Table1[[#This Row],[Check 4 Students Summer]], 0)</f>
        <v>30</v>
      </c>
      <c r="CP243" s="20">
        <f>Table1[[#This Row],[Check 4 Per Student Savings]]*CO243</f>
        <v>4304.7000000000007</v>
      </c>
      <c r="CQ243" s="15">
        <f>IF(Table1[[#This Row],[Check 4 Status]]="Continued", Table1[[#This Row],[Check 4 Students Fall]], 0)</f>
        <v>160</v>
      </c>
      <c r="CR243" s="20">
        <f>Table1[[#This Row],[Check 4 Per Student Savings]]*CQ243</f>
        <v>22958.400000000001</v>
      </c>
      <c r="CS243" s="15">
        <f>IF(Table1[[#This Row],[Check 4 Status]]="Continued", Table1[[#This Row],[Check 4 Students Spring]], 0)</f>
        <v>90</v>
      </c>
      <c r="CT243" s="20">
        <f>Table1[[#This Row],[Check 4 Per Student Savings]]*CS243</f>
        <v>12914.1</v>
      </c>
      <c r="CU243" s="89">
        <f t="shared" si="203"/>
        <v>280</v>
      </c>
      <c r="CV243" s="20">
        <f t="shared" si="204"/>
        <v>40177.200000000004</v>
      </c>
      <c r="CW243" s="20" t="s">
        <v>224</v>
      </c>
      <c r="CX243" s="15">
        <v>30</v>
      </c>
      <c r="CY243" s="15">
        <v>160</v>
      </c>
      <c r="CZ243" s="15">
        <v>90</v>
      </c>
      <c r="DA243" s="15">
        <f t="shared" si="205"/>
        <v>280</v>
      </c>
      <c r="DB243" s="20">
        <v>143.49</v>
      </c>
      <c r="DC243" s="20">
        <f t="shared" si="206"/>
        <v>40177.200000000004</v>
      </c>
      <c r="DD243" s="23" t="s">
        <v>136</v>
      </c>
      <c r="DE243" s="15">
        <f>IF(Table1[[#This Row],[Check 5 Status]]="Continued", Table1[[#This Row],[Check 5 Students Summer]], 0)</f>
        <v>0</v>
      </c>
      <c r="DF243" s="20">
        <f>Table1[[#This Row],[Check 5 Per Student Savings]]*DE243</f>
        <v>0</v>
      </c>
      <c r="DG243" s="15">
        <f>IF(Table1[[#This Row],[Check 5 Status]]="Continued", Table1[[#This Row],[Check 5 Students Fall]], 0)</f>
        <v>0</v>
      </c>
      <c r="DH243" s="20">
        <f>Table1[[#This Row],[Check 5 Per Student Savings]]*DG243</f>
        <v>0</v>
      </c>
      <c r="DI243" s="15">
        <f>IF(Table1[[#This Row],[Check 5 Status]]="Continued", Table1[[#This Row],[Check 5 Students Spring]], 0)</f>
        <v>0</v>
      </c>
      <c r="DJ243" s="20">
        <f>Table1[[#This Row],[Check 5 Per Student Savings]]*DI243</f>
        <v>0</v>
      </c>
      <c r="DK243" s="15">
        <f t="shared" si="207"/>
        <v>0</v>
      </c>
      <c r="DL243" s="20">
        <f t="shared" si="208"/>
        <v>0</v>
      </c>
      <c r="DM243" s="20" t="s">
        <v>224</v>
      </c>
      <c r="DN243" s="15">
        <v>30</v>
      </c>
      <c r="DO243" s="15">
        <v>160</v>
      </c>
      <c r="DP243" s="15">
        <v>90</v>
      </c>
      <c r="DQ243" s="15">
        <f t="shared" si="209"/>
        <v>280</v>
      </c>
      <c r="DR243" s="20">
        <v>143.49</v>
      </c>
      <c r="DS243" s="20">
        <f t="shared" si="210"/>
        <v>40177.200000000004</v>
      </c>
      <c r="DT243" s="23" t="s">
        <v>136</v>
      </c>
      <c r="DU243" s="15">
        <f>IF(Table1[[#This Row],[Check 6 Status]]="Continued", Table1[[#This Row],[Check 6 Students Summer]], 0)</f>
        <v>0</v>
      </c>
      <c r="DV243" s="20">
        <f>Table1[[#This Row],[Check 6 Per Student Savings]]*DU243</f>
        <v>0</v>
      </c>
      <c r="DW243" s="15">
        <f>IF(Table1[[#This Row],[Check 6 Status]]="Continued", Table1[[#This Row],[Check 6 Students Fall]], 0)</f>
        <v>0</v>
      </c>
      <c r="DX243" s="20">
        <f>Table1[[#This Row],[Check 6 Per Student Savings]]*DW243</f>
        <v>0</v>
      </c>
      <c r="DY243" s="15">
        <f>IF(Table1[[#This Row],[Check 6 Status]]="Continued", Table1[[#This Row],[Check 6 Students Spring]], 0)</f>
        <v>0</v>
      </c>
      <c r="DZ243" s="20">
        <f>Table1[[#This Row],[Check 6 Per Student Savings]]*DY243</f>
        <v>0</v>
      </c>
      <c r="EA243" s="15">
        <f t="shared" si="211"/>
        <v>0</v>
      </c>
      <c r="EB243" s="20">
        <f t="shared" si="212"/>
        <v>0</v>
      </c>
      <c r="EC243"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650</v>
      </c>
      <c r="ED243"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93268.5</v>
      </c>
      <c r="EE243" s="20">
        <f>Table1[[#This Row],[Grand Total Savings]]/Table1[[#This Row],[Total Award]]</f>
        <v>8.6359722222222217</v>
      </c>
      <c r="EF243" s="13"/>
      <c r="EG243" s="13"/>
      <c r="EH243" s="13"/>
      <c r="EI243" s="13"/>
      <c r="EJ243" s="13"/>
      <c r="EK243" s="13"/>
      <c r="EL243" s="13"/>
      <c r="FB243" s="13"/>
      <c r="FC243" s="13"/>
      <c r="FD243" s="13"/>
      <c r="FE243" s="13"/>
    </row>
    <row r="244" spans="1:161" x14ac:dyDescent="0.25">
      <c r="A244" s="116">
        <v>387</v>
      </c>
      <c r="B244" s="126" t="s">
        <v>977</v>
      </c>
      <c r="C244" s="23" t="s">
        <v>3</v>
      </c>
      <c r="D244" s="71" t="s">
        <v>134</v>
      </c>
      <c r="E244" s="13" t="s">
        <v>324</v>
      </c>
      <c r="F244" s="91">
        <v>10700</v>
      </c>
      <c r="G244" s="23" t="s">
        <v>136</v>
      </c>
      <c r="H244" s="28" t="s">
        <v>1013</v>
      </c>
      <c r="I244" s="28" t="s">
        <v>1014</v>
      </c>
      <c r="J244" s="28" t="s">
        <v>1015</v>
      </c>
      <c r="K244" s="28" t="s">
        <v>1016</v>
      </c>
      <c r="L244" s="28" t="s">
        <v>1017</v>
      </c>
      <c r="M244" s="13" t="e" cm="1">
        <f t="array" ref="M244">_xlfn.XLOOKUP(Table1[[#This Row],[Grant '#]],#REF!,#REF!, "Not Found")</f>
        <v>#REF!</v>
      </c>
      <c r="N244" s="13" t="e" cm="1">
        <f t="array" ref="N244">_xlfn.XLOOKUP(Table1[[#This Row],[Grant '#]],#REF!,#REF!, "Not Found")</f>
        <v>#REF!</v>
      </c>
      <c r="O244" s="13" t="e" cm="1">
        <f t="array" ref="O244">_xlfn.XLOOKUP(Table1[[#This Row],[Grant '#]],#REF!,#REF!, "Not Found")</f>
        <v>#REF!</v>
      </c>
      <c r="P244" s="20">
        <v>19358.64</v>
      </c>
      <c r="Q244" s="13">
        <v>161</v>
      </c>
      <c r="R244" s="20">
        <v>120.24</v>
      </c>
      <c r="S244" s="15">
        <v>17</v>
      </c>
      <c r="T244" s="15">
        <v>81</v>
      </c>
      <c r="U244" s="15">
        <v>41</v>
      </c>
      <c r="V244" s="13" t="s">
        <v>554</v>
      </c>
      <c r="W244" s="13" t="s">
        <v>144</v>
      </c>
      <c r="Z244" s="13" t="s">
        <v>145</v>
      </c>
      <c r="AA244" s="15">
        <v>0</v>
      </c>
      <c r="AB244" s="20">
        <v>0</v>
      </c>
      <c r="AC244" s="15">
        <v>0</v>
      </c>
      <c r="AD244" s="20">
        <f t="shared" si="215"/>
        <v>0</v>
      </c>
      <c r="AE244" s="15">
        <v>0</v>
      </c>
      <c r="AF244" s="20">
        <f t="shared" si="216"/>
        <v>0</v>
      </c>
      <c r="AG244" s="15">
        <v>0</v>
      </c>
      <c r="AH244" s="20">
        <f t="shared" si="217"/>
        <v>0</v>
      </c>
      <c r="AI244" s="15">
        <v>0</v>
      </c>
      <c r="AJ244" s="20">
        <f t="shared" si="218"/>
        <v>0</v>
      </c>
      <c r="AK244" s="15">
        <v>0</v>
      </c>
      <c r="AL244" s="20">
        <f t="shared" si="219"/>
        <v>0</v>
      </c>
      <c r="AM244" s="15">
        <v>0</v>
      </c>
      <c r="AN244" s="20">
        <v>0</v>
      </c>
      <c r="AO244" s="16">
        <v>0</v>
      </c>
      <c r="AP244" s="20">
        <v>0</v>
      </c>
      <c r="AQ244" s="16">
        <v>0</v>
      </c>
      <c r="AR244" s="20">
        <v>0</v>
      </c>
      <c r="AS244" s="16">
        <v>0</v>
      </c>
      <c r="AT244" s="20">
        <v>0</v>
      </c>
      <c r="AU244" s="16">
        <v>0</v>
      </c>
      <c r="AV244" s="20">
        <v>0</v>
      </c>
      <c r="AW244" s="16">
        <v>0</v>
      </c>
      <c r="AX244" s="20">
        <v>0</v>
      </c>
      <c r="AY244" s="16">
        <v>0</v>
      </c>
      <c r="AZ244" s="20">
        <v>0</v>
      </c>
      <c r="BA244" s="16">
        <v>0</v>
      </c>
      <c r="BB244" s="20">
        <v>0</v>
      </c>
      <c r="BC244" s="13" t="s">
        <v>145</v>
      </c>
      <c r="BD244" s="16">
        <v>17</v>
      </c>
      <c r="BE244" s="16">
        <v>81</v>
      </c>
      <c r="BF244" s="16">
        <v>41</v>
      </c>
      <c r="BG244" s="16">
        <f t="shared" si="220"/>
        <v>139</v>
      </c>
      <c r="BH244" s="20">
        <f t="shared" si="222"/>
        <v>120.24</v>
      </c>
      <c r="BI244" s="20">
        <f>Table1[[#This Row],[Check 2 Students Total]]*Table1[[#This Row],[Summer 2018 Price Check]]</f>
        <v>16713.36</v>
      </c>
      <c r="BJ244" s="16">
        <v>0</v>
      </c>
      <c r="BK244" s="20">
        <f>Table1[[#This Row],[Summer 2018 Price Check]]*BJ244</f>
        <v>0</v>
      </c>
      <c r="BL244" s="16">
        <v>0</v>
      </c>
      <c r="BM244" s="20">
        <v>0</v>
      </c>
      <c r="BN244" s="15">
        <f>IF(Table1[[#This Row],[Sustainability Check 2 (2018-2019) Status]]="Continued", Table1[Check 2 Students Spring], 0)</f>
        <v>41</v>
      </c>
      <c r="BO244" s="20">
        <f>Table1[[#This Row],[Summer 2018 Price Check]]*Table1[[#This Row],[Spring 2019 Students]]</f>
        <v>4929.84</v>
      </c>
      <c r="BP244" s="16">
        <f t="shared" si="196"/>
        <v>41</v>
      </c>
      <c r="BQ244" s="20">
        <f t="shared" si="197"/>
        <v>4929.84</v>
      </c>
      <c r="BR244" s="13" t="s">
        <v>145</v>
      </c>
      <c r="BS244" s="16">
        <v>17</v>
      </c>
      <c r="BT244" s="16">
        <v>81</v>
      </c>
      <c r="BU244" s="16">
        <v>41</v>
      </c>
      <c r="BV244" s="16">
        <f t="shared" si="221"/>
        <v>139</v>
      </c>
      <c r="BW244" s="20">
        <f t="shared" si="223"/>
        <v>120.24</v>
      </c>
      <c r="BX244" s="20">
        <f t="shared" si="199"/>
        <v>16713.36</v>
      </c>
      <c r="BY244" s="13" t="s">
        <v>554</v>
      </c>
      <c r="BZ244" s="15">
        <f>IF(Table1[[#This Row],[Check 3 Status]]="Continued", Table1[[#This Row],[Check 3 Students Summer]], 0)</f>
        <v>17</v>
      </c>
      <c r="CA244" s="20">
        <f>Table1[[#This Row],[Check 3 Per Student Savings]]*BZ244</f>
        <v>2044.08</v>
      </c>
      <c r="CB244" s="15">
        <f>IF(Table1[[#This Row],[Check 3 Status]]="Continued", Table1[[#This Row],[Check 3 Students Fall]], 0)</f>
        <v>81</v>
      </c>
      <c r="CC244" s="20">
        <f>Table1[[#This Row],[Check 3 Per Student Savings]]*CB244</f>
        <v>9739.4399999999987</v>
      </c>
      <c r="CD244" s="15">
        <f>IF(Table1[[#This Row],[Check 3 Status]]="Continued", Table1[[#This Row],[Check 3 Students Spring]], 0)</f>
        <v>41</v>
      </c>
      <c r="CE244" s="20">
        <f>Table1[[#This Row],[Check 3 Per Student Savings]]*CD244</f>
        <v>4929.84</v>
      </c>
      <c r="CF244" s="15">
        <f t="shared" si="200"/>
        <v>139</v>
      </c>
      <c r="CG244" s="20">
        <f t="shared" si="201"/>
        <v>16713.36</v>
      </c>
      <c r="CH244" s="20" t="s">
        <v>155</v>
      </c>
      <c r="CI244" s="15">
        <v>17</v>
      </c>
      <c r="CJ244" s="15">
        <v>81</v>
      </c>
      <c r="CK244" s="15">
        <v>41</v>
      </c>
      <c r="CL244" s="15">
        <v>0</v>
      </c>
      <c r="CM244" s="20">
        <v>120.24</v>
      </c>
      <c r="CN244" s="20">
        <f t="shared" si="202"/>
        <v>0</v>
      </c>
      <c r="CO244" s="15">
        <f>IF(Table1[[#This Row],[Check 4 Status]]="Continued", Table1[[#This Row],[Check 4 Students Summer]], 0)</f>
        <v>0</v>
      </c>
      <c r="CP244" s="20">
        <f>Table1[[#This Row],[Check 4 Per Student Savings]]*CO244</f>
        <v>0</v>
      </c>
      <c r="CQ244" s="15">
        <f>IF(Table1[[#This Row],[Check 4 Status]]="Continued", Table1[[#This Row],[Check 4 Students Fall]], 0)</f>
        <v>0</v>
      </c>
      <c r="CR244" s="20">
        <f>Table1[[#This Row],[Check 4 Per Student Savings]]*CQ244</f>
        <v>0</v>
      </c>
      <c r="CS244" s="15">
        <f>IF(Table1[[#This Row],[Check 4 Status]]="Continued", Table1[[#This Row],[Check 4 Students Spring]], 0)</f>
        <v>0</v>
      </c>
      <c r="CT244" s="20">
        <f>Table1[[#This Row],[Check 4 Per Student Savings]]*CS244</f>
        <v>0</v>
      </c>
      <c r="CU244" s="89">
        <f t="shared" si="203"/>
        <v>0</v>
      </c>
      <c r="CV244" s="20">
        <f t="shared" si="204"/>
        <v>0</v>
      </c>
      <c r="CW244" s="20" t="s">
        <v>224</v>
      </c>
      <c r="CX244" s="15">
        <v>17</v>
      </c>
      <c r="CY244" s="15">
        <v>81</v>
      </c>
      <c r="CZ244" s="15">
        <v>41</v>
      </c>
      <c r="DA244" s="15">
        <f t="shared" si="205"/>
        <v>139</v>
      </c>
      <c r="DB244" s="20">
        <v>120.24</v>
      </c>
      <c r="DC244" s="20">
        <f t="shared" si="206"/>
        <v>16713.36</v>
      </c>
      <c r="DD244" s="23" t="s">
        <v>136</v>
      </c>
      <c r="DE244" s="15">
        <f>IF(Table1[[#This Row],[Check 5 Status]]="Continued", Table1[[#This Row],[Check 5 Students Summer]], 0)</f>
        <v>0</v>
      </c>
      <c r="DF244" s="20">
        <f>Table1[[#This Row],[Check 5 Per Student Savings]]*DE244</f>
        <v>0</v>
      </c>
      <c r="DG244" s="15">
        <f>IF(Table1[[#This Row],[Check 5 Status]]="Continued", Table1[[#This Row],[Check 5 Students Fall]], 0)</f>
        <v>0</v>
      </c>
      <c r="DH244" s="20">
        <f>Table1[[#This Row],[Check 5 Per Student Savings]]*DG244</f>
        <v>0</v>
      </c>
      <c r="DI244" s="15">
        <f>IF(Table1[[#This Row],[Check 5 Status]]="Continued", Table1[[#This Row],[Check 5 Students Spring]], 0)</f>
        <v>0</v>
      </c>
      <c r="DJ244" s="20">
        <f>Table1[[#This Row],[Check 5 Per Student Savings]]*DI244</f>
        <v>0</v>
      </c>
      <c r="DK244" s="15">
        <f t="shared" si="207"/>
        <v>0</v>
      </c>
      <c r="DL244" s="20">
        <f t="shared" si="208"/>
        <v>0</v>
      </c>
      <c r="DM244" s="20" t="s">
        <v>224</v>
      </c>
      <c r="DN244" s="15">
        <v>17</v>
      </c>
      <c r="DO244" s="15">
        <v>81</v>
      </c>
      <c r="DP244" s="15">
        <v>41</v>
      </c>
      <c r="DQ244" s="15">
        <f t="shared" si="209"/>
        <v>139</v>
      </c>
      <c r="DR244" s="20">
        <v>120.24</v>
      </c>
      <c r="DS244" s="20">
        <f t="shared" si="210"/>
        <v>16713.36</v>
      </c>
      <c r="DT244" s="23" t="s">
        <v>136</v>
      </c>
      <c r="DU244" s="15">
        <f>IF(Table1[[#This Row],[Check 6 Status]]="Continued", Table1[[#This Row],[Check 6 Students Summer]], 0)</f>
        <v>0</v>
      </c>
      <c r="DV244" s="20">
        <f>Table1[[#This Row],[Check 6 Per Student Savings]]*DU244</f>
        <v>0</v>
      </c>
      <c r="DW244" s="15">
        <f>IF(Table1[[#This Row],[Check 6 Status]]="Continued", Table1[[#This Row],[Check 6 Students Fall]], 0)</f>
        <v>0</v>
      </c>
      <c r="DX244" s="20">
        <f>Table1[[#This Row],[Check 6 Per Student Savings]]*DW244</f>
        <v>0</v>
      </c>
      <c r="DY244" s="15">
        <f>IF(Table1[[#This Row],[Check 6 Status]]="Continued", Table1[[#This Row],[Check 6 Students Spring]], 0)</f>
        <v>0</v>
      </c>
      <c r="DZ244" s="20">
        <f>Table1[[#This Row],[Check 6 Per Student Savings]]*DY244</f>
        <v>0</v>
      </c>
      <c r="EA244" s="15">
        <f t="shared" si="211"/>
        <v>0</v>
      </c>
      <c r="EB244" s="20">
        <f t="shared" si="212"/>
        <v>0</v>
      </c>
      <c r="EC244"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180</v>
      </c>
      <c r="ED244"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21643.200000000001</v>
      </c>
      <c r="EE244" s="20">
        <f>Table1[[#This Row],[Grand Total Savings]]/Table1[[#This Row],[Total Award]]</f>
        <v>2.0227289719626169</v>
      </c>
      <c r="EF244" s="13"/>
      <c r="EG244" s="13"/>
      <c r="EH244" s="13"/>
      <c r="EI244" s="13"/>
      <c r="EJ244" s="13"/>
      <c r="EK244" s="13"/>
      <c r="EL244" s="13"/>
      <c r="FB244" s="13"/>
      <c r="FC244" s="13"/>
      <c r="FD244" s="13"/>
      <c r="FE244" s="13"/>
    </row>
    <row r="245" spans="1:161" x14ac:dyDescent="0.25">
      <c r="A245" s="116">
        <v>389</v>
      </c>
      <c r="B245" s="126" t="s">
        <v>977</v>
      </c>
      <c r="C245" s="23" t="s">
        <v>3</v>
      </c>
      <c r="D245" s="71" t="s">
        <v>134</v>
      </c>
      <c r="E245" s="13" t="s">
        <v>285</v>
      </c>
      <c r="F245" s="52">
        <v>10799</v>
      </c>
      <c r="G245" s="23" t="s">
        <v>136</v>
      </c>
      <c r="H245" s="28" t="s">
        <v>1018</v>
      </c>
      <c r="I245" s="28" t="s">
        <v>1019</v>
      </c>
      <c r="J245" s="28" t="s">
        <v>1020</v>
      </c>
      <c r="K245" s="28" t="s">
        <v>1021</v>
      </c>
      <c r="L245" s="28" t="s">
        <v>201</v>
      </c>
      <c r="M245" s="13" t="e" cm="1">
        <f t="array" ref="M245">_xlfn.XLOOKUP(Table1[[#This Row],[Grant '#]],#REF!,#REF!, "Not Found")</f>
        <v>#REF!</v>
      </c>
      <c r="N245" s="13" t="e" cm="1">
        <f t="array" ref="N245">_xlfn.XLOOKUP(Table1[[#This Row],[Grant '#]],#REF!,#REF!, "Not Found")</f>
        <v>#REF!</v>
      </c>
      <c r="O245" s="13" t="e" cm="1">
        <f t="array" ref="O245">_xlfn.XLOOKUP(Table1[[#This Row],[Grant '#]],#REF!,#REF!, "Not Found")</f>
        <v>#REF!</v>
      </c>
      <c r="P245" s="20">
        <v>37680</v>
      </c>
      <c r="Q245" s="13">
        <v>830</v>
      </c>
      <c r="R245" s="20">
        <v>40</v>
      </c>
      <c r="S245" s="15">
        <v>112</v>
      </c>
      <c r="T245" s="15">
        <v>420</v>
      </c>
      <c r="U245" s="15">
        <v>416</v>
      </c>
      <c r="V245" s="13" t="s">
        <v>986</v>
      </c>
      <c r="W245" s="13" t="s">
        <v>144</v>
      </c>
      <c r="Z245" s="13" t="s">
        <v>145</v>
      </c>
      <c r="AA245" s="15">
        <v>0</v>
      </c>
      <c r="AB245" s="20">
        <v>0</v>
      </c>
      <c r="AC245" s="15">
        <v>0</v>
      </c>
      <c r="AD245" s="20">
        <f t="shared" si="215"/>
        <v>0</v>
      </c>
      <c r="AE245" s="15">
        <v>0</v>
      </c>
      <c r="AF245" s="20">
        <f t="shared" si="216"/>
        <v>0</v>
      </c>
      <c r="AG245" s="15">
        <v>0</v>
      </c>
      <c r="AH245" s="20">
        <f t="shared" si="217"/>
        <v>0</v>
      </c>
      <c r="AI245" s="15">
        <v>0</v>
      </c>
      <c r="AJ245" s="20">
        <f t="shared" si="218"/>
        <v>0</v>
      </c>
      <c r="AK245" s="15">
        <v>0</v>
      </c>
      <c r="AL245" s="20">
        <f t="shared" si="219"/>
        <v>0</v>
      </c>
      <c r="AM245" s="15">
        <v>0</v>
      </c>
      <c r="AN245" s="20">
        <v>0</v>
      </c>
      <c r="AO245" s="16">
        <v>0</v>
      </c>
      <c r="AP245" s="20">
        <v>0</v>
      </c>
      <c r="AQ245" s="16">
        <v>0</v>
      </c>
      <c r="AR245" s="20">
        <v>0</v>
      </c>
      <c r="AS245" s="16">
        <v>0</v>
      </c>
      <c r="AT245" s="20">
        <v>0</v>
      </c>
      <c r="AU245" s="16">
        <v>0</v>
      </c>
      <c r="AV245" s="20">
        <v>0</v>
      </c>
      <c r="AW245" s="16">
        <v>0</v>
      </c>
      <c r="AX245" s="20">
        <v>0</v>
      </c>
      <c r="AY245" s="16">
        <v>0</v>
      </c>
      <c r="AZ245" s="20">
        <v>0</v>
      </c>
      <c r="BA245" s="16">
        <v>0</v>
      </c>
      <c r="BB245" s="20">
        <v>0</v>
      </c>
      <c r="BC245" s="13" t="s">
        <v>145</v>
      </c>
      <c r="BD245" s="16">
        <v>112</v>
      </c>
      <c r="BE245" s="16">
        <v>420</v>
      </c>
      <c r="BF245" s="16">
        <v>416</v>
      </c>
      <c r="BG245" s="16">
        <f t="shared" si="220"/>
        <v>948</v>
      </c>
      <c r="BH245" s="20">
        <f t="shared" si="222"/>
        <v>40</v>
      </c>
      <c r="BI245" s="20">
        <f>Table1[[#This Row],[Check 2 Students Total]]*Table1[[#This Row],[Summer 2018 Price Check]]</f>
        <v>37920</v>
      </c>
      <c r="BJ245" s="16">
        <v>0</v>
      </c>
      <c r="BK245" s="20">
        <f>Table1[[#This Row],[Summer 2018 Price Check]]*BJ245</f>
        <v>0</v>
      </c>
      <c r="BL245" s="16">
        <v>0</v>
      </c>
      <c r="BM245" s="20">
        <v>0</v>
      </c>
      <c r="BN245" s="15">
        <v>0</v>
      </c>
      <c r="BO245" s="20">
        <f>Table1[[#This Row],[Summer 2018 Price Check]]*Table1[[#This Row],[Spring 2019 Students]]</f>
        <v>0</v>
      </c>
      <c r="BP245" s="16">
        <f t="shared" si="196"/>
        <v>0</v>
      </c>
      <c r="BQ245" s="20">
        <f t="shared" si="197"/>
        <v>0</v>
      </c>
      <c r="BR245" s="13" t="s">
        <v>145</v>
      </c>
      <c r="BS245" s="16">
        <v>112</v>
      </c>
      <c r="BT245" s="16">
        <v>420</v>
      </c>
      <c r="BU245" s="16">
        <v>416</v>
      </c>
      <c r="BV245" s="16">
        <f t="shared" si="221"/>
        <v>948</v>
      </c>
      <c r="BW245" s="20">
        <f t="shared" si="223"/>
        <v>40</v>
      </c>
      <c r="BX245" s="20">
        <f t="shared" si="199"/>
        <v>37920</v>
      </c>
      <c r="BY245" s="13" t="s">
        <v>986</v>
      </c>
      <c r="BZ245" s="15">
        <v>0</v>
      </c>
      <c r="CA245" s="20">
        <v>0</v>
      </c>
      <c r="CB245" s="15">
        <f>IF(Table1[[#This Row],[Check 3 Status]]="Continued", Table1[[#This Row],[Check 3 Students Fall]], 0)</f>
        <v>420</v>
      </c>
      <c r="CC245" s="20">
        <f>Table1[[#This Row],[Check 3 Per Student Savings]]*CB245</f>
        <v>16800</v>
      </c>
      <c r="CD245" s="15">
        <f>IF(Table1[[#This Row],[Check 3 Status]]="Continued", Table1[[#This Row],[Check 3 Students Spring]], 0)</f>
        <v>416</v>
      </c>
      <c r="CE245" s="20">
        <f>Table1[[#This Row],[Check 3 Per Student Savings]]*CD245</f>
        <v>16640</v>
      </c>
      <c r="CF245" s="15">
        <f t="shared" si="200"/>
        <v>836</v>
      </c>
      <c r="CG245" s="20">
        <f t="shared" si="201"/>
        <v>33440</v>
      </c>
      <c r="CH245" s="20" t="s">
        <v>145</v>
      </c>
      <c r="CI245" s="15">
        <v>112</v>
      </c>
      <c r="CJ245" s="15">
        <v>420</v>
      </c>
      <c r="CK245" s="15">
        <v>416</v>
      </c>
      <c r="CL245" s="15">
        <f>CI245+CJ245+CK245</f>
        <v>948</v>
      </c>
      <c r="CM245" s="20">
        <v>40</v>
      </c>
      <c r="CN245" s="20">
        <f t="shared" si="202"/>
        <v>37920</v>
      </c>
      <c r="CO245" s="15">
        <f>IF(Table1[[#This Row],[Check 4 Status]]="Continued", Table1[[#This Row],[Check 4 Students Summer]], 0)</f>
        <v>112</v>
      </c>
      <c r="CP245" s="20">
        <f>Table1[[#This Row],[Check 4 Per Student Savings]]*CO245</f>
        <v>4480</v>
      </c>
      <c r="CQ245" s="15">
        <f>IF(Table1[[#This Row],[Check 4 Status]]="Continued", Table1[[#This Row],[Check 4 Students Fall]], 0)</f>
        <v>420</v>
      </c>
      <c r="CR245" s="20">
        <f>Table1[[#This Row],[Check 4 Per Student Savings]]*CQ245</f>
        <v>16800</v>
      </c>
      <c r="CS245" s="15">
        <f>IF(Table1[[#This Row],[Check 4 Status]]="Continued", Table1[[#This Row],[Check 4 Students Spring]], 0)</f>
        <v>416</v>
      </c>
      <c r="CT245" s="20">
        <f>Table1[[#This Row],[Check 4 Per Student Savings]]*CS245</f>
        <v>16640</v>
      </c>
      <c r="CU245" s="89">
        <f t="shared" si="203"/>
        <v>948</v>
      </c>
      <c r="CV245" s="20">
        <f t="shared" si="204"/>
        <v>37920</v>
      </c>
      <c r="CW245" s="20" t="s">
        <v>145</v>
      </c>
      <c r="CX245" s="15">
        <v>112</v>
      </c>
      <c r="CY245" s="15">
        <v>420</v>
      </c>
      <c r="CZ245" s="15">
        <v>416</v>
      </c>
      <c r="DA245" s="15">
        <f t="shared" si="205"/>
        <v>948</v>
      </c>
      <c r="DB245" s="20">
        <v>40</v>
      </c>
      <c r="DC245" s="20">
        <f t="shared" si="206"/>
        <v>37920</v>
      </c>
      <c r="DD245" s="23" t="s">
        <v>136</v>
      </c>
      <c r="DE245" s="15">
        <f>IF(Table1[[#This Row],[Check 5 Status]]="Continued", Table1[[#This Row],[Check 5 Students Summer]], 0)</f>
        <v>112</v>
      </c>
      <c r="DF245" s="20">
        <f>Table1[[#This Row],[Check 5 Per Student Savings]]*DE245</f>
        <v>4480</v>
      </c>
      <c r="DG245" s="15">
        <f>IF(Table1[[#This Row],[Check 5 Status]]="Continued", Table1[[#This Row],[Check 5 Students Fall]], 0)</f>
        <v>420</v>
      </c>
      <c r="DH245" s="20">
        <f>Table1[[#This Row],[Check 5 Per Student Savings]]*DG245</f>
        <v>16800</v>
      </c>
      <c r="DI245" s="15">
        <f>IF(Table1[[#This Row],[Check 5 Status]]="Continued", Table1[[#This Row],[Check 5 Students Spring]], 0)</f>
        <v>416</v>
      </c>
      <c r="DJ245" s="20">
        <f>Table1[[#This Row],[Check 5 Per Student Savings]]*DI245</f>
        <v>16640</v>
      </c>
      <c r="DK245" s="15">
        <f t="shared" si="207"/>
        <v>948</v>
      </c>
      <c r="DL245" s="20">
        <f t="shared" si="208"/>
        <v>37920</v>
      </c>
      <c r="DM245" s="20" t="s">
        <v>145</v>
      </c>
      <c r="DN245" s="15">
        <v>112</v>
      </c>
      <c r="DO245" s="15">
        <v>420</v>
      </c>
      <c r="DP245" s="15">
        <v>416</v>
      </c>
      <c r="DQ245" s="15">
        <f t="shared" si="209"/>
        <v>948</v>
      </c>
      <c r="DR245" s="20">
        <v>40</v>
      </c>
      <c r="DS245" s="20">
        <f t="shared" si="210"/>
        <v>37920</v>
      </c>
      <c r="DT245" s="23" t="s">
        <v>136</v>
      </c>
      <c r="DU245" s="15">
        <f>IF(Table1[[#This Row],[Check 6 Status]]="Continued", Table1[[#This Row],[Check 6 Students Summer]], 0)</f>
        <v>112</v>
      </c>
      <c r="DV245" s="20">
        <f>Table1[[#This Row],[Check 6 Per Student Savings]]*DU245</f>
        <v>4480</v>
      </c>
      <c r="DW245" s="15">
        <f>IF(Table1[[#This Row],[Check 6 Status]]="Continued", Table1[[#This Row],[Check 6 Students Fall]], 0)</f>
        <v>420</v>
      </c>
      <c r="DX245" s="20">
        <f>Table1[[#This Row],[Check 6 Per Student Savings]]*DW245</f>
        <v>16800</v>
      </c>
      <c r="DY245" s="15">
        <f>IF(Table1[[#This Row],[Check 6 Status]]="Continued", Table1[[#This Row],[Check 6 Students Spring]], 0)</f>
        <v>416</v>
      </c>
      <c r="DZ245" s="20">
        <f>Table1[[#This Row],[Check 6 Per Student Savings]]*DY245</f>
        <v>16640</v>
      </c>
      <c r="EA245" s="15">
        <f t="shared" si="211"/>
        <v>948</v>
      </c>
      <c r="EB245" s="20">
        <f t="shared" si="212"/>
        <v>37920</v>
      </c>
      <c r="EC245"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3680</v>
      </c>
      <c r="ED245"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147200</v>
      </c>
      <c r="EE245" s="20">
        <f>Table1[[#This Row],[Grand Total Savings]]/Table1[[#This Row],[Total Award]]</f>
        <v>13.63089174923604</v>
      </c>
      <c r="EF245" s="13"/>
      <c r="EG245" s="13"/>
      <c r="EH245" s="13"/>
      <c r="EI245" s="13"/>
      <c r="EJ245" s="13"/>
      <c r="EK245" s="13"/>
      <c r="EL245" s="13"/>
      <c r="FB245" s="13"/>
      <c r="FC245" s="13"/>
      <c r="FD245" s="13"/>
      <c r="FE245" s="13"/>
    </row>
    <row r="246" spans="1:161" x14ac:dyDescent="0.25">
      <c r="A246" s="116">
        <v>391</v>
      </c>
      <c r="B246" s="126" t="s">
        <v>977</v>
      </c>
      <c r="C246" s="23" t="s">
        <v>3</v>
      </c>
      <c r="D246" s="71" t="s">
        <v>134</v>
      </c>
      <c r="E246" s="13" t="s">
        <v>1022</v>
      </c>
      <c r="F246" s="52">
        <v>10800</v>
      </c>
      <c r="G246" s="23" t="s">
        <v>136</v>
      </c>
      <c r="H246" s="28" t="s">
        <v>1023</v>
      </c>
      <c r="I246" s="28" t="s">
        <v>1024</v>
      </c>
      <c r="J246" s="28" t="s">
        <v>1025</v>
      </c>
      <c r="K246" s="28" t="s">
        <v>1026</v>
      </c>
      <c r="L246" s="28" t="s">
        <v>201</v>
      </c>
      <c r="M246" s="13" t="s">
        <v>163</v>
      </c>
      <c r="N246" s="13" t="s">
        <v>142</v>
      </c>
      <c r="O246" s="13" t="s">
        <v>163</v>
      </c>
      <c r="P246" s="20">
        <v>220896</v>
      </c>
      <c r="Q246" s="13">
        <v>624</v>
      </c>
      <c r="R246" s="20">
        <v>354</v>
      </c>
      <c r="S246" s="15">
        <v>50</v>
      </c>
      <c r="T246" s="15">
        <v>303</v>
      </c>
      <c r="U246" s="15">
        <v>321</v>
      </c>
      <c r="V246" s="13" t="s">
        <v>986</v>
      </c>
      <c r="W246" s="13" t="s">
        <v>144</v>
      </c>
      <c r="Z246" s="13" t="s">
        <v>145</v>
      </c>
      <c r="AA246" s="15">
        <v>0</v>
      </c>
      <c r="AB246" s="20">
        <v>0</v>
      </c>
      <c r="AC246" s="15">
        <v>0</v>
      </c>
      <c r="AD246" s="20">
        <f t="shared" si="215"/>
        <v>0</v>
      </c>
      <c r="AE246" s="15">
        <v>0</v>
      </c>
      <c r="AF246" s="20">
        <f t="shared" si="216"/>
        <v>0</v>
      </c>
      <c r="AG246" s="15">
        <v>0</v>
      </c>
      <c r="AH246" s="20">
        <f t="shared" si="217"/>
        <v>0</v>
      </c>
      <c r="AI246" s="15">
        <v>0</v>
      </c>
      <c r="AJ246" s="20">
        <f t="shared" si="218"/>
        <v>0</v>
      </c>
      <c r="AK246" s="15">
        <v>0</v>
      </c>
      <c r="AL246" s="20">
        <f t="shared" si="219"/>
        <v>0</v>
      </c>
      <c r="AM246" s="15">
        <v>0</v>
      </c>
      <c r="AN246" s="20">
        <v>0</v>
      </c>
      <c r="AO246" s="16">
        <v>0</v>
      </c>
      <c r="AP246" s="20">
        <v>0</v>
      </c>
      <c r="AQ246" s="16">
        <v>0</v>
      </c>
      <c r="AR246" s="20">
        <v>0</v>
      </c>
      <c r="AS246" s="16">
        <v>0</v>
      </c>
      <c r="AT246" s="20">
        <v>0</v>
      </c>
      <c r="AU246" s="16">
        <v>0</v>
      </c>
      <c r="AV246" s="20">
        <v>0</v>
      </c>
      <c r="AW246" s="16">
        <v>0</v>
      </c>
      <c r="AX246" s="20">
        <v>0</v>
      </c>
      <c r="AY246" s="16">
        <v>0</v>
      </c>
      <c r="AZ246" s="20">
        <v>0</v>
      </c>
      <c r="BA246" s="16">
        <v>0</v>
      </c>
      <c r="BB246" s="20">
        <v>0</v>
      </c>
      <c r="BC246" s="13" t="s">
        <v>145</v>
      </c>
      <c r="BD246" s="16">
        <v>50</v>
      </c>
      <c r="BE246" s="16">
        <v>303</v>
      </c>
      <c r="BF246" s="16">
        <v>321</v>
      </c>
      <c r="BG246" s="16">
        <f t="shared" si="220"/>
        <v>674</v>
      </c>
      <c r="BH246" s="20">
        <f t="shared" si="222"/>
        <v>354</v>
      </c>
      <c r="BI246" s="20">
        <f>Table1[[#This Row],[Check 2 Students Total]]*Table1[[#This Row],[Summer 2018 Price Check]]</f>
        <v>238596</v>
      </c>
      <c r="BJ246" s="16">
        <v>0</v>
      </c>
      <c r="BK246" s="20">
        <f>Table1[[#This Row],[Summer 2018 Price Check]]*BJ246</f>
        <v>0</v>
      </c>
      <c r="BL246" s="16">
        <v>0</v>
      </c>
      <c r="BM246" s="20">
        <v>0</v>
      </c>
      <c r="BN246" s="15">
        <v>0</v>
      </c>
      <c r="BO246" s="20">
        <f>Table1[[#This Row],[Summer 2018 Price Check]]*Table1[[#This Row],[Spring 2019 Students]]</f>
        <v>0</v>
      </c>
      <c r="BP246" s="16">
        <f t="shared" si="196"/>
        <v>0</v>
      </c>
      <c r="BQ246" s="20">
        <f t="shared" si="197"/>
        <v>0</v>
      </c>
      <c r="BR246" s="13" t="s">
        <v>145</v>
      </c>
      <c r="BS246" s="16">
        <v>50</v>
      </c>
      <c r="BT246" s="16">
        <v>303</v>
      </c>
      <c r="BU246" s="16">
        <v>321</v>
      </c>
      <c r="BV246" s="16">
        <f t="shared" si="221"/>
        <v>674</v>
      </c>
      <c r="BW246" s="20">
        <f t="shared" si="223"/>
        <v>354</v>
      </c>
      <c r="BX246" s="20">
        <f t="shared" si="199"/>
        <v>238596</v>
      </c>
      <c r="BY246" s="13" t="s">
        <v>986</v>
      </c>
      <c r="BZ246" s="15">
        <v>0</v>
      </c>
      <c r="CA246" s="20">
        <v>0</v>
      </c>
      <c r="CB246" s="15">
        <f>IF(Table1[[#This Row],[Check 3 Status]]="Continued", Table1[[#This Row],[Check 3 Students Fall]], 0)</f>
        <v>303</v>
      </c>
      <c r="CC246" s="20">
        <f>Table1[[#This Row],[Check 3 Per Student Savings]]*CB246</f>
        <v>107262</v>
      </c>
      <c r="CD246" s="15">
        <f>IF(Table1[[#This Row],[Check 3 Status]]="Continued", Table1[[#This Row],[Check 3 Students Spring]], 0)</f>
        <v>321</v>
      </c>
      <c r="CE246" s="20">
        <f>Table1[[#This Row],[Check 3 Per Student Savings]]*CD246</f>
        <v>113634</v>
      </c>
      <c r="CF246" s="15">
        <f t="shared" si="200"/>
        <v>624</v>
      </c>
      <c r="CG246" s="20">
        <f t="shared" si="201"/>
        <v>220896</v>
      </c>
      <c r="CH246" s="20" t="s">
        <v>155</v>
      </c>
      <c r="CI246" s="15">
        <v>50</v>
      </c>
      <c r="CJ246" s="15">
        <v>303</v>
      </c>
      <c r="CK246" s="15">
        <v>321</v>
      </c>
      <c r="CL246" s="15">
        <v>0</v>
      </c>
      <c r="CM246" s="20">
        <v>354</v>
      </c>
      <c r="CN246" s="20">
        <f t="shared" si="202"/>
        <v>0</v>
      </c>
      <c r="CO246" s="15">
        <f>IF(Table1[[#This Row],[Check 4 Status]]="Continued", Table1[[#This Row],[Check 4 Students Summer]], 0)</f>
        <v>0</v>
      </c>
      <c r="CP246" s="20">
        <f>Table1[[#This Row],[Check 4 Per Student Savings]]*CO246</f>
        <v>0</v>
      </c>
      <c r="CQ246" s="15">
        <f>IF(Table1[[#This Row],[Check 4 Status]]="Continued", Table1[[#This Row],[Check 4 Students Fall]], 0)</f>
        <v>0</v>
      </c>
      <c r="CR246" s="20">
        <f>Table1[[#This Row],[Check 4 Per Student Savings]]*CQ246</f>
        <v>0</v>
      </c>
      <c r="CS246" s="15">
        <f>IF(Table1[[#This Row],[Check 4 Status]]="Continued", Table1[[#This Row],[Check 4 Students Spring]], 0)</f>
        <v>0</v>
      </c>
      <c r="CT246" s="20">
        <f>Table1[[#This Row],[Check 4 Per Student Savings]]*CS246</f>
        <v>0</v>
      </c>
      <c r="CU246" s="89">
        <f t="shared" si="203"/>
        <v>0</v>
      </c>
      <c r="CV246" s="20">
        <f t="shared" si="204"/>
        <v>0</v>
      </c>
      <c r="CW246" s="20" t="s">
        <v>155</v>
      </c>
      <c r="CX246" s="15">
        <v>50</v>
      </c>
      <c r="CY246" s="15">
        <v>303</v>
      </c>
      <c r="CZ246" s="15">
        <v>321</v>
      </c>
      <c r="DA246" s="15">
        <f t="shared" si="205"/>
        <v>674</v>
      </c>
      <c r="DB246" s="20">
        <v>354</v>
      </c>
      <c r="DC246" s="20">
        <f t="shared" si="206"/>
        <v>238596</v>
      </c>
      <c r="DD246" s="23" t="s">
        <v>136</v>
      </c>
      <c r="DE246" s="15">
        <f>IF(Table1[[#This Row],[Check 5 Status]]="Continued", Table1[[#This Row],[Check 5 Students Summer]], 0)</f>
        <v>0</v>
      </c>
      <c r="DF246" s="20">
        <f>Table1[[#This Row],[Check 5 Per Student Savings]]*DE246</f>
        <v>0</v>
      </c>
      <c r="DG246" s="15">
        <f>IF(Table1[[#This Row],[Check 5 Status]]="Continued", Table1[[#This Row],[Check 5 Students Fall]], 0)</f>
        <v>0</v>
      </c>
      <c r="DH246" s="20">
        <f>Table1[[#This Row],[Check 5 Per Student Savings]]*DG246</f>
        <v>0</v>
      </c>
      <c r="DI246" s="15">
        <f>IF(Table1[[#This Row],[Check 5 Status]]="Continued", Table1[[#This Row],[Check 5 Students Spring]], 0)</f>
        <v>0</v>
      </c>
      <c r="DJ246" s="20">
        <f>Table1[[#This Row],[Check 5 Per Student Savings]]*DI246</f>
        <v>0</v>
      </c>
      <c r="DK246" s="15">
        <f t="shared" si="207"/>
        <v>0</v>
      </c>
      <c r="DL246" s="20">
        <f t="shared" si="208"/>
        <v>0</v>
      </c>
      <c r="DM246" s="20" t="s">
        <v>224</v>
      </c>
      <c r="DN246" s="15">
        <v>50</v>
      </c>
      <c r="DO246" s="15">
        <v>303</v>
      </c>
      <c r="DP246" s="15">
        <v>321</v>
      </c>
      <c r="DQ246" s="15">
        <f t="shared" si="209"/>
        <v>674</v>
      </c>
      <c r="DR246" s="20">
        <v>354</v>
      </c>
      <c r="DS246" s="20">
        <f t="shared" si="210"/>
        <v>238596</v>
      </c>
      <c r="DT246" s="23" t="s">
        <v>136</v>
      </c>
      <c r="DU246" s="15">
        <f>IF(Table1[[#This Row],[Check 6 Status]]="Continued", Table1[[#This Row],[Check 6 Students Summer]], 0)</f>
        <v>0</v>
      </c>
      <c r="DV246" s="20">
        <f>Table1[[#This Row],[Check 6 Per Student Savings]]*DU246</f>
        <v>0</v>
      </c>
      <c r="DW246" s="15">
        <f>IF(Table1[[#This Row],[Check 6 Status]]="Continued", Table1[[#This Row],[Check 6 Students Fall]], 0)</f>
        <v>0</v>
      </c>
      <c r="DX246" s="20">
        <f>Table1[[#This Row],[Check 6 Per Student Savings]]*DW246</f>
        <v>0</v>
      </c>
      <c r="DY246" s="15">
        <f>IF(Table1[[#This Row],[Check 6 Status]]="Continued", Table1[[#This Row],[Check 6 Students Spring]], 0)</f>
        <v>0</v>
      </c>
      <c r="DZ246" s="20">
        <f>Table1[[#This Row],[Check 6 Per Student Savings]]*DY246</f>
        <v>0</v>
      </c>
      <c r="EA246" s="15">
        <f t="shared" si="211"/>
        <v>0</v>
      </c>
      <c r="EB246" s="20">
        <f t="shared" si="212"/>
        <v>0</v>
      </c>
      <c r="EC246"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624</v>
      </c>
      <c r="ED246"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220896</v>
      </c>
      <c r="EE246" s="20">
        <f>Table1[[#This Row],[Grand Total Savings]]/Table1[[#This Row],[Total Award]]</f>
        <v>20.453333333333333</v>
      </c>
      <c r="EF246" s="13"/>
      <c r="EG246" s="13"/>
      <c r="EH246" s="13"/>
      <c r="EI246" s="13"/>
      <c r="EJ246" s="13"/>
      <c r="EK246" s="13"/>
      <c r="EL246" s="13"/>
      <c r="FB246" s="13"/>
      <c r="FC246" s="13"/>
      <c r="FD246" s="13"/>
      <c r="FE246" s="13"/>
    </row>
    <row r="247" spans="1:161" x14ac:dyDescent="0.25">
      <c r="A247" s="116">
        <v>392</v>
      </c>
      <c r="B247" s="126" t="s">
        <v>977</v>
      </c>
      <c r="C247" s="23" t="s">
        <v>3</v>
      </c>
      <c r="D247" s="71" t="s">
        <v>134</v>
      </c>
      <c r="E247" s="13" t="s">
        <v>147</v>
      </c>
      <c r="F247" s="52">
        <v>10800</v>
      </c>
      <c r="G247" s="23" t="s">
        <v>136</v>
      </c>
      <c r="H247" s="28" t="s">
        <v>1027</v>
      </c>
      <c r="I247" s="28" t="s">
        <v>1028</v>
      </c>
      <c r="J247" s="28" t="s">
        <v>1029</v>
      </c>
      <c r="K247" s="28" t="s">
        <v>1030</v>
      </c>
      <c r="L247" s="28" t="s">
        <v>188</v>
      </c>
      <c r="M247" s="13" t="s">
        <v>163</v>
      </c>
      <c r="N247" s="13" t="s">
        <v>163</v>
      </c>
      <c r="O247" s="13" t="s">
        <v>163</v>
      </c>
      <c r="P247" s="20">
        <v>94800</v>
      </c>
      <c r="Q247" s="13">
        <v>640</v>
      </c>
      <c r="R247" s="20">
        <v>202.5</v>
      </c>
      <c r="S247" s="15">
        <v>80</v>
      </c>
      <c r="T247" s="15">
        <v>280</v>
      </c>
      <c r="U247" s="15">
        <v>280</v>
      </c>
      <c r="V247" s="13" t="s">
        <v>986</v>
      </c>
      <c r="W247" s="13" t="s">
        <v>144</v>
      </c>
      <c r="Z247" s="13" t="s">
        <v>145</v>
      </c>
      <c r="AA247" s="15">
        <v>0</v>
      </c>
      <c r="AB247" s="20">
        <v>0</v>
      </c>
      <c r="AC247" s="15">
        <v>0</v>
      </c>
      <c r="AD247" s="20">
        <f t="shared" si="215"/>
        <v>0</v>
      </c>
      <c r="AE247" s="15">
        <v>0</v>
      </c>
      <c r="AF247" s="20">
        <f t="shared" si="216"/>
        <v>0</v>
      </c>
      <c r="AG247" s="15">
        <v>0</v>
      </c>
      <c r="AH247" s="20">
        <f t="shared" si="217"/>
        <v>0</v>
      </c>
      <c r="AI247" s="15">
        <v>0</v>
      </c>
      <c r="AJ247" s="20">
        <f t="shared" si="218"/>
        <v>0</v>
      </c>
      <c r="AK247" s="15">
        <v>0</v>
      </c>
      <c r="AL247" s="20">
        <f t="shared" si="219"/>
        <v>0</v>
      </c>
      <c r="AM247" s="15">
        <v>0</v>
      </c>
      <c r="AN247" s="20">
        <v>0</v>
      </c>
      <c r="AO247" s="16">
        <v>0</v>
      </c>
      <c r="AP247" s="20">
        <v>0</v>
      </c>
      <c r="AQ247" s="16">
        <v>0</v>
      </c>
      <c r="AR247" s="20">
        <v>0</v>
      </c>
      <c r="AS247" s="16">
        <v>0</v>
      </c>
      <c r="AT247" s="20">
        <v>0</v>
      </c>
      <c r="AU247" s="16">
        <v>0</v>
      </c>
      <c r="AV247" s="20">
        <v>0</v>
      </c>
      <c r="AW247" s="16">
        <v>0</v>
      </c>
      <c r="AX247" s="20">
        <v>0</v>
      </c>
      <c r="AY247" s="16">
        <v>0</v>
      </c>
      <c r="AZ247" s="20">
        <v>0</v>
      </c>
      <c r="BA247" s="16">
        <v>0</v>
      </c>
      <c r="BB247" s="20">
        <v>0</v>
      </c>
      <c r="BC247" s="13" t="s">
        <v>145</v>
      </c>
      <c r="BD247" s="16">
        <v>80</v>
      </c>
      <c r="BE247" s="16">
        <v>280</v>
      </c>
      <c r="BF247" s="16">
        <v>280</v>
      </c>
      <c r="BG247" s="16">
        <f t="shared" si="220"/>
        <v>640</v>
      </c>
      <c r="BH247" s="20">
        <f t="shared" si="222"/>
        <v>202.5</v>
      </c>
      <c r="BI247" s="20">
        <f>Table1[[#This Row],[Check 2 Students Total]]*Table1[[#This Row],[Summer 2018 Price Check]]</f>
        <v>129600</v>
      </c>
      <c r="BJ247" s="16">
        <v>0</v>
      </c>
      <c r="BK247" s="20">
        <f>Table1[[#This Row],[Summer 2018 Price Check]]*BJ247</f>
        <v>0</v>
      </c>
      <c r="BL247" s="16">
        <v>0</v>
      </c>
      <c r="BM247" s="20">
        <v>0</v>
      </c>
      <c r="BN247" s="15">
        <v>0</v>
      </c>
      <c r="BO247" s="20">
        <f>Table1[[#This Row],[Summer 2018 Price Check]]*Table1[[#This Row],[Spring 2019 Students]]</f>
        <v>0</v>
      </c>
      <c r="BP247" s="16">
        <f t="shared" si="196"/>
        <v>0</v>
      </c>
      <c r="BQ247" s="20">
        <f t="shared" si="197"/>
        <v>0</v>
      </c>
      <c r="BR247" s="13" t="s">
        <v>145</v>
      </c>
      <c r="BS247" s="16">
        <v>80</v>
      </c>
      <c r="BT247" s="16">
        <v>280</v>
      </c>
      <c r="BU247" s="16">
        <v>280</v>
      </c>
      <c r="BV247" s="16">
        <f t="shared" si="221"/>
        <v>640</v>
      </c>
      <c r="BW247" s="20">
        <f t="shared" si="223"/>
        <v>202.5</v>
      </c>
      <c r="BX247" s="20">
        <f t="shared" si="199"/>
        <v>129600</v>
      </c>
      <c r="BY247" s="13" t="s">
        <v>986</v>
      </c>
      <c r="BZ247" s="15">
        <v>0</v>
      </c>
      <c r="CA247" s="20">
        <v>0</v>
      </c>
      <c r="CB247" s="15">
        <f>IF(Table1[[#This Row],[Check 3 Status]]="Continued", Table1[[#This Row],[Check 3 Students Fall]], 0)</f>
        <v>280</v>
      </c>
      <c r="CC247" s="20">
        <f>Table1[[#This Row],[Check 3 Per Student Savings]]*CB247</f>
        <v>56700</v>
      </c>
      <c r="CD247" s="15">
        <f>IF(Table1[[#This Row],[Check 3 Status]]="Continued", Table1[[#This Row],[Check 3 Students Spring]], 0)</f>
        <v>280</v>
      </c>
      <c r="CE247" s="20">
        <f>Table1[[#This Row],[Check 3 Per Student Savings]]*CD247</f>
        <v>56700</v>
      </c>
      <c r="CF247" s="15">
        <f t="shared" si="200"/>
        <v>560</v>
      </c>
      <c r="CG247" s="20">
        <f t="shared" si="201"/>
        <v>113400</v>
      </c>
      <c r="CH247" s="20" t="s">
        <v>145</v>
      </c>
      <c r="CI247" s="15">
        <v>80</v>
      </c>
      <c r="CJ247" s="15">
        <v>280</v>
      </c>
      <c r="CK247" s="15">
        <v>280</v>
      </c>
      <c r="CL247" s="15">
        <f t="shared" ref="CL247:CL278" si="224">CI247+CJ247+CK247</f>
        <v>640</v>
      </c>
      <c r="CM247" s="20">
        <v>202.5</v>
      </c>
      <c r="CN247" s="20">
        <f t="shared" si="202"/>
        <v>129600</v>
      </c>
      <c r="CO247" s="15">
        <f>IF(Table1[[#This Row],[Check 4 Status]]="Continued", Table1[[#This Row],[Check 4 Students Summer]], 0)</f>
        <v>80</v>
      </c>
      <c r="CP247" s="20">
        <f>Table1[[#This Row],[Check 4 Per Student Savings]]*CO247</f>
        <v>16200</v>
      </c>
      <c r="CQ247" s="15">
        <f>IF(Table1[[#This Row],[Check 4 Status]]="Continued", Table1[[#This Row],[Check 4 Students Fall]], 0)</f>
        <v>280</v>
      </c>
      <c r="CR247" s="20">
        <f>Table1[[#This Row],[Check 4 Per Student Savings]]*CQ247</f>
        <v>56700</v>
      </c>
      <c r="CS247" s="15">
        <f>IF(Table1[[#This Row],[Check 4 Status]]="Continued", Table1[[#This Row],[Check 4 Students Spring]], 0)</f>
        <v>280</v>
      </c>
      <c r="CT247" s="20">
        <f>Table1[[#This Row],[Check 4 Per Student Savings]]*CS247</f>
        <v>56700</v>
      </c>
      <c r="CU247" s="89">
        <f t="shared" si="203"/>
        <v>640</v>
      </c>
      <c r="CV247" s="20">
        <f t="shared" si="204"/>
        <v>129600</v>
      </c>
      <c r="CW247" s="20" t="s">
        <v>145</v>
      </c>
      <c r="CX247" s="15">
        <v>80</v>
      </c>
      <c r="CY247" s="15">
        <v>280</v>
      </c>
      <c r="CZ247" s="15">
        <v>280</v>
      </c>
      <c r="DA247" s="15">
        <f t="shared" si="205"/>
        <v>640</v>
      </c>
      <c r="DB247" s="20">
        <v>202.5</v>
      </c>
      <c r="DC247" s="20">
        <f t="shared" si="206"/>
        <v>129600</v>
      </c>
      <c r="DD247" s="23" t="s">
        <v>136</v>
      </c>
      <c r="DE247" s="15">
        <f>IF(Table1[[#This Row],[Check 5 Status]]="Continued", Table1[[#This Row],[Check 5 Students Summer]], 0)</f>
        <v>80</v>
      </c>
      <c r="DF247" s="20">
        <f>Table1[[#This Row],[Check 5 Per Student Savings]]*DE247</f>
        <v>16200</v>
      </c>
      <c r="DG247" s="15">
        <f>IF(Table1[[#This Row],[Check 5 Status]]="Continued", Table1[[#This Row],[Check 5 Students Fall]], 0)</f>
        <v>280</v>
      </c>
      <c r="DH247" s="20">
        <f>Table1[[#This Row],[Check 5 Per Student Savings]]*DG247</f>
        <v>56700</v>
      </c>
      <c r="DI247" s="15">
        <f>IF(Table1[[#This Row],[Check 5 Status]]="Continued", Table1[[#This Row],[Check 5 Students Spring]], 0)</f>
        <v>280</v>
      </c>
      <c r="DJ247" s="20">
        <f>Table1[[#This Row],[Check 5 Per Student Savings]]*DI247</f>
        <v>56700</v>
      </c>
      <c r="DK247" s="15">
        <f t="shared" si="207"/>
        <v>640</v>
      </c>
      <c r="DL247" s="20">
        <f t="shared" si="208"/>
        <v>129600</v>
      </c>
      <c r="DM247" s="20" t="s">
        <v>224</v>
      </c>
      <c r="DN247" s="15">
        <v>80</v>
      </c>
      <c r="DO247" s="15">
        <v>280</v>
      </c>
      <c r="DP247" s="15">
        <v>280</v>
      </c>
      <c r="DQ247" s="15">
        <f t="shared" si="209"/>
        <v>640</v>
      </c>
      <c r="DR247" s="20">
        <v>202.5</v>
      </c>
      <c r="DS247" s="20">
        <f t="shared" si="210"/>
        <v>129600</v>
      </c>
      <c r="DT247" s="23" t="s">
        <v>136</v>
      </c>
      <c r="DU247" s="15">
        <f>IF(Table1[[#This Row],[Check 6 Status]]="Continued", Table1[[#This Row],[Check 6 Students Summer]], 0)</f>
        <v>0</v>
      </c>
      <c r="DV247" s="20">
        <f>Table1[[#This Row],[Check 6 Per Student Savings]]*DU247</f>
        <v>0</v>
      </c>
      <c r="DW247" s="15">
        <f>IF(Table1[[#This Row],[Check 6 Status]]="Continued", Table1[[#This Row],[Check 6 Students Fall]], 0)</f>
        <v>0</v>
      </c>
      <c r="DX247" s="20">
        <f>Table1[[#This Row],[Check 6 Per Student Savings]]*DW247</f>
        <v>0</v>
      </c>
      <c r="DY247" s="15">
        <f>IF(Table1[[#This Row],[Check 6 Status]]="Continued", Table1[[#This Row],[Check 6 Students Spring]], 0)</f>
        <v>0</v>
      </c>
      <c r="DZ247" s="20">
        <f>Table1[[#This Row],[Check 6 Per Student Savings]]*DY247</f>
        <v>0</v>
      </c>
      <c r="EA247" s="15">
        <f t="shared" si="211"/>
        <v>0</v>
      </c>
      <c r="EB247" s="20">
        <f t="shared" si="212"/>
        <v>0</v>
      </c>
      <c r="EC247"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1840</v>
      </c>
      <c r="ED247"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372600</v>
      </c>
      <c r="EE247" s="20">
        <f>Table1[[#This Row],[Grand Total Savings]]/Table1[[#This Row],[Total Award]]</f>
        <v>34.5</v>
      </c>
      <c r="EF247" s="13"/>
      <c r="EG247" s="13"/>
      <c r="EH247" s="13"/>
      <c r="EI247" s="13"/>
      <c r="EJ247" s="13"/>
      <c r="EK247" s="13"/>
      <c r="EL247" s="13"/>
      <c r="FB247" s="13"/>
      <c r="FC247" s="13"/>
      <c r="FD247" s="13"/>
      <c r="FE247" s="13"/>
    </row>
    <row r="248" spans="1:161" x14ac:dyDescent="0.25">
      <c r="A248" s="116">
        <v>394</v>
      </c>
      <c r="B248" s="23" t="s">
        <v>977</v>
      </c>
      <c r="C248" s="23" t="s">
        <v>3</v>
      </c>
      <c r="D248" s="71" t="s">
        <v>134</v>
      </c>
      <c r="E248" s="13" t="s">
        <v>190</v>
      </c>
      <c r="F248" s="91">
        <v>10800</v>
      </c>
      <c r="G248" s="23" t="s">
        <v>136</v>
      </c>
      <c r="H248" s="28" t="s">
        <v>799</v>
      </c>
      <c r="I248" s="28" t="s">
        <v>800</v>
      </c>
      <c r="J248" s="28" t="s">
        <v>719</v>
      </c>
      <c r="K248" s="28" t="s">
        <v>1031</v>
      </c>
      <c r="L248" s="28" t="s">
        <v>693</v>
      </c>
      <c r="M248" s="13" t="s">
        <v>163</v>
      </c>
      <c r="N248" s="13" t="s">
        <v>163</v>
      </c>
      <c r="O248" s="13" t="s">
        <v>163</v>
      </c>
      <c r="P248" s="20">
        <v>27714</v>
      </c>
      <c r="Q248" s="13">
        <v>120</v>
      </c>
      <c r="R248" s="20">
        <v>230.95</v>
      </c>
      <c r="S248" s="15">
        <v>0</v>
      </c>
      <c r="T248" s="15">
        <v>60</v>
      </c>
      <c r="U248" s="15">
        <v>60</v>
      </c>
      <c r="V248" s="13" t="s">
        <v>554</v>
      </c>
      <c r="W248" s="13" t="s">
        <v>144</v>
      </c>
      <c r="Z248" s="13" t="s">
        <v>145</v>
      </c>
      <c r="AA248" s="15">
        <v>0</v>
      </c>
      <c r="AB248" s="20">
        <v>0</v>
      </c>
      <c r="AC248" s="15">
        <v>0</v>
      </c>
      <c r="AD248" s="20">
        <f t="shared" si="215"/>
        <v>0</v>
      </c>
      <c r="AE248" s="15">
        <v>0</v>
      </c>
      <c r="AF248" s="20">
        <f t="shared" si="216"/>
        <v>0</v>
      </c>
      <c r="AG248" s="15">
        <v>0</v>
      </c>
      <c r="AH248" s="20">
        <f t="shared" si="217"/>
        <v>0</v>
      </c>
      <c r="AI248" s="15">
        <v>0</v>
      </c>
      <c r="AJ248" s="20">
        <f t="shared" si="218"/>
        <v>0</v>
      </c>
      <c r="AK248" s="15">
        <v>0</v>
      </c>
      <c r="AL248" s="20">
        <f t="shared" si="219"/>
        <v>0</v>
      </c>
      <c r="AM248" s="15">
        <v>0</v>
      </c>
      <c r="AN248" s="20">
        <v>0</v>
      </c>
      <c r="AO248" s="16">
        <v>0</v>
      </c>
      <c r="AP248" s="20">
        <v>0</v>
      </c>
      <c r="AQ248" s="16">
        <v>0</v>
      </c>
      <c r="AR248" s="20">
        <v>0</v>
      </c>
      <c r="AS248" s="16">
        <v>0</v>
      </c>
      <c r="AT248" s="20">
        <v>0</v>
      </c>
      <c r="AU248" s="16">
        <v>0</v>
      </c>
      <c r="AV248" s="20">
        <v>0</v>
      </c>
      <c r="AW248" s="16">
        <v>0</v>
      </c>
      <c r="AX248" s="20">
        <v>0</v>
      </c>
      <c r="AY248" s="16">
        <v>0</v>
      </c>
      <c r="AZ248" s="20">
        <v>0</v>
      </c>
      <c r="BA248" s="16">
        <v>0</v>
      </c>
      <c r="BB248" s="20">
        <v>0</v>
      </c>
      <c r="BC248" s="13" t="s">
        <v>145</v>
      </c>
      <c r="BD248" s="16">
        <v>0</v>
      </c>
      <c r="BE248" s="16">
        <v>60</v>
      </c>
      <c r="BF248" s="16">
        <v>60</v>
      </c>
      <c r="BG248" s="16">
        <f t="shared" si="220"/>
        <v>120</v>
      </c>
      <c r="BH248" s="20">
        <f t="shared" si="222"/>
        <v>230.95</v>
      </c>
      <c r="BI248" s="20">
        <f>Table1[[#This Row],[Check 2 Students Total]]*Table1[[#This Row],[Summer 2018 Price Check]]</f>
        <v>27714</v>
      </c>
      <c r="BJ248" s="16">
        <v>0</v>
      </c>
      <c r="BK248" s="20">
        <f>Table1[[#This Row],[Summer 2018 Price Check]]*BJ248</f>
        <v>0</v>
      </c>
      <c r="BL248" s="16">
        <v>0</v>
      </c>
      <c r="BM248" s="20">
        <v>0</v>
      </c>
      <c r="BN248" s="15">
        <f>IF(Table1[[#This Row],[Sustainability Check 2 (2018-2019) Status]]="Continued", Table1[Check 2 Students Spring], 0)</f>
        <v>60</v>
      </c>
      <c r="BO248" s="20">
        <f>Table1[[#This Row],[Summer 2018 Price Check]]*Table1[[#This Row],[Spring 2019 Students]]</f>
        <v>13857</v>
      </c>
      <c r="BP248" s="16">
        <f t="shared" si="196"/>
        <v>60</v>
      </c>
      <c r="BQ248" s="20">
        <f t="shared" si="197"/>
        <v>13857</v>
      </c>
      <c r="BR248" s="13" t="s">
        <v>145</v>
      </c>
      <c r="BS248" s="16">
        <v>0</v>
      </c>
      <c r="BT248" s="16">
        <v>60</v>
      </c>
      <c r="BU248" s="16">
        <v>60</v>
      </c>
      <c r="BV248" s="16">
        <f t="shared" si="221"/>
        <v>120</v>
      </c>
      <c r="BW248" s="20">
        <f t="shared" si="223"/>
        <v>230.95</v>
      </c>
      <c r="BX248" s="20">
        <f t="shared" si="199"/>
        <v>27714</v>
      </c>
      <c r="BY248" s="13" t="s">
        <v>554</v>
      </c>
      <c r="BZ248" s="15">
        <f>IF(Table1[[#This Row],[Check 3 Status]]="Continued", Table1[[#This Row],[Check 3 Students Summer]], 0)</f>
        <v>0</v>
      </c>
      <c r="CA248" s="20">
        <f>Table1[[#This Row],[Check 3 Per Student Savings]]*BZ248</f>
        <v>0</v>
      </c>
      <c r="CB248" s="15">
        <f>IF(Table1[[#This Row],[Check 3 Status]]="Continued", Table1[[#This Row],[Check 3 Students Fall]], 0)</f>
        <v>60</v>
      </c>
      <c r="CC248" s="20">
        <f>Table1[[#This Row],[Check 3 Per Student Savings]]*CB248</f>
        <v>13857</v>
      </c>
      <c r="CD248" s="15">
        <f>IF(Table1[[#This Row],[Check 3 Status]]="Continued", Table1[[#This Row],[Check 3 Students Spring]], 0)</f>
        <v>60</v>
      </c>
      <c r="CE248" s="20">
        <f>Table1[[#This Row],[Check 3 Per Student Savings]]*CD248</f>
        <v>13857</v>
      </c>
      <c r="CF248" s="15">
        <f t="shared" si="200"/>
        <v>120</v>
      </c>
      <c r="CG248" s="20">
        <f t="shared" si="201"/>
        <v>27714</v>
      </c>
      <c r="CH248" s="20" t="s">
        <v>145</v>
      </c>
      <c r="CI248" s="15">
        <v>0</v>
      </c>
      <c r="CJ248" s="15">
        <v>60</v>
      </c>
      <c r="CK248" s="15">
        <v>60</v>
      </c>
      <c r="CL248" s="15">
        <f t="shared" si="224"/>
        <v>120</v>
      </c>
      <c r="CM248" s="20">
        <v>230.95</v>
      </c>
      <c r="CN248" s="20">
        <f t="shared" si="202"/>
        <v>27714</v>
      </c>
      <c r="CO248" s="15">
        <f>IF(Table1[[#This Row],[Check 4 Status]]="Continued", Table1[[#This Row],[Check 4 Students Summer]], 0)</f>
        <v>0</v>
      </c>
      <c r="CP248" s="20">
        <f>Table1[[#This Row],[Check 4 Per Student Savings]]*CO248</f>
        <v>0</v>
      </c>
      <c r="CQ248" s="15">
        <f>IF(Table1[[#This Row],[Check 4 Status]]="Continued", Table1[[#This Row],[Check 4 Students Fall]], 0)</f>
        <v>60</v>
      </c>
      <c r="CR248" s="20">
        <f>Table1[[#This Row],[Check 4 Per Student Savings]]*CQ248</f>
        <v>13857</v>
      </c>
      <c r="CS248" s="15">
        <f>IF(Table1[[#This Row],[Check 4 Status]]="Continued", Table1[[#This Row],[Check 4 Students Spring]], 0)</f>
        <v>60</v>
      </c>
      <c r="CT248" s="20">
        <f>Table1[[#This Row],[Check 4 Per Student Savings]]*CS248</f>
        <v>13857</v>
      </c>
      <c r="CU248" s="89">
        <f t="shared" si="203"/>
        <v>120</v>
      </c>
      <c r="CV248" s="20">
        <f t="shared" si="204"/>
        <v>27714</v>
      </c>
      <c r="CW248" s="20" t="s">
        <v>145</v>
      </c>
      <c r="CX248" s="15">
        <v>0</v>
      </c>
      <c r="CY248" s="15">
        <v>60</v>
      </c>
      <c r="CZ248" s="15">
        <v>60</v>
      </c>
      <c r="DA248" s="15">
        <f t="shared" si="205"/>
        <v>120</v>
      </c>
      <c r="DB248" s="20">
        <v>230.95</v>
      </c>
      <c r="DC248" s="20">
        <f t="shared" si="206"/>
        <v>27714</v>
      </c>
      <c r="DD248" s="23" t="s">
        <v>136</v>
      </c>
      <c r="DE248" s="15">
        <f>IF(Table1[[#This Row],[Check 5 Status]]="Continued", Table1[[#This Row],[Check 5 Students Summer]], 0)</f>
        <v>0</v>
      </c>
      <c r="DF248" s="20">
        <f>Table1[[#This Row],[Check 5 Per Student Savings]]*DE248</f>
        <v>0</v>
      </c>
      <c r="DG248" s="15">
        <f>IF(Table1[[#This Row],[Check 5 Status]]="Continued", Table1[[#This Row],[Check 5 Students Fall]], 0)</f>
        <v>60</v>
      </c>
      <c r="DH248" s="20">
        <f>Table1[[#This Row],[Check 5 Per Student Savings]]*DG248</f>
        <v>13857</v>
      </c>
      <c r="DI248" s="15">
        <f>IF(Table1[[#This Row],[Check 5 Status]]="Continued", Table1[[#This Row],[Check 5 Students Spring]], 0)</f>
        <v>60</v>
      </c>
      <c r="DJ248" s="20">
        <f>Table1[[#This Row],[Check 5 Per Student Savings]]*DI248</f>
        <v>13857</v>
      </c>
      <c r="DK248" s="15">
        <f t="shared" si="207"/>
        <v>120</v>
      </c>
      <c r="DL248" s="20">
        <f t="shared" si="208"/>
        <v>27714</v>
      </c>
      <c r="DM248" s="20" t="s">
        <v>145</v>
      </c>
      <c r="DN248" s="15">
        <v>0</v>
      </c>
      <c r="DO248" s="15">
        <v>60</v>
      </c>
      <c r="DP248" s="15">
        <v>60</v>
      </c>
      <c r="DQ248" s="15">
        <f t="shared" si="209"/>
        <v>120</v>
      </c>
      <c r="DR248" s="20">
        <v>230.95</v>
      </c>
      <c r="DS248" s="20">
        <f t="shared" si="210"/>
        <v>27714</v>
      </c>
      <c r="DT248" s="23" t="s">
        <v>136</v>
      </c>
      <c r="DU248" s="15">
        <f>IF(Table1[[#This Row],[Check 6 Status]]="Continued", Table1[[#This Row],[Check 6 Students Summer]], 0)</f>
        <v>0</v>
      </c>
      <c r="DV248" s="20">
        <f>Table1[[#This Row],[Check 6 Per Student Savings]]*DU248</f>
        <v>0</v>
      </c>
      <c r="DW248" s="15">
        <f>IF(Table1[[#This Row],[Check 6 Status]]="Continued", Table1[[#This Row],[Check 6 Students Fall]], 0)</f>
        <v>60</v>
      </c>
      <c r="DX248" s="20">
        <f>Table1[[#This Row],[Check 6 Per Student Savings]]*DW248</f>
        <v>13857</v>
      </c>
      <c r="DY248" s="15">
        <f>IF(Table1[[#This Row],[Check 6 Status]]="Continued", Table1[[#This Row],[Check 6 Students Spring]], 0)</f>
        <v>60</v>
      </c>
      <c r="DZ248" s="20">
        <f>Table1[[#This Row],[Check 6 Per Student Savings]]*DY248</f>
        <v>13857</v>
      </c>
      <c r="EA248" s="15">
        <f t="shared" si="211"/>
        <v>120</v>
      </c>
      <c r="EB248" s="20">
        <f t="shared" si="212"/>
        <v>27714</v>
      </c>
      <c r="EC248"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540</v>
      </c>
      <c r="ED248"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124713</v>
      </c>
      <c r="EE248" s="20">
        <f>Table1[[#This Row],[Grand Total Savings]]/Table1[[#This Row],[Total Award]]</f>
        <v>11.547499999999999</v>
      </c>
      <c r="EF248" s="13"/>
      <c r="EG248" s="13"/>
      <c r="EH248" s="13"/>
      <c r="EI248" s="13"/>
      <c r="EJ248" s="13"/>
      <c r="EK248" s="13"/>
      <c r="EL248" s="13"/>
      <c r="FB248" s="13"/>
      <c r="FC248" s="13"/>
      <c r="FD248" s="13"/>
      <c r="FE248" s="13"/>
    </row>
    <row r="249" spans="1:161" x14ac:dyDescent="0.25">
      <c r="A249" s="116">
        <v>396</v>
      </c>
      <c r="B249" s="23" t="s">
        <v>977</v>
      </c>
      <c r="C249" s="23" t="s">
        <v>3</v>
      </c>
      <c r="D249" s="71" t="s">
        <v>134</v>
      </c>
      <c r="E249" s="13" t="s">
        <v>147</v>
      </c>
      <c r="F249" s="52">
        <v>10800</v>
      </c>
      <c r="G249" s="23" t="s">
        <v>136</v>
      </c>
      <c r="H249" s="28" t="s">
        <v>1032</v>
      </c>
      <c r="I249" s="28" t="s">
        <v>1033</v>
      </c>
      <c r="J249" s="28" t="s">
        <v>1034</v>
      </c>
      <c r="K249" s="28" t="s">
        <v>1035</v>
      </c>
      <c r="L249" s="28" t="s">
        <v>506</v>
      </c>
      <c r="M249" s="13" t="s">
        <v>163</v>
      </c>
      <c r="N249" s="13" t="s">
        <v>163</v>
      </c>
      <c r="O249" s="13" t="s">
        <v>163</v>
      </c>
      <c r="P249" s="20">
        <v>54885</v>
      </c>
      <c r="Q249" s="13">
        <v>300</v>
      </c>
      <c r="R249" s="20">
        <v>182.95</v>
      </c>
      <c r="S249" s="15">
        <v>40</v>
      </c>
      <c r="T249" s="15">
        <v>140</v>
      </c>
      <c r="U249" s="15">
        <v>120</v>
      </c>
      <c r="V249" s="13" t="s">
        <v>986</v>
      </c>
      <c r="W249" s="13" t="s">
        <v>144</v>
      </c>
      <c r="Z249" s="13" t="s">
        <v>145</v>
      </c>
      <c r="AA249" s="15">
        <v>0</v>
      </c>
      <c r="AB249" s="20">
        <v>0</v>
      </c>
      <c r="AC249" s="15">
        <v>0</v>
      </c>
      <c r="AD249" s="20">
        <f t="shared" si="215"/>
        <v>0</v>
      </c>
      <c r="AE249" s="15">
        <v>0</v>
      </c>
      <c r="AF249" s="20">
        <f t="shared" si="216"/>
        <v>0</v>
      </c>
      <c r="AG249" s="15">
        <v>0</v>
      </c>
      <c r="AH249" s="20">
        <f t="shared" si="217"/>
        <v>0</v>
      </c>
      <c r="AI249" s="15">
        <v>0</v>
      </c>
      <c r="AJ249" s="20">
        <f t="shared" si="218"/>
        <v>0</v>
      </c>
      <c r="AK249" s="15">
        <v>0</v>
      </c>
      <c r="AL249" s="20">
        <f t="shared" si="219"/>
        <v>0</v>
      </c>
      <c r="AM249" s="15">
        <v>0</v>
      </c>
      <c r="AN249" s="20">
        <v>0</v>
      </c>
      <c r="AO249" s="16">
        <v>0</v>
      </c>
      <c r="AP249" s="20">
        <v>0</v>
      </c>
      <c r="AQ249" s="16">
        <v>0</v>
      </c>
      <c r="AR249" s="20">
        <v>0</v>
      </c>
      <c r="AS249" s="16">
        <v>0</v>
      </c>
      <c r="AT249" s="20">
        <v>0</v>
      </c>
      <c r="AU249" s="16">
        <v>0</v>
      </c>
      <c r="AV249" s="20">
        <v>0</v>
      </c>
      <c r="AW249" s="16">
        <v>0</v>
      </c>
      <c r="AX249" s="20">
        <v>0</v>
      </c>
      <c r="AY249" s="16">
        <v>0</v>
      </c>
      <c r="AZ249" s="20">
        <v>0</v>
      </c>
      <c r="BA249" s="16">
        <v>0</v>
      </c>
      <c r="BB249" s="20">
        <v>0</v>
      </c>
      <c r="BC249" s="13" t="s">
        <v>145</v>
      </c>
      <c r="BD249" s="16">
        <v>40</v>
      </c>
      <c r="BE249" s="16">
        <v>140</v>
      </c>
      <c r="BF249" s="16">
        <v>120</v>
      </c>
      <c r="BG249" s="16">
        <f t="shared" si="220"/>
        <v>300</v>
      </c>
      <c r="BH249" s="20">
        <f t="shared" si="222"/>
        <v>182.95</v>
      </c>
      <c r="BI249" s="20">
        <f>Table1[[#This Row],[Check 2 Students Total]]*Table1[[#This Row],[Summer 2018 Price Check]]</f>
        <v>54885</v>
      </c>
      <c r="BJ249" s="16">
        <v>0</v>
      </c>
      <c r="BK249" s="20">
        <f>Table1[[#This Row],[Summer 2018 Price Check]]*BJ249</f>
        <v>0</v>
      </c>
      <c r="BL249" s="16">
        <v>0</v>
      </c>
      <c r="BM249" s="20">
        <v>0</v>
      </c>
      <c r="BN249" s="15">
        <v>0</v>
      </c>
      <c r="BO249" s="20">
        <f>Table1[[#This Row],[Summer 2018 Price Check]]*Table1[[#This Row],[Spring 2019 Students]]</f>
        <v>0</v>
      </c>
      <c r="BP249" s="16">
        <f t="shared" si="196"/>
        <v>0</v>
      </c>
      <c r="BQ249" s="20">
        <f t="shared" si="197"/>
        <v>0</v>
      </c>
      <c r="BR249" s="13" t="s">
        <v>145</v>
      </c>
      <c r="BS249" s="16">
        <v>40</v>
      </c>
      <c r="BT249" s="16">
        <v>140</v>
      </c>
      <c r="BU249" s="16">
        <v>120</v>
      </c>
      <c r="BV249" s="16">
        <f t="shared" si="221"/>
        <v>300</v>
      </c>
      <c r="BW249" s="20">
        <f t="shared" si="223"/>
        <v>182.95</v>
      </c>
      <c r="BX249" s="20">
        <f t="shared" si="199"/>
        <v>54885</v>
      </c>
      <c r="BY249" s="13" t="s">
        <v>986</v>
      </c>
      <c r="BZ249" s="15">
        <v>0</v>
      </c>
      <c r="CA249" s="20">
        <v>0</v>
      </c>
      <c r="CB249" s="15">
        <f>IF(Table1[[#This Row],[Check 3 Status]]="Continued", Table1[[#This Row],[Check 3 Students Fall]], 0)</f>
        <v>140</v>
      </c>
      <c r="CC249" s="20">
        <f>Table1[[#This Row],[Check 3 Per Student Savings]]*CB249</f>
        <v>25613</v>
      </c>
      <c r="CD249" s="15">
        <f>IF(Table1[[#This Row],[Check 3 Status]]="Continued", Table1[[#This Row],[Check 3 Students Spring]], 0)</f>
        <v>120</v>
      </c>
      <c r="CE249" s="20">
        <f>Table1[[#This Row],[Check 3 Per Student Savings]]*CD249</f>
        <v>21954</v>
      </c>
      <c r="CF249" s="15">
        <f t="shared" si="200"/>
        <v>260</v>
      </c>
      <c r="CG249" s="20">
        <f t="shared" si="201"/>
        <v>47567</v>
      </c>
      <c r="CH249" s="20" t="s">
        <v>145</v>
      </c>
      <c r="CI249" s="15">
        <v>40</v>
      </c>
      <c r="CJ249" s="15">
        <v>140</v>
      </c>
      <c r="CK249" s="15">
        <v>120</v>
      </c>
      <c r="CL249" s="15">
        <f t="shared" si="224"/>
        <v>300</v>
      </c>
      <c r="CM249" s="20">
        <v>182.95</v>
      </c>
      <c r="CN249" s="20">
        <f t="shared" si="202"/>
        <v>54885</v>
      </c>
      <c r="CO249" s="15">
        <f>IF(Table1[[#This Row],[Check 4 Status]]="Continued", Table1[[#This Row],[Check 4 Students Summer]], 0)</f>
        <v>40</v>
      </c>
      <c r="CP249" s="20">
        <f>Table1[[#This Row],[Check 4 Per Student Savings]]*CO249</f>
        <v>7318</v>
      </c>
      <c r="CQ249" s="15">
        <f>IF(Table1[[#This Row],[Check 4 Status]]="Continued", Table1[[#This Row],[Check 4 Students Fall]], 0)</f>
        <v>140</v>
      </c>
      <c r="CR249" s="20">
        <f>Table1[[#This Row],[Check 4 Per Student Savings]]*CQ249</f>
        <v>25613</v>
      </c>
      <c r="CS249" s="15">
        <f>IF(Table1[[#This Row],[Check 4 Status]]="Continued", Table1[[#This Row],[Check 4 Students Spring]], 0)</f>
        <v>120</v>
      </c>
      <c r="CT249" s="20">
        <f>Table1[[#This Row],[Check 4 Per Student Savings]]*CS249</f>
        <v>21954</v>
      </c>
      <c r="CU249" s="89">
        <f t="shared" si="203"/>
        <v>300</v>
      </c>
      <c r="CV249" s="20">
        <f t="shared" si="204"/>
        <v>54885</v>
      </c>
      <c r="CW249" s="20" t="s">
        <v>145</v>
      </c>
      <c r="CX249" s="15">
        <v>40</v>
      </c>
      <c r="CY249" s="15">
        <v>140</v>
      </c>
      <c r="CZ249" s="15">
        <v>120</v>
      </c>
      <c r="DA249" s="15">
        <f t="shared" si="205"/>
        <v>300</v>
      </c>
      <c r="DB249" s="20">
        <v>182.95</v>
      </c>
      <c r="DC249" s="20">
        <f t="shared" si="206"/>
        <v>54885</v>
      </c>
      <c r="DD249" s="23" t="s">
        <v>136</v>
      </c>
      <c r="DE249" s="15">
        <f>IF(Table1[[#This Row],[Check 5 Status]]="Continued", Table1[[#This Row],[Check 5 Students Summer]], 0)</f>
        <v>40</v>
      </c>
      <c r="DF249" s="20">
        <f>Table1[[#This Row],[Check 5 Per Student Savings]]*DE249</f>
        <v>7318</v>
      </c>
      <c r="DG249" s="15">
        <f>IF(Table1[[#This Row],[Check 5 Status]]="Continued", Table1[[#This Row],[Check 5 Students Fall]], 0)</f>
        <v>140</v>
      </c>
      <c r="DH249" s="20">
        <f>Table1[[#This Row],[Check 5 Per Student Savings]]*DG249</f>
        <v>25613</v>
      </c>
      <c r="DI249" s="15">
        <f>IF(Table1[[#This Row],[Check 5 Status]]="Continued", Table1[[#This Row],[Check 5 Students Spring]], 0)</f>
        <v>120</v>
      </c>
      <c r="DJ249" s="20">
        <f>Table1[[#This Row],[Check 5 Per Student Savings]]*DI249</f>
        <v>21954</v>
      </c>
      <c r="DK249" s="15">
        <f t="shared" si="207"/>
        <v>300</v>
      </c>
      <c r="DL249" s="20">
        <f t="shared" si="208"/>
        <v>54885</v>
      </c>
      <c r="DM249" s="20" t="s">
        <v>145</v>
      </c>
      <c r="DN249" s="15">
        <v>40</v>
      </c>
      <c r="DO249" s="15">
        <v>140</v>
      </c>
      <c r="DP249" s="15">
        <v>120</v>
      </c>
      <c r="DQ249" s="15">
        <f t="shared" si="209"/>
        <v>300</v>
      </c>
      <c r="DR249" s="20">
        <v>182.95</v>
      </c>
      <c r="DS249" s="20">
        <f t="shared" si="210"/>
        <v>54885</v>
      </c>
      <c r="DT249" s="23" t="s">
        <v>136</v>
      </c>
      <c r="DU249" s="15">
        <f>IF(Table1[[#This Row],[Check 6 Status]]="Continued", Table1[[#This Row],[Check 6 Students Summer]], 0)</f>
        <v>40</v>
      </c>
      <c r="DV249" s="20">
        <f>Table1[[#This Row],[Check 6 Per Student Savings]]*DU249</f>
        <v>7318</v>
      </c>
      <c r="DW249" s="15">
        <f>IF(Table1[[#This Row],[Check 6 Status]]="Continued", Table1[[#This Row],[Check 6 Students Fall]], 0)</f>
        <v>140</v>
      </c>
      <c r="DX249" s="20">
        <f>Table1[[#This Row],[Check 6 Per Student Savings]]*DW249</f>
        <v>25613</v>
      </c>
      <c r="DY249" s="15">
        <f>IF(Table1[[#This Row],[Check 6 Status]]="Continued", Table1[[#This Row],[Check 6 Students Spring]], 0)</f>
        <v>120</v>
      </c>
      <c r="DZ249" s="20">
        <f>Table1[[#This Row],[Check 6 Per Student Savings]]*DY249</f>
        <v>21954</v>
      </c>
      <c r="EA249" s="15">
        <f t="shared" si="211"/>
        <v>300</v>
      </c>
      <c r="EB249" s="20">
        <f t="shared" si="212"/>
        <v>54885</v>
      </c>
      <c r="EC249"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1160</v>
      </c>
      <c r="ED249"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212222</v>
      </c>
      <c r="EE249" s="20">
        <f>Table1[[#This Row],[Grand Total Savings]]/Table1[[#This Row],[Total Award]]</f>
        <v>19.650185185185187</v>
      </c>
      <c r="EF249" s="13"/>
      <c r="EG249" s="13"/>
      <c r="EH249" s="13"/>
      <c r="EI249" s="13"/>
      <c r="EJ249" s="13"/>
      <c r="EK249" s="13"/>
      <c r="EL249" s="13"/>
      <c r="FB249" s="13"/>
      <c r="FC249" s="13"/>
      <c r="FD249" s="13"/>
      <c r="FE249" s="13"/>
    </row>
    <row r="250" spans="1:161" x14ac:dyDescent="0.25">
      <c r="A250" s="116">
        <v>397</v>
      </c>
      <c r="B250" s="23" t="s">
        <v>977</v>
      </c>
      <c r="C250" s="23" t="s">
        <v>3</v>
      </c>
      <c r="D250" s="71" t="s">
        <v>134</v>
      </c>
      <c r="E250" s="13" t="s">
        <v>279</v>
      </c>
      <c r="F250" s="52">
        <v>10800</v>
      </c>
      <c r="G250" s="23" t="s">
        <v>136</v>
      </c>
      <c r="H250" s="28" t="s">
        <v>1036</v>
      </c>
      <c r="I250" s="28" t="s">
        <v>1037</v>
      </c>
      <c r="J250" s="28" t="s">
        <v>1038</v>
      </c>
      <c r="K250" s="28" t="s">
        <v>1039</v>
      </c>
      <c r="L250" s="28" t="s">
        <v>152</v>
      </c>
      <c r="M250" s="13" t="s">
        <v>163</v>
      </c>
      <c r="N250" s="13" t="s">
        <v>163</v>
      </c>
      <c r="O250" s="13" t="s">
        <v>163</v>
      </c>
      <c r="P250" s="20">
        <v>18788.25</v>
      </c>
      <c r="Q250" s="13">
        <v>235</v>
      </c>
      <c r="R250" s="20">
        <v>79.95</v>
      </c>
      <c r="S250" s="15">
        <v>50</v>
      </c>
      <c r="T250" s="15">
        <v>50</v>
      </c>
      <c r="U250" s="15">
        <v>135</v>
      </c>
      <c r="V250" s="13" t="s">
        <v>1001</v>
      </c>
      <c r="W250" s="13" t="s">
        <v>144</v>
      </c>
      <c r="Z250" s="13" t="s">
        <v>145</v>
      </c>
      <c r="AA250" s="15">
        <v>0</v>
      </c>
      <c r="AB250" s="20">
        <v>0</v>
      </c>
      <c r="AC250" s="15">
        <v>0</v>
      </c>
      <c r="AD250" s="20">
        <f t="shared" si="215"/>
        <v>0</v>
      </c>
      <c r="AE250" s="15">
        <v>0</v>
      </c>
      <c r="AF250" s="20">
        <f t="shared" si="216"/>
        <v>0</v>
      </c>
      <c r="AG250" s="15">
        <v>0</v>
      </c>
      <c r="AH250" s="20">
        <f t="shared" si="217"/>
        <v>0</v>
      </c>
      <c r="AI250" s="15">
        <v>0</v>
      </c>
      <c r="AJ250" s="20">
        <f t="shared" si="218"/>
        <v>0</v>
      </c>
      <c r="AK250" s="15">
        <v>0</v>
      </c>
      <c r="AL250" s="20">
        <f t="shared" si="219"/>
        <v>0</v>
      </c>
      <c r="AM250" s="15">
        <v>0</v>
      </c>
      <c r="AN250" s="20">
        <v>0</v>
      </c>
      <c r="AO250" s="16">
        <v>0</v>
      </c>
      <c r="AP250" s="20">
        <v>0</v>
      </c>
      <c r="AQ250" s="16">
        <v>0</v>
      </c>
      <c r="AR250" s="20">
        <v>0</v>
      </c>
      <c r="AS250" s="16">
        <v>0</v>
      </c>
      <c r="AT250" s="20">
        <v>0</v>
      </c>
      <c r="AU250" s="16">
        <v>0</v>
      </c>
      <c r="AV250" s="20">
        <v>0</v>
      </c>
      <c r="AW250" s="16">
        <v>0</v>
      </c>
      <c r="AX250" s="20">
        <v>0</v>
      </c>
      <c r="AY250" s="16">
        <v>0</v>
      </c>
      <c r="AZ250" s="20">
        <v>0</v>
      </c>
      <c r="BA250" s="16">
        <v>0</v>
      </c>
      <c r="BB250" s="20">
        <v>0</v>
      </c>
      <c r="BC250" s="13" t="s">
        <v>145</v>
      </c>
      <c r="BD250" s="16">
        <v>50</v>
      </c>
      <c r="BE250" s="16">
        <v>50</v>
      </c>
      <c r="BF250" s="16">
        <v>135</v>
      </c>
      <c r="BG250" s="16">
        <f t="shared" si="220"/>
        <v>235</v>
      </c>
      <c r="BH250" s="20">
        <f t="shared" si="222"/>
        <v>79.95</v>
      </c>
      <c r="BI250" s="20">
        <f>Table1[[#This Row],[Check 2 Students Total]]*Table1[[#This Row],[Summer 2018 Price Check]]</f>
        <v>18788.25</v>
      </c>
      <c r="BJ250" s="16">
        <v>0</v>
      </c>
      <c r="BK250" s="20">
        <f>Table1[[#This Row],[Summer 2018 Price Check]]*BJ250</f>
        <v>0</v>
      </c>
      <c r="BL250" s="16">
        <v>0</v>
      </c>
      <c r="BM250" s="20">
        <v>0</v>
      </c>
      <c r="BN250" s="15">
        <v>0</v>
      </c>
      <c r="BO250" s="20">
        <f>Table1[[#This Row],[Summer 2018 Price Check]]*Table1[[#This Row],[Spring 2019 Students]]</f>
        <v>0</v>
      </c>
      <c r="BP250" s="16">
        <f t="shared" si="196"/>
        <v>0</v>
      </c>
      <c r="BQ250" s="20">
        <f t="shared" si="197"/>
        <v>0</v>
      </c>
      <c r="BR250" s="13" t="s">
        <v>145</v>
      </c>
      <c r="BS250" s="16">
        <v>50</v>
      </c>
      <c r="BT250" s="16">
        <v>50</v>
      </c>
      <c r="BU250" s="16">
        <v>135</v>
      </c>
      <c r="BV250" s="16">
        <f t="shared" si="221"/>
        <v>235</v>
      </c>
      <c r="BW250" s="20">
        <f t="shared" si="223"/>
        <v>79.95</v>
      </c>
      <c r="BX250" s="20">
        <f t="shared" si="199"/>
        <v>18788.25</v>
      </c>
      <c r="BY250" s="13" t="s">
        <v>1001</v>
      </c>
      <c r="BZ250" s="15">
        <f>IF(Table1[[#This Row],[Check 3 Status]]="Continued", Table1[[#This Row],[Check 3 Students Summer]], 0)</f>
        <v>50</v>
      </c>
      <c r="CA250" s="20">
        <f>Table1[[#This Row],[Check 3 Per Student Savings]]*BZ250</f>
        <v>3997.5</v>
      </c>
      <c r="CB250" s="15">
        <f>IF(Table1[[#This Row],[Check 3 Status]]="Continued", Table1[[#This Row],[Check 3 Students Fall]], 0)</f>
        <v>50</v>
      </c>
      <c r="CC250" s="20">
        <f>Table1[[#This Row],[Check 3 Per Student Savings]]*CB250</f>
        <v>3997.5</v>
      </c>
      <c r="CD250" s="15">
        <f>IF(Table1[[#This Row],[Check 3 Status]]="Continued", Table1[[#This Row],[Check 3 Students Spring]], 0)</f>
        <v>135</v>
      </c>
      <c r="CE250" s="20">
        <f>Table1[[#This Row],[Check 3 Per Student Savings]]*CD250</f>
        <v>10793.25</v>
      </c>
      <c r="CF250" s="15">
        <f t="shared" si="200"/>
        <v>235</v>
      </c>
      <c r="CG250" s="20">
        <f t="shared" si="201"/>
        <v>18788.25</v>
      </c>
      <c r="CH250" s="20" t="s">
        <v>145</v>
      </c>
      <c r="CI250" s="15">
        <v>50</v>
      </c>
      <c r="CJ250" s="15">
        <v>50</v>
      </c>
      <c r="CK250" s="15">
        <v>135</v>
      </c>
      <c r="CL250" s="15">
        <f t="shared" si="224"/>
        <v>235</v>
      </c>
      <c r="CM250" s="20">
        <v>79.95</v>
      </c>
      <c r="CN250" s="20">
        <f t="shared" si="202"/>
        <v>18788.25</v>
      </c>
      <c r="CO250" s="15">
        <f>IF(Table1[[#This Row],[Check 4 Status]]="Continued", Table1[[#This Row],[Check 4 Students Summer]], 0)</f>
        <v>50</v>
      </c>
      <c r="CP250" s="20">
        <f>Table1[[#This Row],[Check 4 Per Student Savings]]*CO250</f>
        <v>3997.5</v>
      </c>
      <c r="CQ250" s="15">
        <f>IF(Table1[[#This Row],[Check 4 Status]]="Continued", Table1[[#This Row],[Check 4 Students Fall]], 0)</f>
        <v>50</v>
      </c>
      <c r="CR250" s="20">
        <f>Table1[[#This Row],[Check 4 Per Student Savings]]*CQ250</f>
        <v>3997.5</v>
      </c>
      <c r="CS250" s="15">
        <f>IF(Table1[[#This Row],[Check 4 Status]]="Continued", Table1[[#This Row],[Check 4 Students Spring]], 0)</f>
        <v>135</v>
      </c>
      <c r="CT250" s="20">
        <f>Table1[[#This Row],[Check 4 Per Student Savings]]*CS250</f>
        <v>10793.25</v>
      </c>
      <c r="CU250" s="89">
        <f t="shared" si="203"/>
        <v>235</v>
      </c>
      <c r="CV250" s="20">
        <f t="shared" si="204"/>
        <v>18788.25</v>
      </c>
      <c r="CW250" s="20" t="s">
        <v>145</v>
      </c>
      <c r="CX250" s="15">
        <v>50</v>
      </c>
      <c r="CY250" s="15">
        <v>50</v>
      </c>
      <c r="CZ250" s="15">
        <v>135</v>
      </c>
      <c r="DA250" s="15">
        <f t="shared" si="205"/>
        <v>235</v>
      </c>
      <c r="DB250" s="20">
        <v>79.95</v>
      </c>
      <c r="DC250" s="20">
        <f t="shared" si="206"/>
        <v>18788.25</v>
      </c>
      <c r="DD250" s="23" t="s">
        <v>136</v>
      </c>
      <c r="DE250" s="15">
        <f>IF(Table1[[#This Row],[Check 5 Status]]="Continued", Table1[[#This Row],[Check 5 Students Summer]], 0)</f>
        <v>50</v>
      </c>
      <c r="DF250" s="20">
        <f>Table1[[#This Row],[Check 5 Per Student Savings]]*DE250</f>
        <v>3997.5</v>
      </c>
      <c r="DG250" s="15">
        <f>IF(Table1[[#This Row],[Check 5 Status]]="Continued", Table1[[#This Row],[Check 5 Students Fall]], 0)</f>
        <v>50</v>
      </c>
      <c r="DH250" s="20">
        <f>Table1[[#This Row],[Check 5 Per Student Savings]]*DG250</f>
        <v>3997.5</v>
      </c>
      <c r="DI250" s="15">
        <f>IF(Table1[[#This Row],[Check 5 Status]]="Continued", Table1[[#This Row],[Check 5 Students Spring]], 0)</f>
        <v>135</v>
      </c>
      <c r="DJ250" s="20">
        <f>Table1[[#This Row],[Check 5 Per Student Savings]]*DI250</f>
        <v>10793.25</v>
      </c>
      <c r="DK250" s="15">
        <f t="shared" si="207"/>
        <v>235</v>
      </c>
      <c r="DL250" s="20">
        <f t="shared" si="208"/>
        <v>18788.25</v>
      </c>
      <c r="DM250" s="20" t="s">
        <v>224</v>
      </c>
      <c r="DN250" s="15">
        <v>50</v>
      </c>
      <c r="DO250" s="15">
        <v>50</v>
      </c>
      <c r="DP250" s="15">
        <v>135</v>
      </c>
      <c r="DQ250" s="15">
        <f t="shared" si="209"/>
        <v>235</v>
      </c>
      <c r="DR250" s="20">
        <v>79.95</v>
      </c>
      <c r="DS250" s="20">
        <f t="shared" si="210"/>
        <v>18788.25</v>
      </c>
      <c r="DT250" s="23" t="s">
        <v>136</v>
      </c>
      <c r="DU250" s="15">
        <f>IF(Table1[[#This Row],[Check 6 Status]]="Continued", Table1[[#This Row],[Check 6 Students Summer]], 0)</f>
        <v>0</v>
      </c>
      <c r="DV250" s="20">
        <f>Table1[[#This Row],[Check 6 Per Student Savings]]*DU250</f>
        <v>0</v>
      </c>
      <c r="DW250" s="15">
        <f>IF(Table1[[#This Row],[Check 6 Status]]="Continued", Table1[[#This Row],[Check 6 Students Fall]], 0)</f>
        <v>0</v>
      </c>
      <c r="DX250" s="20">
        <f>Table1[[#This Row],[Check 6 Per Student Savings]]*DW250</f>
        <v>0</v>
      </c>
      <c r="DY250" s="15">
        <f>IF(Table1[[#This Row],[Check 6 Status]]="Continued", Table1[[#This Row],[Check 6 Students Spring]], 0)</f>
        <v>0</v>
      </c>
      <c r="DZ250" s="20">
        <f>Table1[[#This Row],[Check 6 Per Student Savings]]*DY250</f>
        <v>0</v>
      </c>
      <c r="EA250" s="15">
        <f t="shared" si="211"/>
        <v>0</v>
      </c>
      <c r="EB250" s="20">
        <f t="shared" si="212"/>
        <v>0</v>
      </c>
      <c r="EC250"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705</v>
      </c>
      <c r="ED250"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56364.75</v>
      </c>
      <c r="EE250" s="20">
        <f>Table1[[#This Row],[Grand Total Savings]]/Table1[[#This Row],[Total Award]]</f>
        <v>5.2189583333333331</v>
      </c>
      <c r="EF250" s="13"/>
      <c r="EG250" s="13"/>
      <c r="EH250" s="13"/>
      <c r="EI250" s="13"/>
      <c r="EJ250" s="13"/>
      <c r="EK250" s="13"/>
      <c r="EL250" s="13"/>
      <c r="FB250" s="13"/>
      <c r="FC250" s="13"/>
      <c r="FD250" s="13"/>
      <c r="FE250" s="13"/>
    </row>
    <row r="251" spans="1:161" x14ac:dyDescent="0.25">
      <c r="A251" s="116">
        <v>399</v>
      </c>
      <c r="B251" s="23" t="s">
        <v>977</v>
      </c>
      <c r="C251" s="23" t="s">
        <v>3</v>
      </c>
      <c r="D251" s="71" t="s">
        <v>134</v>
      </c>
      <c r="E251" s="13" t="s">
        <v>279</v>
      </c>
      <c r="F251" s="52">
        <v>8800</v>
      </c>
      <c r="G251" s="23" t="s">
        <v>136</v>
      </c>
      <c r="H251" s="28" t="s">
        <v>489</v>
      </c>
      <c r="I251" s="28" t="s">
        <v>490</v>
      </c>
      <c r="J251" s="28" t="s">
        <v>1040</v>
      </c>
      <c r="K251" s="28" t="s">
        <v>1041</v>
      </c>
      <c r="L251" s="28" t="s">
        <v>216</v>
      </c>
      <c r="M251" s="13" t="e" cm="1">
        <f t="array" ref="M251">_xlfn.XLOOKUP(Table1[[#This Row],[Grant '#]],#REF!,#REF!, "Not Found")</f>
        <v>#REF!</v>
      </c>
      <c r="N251" s="13" t="e" cm="1">
        <f t="array" ref="N251">_xlfn.XLOOKUP(Table1[[#This Row],[Grant '#]],#REF!,#REF!, "Not Found")</f>
        <v>#REF!</v>
      </c>
      <c r="O251" s="13" t="e" cm="1">
        <f t="array" ref="O251">_xlfn.XLOOKUP(Table1[[#This Row],[Grant '#]],#REF!,#REF!, "Not Found")</f>
        <v>#REF!</v>
      </c>
      <c r="P251" s="20">
        <v>8668</v>
      </c>
      <c r="Q251" s="13">
        <v>120</v>
      </c>
      <c r="R251" s="20">
        <v>69.16</v>
      </c>
      <c r="S251" s="15">
        <v>40</v>
      </c>
      <c r="T251" s="15">
        <v>40</v>
      </c>
      <c r="U251" s="15">
        <v>40</v>
      </c>
      <c r="V251" s="13" t="s">
        <v>986</v>
      </c>
      <c r="W251" s="13" t="s">
        <v>144</v>
      </c>
      <c r="Z251" s="13" t="s">
        <v>145</v>
      </c>
      <c r="AA251" s="15">
        <v>0</v>
      </c>
      <c r="AB251" s="20">
        <v>0</v>
      </c>
      <c r="AC251" s="15">
        <v>0</v>
      </c>
      <c r="AD251" s="20">
        <f t="shared" si="215"/>
        <v>0</v>
      </c>
      <c r="AE251" s="15">
        <v>0</v>
      </c>
      <c r="AF251" s="20">
        <f t="shared" si="216"/>
        <v>0</v>
      </c>
      <c r="AG251" s="15">
        <v>0</v>
      </c>
      <c r="AH251" s="20">
        <f t="shared" si="217"/>
        <v>0</v>
      </c>
      <c r="AI251" s="15">
        <v>0</v>
      </c>
      <c r="AJ251" s="20">
        <f t="shared" si="218"/>
        <v>0</v>
      </c>
      <c r="AK251" s="15">
        <v>0</v>
      </c>
      <c r="AL251" s="20">
        <f t="shared" si="219"/>
        <v>0</v>
      </c>
      <c r="AM251" s="15">
        <v>0</v>
      </c>
      <c r="AN251" s="20">
        <v>0</v>
      </c>
      <c r="AO251" s="16">
        <v>0</v>
      </c>
      <c r="AP251" s="20">
        <v>0</v>
      </c>
      <c r="AQ251" s="16">
        <v>0</v>
      </c>
      <c r="AR251" s="20">
        <v>0</v>
      </c>
      <c r="AS251" s="16">
        <v>0</v>
      </c>
      <c r="AT251" s="20">
        <v>0</v>
      </c>
      <c r="AU251" s="16">
        <v>0</v>
      </c>
      <c r="AV251" s="20">
        <v>0</v>
      </c>
      <c r="AW251" s="16">
        <v>0</v>
      </c>
      <c r="AX251" s="20">
        <v>0</v>
      </c>
      <c r="AY251" s="16">
        <v>0</v>
      </c>
      <c r="AZ251" s="20">
        <v>0</v>
      </c>
      <c r="BA251" s="16">
        <v>0</v>
      </c>
      <c r="BB251" s="20">
        <v>0</v>
      </c>
      <c r="BC251" s="13" t="s">
        <v>145</v>
      </c>
      <c r="BD251" s="16">
        <v>40</v>
      </c>
      <c r="BE251" s="16">
        <v>40</v>
      </c>
      <c r="BF251" s="16">
        <v>40</v>
      </c>
      <c r="BG251" s="16">
        <f t="shared" si="220"/>
        <v>120</v>
      </c>
      <c r="BH251" s="20">
        <f t="shared" si="222"/>
        <v>69.16</v>
      </c>
      <c r="BI251" s="20">
        <f>Table1[[#This Row],[Check 2 Students Total]]*Table1[[#This Row],[Summer 2018 Price Check]]</f>
        <v>8299.1999999999989</v>
      </c>
      <c r="BJ251" s="16">
        <v>0</v>
      </c>
      <c r="BK251" s="20">
        <f>Table1[[#This Row],[Summer 2018 Price Check]]*BJ251</f>
        <v>0</v>
      </c>
      <c r="BL251" s="16">
        <v>0</v>
      </c>
      <c r="BM251" s="20">
        <v>0</v>
      </c>
      <c r="BN251" s="15">
        <v>0</v>
      </c>
      <c r="BO251" s="20">
        <f>Table1[[#This Row],[Summer 2018 Price Check]]*Table1[[#This Row],[Spring 2019 Students]]</f>
        <v>0</v>
      </c>
      <c r="BP251" s="16">
        <f t="shared" si="196"/>
        <v>0</v>
      </c>
      <c r="BQ251" s="20">
        <f t="shared" si="197"/>
        <v>0</v>
      </c>
      <c r="BR251" s="13" t="s">
        <v>145</v>
      </c>
      <c r="BS251" s="16">
        <v>40</v>
      </c>
      <c r="BT251" s="16">
        <v>40</v>
      </c>
      <c r="BU251" s="16">
        <v>40</v>
      </c>
      <c r="BV251" s="16">
        <f t="shared" si="221"/>
        <v>120</v>
      </c>
      <c r="BW251" s="20">
        <f t="shared" si="223"/>
        <v>69.16</v>
      </c>
      <c r="BX251" s="20">
        <f t="shared" si="199"/>
        <v>8299.1999999999989</v>
      </c>
      <c r="BY251" s="13" t="s">
        <v>986</v>
      </c>
      <c r="BZ251" s="15">
        <v>0</v>
      </c>
      <c r="CA251" s="20">
        <v>0</v>
      </c>
      <c r="CB251" s="15">
        <f>IF(Table1[[#This Row],[Check 3 Status]]="Continued", Table1[[#This Row],[Check 3 Students Fall]], 0)</f>
        <v>40</v>
      </c>
      <c r="CC251" s="20">
        <f>Table1[[#This Row],[Check 3 Per Student Savings]]*CB251</f>
        <v>2766.3999999999996</v>
      </c>
      <c r="CD251" s="15">
        <f>IF(Table1[[#This Row],[Check 3 Status]]="Continued", Table1[[#This Row],[Check 3 Students Spring]], 0)</f>
        <v>40</v>
      </c>
      <c r="CE251" s="20">
        <f>Table1[[#This Row],[Check 3 Per Student Savings]]*CD251</f>
        <v>2766.3999999999996</v>
      </c>
      <c r="CF251" s="15">
        <f t="shared" si="200"/>
        <v>80</v>
      </c>
      <c r="CG251" s="20">
        <f t="shared" si="201"/>
        <v>5532.7999999999993</v>
      </c>
      <c r="CH251" s="20" t="s">
        <v>145</v>
      </c>
      <c r="CI251" s="15">
        <v>40</v>
      </c>
      <c r="CJ251" s="15">
        <v>40</v>
      </c>
      <c r="CK251" s="15">
        <v>40</v>
      </c>
      <c r="CL251" s="15">
        <f t="shared" si="224"/>
        <v>120</v>
      </c>
      <c r="CM251" s="20">
        <v>69.16</v>
      </c>
      <c r="CN251" s="20">
        <f t="shared" si="202"/>
        <v>8299.1999999999989</v>
      </c>
      <c r="CO251" s="15">
        <f>IF(Table1[[#This Row],[Check 4 Status]]="Continued", Table1[[#This Row],[Check 4 Students Summer]], 0)</f>
        <v>40</v>
      </c>
      <c r="CP251" s="20">
        <f>Table1[[#This Row],[Check 4 Per Student Savings]]*CO251</f>
        <v>2766.3999999999996</v>
      </c>
      <c r="CQ251" s="15">
        <f>IF(Table1[[#This Row],[Check 4 Status]]="Continued", Table1[[#This Row],[Check 4 Students Fall]], 0)</f>
        <v>40</v>
      </c>
      <c r="CR251" s="20">
        <f>Table1[[#This Row],[Check 4 Per Student Savings]]*CQ251</f>
        <v>2766.3999999999996</v>
      </c>
      <c r="CS251" s="15">
        <f>IF(Table1[[#This Row],[Check 4 Status]]="Continued", Table1[[#This Row],[Check 4 Students Spring]], 0)</f>
        <v>40</v>
      </c>
      <c r="CT251" s="20">
        <f>Table1[[#This Row],[Check 4 Per Student Savings]]*CS251</f>
        <v>2766.3999999999996</v>
      </c>
      <c r="CU251" s="89">
        <f t="shared" si="203"/>
        <v>120</v>
      </c>
      <c r="CV251" s="20">
        <f t="shared" si="204"/>
        <v>8299.1999999999989</v>
      </c>
      <c r="CW251" s="20" t="s">
        <v>145</v>
      </c>
      <c r="CX251" s="15">
        <v>40</v>
      </c>
      <c r="CY251" s="15">
        <v>40</v>
      </c>
      <c r="CZ251" s="15">
        <v>40</v>
      </c>
      <c r="DA251" s="15">
        <f t="shared" si="205"/>
        <v>120</v>
      </c>
      <c r="DB251" s="20">
        <v>69.16</v>
      </c>
      <c r="DC251" s="20">
        <f t="shared" si="206"/>
        <v>8299.1999999999989</v>
      </c>
      <c r="DD251" s="23" t="s">
        <v>136</v>
      </c>
      <c r="DE251" s="15">
        <f>IF(Table1[[#This Row],[Check 5 Status]]="Continued", Table1[[#This Row],[Check 5 Students Summer]], 0)</f>
        <v>40</v>
      </c>
      <c r="DF251" s="20">
        <f>Table1[[#This Row],[Check 5 Per Student Savings]]*DE251</f>
        <v>2766.3999999999996</v>
      </c>
      <c r="DG251" s="15">
        <f>IF(Table1[[#This Row],[Check 5 Status]]="Continued", Table1[[#This Row],[Check 5 Students Fall]], 0)</f>
        <v>40</v>
      </c>
      <c r="DH251" s="20">
        <f>Table1[[#This Row],[Check 5 Per Student Savings]]*DG251</f>
        <v>2766.3999999999996</v>
      </c>
      <c r="DI251" s="15">
        <f>IF(Table1[[#This Row],[Check 5 Status]]="Continued", Table1[[#This Row],[Check 5 Students Spring]], 0)</f>
        <v>40</v>
      </c>
      <c r="DJ251" s="20">
        <f>Table1[[#This Row],[Check 5 Per Student Savings]]*DI251</f>
        <v>2766.3999999999996</v>
      </c>
      <c r="DK251" s="15">
        <f t="shared" si="207"/>
        <v>120</v>
      </c>
      <c r="DL251" s="20">
        <f t="shared" si="208"/>
        <v>8299.1999999999989</v>
      </c>
      <c r="DM251" s="20" t="s">
        <v>224</v>
      </c>
      <c r="DN251" s="15">
        <v>40</v>
      </c>
      <c r="DO251" s="15">
        <v>40</v>
      </c>
      <c r="DP251" s="15">
        <v>40</v>
      </c>
      <c r="DQ251" s="15">
        <f t="shared" si="209"/>
        <v>120</v>
      </c>
      <c r="DR251" s="20">
        <v>69.16</v>
      </c>
      <c r="DS251" s="20">
        <f t="shared" si="210"/>
        <v>8299.1999999999989</v>
      </c>
      <c r="DT251" s="23" t="s">
        <v>136</v>
      </c>
      <c r="DU251" s="15">
        <f>IF(Table1[[#This Row],[Check 6 Status]]="Continued", Table1[[#This Row],[Check 6 Students Summer]], 0)</f>
        <v>0</v>
      </c>
      <c r="DV251" s="20">
        <f>Table1[[#This Row],[Check 6 Per Student Savings]]*DU251</f>
        <v>0</v>
      </c>
      <c r="DW251" s="15">
        <f>IF(Table1[[#This Row],[Check 6 Status]]="Continued", Table1[[#This Row],[Check 6 Students Fall]], 0)</f>
        <v>0</v>
      </c>
      <c r="DX251" s="20">
        <f>Table1[[#This Row],[Check 6 Per Student Savings]]*DW251</f>
        <v>0</v>
      </c>
      <c r="DY251" s="15">
        <f>IF(Table1[[#This Row],[Check 6 Status]]="Continued", Table1[[#This Row],[Check 6 Students Spring]], 0)</f>
        <v>0</v>
      </c>
      <c r="DZ251" s="20">
        <f>Table1[[#This Row],[Check 6 Per Student Savings]]*DY251</f>
        <v>0</v>
      </c>
      <c r="EA251" s="15">
        <f t="shared" si="211"/>
        <v>0</v>
      </c>
      <c r="EB251" s="20">
        <f t="shared" si="212"/>
        <v>0</v>
      </c>
      <c r="EC251"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320</v>
      </c>
      <c r="ED251"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22131.199999999997</v>
      </c>
      <c r="EE251" s="20">
        <f>Table1[[#This Row],[Grand Total Savings]]/Table1[[#This Row],[Total Award]]</f>
        <v>2.5149090909090908</v>
      </c>
      <c r="EF251" s="13"/>
      <c r="EG251" s="13"/>
      <c r="EH251" s="13"/>
      <c r="EI251" s="13"/>
      <c r="EJ251" s="13"/>
      <c r="EK251" s="13"/>
      <c r="EL251" s="13"/>
      <c r="FB251" s="13"/>
      <c r="FC251" s="13"/>
      <c r="FD251" s="13"/>
      <c r="FE251" s="13"/>
    </row>
    <row r="252" spans="1:161" x14ac:dyDescent="0.25">
      <c r="A252" s="116">
        <v>401</v>
      </c>
      <c r="B252" s="126" t="s">
        <v>977</v>
      </c>
      <c r="C252" s="23" t="s">
        <v>3</v>
      </c>
      <c r="D252" s="71" t="s">
        <v>134</v>
      </c>
      <c r="E252" s="13" t="s">
        <v>1022</v>
      </c>
      <c r="F252" s="52">
        <v>10800</v>
      </c>
      <c r="G252" s="23" t="s">
        <v>136</v>
      </c>
      <c r="H252" s="28" t="s">
        <v>1042</v>
      </c>
      <c r="I252" s="28" t="s">
        <v>1043</v>
      </c>
      <c r="J252" s="28" t="s">
        <v>1044</v>
      </c>
      <c r="K252" s="28" t="s">
        <v>1045</v>
      </c>
      <c r="L252" s="28" t="s">
        <v>162</v>
      </c>
      <c r="M252" s="13" t="s">
        <v>163</v>
      </c>
      <c r="N252" s="13" t="s">
        <v>154</v>
      </c>
      <c r="O252" s="13" t="s">
        <v>154</v>
      </c>
      <c r="P252" s="20">
        <v>219912</v>
      </c>
      <c r="Q252" s="13">
        <v>924</v>
      </c>
      <c r="R252" s="20">
        <v>238</v>
      </c>
      <c r="S252" s="15">
        <v>308</v>
      </c>
      <c r="T252" s="15">
        <v>308</v>
      </c>
      <c r="U252" s="15">
        <v>308</v>
      </c>
      <c r="V252" s="13" t="s">
        <v>986</v>
      </c>
      <c r="W252" s="13" t="s">
        <v>144</v>
      </c>
      <c r="Z252" s="13" t="s">
        <v>145</v>
      </c>
      <c r="AA252" s="15">
        <v>0</v>
      </c>
      <c r="AB252" s="20">
        <v>0</v>
      </c>
      <c r="AC252" s="15">
        <v>0</v>
      </c>
      <c r="AD252" s="20">
        <f t="shared" si="215"/>
        <v>0</v>
      </c>
      <c r="AE252" s="15">
        <v>0</v>
      </c>
      <c r="AF252" s="20">
        <f t="shared" si="216"/>
        <v>0</v>
      </c>
      <c r="AG252" s="15">
        <v>0</v>
      </c>
      <c r="AH252" s="20">
        <f t="shared" si="217"/>
        <v>0</v>
      </c>
      <c r="AI252" s="15">
        <v>0</v>
      </c>
      <c r="AJ252" s="20">
        <f t="shared" si="218"/>
        <v>0</v>
      </c>
      <c r="AK252" s="15">
        <v>0</v>
      </c>
      <c r="AL252" s="20">
        <f t="shared" si="219"/>
        <v>0</v>
      </c>
      <c r="AM252" s="15">
        <v>0</v>
      </c>
      <c r="AN252" s="20">
        <v>0</v>
      </c>
      <c r="AO252" s="16">
        <v>0</v>
      </c>
      <c r="AP252" s="20">
        <v>0</v>
      </c>
      <c r="AQ252" s="16">
        <v>0</v>
      </c>
      <c r="AR252" s="20">
        <v>0</v>
      </c>
      <c r="AS252" s="16">
        <v>0</v>
      </c>
      <c r="AT252" s="20">
        <v>0</v>
      </c>
      <c r="AU252" s="16">
        <v>0</v>
      </c>
      <c r="AV252" s="20">
        <v>0</v>
      </c>
      <c r="AW252" s="16">
        <v>0</v>
      </c>
      <c r="AX252" s="20">
        <v>0</v>
      </c>
      <c r="AY252" s="16">
        <v>0</v>
      </c>
      <c r="AZ252" s="20">
        <v>0</v>
      </c>
      <c r="BA252" s="16">
        <v>0</v>
      </c>
      <c r="BB252" s="20">
        <v>0</v>
      </c>
      <c r="BC252" s="13" t="s">
        <v>145</v>
      </c>
      <c r="BD252" s="16">
        <v>308</v>
      </c>
      <c r="BE252" s="16">
        <v>308</v>
      </c>
      <c r="BF252" s="16">
        <v>308</v>
      </c>
      <c r="BH252" s="20">
        <f t="shared" si="222"/>
        <v>238</v>
      </c>
      <c r="BI252" s="20">
        <f>Table1[[#This Row],[Check 2 Students Total]]*Table1[[#This Row],[Summer 2018 Price Check]]</f>
        <v>0</v>
      </c>
      <c r="BJ252" s="16">
        <v>0</v>
      </c>
      <c r="BK252" s="20">
        <f>Table1[[#This Row],[Summer 2018 Price Check]]*BJ252</f>
        <v>0</v>
      </c>
      <c r="BL252" s="16">
        <v>0</v>
      </c>
      <c r="BM252" s="20">
        <v>0</v>
      </c>
      <c r="BN252" s="15">
        <v>0</v>
      </c>
      <c r="BO252" s="20">
        <f>Table1[[#This Row],[Summer 2018 Price Check]]*Table1[[#This Row],[Spring 2019 Students]]</f>
        <v>0</v>
      </c>
      <c r="BP252" s="16">
        <f t="shared" si="196"/>
        <v>0</v>
      </c>
      <c r="BQ252" s="20">
        <f t="shared" si="197"/>
        <v>0</v>
      </c>
      <c r="BR252" s="13" t="s">
        <v>145</v>
      </c>
      <c r="BS252" s="16">
        <v>308</v>
      </c>
      <c r="BT252" s="16">
        <v>308</v>
      </c>
      <c r="BU252" s="16">
        <v>308</v>
      </c>
      <c r="BV252" s="16">
        <f t="shared" si="221"/>
        <v>924</v>
      </c>
      <c r="BW252" s="20">
        <f t="shared" si="223"/>
        <v>238</v>
      </c>
      <c r="BX252" s="20">
        <f t="shared" si="199"/>
        <v>219912</v>
      </c>
      <c r="BY252" s="13" t="s">
        <v>986</v>
      </c>
      <c r="BZ252" s="15">
        <v>0</v>
      </c>
      <c r="CA252" s="20">
        <v>0</v>
      </c>
      <c r="CB252" s="15">
        <f>IF(Table1[[#This Row],[Check 3 Status]]="Continued", Table1[[#This Row],[Check 3 Students Fall]], 0)</f>
        <v>308</v>
      </c>
      <c r="CC252" s="20">
        <f>Table1[[#This Row],[Check 3 Per Student Savings]]*CB252</f>
        <v>73304</v>
      </c>
      <c r="CD252" s="15">
        <f>IF(Table1[[#This Row],[Check 3 Status]]="Continued", Table1[[#This Row],[Check 3 Students Spring]], 0)</f>
        <v>308</v>
      </c>
      <c r="CE252" s="20">
        <f>Table1[[#This Row],[Check 3 Per Student Savings]]*CD252</f>
        <v>73304</v>
      </c>
      <c r="CF252" s="15">
        <f t="shared" si="200"/>
        <v>616</v>
      </c>
      <c r="CG252" s="20">
        <f t="shared" si="201"/>
        <v>146608</v>
      </c>
      <c r="CH252" s="20" t="s">
        <v>145</v>
      </c>
      <c r="CI252" s="15">
        <v>308</v>
      </c>
      <c r="CJ252" s="15">
        <v>308</v>
      </c>
      <c r="CK252" s="15">
        <v>308</v>
      </c>
      <c r="CL252" s="15">
        <f t="shared" si="224"/>
        <v>924</v>
      </c>
      <c r="CM252" s="20">
        <v>238</v>
      </c>
      <c r="CN252" s="20">
        <f t="shared" si="202"/>
        <v>219912</v>
      </c>
      <c r="CO252" s="15">
        <f>IF(Table1[[#This Row],[Check 4 Status]]="Continued", Table1[[#This Row],[Check 4 Students Summer]], 0)</f>
        <v>308</v>
      </c>
      <c r="CP252" s="20">
        <f>Table1[[#This Row],[Check 4 Per Student Savings]]*CO252</f>
        <v>73304</v>
      </c>
      <c r="CQ252" s="15">
        <f>IF(Table1[[#This Row],[Check 4 Status]]="Continued", Table1[[#This Row],[Check 4 Students Fall]], 0)</f>
        <v>308</v>
      </c>
      <c r="CR252" s="20">
        <f>Table1[[#This Row],[Check 4 Per Student Savings]]*CQ252</f>
        <v>73304</v>
      </c>
      <c r="CS252" s="15">
        <f>IF(Table1[[#This Row],[Check 4 Status]]="Continued", Table1[[#This Row],[Check 4 Students Spring]], 0)</f>
        <v>308</v>
      </c>
      <c r="CT252" s="20">
        <f>Table1[[#This Row],[Check 4 Per Student Savings]]*CS252</f>
        <v>73304</v>
      </c>
      <c r="CU252" s="89">
        <f t="shared" si="203"/>
        <v>924</v>
      </c>
      <c r="CV252" s="20">
        <f t="shared" si="204"/>
        <v>219912</v>
      </c>
      <c r="CW252" s="20" t="s">
        <v>145</v>
      </c>
      <c r="CX252" s="15">
        <v>308</v>
      </c>
      <c r="CY252" s="15">
        <v>308</v>
      </c>
      <c r="CZ252" s="15">
        <v>308</v>
      </c>
      <c r="DA252" s="15">
        <f t="shared" si="205"/>
        <v>924</v>
      </c>
      <c r="DB252" s="20">
        <v>238</v>
      </c>
      <c r="DC252" s="20">
        <f t="shared" si="206"/>
        <v>219912</v>
      </c>
      <c r="DD252" s="23" t="s">
        <v>136</v>
      </c>
      <c r="DE252" s="15">
        <f>IF(Table1[[#This Row],[Check 5 Status]]="Continued", Table1[[#This Row],[Check 5 Students Summer]], 0)</f>
        <v>308</v>
      </c>
      <c r="DF252" s="20">
        <f>Table1[[#This Row],[Check 5 Per Student Savings]]*DE252</f>
        <v>73304</v>
      </c>
      <c r="DG252" s="15">
        <f>IF(Table1[[#This Row],[Check 5 Status]]="Continued", Table1[[#This Row],[Check 5 Students Fall]], 0)</f>
        <v>308</v>
      </c>
      <c r="DH252" s="20">
        <f>Table1[[#This Row],[Check 5 Per Student Savings]]*DG252</f>
        <v>73304</v>
      </c>
      <c r="DI252" s="15">
        <f>IF(Table1[[#This Row],[Check 5 Status]]="Continued", Table1[[#This Row],[Check 5 Students Spring]], 0)</f>
        <v>308</v>
      </c>
      <c r="DJ252" s="20">
        <f>Table1[[#This Row],[Check 5 Per Student Savings]]*DI252</f>
        <v>73304</v>
      </c>
      <c r="DK252" s="15">
        <f t="shared" si="207"/>
        <v>924</v>
      </c>
      <c r="DL252" s="20">
        <f t="shared" si="208"/>
        <v>219912</v>
      </c>
      <c r="DM252" s="20" t="s">
        <v>145</v>
      </c>
      <c r="DN252" s="15">
        <v>308</v>
      </c>
      <c r="DO252" s="15">
        <v>308</v>
      </c>
      <c r="DP252" s="15">
        <v>308</v>
      </c>
      <c r="DQ252" s="15">
        <f t="shared" si="209"/>
        <v>924</v>
      </c>
      <c r="DR252" s="20">
        <v>238</v>
      </c>
      <c r="DS252" s="20">
        <f t="shared" si="210"/>
        <v>219912</v>
      </c>
      <c r="DT252" s="23" t="s">
        <v>136</v>
      </c>
      <c r="DU252" s="15">
        <f>IF(Table1[[#This Row],[Check 6 Status]]="Continued", Table1[[#This Row],[Check 6 Students Summer]], 0)</f>
        <v>308</v>
      </c>
      <c r="DV252" s="20">
        <f>Table1[[#This Row],[Check 6 Per Student Savings]]*DU252</f>
        <v>73304</v>
      </c>
      <c r="DW252" s="15">
        <f>IF(Table1[[#This Row],[Check 6 Status]]="Continued", Table1[[#This Row],[Check 6 Students Fall]], 0)</f>
        <v>308</v>
      </c>
      <c r="DX252" s="20">
        <f>Table1[[#This Row],[Check 6 Per Student Savings]]*DW252</f>
        <v>73304</v>
      </c>
      <c r="DY252" s="15">
        <f>IF(Table1[[#This Row],[Check 6 Status]]="Continued", Table1[[#This Row],[Check 6 Students Spring]], 0)</f>
        <v>308</v>
      </c>
      <c r="DZ252" s="20">
        <f>Table1[[#This Row],[Check 6 Per Student Savings]]*DY252</f>
        <v>73304</v>
      </c>
      <c r="EA252" s="15">
        <f t="shared" si="211"/>
        <v>924</v>
      </c>
      <c r="EB252" s="20">
        <f t="shared" si="212"/>
        <v>219912</v>
      </c>
      <c r="EC252"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3388</v>
      </c>
      <c r="ED252"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806344</v>
      </c>
      <c r="EE252" s="20">
        <f>Table1[[#This Row],[Grand Total Savings]]/Table1[[#This Row],[Total Award]]</f>
        <v>74.661481481481488</v>
      </c>
      <c r="EF252" s="13"/>
      <c r="EG252" s="13"/>
      <c r="EH252" s="13"/>
      <c r="EI252" s="13"/>
      <c r="EJ252" s="13"/>
      <c r="EK252" s="13"/>
      <c r="EL252" s="13"/>
      <c r="FB252" s="13"/>
      <c r="FC252" s="13"/>
      <c r="FD252" s="13"/>
      <c r="FE252" s="13"/>
    </row>
    <row r="253" spans="1:161" x14ac:dyDescent="0.25">
      <c r="A253" s="116" t="s">
        <v>1046</v>
      </c>
      <c r="B253" s="126" t="s">
        <v>977</v>
      </c>
      <c r="C253" s="23" t="s">
        <v>3</v>
      </c>
      <c r="D253" s="13" t="s">
        <v>856</v>
      </c>
      <c r="E253" s="13" t="s">
        <v>147</v>
      </c>
      <c r="F253" s="52">
        <v>4800</v>
      </c>
      <c r="G253" s="23" t="s">
        <v>136</v>
      </c>
      <c r="H253" s="28" t="s">
        <v>420</v>
      </c>
      <c r="I253" s="28" t="s">
        <v>1047</v>
      </c>
      <c r="J253" s="28" t="s">
        <v>1048</v>
      </c>
      <c r="K253" s="28" t="s">
        <v>1049</v>
      </c>
      <c r="L253" s="28" t="s">
        <v>188</v>
      </c>
      <c r="M253" s="13" t="s">
        <v>857</v>
      </c>
      <c r="N253" s="13" t="s">
        <v>857</v>
      </c>
      <c r="O253" s="13" t="s">
        <v>857</v>
      </c>
      <c r="P253" s="20">
        <v>0</v>
      </c>
      <c r="Q253" s="20">
        <v>0</v>
      </c>
      <c r="R253" s="20">
        <v>0</v>
      </c>
      <c r="U253" s="15"/>
      <c r="V253" s="20" t="s">
        <v>857</v>
      </c>
      <c r="W253" s="13" t="s">
        <v>144</v>
      </c>
      <c r="Z253" s="13" t="s">
        <v>858</v>
      </c>
      <c r="AA253" s="15">
        <v>0</v>
      </c>
      <c r="AB253" s="16">
        <v>0</v>
      </c>
      <c r="AC253" s="15">
        <v>0</v>
      </c>
      <c r="AD253" s="16">
        <v>0</v>
      </c>
      <c r="AE253" s="15">
        <v>0</v>
      </c>
      <c r="AF253" s="16">
        <v>0</v>
      </c>
      <c r="AG253" s="15">
        <v>0</v>
      </c>
      <c r="AH253" s="16">
        <v>0</v>
      </c>
      <c r="AI253" s="15">
        <v>0</v>
      </c>
      <c r="AJ253" s="16">
        <v>0</v>
      </c>
      <c r="AK253" s="15">
        <v>0</v>
      </c>
      <c r="AL253" s="16">
        <v>0</v>
      </c>
      <c r="AM253" s="15">
        <v>0</v>
      </c>
      <c r="AN253" s="16">
        <v>0</v>
      </c>
      <c r="AO253" s="16">
        <v>0</v>
      </c>
      <c r="AP253" s="16">
        <v>0</v>
      </c>
      <c r="AQ253" s="16">
        <v>0</v>
      </c>
      <c r="AR253" s="16">
        <v>0</v>
      </c>
      <c r="AS253" s="16">
        <v>0</v>
      </c>
      <c r="AT253" s="16">
        <v>0</v>
      </c>
      <c r="AU253" s="16">
        <v>0</v>
      </c>
      <c r="AV253" s="16">
        <v>0</v>
      </c>
      <c r="AW253" s="16">
        <v>0</v>
      </c>
      <c r="AX253" s="16">
        <v>0</v>
      </c>
      <c r="AY253" s="16">
        <v>0</v>
      </c>
      <c r="AZ253" s="16">
        <v>0</v>
      </c>
      <c r="BA253" s="16">
        <v>0</v>
      </c>
      <c r="BB253" s="16">
        <v>0</v>
      </c>
      <c r="BC253" s="13" t="s">
        <v>858</v>
      </c>
      <c r="BD253" s="16">
        <v>0</v>
      </c>
      <c r="BE253" s="16">
        <v>0</v>
      </c>
      <c r="BF253" s="16">
        <v>0</v>
      </c>
      <c r="BG253" s="16">
        <v>0</v>
      </c>
      <c r="BH253" s="20">
        <v>0</v>
      </c>
      <c r="BI253" s="20">
        <v>0</v>
      </c>
      <c r="BJ253" s="16">
        <v>0</v>
      </c>
      <c r="BK253" s="16">
        <v>0</v>
      </c>
      <c r="BL253" s="16">
        <v>0</v>
      </c>
      <c r="BM253" s="16">
        <v>0</v>
      </c>
      <c r="BN253" s="15">
        <v>0</v>
      </c>
      <c r="BO253" s="16">
        <f>Table1[[#This Row],[Summer 2018 Price Check]]*Table1[[#This Row],[Spring 2019 Students]]</f>
        <v>0</v>
      </c>
      <c r="BP253" s="16">
        <f t="shared" si="196"/>
        <v>0</v>
      </c>
      <c r="BQ253" s="20">
        <f t="shared" si="197"/>
        <v>0</v>
      </c>
      <c r="BR253" s="13" t="s">
        <v>858</v>
      </c>
      <c r="BS253" s="15">
        <v>0</v>
      </c>
      <c r="BT253" s="15">
        <v>0</v>
      </c>
      <c r="BU253" s="15">
        <v>0</v>
      </c>
      <c r="BV253" s="15">
        <f t="shared" ref="BV253:BV284" si="225">BS253+BT253+BU253</f>
        <v>0</v>
      </c>
      <c r="BW253" s="20">
        <v>0</v>
      </c>
      <c r="BX253" s="16">
        <f t="shared" si="199"/>
        <v>0</v>
      </c>
      <c r="BY253" s="20">
        <v>0</v>
      </c>
      <c r="BZ253" s="15">
        <f>IF(Table1[[#This Row],[Check 3 Status]]="Continued", Table1[[#This Row],[Check 3 Students Summer]], 0)</f>
        <v>0</v>
      </c>
      <c r="CA253" s="16">
        <f>Table1[[#This Row],[Check 3 Per Student Savings]]*BZ253</f>
        <v>0</v>
      </c>
      <c r="CB253" s="15">
        <f>IF(Table1[[#This Row],[Check 3 Status]]="Continued", Table1[[#This Row],[Check 3 Students Fall]], 0)</f>
        <v>0</v>
      </c>
      <c r="CC253" s="16">
        <f>Table1[[#This Row],[Check 3 Per Student Savings]]*CB253</f>
        <v>0</v>
      </c>
      <c r="CD253" s="15">
        <f>IF(Table1[[#This Row],[Check 3 Status]]="Continued", Table1[[#This Row],[Check 3 Students Spring]], 0)</f>
        <v>0</v>
      </c>
      <c r="CE253" s="16">
        <f>Table1[[#This Row],[Check 3 Per Student Savings]]*CD253</f>
        <v>0</v>
      </c>
      <c r="CF253" s="15">
        <f t="shared" si="200"/>
        <v>0</v>
      </c>
      <c r="CG253" s="16">
        <f t="shared" si="201"/>
        <v>0</v>
      </c>
      <c r="CH253" s="16" t="s">
        <v>858</v>
      </c>
      <c r="CI253" s="15">
        <v>0</v>
      </c>
      <c r="CJ253" s="15">
        <v>0</v>
      </c>
      <c r="CK253" s="15">
        <v>0</v>
      </c>
      <c r="CL253" s="15">
        <f t="shared" si="224"/>
        <v>0</v>
      </c>
      <c r="CM253" s="16">
        <v>0</v>
      </c>
      <c r="CN253" s="16">
        <f t="shared" si="202"/>
        <v>0</v>
      </c>
      <c r="CO253" s="15">
        <f>IF(Table1[[#This Row],[Check 4 Status]]="Continued", Table1[[#This Row],[Check 4 Students Summer]], 0)</f>
        <v>0</v>
      </c>
      <c r="CP253" s="20">
        <f>Table1[[#This Row],[Check 4 Per Student Savings]]*CO253</f>
        <v>0</v>
      </c>
      <c r="CQ253" s="15">
        <f>IF(Table1[[#This Row],[Check 4 Status]]="Continued", Table1[[#This Row],[Check 4 Students Fall]], 0)</f>
        <v>0</v>
      </c>
      <c r="CR253" s="16">
        <f>Table1[[#This Row],[Check 4 Per Student Savings]]*CQ253</f>
        <v>0</v>
      </c>
      <c r="CS253" s="15">
        <f>IF(Table1[[#This Row],[Check 4 Status]]="Continued", Table1[[#This Row],[Check 4 Students Spring]], 0)</f>
        <v>0</v>
      </c>
      <c r="CT253" s="20">
        <f>Table1[[#This Row],[Check 4 Per Student Savings]]*CS253</f>
        <v>0</v>
      </c>
      <c r="CU253" s="89">
        <f t="shared" si="203"/>
        <v>0</v>
      </c>
      <c r="CV253" s="20">
        <f t="shared" si="204"/>
        <v>0</v>
      </c>
      <c r="CW253" s="20" t="s">
        <v>858</v>
      </c>
      <c r="CX253" s="15"/>
      <c r="CY253" s="15"/>
      <c r="CZ253" s="15"/>
      <c r="DA253" s="15">
        <f t="shared" si="205"/>
        <v>0</v>
      </c>
      <c r="DB253" s="20">
        <v>0</v>
      </c>
      <c r="DC253" s="20">
        <f t="shared" si="206"/>
        <v>0</v>
      </c>
      <c r="DD253" s="23" t="s">
        <v>136</v>
      </c>
      <c r="DE253" s="15">
        <f>IF(Table1[[#This Row],[Check 5 Status]]="Continued", Table1[[#This Row],[Check 5 Students Summer]], 0)</f>
        <v>0</v>
      </c>
      <c r="DF253" s="20">
        <f>Table1[[#This Row],[Check 5 Per Student Savings]]*DE253</f>
        <v>0</v>
      </c>
      <c r="DG253" s="15">
        <f>IF(Table1[[#This Row],[Check 5 Status]]="Continued", Table1[[#This Row],[Check 5 Students Fall]], 0)</f>
        <v>0</v>
      </c>
      <c r="DH253" s="20">
        <f>Table1[[#This Row],[Check 5 Per Student Savings]]*DG253</f>
        <v>0</v>
      </c>
      <c r="DI253" s="15">
        <f>IF(Table1[[#This Row],[Check 5 Status]]="Continued", Table1[[#This Row],[Check 5 Students Spring]], 0)</f>
        <v>0</v>
      </c>
      <c r="DJ253" s="20">
        <f>Table1[[#This Row],[Check 5 Per Student Savings]]*DI253</f>
        <v>0</v>
      </c>
      <c r="DK253" s="15">
        <f t="shared" si="207"/>
        <v>0</v>
      </c>
      <c r="DL253" s="20">
        <f t="shared" si="208"/>
        <v>0</v>
      </c>
      <c r="DM253" s="20" t="s">
        <v>858</v>
      </c>
      <c r="DN253" s="15"/>
      <c r="DO253" s="15"/>
      <c r="DP253" s="15"/>
      <c r="DQ253" s="15">
        <f t="shared" si="209"/>
        <v>0</v>
      </c>
      <c r="DR253" s="20">
        <v>0</v>
      </c>
      <c r="DS253" s="20">
        <f t="shared" si="210"/>
        <v>0</v>
      </c>
      <c r="DT253" s="23" t="s">
        <v>136</v>
      </c>
      <c r="DU253" s="15">
        <f>IF(Table1[[#This Row],[Check 6 Status]]="Continued", Table1[[#This Row],[Check 6 Students Summer]], 0)</f>
        <v>0</v>
      </c>
      <c r="DV253" s="20">
        <f>Table1[[#This Row],[Check 6 Per Student Savings]]*DU253</f>
        <v>0</v>
      </c>
      <c r="DW253" s="15">
        <f>IF(Table1[[#This Row],[Check 6 Status]]="Continued", Table1[[#This Row],[Check 6 Students Fall]], 0)</f>
        <v>0</v>
      </c>
      <c r="DX253" s="20">
        <f>Table1[[#This Row],[Check 6 Per Student Savings]]*DW253</f>
        <v>0</v>
      </c>
      <c r="DY253" s="15">
        <f>IF(Table1[[#This Row],[Check 6 Status]]="Continued", Table1[[#This Row],[Check 6 Students Spring]], 0)</f>
        <v>0</v>
      </c>
      <c r="DZ253" s="20">
        <f>Table1[[#This Row],[Check 6 Per Student Savings]]*DY253</f>
        <v>0</v>
      </c>
      <c r="EA253" s="15">
        <f t="shared" si="211"/>
        <v>0</v>
      </c>
      <c r="EB253" s="20">
        <f t="shared" si="212"/>
        <v>0</v>
      </c>
      <c r="EC253"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253"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253" s="20">
        <f>Table1[[#This Row],[Grand Total Savings]]/Table1[[#This Row],[Total Award]]</f>
        <v>0</v>
      </c>
      <c r="EF253" s="13"/>
      <c r="EG253" s="13"/>
      <c r="EH253" s="13"/>
      <c r="EI253" s="13"/>
      <c r="EJ253" s="13"/>
      <c r="EK253" s="13"/>
      <c r="EL253" s="13"/>
      <c r="FB253" s="13"/>
      <c r="FC253" s="13"/>
      <c r="FD253" s="13"/>
      <c r="FE253" s="13"/>
    </row>
    <row r="254" spans="1:161" x14ac:dyDescent="0.25">
      <c r="A254" s="116" t="s">
        <v>1050</v>
      </c>
      <c r="B254" s="126" t="s">
        <v>977</v>
      </c>
      <c r="C254" s="23" t="s">
        <v>3</v>
      </c>
      <c r="D254" s="13" t="s">
        <v>856</v>
      </c>
      <c r="E254" s="13" t="s">
        <v>279</v>
      </c>
      <c r="F254" s="52">
        <v>4800</v>
      </c>
      <c r="G254" s="23" t="s">
        <v>136</v>
      </c>
      <c r="H254" s="28" t="s">
        <v>1051</v>
      </c>
      <c r="I254" s="28" t="s">
        <v>1052</v>
      </c>
      <c r="J254" s="28" t="s">
        <v>1053</v>
      </c>
      <c r="K254" s="28" t="s">
        <v>1054</v>
      </c>
      <c r="L254" s="28" t="s">
        <v>201</v>
      </c>
      <c r="M254" s="13" t="s">
        <v>857</v>
      </c>
      <c r="N254" s="13" t="s">
        <v>857</v>
      </c>
      <c r="O254" s="13" t="s">
        <v>857</v>
      </c>
      <c r="P254" s="20">
        <v>0</v>
      </c>
      <c r="Q254" s="20">
        <v>0</v>
      </c>
      <c r="R254" s="20">
        <v>0</v>
      </c>
      <c r="S254" s="15">
        <v>0</v>
      </c>
      <c r="T254" s="15">
        <v>0</v>
      </c>
      <c r="U254" s="15">
        <v>0</v>
      </c>
      <c r="V254" s="20" t="s">
        <v>857</v>
      </c>
      <c r="W254" s="13" t="s">
        <v>144</v>
      </c>
      <c r="Z254" s="13" t="s">
        <v>858</v>
      </c>
      <c r="AA254" s="15">
        <v>0</v>
      </c>
      <c r="AB254" s="16">
        <v>0</v>
      </c>
      <c r="AC254" s="15">
        <v>0</v>
      </c>
      <c r="AD254" s="16">
        <v>0</v>
      </c>
      <c r="AE254" s="15">
        <v>0</v>
      </c>
      <c r="AF254" s="16">
        <v>0</v>
      </c>
      <c r="AG254" s="15">
        <v>0</v>
      </c>
      <c r="AH254" s="16">
        <v>0</v>
      </c>
      <c r="AI254" s="15">
        <v>0</v>
      </c>
      <c r="AJ254" s="16">
        <v>0</v>
      </c>
      <c r="AK254" s="15">
        <v>0</v>
      </c>
      <c r="AL254" s="16">
        <v>0</v>
      </c>
      <c r="AM254" s="15">
        <v>0</v>
      </c>
      <c r="AN254" s="16">
        <v>0</v>
      </c>
      <c r="AO254" s="16">
        <v>0</v>
      </c>
      <c r="AP254" s="16">
        <v>0</v>
      </c>
      <c r="AQ254" s="16">
        <v>0</v>
      </c>
      <c r="AR254" s="16">
        <v>0</v>
      </c>
      <c r="AS254" s="16">
        <v>0</v>
      </c>
      <c r="AT254" s="16">
        <v>0</v>
      </c>
      <c r="AU254" s="16">
        <v>0</v>
      </c>
      <c r="AV254" s="16">
        <v>0</v>
      </c>
      <c r="AW254" s="16">
        <v>0</v>
      </c>
      <c r="AX254" s="16">
        <v>0</v>
      </c>
      <c r="AY254" s="16">
        <v>0</v>
      </c>
      <c r="AZ254" s="16">
        <v>0</v>
      </c>
      <c r="BA254" s="16">
        <v>0</v>
      </c>
      <c r="BB254" s="16">
        <v>0</v>
      </c>
      <c r="BC254" s="13" t="s">
        <v>858</v>
      </c>
      <c r="BD254" s="16">
        <v>0</v>
      </c>
      <c r="BE254" s="16">
        <v>0</v>
      </c>
      <c r="BF254" s="16">
        <v>0</v>
      </c>
      <c r="BG254" s="16">
        <v>0</v>
      </c>
      <c r="BH254" s="20">
        <v>0</v>
      </c>
      <c r="BI254" s="20">
        <v>0</v>
      </c>
      <c r="BJ254" s="16">
        <v>0</v>
      </c>
      <c r="BK254" s="16">
        <v>0</v>
      </c>
      <c r="BL254" s="16">
        <v>0</v>
      </c>
      <c r="BM254" s="16">
        <v>0</v>
      </c>
      <c r="BN254" s="15">
        <v>0</v>
      </c>
      <c r="BO254" s="16">
        <f>Table1[[#This Row],[Summer 2018 Price Check]]*Table1[[#This Row],[Spring 2019 Students]]</f>
        <v>0</v>
      </c>
      <c r="BP254" s="16">
        <f t="shared" si="196"/>
        <v>0</v>
      </c>
      <c r="BQ254" s="20">
        <f t="shared" si="197"/>
        <v>0</v>
      </c>
      <c r="BR254" s="13" t="s">
        <v>858</v>
      </c>
      <c r="BS254" s="15">
        <v>0</v>
      </c>
      <c r="BT254" s="15">
        <v>0</v>
      </c>
      <c r="BU254" s="15">
        <v>0</v>
      </c>
      <c r="BV254" s="15">
        <f t="shared" si="225"/>
        <v>0</v>
      </c>
      <c r="BW254" s="20">
        <v>0</v>
      </c>
      <c r="BX254" s="16">
        <f t="shared" si="199"/>
        <v>0</v>
      </c>
      <c r="BY254" s="20">
        <v>0</v>
      </c>
      <c r="BZ254" s="15">
        <f>IF(Table1[[#This Row],[Check 3 Status]]="Continued", Table1[[#This Row],[Check 3 Students Summer]], 0)</f>
        <v>0</v>
      </c>
      <c r="CA254" s="16">
        <f>Table1[[#This Row],[Check 3 Per Student Savings]]*BZ254</f>
        <v>0</v>
      </c>
      <c r="CB254" s="15">
        <f>IF(Table1[[#This Row],[Check 3 Status]]="Continued", Table1[[#This Row],[Check 3 Students Fall]], 0)</f>
        <v>0</v>
      </c>
      <c r="CC254" s="16">
        <f>Table1[[#This Row],[Check 3 Per Student Savings]]*CB254</f>
        <v>0</v>
      </c>
      <c r="CD254" s="15">
        <f>IF(Table1[[#This Row],[Check 3 Status]]="Continued", Table1[[#This Row],[Check 3 Students Spring]], 0)</f>
        <v>0</v>
      </c>
      <c r="CE254" s="16">
        <f>Table1[[#This Row],[Check 3 Per Student Savings]]*CD254</f>
        <v>0</v>
      </c>
      <c r="CF254" s="15">
        <f t="shared" si="200"/>
        <v>0</v>
      </c>
      <c r="CG254" s="16">
        <f t="shared" si="201"/>
        <v>0</v>
      </c>
      <c r="CH254" s="16" t="s">
        <v>858</v>
      </c>
      <c r="CI254" s="15">
        <v>0</v>
      </c>
      <c r="CJ254" s="15">
        <v>0</v>
      </c>
      <c r="CK254" s="15">
        <v>0</v>
      </c>
      <c r="CL254" s="15">
        <f t="shared" si="224"/>
        <v>0</v>
      </c>
      <c r="CM254" s="16">
        <v>0</v>
      </c>
      <c r="CN254" s="16">
        <f t="shared" si="202"/>
        <v>0</v>
      </c>
      <c r="CO254" s="15">
        <f>IF(Table1[[#This Row],[Check 4 Status]]="Continued", Table1[[#This Row],[Check 4 Students Summer]], 0)</f>
        <v>0</v>
      </c>
      <c r="CP254" s="20">
        <f>Table1[[#This Row],[Check 4 Per Student Savings]]*CO254</f>
        <v>0</v>
      </c>
      <c r="CQ254" s="15">
        <f>IF(Table1[[#This Row],[Check 4 Status]]="Continued", Table1[[#This Row],[Check 4 Students Fall]], 0)</f>
        <v>0</v>
      </c>
      <c r="CR254" s="16">
        <f>Table1[[#This Row],[Check 4 Per Student Savings]]*CQ254</f>
        <v>0</v>
      </c>
      <c r="CS254" s="15">
        <f>IF(Table1[[#This Row],[Check 4 Status]]="Continued", Table1[[#This Row],[Check 4 Students Spring]], 0)</f>
        <v>0</v>
      </c>
      <c r="CT254" s="20">
        <f>Table1[[#This Row],[Check 4 Per Student Savings]]*CS254</f>
        <v>0</v>
      </c>
      <c r="CU254" s="89">
        <f t="shared" si="203"/>
        <v>0</v>
      </c>
      <c r="CV254" s="20">
        <f t="shared" si="204"/>
        <v>0</v>
      </c>
      <c r="CW254" s="20" t="s">
        <v>858</v>
      </c>
      <c r="CX254" s="15">
        <v>0</v>
      </c>
      <c r="CY254" s="15">
        <v>0</v>
      </c>
      <c r="CZ254" s="15">
        <v>0</v>
      </c>
      <c r="DA254" s="15">
        <f t="shared" si="205"/>
        <v>0</v>
      </c>
      <c r="DB254" s="20">
        <v>0</v>
      </c>
      <c r="DC254" s="20">
        <f t="shared" si="206"/>
        <v>0</v>
      </c>
      <c r="DD254" s="23" t="s">
        <v>136</v>
      </c>
      <c r="DE254" s="15">
        <f>IF(Table1[[#This Row],[Check 5 Status]]="Continued", Table1[[#This Row],[Check 5 Students Summer]], 0)</f>
        <v>0</v>
      </c>
      <c r="DF254" s="20">
        <f>Table1[[#This Row],[Check 5 Per Student Savings]]*DE254</f>
        <v>0</v>
      </c>
      <c r="DG254" s="15">
        <f>IF(Table1[[#This Row],[Check 5 Status]]="Continued", Table1[[#This Row],[Check 5 Students Fall]], 0)</f>
        <v>0</v>
      </c>
      <c r="DH254" s="20">
        <f>Table1[[#This Row],[Check 5 Per Student Savings]]*DG254</f>
        <v>0</v>
      </c>
      <c r="DI254" s="15">
        <f>IF(Table1[[#This Row],[Check 5 Status]]="Continued", Table1[[#This Row],[Check 5 Students Spring]], 0)</f>
        <v>0</v>
      </c>
      <c r="DJ254" s="20">
        <f>Table1[[#This Row],[Check 5 Per Student Savings]]*DI254</f>
        <v>0</v>
      </c>
      <c r="DK254" s="15">
        <f t="shared" si="207"/>
        <v>0</v>
      </c>
      <c r="DL254" s="20">
        <f t="shared" si="208"/>
        <v>0</v>
      </c>
      <c r="DM254" s="20" t="s">
        <v>858</v>
      </c>
      <c r="DN254" s="15">
        <v>0</v>
      </c>
      <c r="DO254" s="15">
        <v>0</v>
      </c>
      <c r="DP254" s="15">
        <v>0</v>
      </c>
      <c r="DQ254" s="15">
        <f t="shared" si="209"/>
        <v>0</v>
      </c>
      <c r="DR254" s="20">
        <v>0</v>
      </c>
      <c r="DS254" s="20">
        <f t="shared" si="210"/>
        <v>0</v>
      </c>
      <c r="DT254" s="23" t="s">
        <v>136</v>
      </c>
      <c r="DU254" s="15">
        <f>IF(Table1[[#This Row],[Check 6 Status]]="Continued", Table1[[#This Row],[Check 6 Students Summer]], 0)</f>
        <v>0</v>
      </c>
      <c r="DV254" s="20">
        <f>Table1[[#This Row],[Check 6 Per Student Savings]]*DU254</f>
        <v>0</v>
      </c>
      <c r="DW254" s="15">
        <f>IF(Table1[[#This Row],[Check 6 Status]]="Continued", Table1[[#This Row],[Check 6 Students Fall]], 0)</f>
        <v>0</v>
      </c>
      <c r="DX254" s="20">
        <f>Table1[[#This Row],[Check 6 Per Student Savings]]*DW254</f>
        <v>0</v>
      </c>
      <c r="DY254" s="15">
        <f>IF(Table1[[#This Row],[Check 6 Status]]="Continued", Table1[[#This Row],[Check 6 Students Spring]], 0)</f>
        <v>0</v>
      </c>
      <c r="DZ254" s="20">
        <f>Table1[[#This Row],[Check 6 Per Student Savings]]*DY254</f>
        <v>0</v>
      </c>
      <c r="EA254" s="15">
        <f t="shared" si="211"/>
        <v>0</v>
      </c>
      <c r="EB254" s="20">
        <f t="shared" si="212"/>
        <v>0</v>
      </c>
      <c r="EC254"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254"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254" s="20">
        <f>Table1[[#This Row],[Grand Total Savings]]/Table1[[#This Row],[Total Award]]</f>
        <v>0</v>
      </c>
      <c r="EF254" s="13"/>
      <c r="EG254" s="13"/>
      <c r="EH254" s="13"/>
      <c r="EI254" s="13"/>
      <c r="EJ254" s="13"/>
      <c r="EK254" s="13"/>
      <c r="EL254" s="13"/>
      <c r="FB254" s="13"/>
      <c r="FC254" s="13"/>
      <c r="FD254" s="13"/>
      <c r="FE254" s="13"/>
    </row>
    <row r="255" spans="1:161" x14ac:dyDescent="0.25">
      <c r="A255" s="116" t="s">
        <v>1055</v>
      </c>
      <c r="B255" s="126" t="s">
        <v>977</v>
      </c>
      <c r="C255" s="23" t="s">
        <v>3</v>
      </c>
      <c r="D255" s="13" t="s">
        <v>856</v>
      </c>
      <c r="E255" s="13" t="s">
        <v>279</v>
      </c>
      <c r="F255" s="52">
        <v>4800</v>
      </c>
      <c r="G255" s="23" t="s">
        <v>136</v>
      </c>
      <c r="H255" s="28" t="s">
        <v>793</v>
      </c>
      <c r="I255" s="28" t="s">
        <v>794</v>
      </c>
      <c r="J255" s="28" t="s">
        <v>427</v>
      </c>
      <c r="K255" s="28" t="s">
        <v>1056</v>
      </c>
      <c r="L255" s="28" t="s">
        <v>201</v>
      </c>
      <c r="M255" s="13" t="s">
        <v>857</v>
      </c>
      <c r="N255" s="13" t="s">
        <v>857</v>
      </c>
      <c r="O255" s="13" t="s">
        <v>857</v>
      </c>
      <c r="P255" s="20">
        <v>0</v>
      </c>
      <c r="Q255" s="20">
        <v>0</v>
      </c>
      <c r="R255" s="20">
        <v>0</v>
      </c>
      <c r="S255" s="15">
        <v>0</v>
      </c>
      <c r="T255" s="15">
        <v>0</v>
      </c>
      <c r="U255" s="15">
        <v>0</v>
      </c>
      <c r="V255" s="20" t="s">
        <v>857</v>
      </c>
      <c r="W255" s="13" t="s">
        <v>144</v>
      </c>
      <c r="Z255" s="13" t="s">
        <v>858</v>
      </c>
      <c r="AA255" s="15">
        <v>0</v>
      </c>
      <c r="AB255" s="16">
        <v>0</v>
      </c>
      <c r="AC255" s="15">
        <v>0</v>
      </c>
      <c r="AD255" s="16">
        <v>0</v>
      </c>
      <c r="AE255" s="15">
        <v>0</v>
      </c>
      <c r="AF255" s="16">
        <v>0</v>
      </c>
      <c r="AG255" s="15">
        <v>0</v>
      </c>
      <c r="AH255" s="16">
        <v>0</v>
      </c>
      <c r="AI255" s="15">
        <v>0</v>
      </c>
      <c r="AJ255" s="16">
        <v>0</v>
      </c>
      <c r="AK255" s="15">
        <v>0</v>
      </c>
      <c r="AL255" s="16">
        <v>0</v>
      </c>
      <c r="AM255" s="15">
        <v>0</v>
      </c>
      <c r="AN255" s="16">
        <v>0</v>
      </c>
      <c r="AO255" s="16">
        <v>0</v>
      </c>
      <c r="AP255" s="16">
        <v>0</v>
      </c>
      <c r="AQ255" s="16">
        <v>0</v>
      </c>
      <c r="AR255" s="16">
        <v>0</v>
      </c>
      <c r="AS255" s="16">
        <v>0</v>
      </c>
      <c r="AT255" s="16">
        <v>0</v>
      </c>
      <c r="AU255" s="16">
        <v>0</v>
      </c>
      <c r="AV255" s="16">
        <v>0</v>
      </c>
      <c r="AW255" s="16">
        <v>0</v>
      </c>
      <c r="AX255" s="16">
        <v>0</v>
      </c>
      <c r="AY255" s="16">
        <v>0</v>
      </c>
      <c r="AZ255" s="16">
        <v>0</v>
      </c>
      <c r="BA255" s="16">
        <v>0</v>
      </c>
      <c r="BB255" s="16">
        <v>0</v>
      </c>
      <c r="BC255" s="13" t="s">
        <v>858</v>
      </c>
      <c r="BD255" s="16">
        <v>0</v>
      </c>
      <c r="BE255" s="16">
        <v>0</v>
      </c>
      <c r="BF255" s="16">
        <v>0</v>
      </c>
      <c r="BG255" s="16">
        <v>0</v>
      </c>
      <c r="BH255" s="20">
        <v>0</v>
      </c>
      <c r="BI255" s="20">
        <v>0</v>
      </c>
      <c r="BJ255" s="16">
        <v>0</v>
      </c>
      <c r="BK255" s="16">
        <v>0</v>
      </c>
      <c r="BL255" s="16">
        <v>0</v>
      </c>
      <c r="BM255" s="16">
        <v>0</v>
      </c>
      <c r="BN255" s="15">
        <v>0</v>
      </c>
      <c r="BO255" s="16">
        <f>Table1[[#This Row],[Summer 2018 Price Check]]*Table1[[#This Row],[Spring 2019 Students]]</f>
        <v>0</v>
      </c>
      <c r="BP255" s="16">
        <f t="shared" si="196"/>
        <v>0</v>
      </c>
      <c r="BQ255" s="20">
        <f t="shared" si="197"/>
        <v>0</v>
      </c>
      <c r="BR255" s="13" t="s">
        <v>858</v>
      </c>
      <c r="BS255" s="15">
        <v>0</v>
      </c>
      <c r="BT255" s="15">
        <v>0</v>
      </c>
      <c r="BU255" s="15">
        <v>0</v>
      </c>
      <c r="BV255" s="15">
        <f t="shared" si="225"/>
        <v>0</v>
      </c>
      <c r="BW255" s="20">
        <v>0</v>
      </c>
      <c r="BX255" s="16">
        <f t="shared" si="199"/>
        <v>0</v>
      </c>
      <c r="BY255" s="20">
        <v>0</v>
      </c>
      <c r="BZ255" s="15">
        <f>IF(Table1[[#This Row],[Check 3 Status]]="Continued", Table1[[#This Row],[Check 3 Students Summer]], 0)</f>
        <v>0</v>
      </c>
      <c r="CA255" s="16">
        <f>Table1[[#This Row],[Check 3 Per Student Savings]]*BZ255</f>
        <v>0</v>
      </c>
      <c r="CB255" s="15">
        <f>IF(Table1[[#This Row],[Check 3 Status]]="Continued", Table1[[#This Row],[Check 3 Students Fall]], 0)</f>
        <v>0</v>
      </c>
      <c r="CC255" s="16">
        <f>Table1[[#This Row],[Check 3 Per Student Savings]]*CB255</f>
        <v>0</v>
      </c>
      <c r="CD255" s="15">
        <f>IF(Table1[[#This Row],[Check 3 Status]]="Continued", Table1[[#This Row],[Check 3 Students Spring]], 0)</f>
        <v>0</v>
      </c>
      <c r="CE255" s="16">
        <f>Table1[[#This Row],[Check 3 Per Student Savings]]*CD255</f>
        <v>0</v>
      </c>
      <c r="CF255" s="15">
        <f t="shared" si="200"/>
        <v>0</v>
      </c>
      <c r="CG255" s="16">
        <f t="shared" si="201"/>
        <v>0</v>
      </c>
      <c r="CH255" s="16" t="s">
        <v>858</v>
      </c>
      <c r="CI255" s="15">
        <v>0</v>
      </c>
      <c r="CJ255" s="15">
        <v>0</v>
      </c>
      <c r="CK255" s="15">
        <v>0</v>
      </c>
      <c r="CL255" s="15">
        <f t="shared" si="224"/>
        <v>0</v>
      </c>
      <c r="CM255" s="16">
        <v>0</v>
      </c>
      <c r="CN255" s="16">
        <f t="shared" si="202"/>
        <v>0</v>
      </c>
      <c r="CO255" s="15">
        <f>IF(Table1[[#This Row],[Check 4 Status]]="Continued", Table1[[#This Row],[Check 4 Students Summer]], 0)</f>
        <v>0</v>
      </c>
      <c r="CP255" s="20">
        <f>Table1[[#This Row],[Check 4 Per Student Savings]]*CO255</f>
        <v>0</v>
      </c>
      <c r="CQ255" s="15">
        <f>IF(Table1[[#This Row],[Check 4 Status]]="Continued", Table1[[#This Row],[Check 4 Students Fall]], 0)</f>
        <v>0</v>
      </c>
      <c r="CR255" s="16">
        <f>Table1[[#This Row],[Check 4 Per Student Savings]]*CQ255</f>
        <v>0</v>
      </c>
      <c r="CS255" s="15">
        <f>IF(Table1[[#This Row],[Check 4 Status]]="Continued", Table1[[#This Row],[Check 4 Students Spring]], 0)</f>
        <v>0</v>
      </c>
      <c r="CT255" s="20">
        <f>Table1[[#This Row],[Check 4 Per Student Savings]]*CS255</f>
        <v>0</v>
      </c>
      <c r="CU255" s="89">
        <f t="shared" si="203"/>
        <v>0</v>
      </c>
      <c r="CV255" s="20">
        <f t="shared" si="204"/>
        <v>0</v>
      </c>
      <c r="CW255" s="20" t="s">
        <v>858</v>
      </c>
      <c r="CX255" s="15">
        <v>0</v>
      </c>
      <c r="CY255" s="15">
        <v>0</v>
      </c>
      <c r="CZ255" s="15">
        <v>0</v>
      </c>
      <c r="DA255" s="15">
        <f t="shared" si="205"/>
        <v>0</v>
      </c>
      <c r="DB255" s="20">
        <v>0</v>
      </c>
      <c r="DC255" s="20">
        <f t="shared" si="206"/>
        <v>0</v>
      </c>
      <c r="DD255" s="23" t="s">
        <v>136</v>
      </c>
      <c r="DE255" s="15">
        <f>IF(Table1[[#This Row],[Check 5 Status]]="Continued", Table1[[#This Row],[Check 5 Students Summer]], 0)</f>
        <v>0</v>
      </c>
      <c r="DF255" s="20">
        <f>Table1[[#This Row],[Check 5 Per Student Savings]]*DE255</f>
        <v>0</v>
      </c>
      <c r="DG255" s="15">
        <f>IF(Table1[[#This Row],[Check 5 Status]]="Continued", Table1[[#This Row],[Check 5 Students Fall]], 0)</f>
        <v>0</v>
      </c>
      <c r="DH255" s="20">
        <f>Table1[[#This Row],[Check 5 Per Student Savings]]*DG255</f>
        <v>0</v>
      </c>
      <c r="DI255" s="15">
        <f>IF(Table1[[#This Row],[Check 5 Status]]="Continued", Table1[[#This Row],[Check 5 Students Spring]], 0)</f>
        <v>0</v>
      </c>
      <c r="DJ255" s="20">
        <f>Table1[[#This Row],[Check 5 Per Student Savings]]*DI255</f>
        <v>0</v>
      </c>
      <c r="DK255" s="15">
        <f t="shared" si="207"/>
        <v>0</v>
      </c>
      <c r="DL255" s="20">
        <f t="shared" si="208"/>
        <v>0</v>
      </c>
      <c r="DM255" s="20" t="s">
        <v>858</v>
      </c>
      <c r="DN255" s="15">
        <v>0</v>
      </c>
      <c r="DO255" s="15">
        <v>0</v>
      </c>
      <c r="DP255" s="15">
        <v>0</v>
      </c>
      <c r="DQ255" s="15">
        <f t="shared" si="209"/>
        <v>0</v>
      </c>
      <c r="DR255" s="20">
        <v>0</v>
      </c>
      <c r="DS255" s="20">
        <f t="shared" si="210"/>
        <v>0</v>
      </c>
      <c r="DT255" s="23" t="s">
        <v>136</v>
      </c>
      <c r="DU255" s="15">
        <f>IF(Table1[[#This Row],[Check 6 Status]]="Continued", Table1[[#This Row],[Check 6 Students Summer]], 0)</f>
        <v>0</v>
      </c>
      <c r="DV255" s="20">
        <f>Table1[[#This Row],[Check 6 Per Student Savings]]*DU255</f>
        <v>0</v>
      </c>
      <c r="DW255" s="15">
        <f>IF(Table1[[#This Row],[Check 6 Status]]="Continued", Table1[[#This Row],[Check 6 Students Fall]], 0)</f>
        <v>0</v>
      </c>
      <c r="DX255" s="20">
        <f>Table1[[#This Row],[Check 6 Per Student Savings]]*DW255</f>
        <v>0</v>
      </c>
      <c r="DY255" s="15">
        <f>IF(Table1[[#This Row],[Check 6 Status]]="Continued", Table1[[#This Row],[Check 6 Students Spring]], 0)</f>
        <v>0</v>
      </c>
      <c r="DZ255" s="20">
        <f>Table1[[#This Row],[Check 6 Per Student Savings]]*DY255</f>
        <v>0</v>
      </c>
      <c r="EA255" s="15">
        <f t="shared" si="211"/>
        <v>0</v>
      </c>
      <c r="EB255" s="20">
        <f t="shared" si="212"/>
        <v>0</v>
      </c>
      <c r="EC255"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255"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255" s="20">
        <f>Table1[[#This Row],[Grand Total Savings]]/Table1[[#This Row],[Total Award]]</f>
        <v>0</v>
      </c>
      <c r="EF255" s="13"/>
      <c r="EG255" s="13"/>
      <c r="EH255" s="13"/>
      <c r="EI255" s="13"/>
      <c r="EJ255" s="13"/>
      <c r="EK255" s="13"/>
      <c r="EL255" s="13"/>
      <c r="FB255" s="13"/>
      <c r="FC255" s="13"/>
      <c r="FD255" s="13"/>
      <c r="FE255" s="13"/>
    </row>
    <row r="256" spans="1:161" x14ac:dyDescent="0.25">
      <c r="A256" s="116" t="s">
        <v>1057</v>
      </c>
      <c r="B256" s="126" t="s">
        <v>977</v>
      </c>
      <c r="C256" s="23" t="s">
        <v>3</v>
      </c>
      <c r="D256" s="13" t="s">
        <v>856</v>
      </c>
      <c r="E256" s="13" t="s">
        <v>279</v>
      </c>
      <c r="F256" s="52">
        <v>4800</v>
      </c>
      <c r="G256" s="23" t="s">
        <v>136</v>
      </c>
      <c r="H256" s="28" t="s">
        <v>1058</v>
      </c>
      <c r="I256" s="28" t="s">
        <v>1059</v>
      </c>
      <c r="J256" s="28" t="s">
        <v>537</v>
      </c>
      <c r="K256" s="28" t="s">
        <v>1060</v>
      </c>
      <c r="L256" s="28" t="s">
        <v>201</v>
      </c>
      <c r="M256" s="13" t="s">
        <v>857</v>
      </c>
      <c r="N256" s="13" t="s">
        <v>857</v>
      </c>
      <c r="O256" s="13" t="s">
        <v>857</v>
      </c>
      <c r="P256" s="20">
        <v>0</v>
      </c>
      <c r="Q256" s="20">
        <v>0</v>
      </c>
      <c r="R256" s="20">
        <v>0</v>
      </c>
      <c r="S256" s="15">
        <v>0</v>
      </c>
      <c r="T256" s="15">
        <v>0</v>
      </c>
      <c r="U256" s="15">
        <v>0</v>
      </c>
      <c r="V256" s="20" t="s">
        <v>857</v>
      </c>
      <c r="W256" s="13" t="s">
        <v>144</v>
      </c>
      <c r="Z256" s="13" t="s">
        <v>858</v>
      </c>
      <c r="AA256" s="15">
        <v>0</v>
      </c>
      <c r="AB256" s="16">
        <v>0</v>
      </c>
      <c r="AC256" s="15">
        <v>0</v>
      </c>
      <c r="AD256" s="16">
        <v>0</v>
      </c>
      <c r="AE256" s="15">
        <v>0</v>
      </c>
      <c r="AF256" s="16">
        <v>0</v>
      </c>
      <c r="AG256" s="15">
        <v>0</v>
      </c>
      <c r="AH256" s="16">
        <v>0</v>
      </c>
      <c r="AI256" s="15">
        <v>0</v>
      </c>
      <c r="AJ256" s="16">
        <v>0</v>
      </c>
      <c r="AK256" s="15">
        <v>0</v>
      </c>
      <c r="AL256" s="16">
        <v>0</v>
      </c>
      <c r="AM256" s="15">
        <v>0</v>
      </c>
      <c r="AN256" s="16">
        <v>0</v>
      </c>
      <c r="AO256" s="16">
        <v>0</v>
      </c>
      <c r="AP256" s="16">
        <v>0</v>
      </c>
      <c r="AQ256" s="16">
        <v>0</v>
      </c>
      <c r="AR256" s="16">
        <v>0</v>
      </c>
      <c r="AS256" s="16">
        <v>0</v>
      </c>
      <c r="AT256" s="16">
        <v>0</v>
      </c>
      <c r="AU256" s="16">
        <v>0</v>
      </c>
      <c r="AV256" s="16">
        <v>0</v>
      </c>
      <c r="AW256" s="16">
        <v>0</v>
      </c>
      <c r="AX256" s="16">
        <v>0</v>
      </c>
      <c r="AY256" s="16">
        <v>0</v>
      </c>
      <c r="AZ256" s="16">
        <v>0</v>
      </c>
      <c r="BA256" s="16">
        <v>0</v>
      </c>
      <c r="BB256" s="16">
        <v>0</v>
      </c>
      <c r="BC256" s="13" t="s">
        <v>858</v>
      </c>
      <c r="BD256" s="16">
        <v>0</v>
      </c>
      <c r="BE256" s="16">
        <v>0</v>
      </c>
      <c r="BF256" s="16">
        <v>0</v>
      </c>
      <c r="BG256" s="16">
        <v>0</v>
      </c>
      <c r="BH256" s="20">
        <v>0</v>
      </c>
      <c r="BI256" s="20">
        <v>0</v>
      </c>
      <c r="BJ256" s="16">
        <v>0</v>
      </c>
      <c r="BK256" s="16">
        <v>0</v>
      </c>
      <c r="BL256" s="16">
        <v>0</v>
      </c>
      <c r="BM256" s="16">
        <v>0</v>
      </c>
      <c r="BN256" s="15">
        <v>0</v>
      </c>
      <c r="BO256" s="16">
        <f>Table1[[#This Row],[Summer 2018 Price Check]]*Table1[[#This Row],[Spring 2019 Students]]</f>
        <v>0</v>
      </c>
      <c r="BP256" s="16">
        <f t="shared" si="196"/>
        <v>0</v>
      </c>
      <c r="BQ256" s="20">
        <f t="shared" si="197"/>
        <v>0</v>
      </c>
      <c r="BR256" s="13" t="s">
        <v>858</v>
      </c>
      <c r="BS256" s="15">
        <v>0</v>
      </c>
      <c r="BT256" s="15">
        <v>0</v>
      </c>
      <c r="BU256" s="15">
        <v>0</v>
      </c>
      <c r="BV256" s="15">
        <f t="shared" si="225"/>
        <v>0</v>
      </c>
      <c r="BW256" s="20">
        <v>0</v>
      </c>
      <c r="BX256" s="16">
        <f t="shared" si="199"/>
        <v>0</v>
      </c>
      <c r="BY256" s="20">
        <v>0</v>
      </c>
      <c r="BZ256" s="15">
        <f>IF(Table1[[#This Row],[Check 3 Status]]="Continued", Table1[[#This Row],[Check 3 Students Summer]], 0)</f>
        <v>0</v>
      </c>
      <c r="CA256" s="16">
        <f>Table1[[#This Row],[Check 3 Per Student Savings]]*BZ256</f>
        <v>0</v>
      </c>
      <c r="CB256" s="15">
        <f>IF(Table1[[#This Row],[Check 3 Status]]="Continued", Table1[[#This Row],[Check 3 Students Fall]], 0)</f>
        <v>0</v>
      </c>
      <c r="CC256" s="16">
        <f>Table1[[#This Row],[Check 3 Per Student Savings]]*CB256</f>
        <v>0</v>
      </c>
      <c r="CD256" s="15">
        <f>IF(Table1[[#This Row],[Check 3 Status]]="Continued", Table1[[#This Row],[Check 3 Students Spring]], 0)</f>
        <v>0</v>
      </c>
      <c r="CE256" s="16">
        <f>Table1[[#This Row],[Check 3 Per Student Savings]]*CD256</f>
        <v>0</v>
      </c>
      <c r="CF256" s="15">
        <f t="shared" si="200"/>
        <v>0</v>
      </c>
      <c r="CG256" s="16">
        <f t="shared" si="201"/>
        <v>0</v>
      </c>
      <c r="CH256" s="16" t="s">
        <v>858</v>
      </c>
      <c r="CI256" s="15">
        <v>0</v>
      </c>
      <c r="CJ256" s="15">
        <v>0</v>
      </c>
      <c r="CK256" s="15">
        <v>0</v>
      </c>
      <c r="CL256" s="15">
        <f t="shared" si="224"/>
        <v>0</v>
      </c>
      <c r="CM256" s="16">
        <v>0</v>
      </c>
      <c r="CN256" s="16">
        <f t="shared" si="202"/>
        <v>0</v>
      </c>
      <c r="CO256" s="15">
        <f>IF(Table1[[#This Row],[Check 4 Status]]="Continued", Table1[[#This Row],[Check 4 Students Summer]], 0)</f>
        <v>0</v>
      </c>
      <c r="CP256" s="20">
        <f>Table1[[#This Row],[Check 4 Per Student Savings]]*CO256</f>
        <v>0</v>
      </c>
      <c r="CQ256" s="15">
        <f>IF(Table1[[#This Row],[Check 4 Status]]="Continued", Table1[[#This Row],[Check 4 Students Fall]], 0)</f>
        <v>0</v>
      </c>
      <c r="CR256" s="16">
        <f>Table1[[#This Row],[Check 4 Per Student Savings]]*CQ256</f>
        <v>0</v>
      </c>
      <c r="CS256" s="15">
        <f>IF(Table1[[#This Row],[Check 4 Status]]="Continued", Table1[[#This Row],[Check 4 Students Spring]], 0)</f>
        <v>0</v>
      </c>
      <c r="CT256" s="20">
        <f>Table1[[#This Row],[Check 4 Per Student Savings]]*CS256</f>
        <v>0</v>
      </c>
      <c r="CU256" s="89">
        <f t="shared" si="203"/>
        <v>0</v>
      </c>
      <c r="CV256" s="20">
        <f t="shared" si="204"/>
        <v>0</v>
      </c>
      <c r="CW256" s="20" t="s">
        <v>858</v>
      </c>
      <c r="CX256" s="15">
        <v>0</v>
      </c>
      <c r="CY256" s="15">
        <v>0</v>
      </c>
      <c r="CZ256" s="15">
        <v>0</v>
      </c>
      <c r="DA256" s="15">
        <f t="shared" si="205"/>
        <v>0</v>
      </c>
      <c r="DB256" s="20">
        <v>0</v>
      </c>
      <c r="DC256" s="20">
        <f t="shared" si="206"/>
        <v>0</v>
      </c>
      <c r="DD256" s="23" t="s">
        <v>136</v>
      </c>
      <c r="DE256" s="15">
        <f>IF(Table1[[#This Row],[Check 5 Status]]="Continued", Table1[[#This Row],[Check 5 Students Summer]], 0)</f>
        <v>0</v>
      </c>
      <c r="DF256" s="20">
        <f>Table1[[#This Row],[Check 5 Per Student Savings]]*DE256</f>
        <v>0</v>
      </c>
      <c r="DG256" s="15">
        <f>IF(Table1[[#This Row],[Check 5 Status]]="Continued", Table1[[#This Row],[Check 5 Students Fall]], 0)</f>
        <v>0</v>
      </c>
      <c r="DH256" s="20">
        <f>Table1[[#This Row],[Check 5 Per Student Savings]]*DG256</f>
        <v>0</v>
      </c>
      <c r="DI256" s="15">
        <f>IF(Table1[[#This Row],[Check 5 Status]]="Continued", Table1[[#This Row],[Check 5 Students Spring]], 0)</f>
        <v>0</v>
      </c>
      <c r="DJ256" s="20">
        <f>Table1[[#This Row],[Check 5 Per Student Savings]]*DI256</f>
        <v>0</v>
      </c>
      <c r="DK256" s="15">
        <f t="shared" si="207"/>
        <v>0</v>
      </c>
      <c r="DL256" s="20">
        <f t="shared" si="208"/>
        <v>0</v>
      </c>
      <c r="DM256" s="20" t="s">
        <v>858</v>
      </c>
      <c r="DN256" s="15">
        <v>0</v>
      </c>
      <c r="DO256" s="15">
        <v>0</v>
      </c>
      <c r="DP256" s="15">
        <v>0</v>
      </c>
      <c r="DQ256" s="15">
        <f t="shared" si="209"/>
        <v>0</v>
      </c>
      <c r="DR256" s="20">
        <v>0</v>
      </c>
      <c r="DS256" s="20">
        <f t="shared" si="210"/>
        <v>0</v>
      </c>
      <c r="DT256" s="23" t="s">
        <v>136</v>
      </c>
      <c r="DU256" s="15">
        <f>IF(Table1[[#This Row],[Check 6 Status]]="Continued", Table1[[#This Row],[Check 6 Students Summer]], 0)</f>
        <v>0</v>
      </c>
      <c r="DV256" s="20">
        <f>Table1[[#This Row],[Check 6 Per Student Savings]]*DU256</f>
        <v>0</v>
      </c>
      <c r="DW256" s="15">
        <f>IF(Table1[[#This Row],[Check 6 Status]]="Continued", Table1[[#This Row],[Check 6 Students Fall]], 0)</f>
        <v>0</v>
      </c>
      <c r="DX256" s="20">
        <f>Table1[[#This Row],[Check 6 Per Student Savings]]*DW256</f>
        <v>0</v>
      </c>
      <c r="DY256" s="15">
        <f>IF(Table1[[#This Row],[Check 6 Status]]="Continued", Table1[[#This Row],[Check 6 Students Spring]], 0)</f>
        <v>0</v>
      </c>
      <c r="DZ256" s="20">
        <f>Table1[[#This Row],[Check 6 Per Student Savings]]*DY256</f>
        <v>0</v>
      </c>
      <c r="EA256" s="15">
        <f t="shared" si="211"/>
        <v>0</v>
      </c>
      <c r="EB256" s="20">
        <f t="shared" si="212"/>
        <v>0</v>
      </c>
      <c r="EC256"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256"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256" s="20">
        <f>Table1[[#This Row],[Grand Total Savings]]/Table1[[#This Row],[Total Award]]</f>
        <v>0</v>
      </c>
      <c r="EF256" s="13"/>
      <c r="EG256" s="13"/>
      <c r="EH256" s="13"/>
      <c r="EI256" s="13"/>
      <c r="EJ256" s="13"/>
      <c r="EK256" s="13"/>
      <c r="EL256" s="13"/>
      <c r="FB256" s="13"/>
      <c r="FC256" s="13"/>
      <c r="FD256" s="13"/>
      <c r="FE256" s="13"/>
    </row>
    <row r="257" spans="1:161" x14ac:dyDescent="0.25">
      <c r="A257" s="116" t="s">
        <v>1061</v>
      </c>
      <c r="B257" s="126" t="s">
        <v>977</v>
      </c>
      <c r="C257" s="23" t="s">
        <v>3</v>
      </c>
      <c r="D257" s="13" t="s">
        <v>856</v>
      </c>
      <c r="E257" s="124" t="s">
        <v>279</v>
      </c>
      <c r="F257" s="52">
        <v>4800</v>
      </c>
      <c r="G257" s="23" t="s">
        <v>136</v>
      </c>
      <c r="H257" s="28" t="s">
        <v>1062</v>
      </c>
      <c r="I257" s="28" t="s">
        <v>1063</v>
      </c>
      <c r="J257" s="28" t="s">
        <v>1064</v>
      </c>
      <c r="K257" s="28" t="s">
        <v>374</v>
      </c>
      <c r="L257" s="28" t="s">
        <v>277</v>
      </c>
      <c r="M257" s="13" t="s">
        <v>857</v>
      </c>
      <c r="N257" s="13" t="s">
        <v>857</v>
      </c>
      <c r="O257" s="13" t="s">
        <v>857</v>
      </c>
      <c r="P257" s="131">
        <v>0</v>
      </c>
      <c r="Q257" s="20">
        <v>0</v>
      </c>
      <c r="R257" s="131">
        <v>0</v>
      </c>
      <c r="S257" s="15">
        <v>0</v>
      </c>
      <c r="T257" s="15">
        <v>0</v>
      </c>
      <c r="U257" s="15">
        <v>0</v>
      </c>
      <c r="V257" s="20" t="s">
        <v>857</v>
      </c>
      <c r="W257" s="13" t="s">
        <v>144</v>
      </c>
      <c r="Z257" s="13" t="s">
        <v>858</v>
      </c>
      <c r="AA257" s="15">
        <v>0</v>
      </c>
      <c r="AB257" s="16">
        <v>0</v>
      </c>
      <c r="AC257" s="15">
        <v>0</v>
      </c>
      <c r="AD257" s="16">
        <v>0</v>
      </c>
      <c r="AE257" s="15">
        <v>0</v>
      </c>
      <c r="AF257" s="16">
        <v>0</v>
      </c>
      <c r="AG257" s="15">
        <v>0</v>
      </c>
      <c r="AH257" s="16">
        <v>0</v>
      </c>
      <c r="AI257" s="15">
        <v>0</v>
      </c>
      <c r="AJ257" s="16">
        <v>0</v>
      </c>
      <c r="AK257" s="15">
        <v>0</v>
      </c>
      <c r="AL257" s="16">
        <v>0</v>
      </c>
      <c r="AM257" s="15">
        <v>0</v>
      </c>
      <c r="AN257" s="16">
        <v>0</v>
      </c>
      <c r="AO257" s="16">
        <v>0</v>
      </c>
      <c r="AP257" s="16">
        <v>0</v>
      </c>
      <c r="AQ257" s="16">
        <v>0</v>
      </c>
      <c r="AR257" s="16">
        <v>0</v>
      </c>
      <c r="AS257" s="16">
        <v>0</v>
      </c>
      <c r="AT257" s="16">
        <v>0</v>
      </c>
      <c r="AU257" s="16">
        <v>0</v>
      </c>
      <c r="AV257" s="16">
        <v>0</v>
      </c>
      <c r="AW257" s="16">
        <v>0</v>
      </c>
      <c r="AX257" s="16">
        <v>0</v>
      </c>
      <c r="AY257" s="16">
        <v>0</v>
      </c>
      <c r="AZ257" s="16">
        <v>0</v>
      </c>
      <c r="BA257" s="16">
        <v>0</v>
      </c>
      <c r="BB257" s="16">
        <v>0</v>
      </c>
      <c r="BC257" s="13" t="s">
        <v>858</v>
      </c>
      <c r="BD257" s="16">
        <v>0</v>
      </c>
      <c r="BE257" s="16">
        <v>0</v>
      </c>
      <c r="BF257" s="16">
        <v>0</v>
      </c>
      <c r="BG257" s="16">
        <v>0</v>
      </c>
      <c r="BH257" s="20">
        <v>0</v>
      </c>
      <c r="BI257" s="20">
        <v>0</v>
      </c>
      <c r="BJ257" s="16">
        <v>0</v>
      </c>
      <c r="BK257" s="16">
        <v>0</v>
      </c>
      <c r="BL257" s="16">
        <v>0</v>
      </c>
      <c r="BM257" s="16">
        <v>0</v>
      </c>
      <c r="BN257" s="15">
        <v>0</v>
      </c>
      <c r="BO257" s="16">
        <f>Table1[[#This Row],[Summer 2018 Price Check]]*Table1[[#This Row],[Spring 2019 Students]]</f>
        <v>0</v>
      </c>
      <c r="BP257" s="16">
        <f t="shared" si="196"/>
        <v>0</v>
      </c>
      <c r="BQ257" s="20">
        <f t="shared" si="197"/>
        <v>0</v>
      </c>
      <c r="BR257" s="13" t="s">
        <v>858</v>
      </c>
      <c r="BS257" s="15">
        <v>0</v>
      </c>
      <c r="BT257" s="15">
        <v>0</v>
      </c>
      <c r="BU257" s="15">
        <v>0</v>
      </c>
      <c r="BV257" s="15">
        <f t="shared" si="225"/>
        <v>0</v>
      </c>
      <c r="BW257" s="131">
        <v>0</v>
      </c>
      <c r="BX257" s="16">
        <f t="shared" si="199"/>
        <v>0</v>
      </c>
      <c r="BY257" s="20">
        <v>0</v>
      </c>
      <c r="BZ257" s="15">
        <f>IF(Table1[[#This Row],[Check 3 Status]]="Continued", Table1[[#This Row],[Check 3 Students Summer]], 0)</f>
        <v>0</v>
      </c>
      <c r="CA257" s="16">
        <f>Table1[[#This Row],[Check 3 Per Student Savings]]*BZ257</f>
        <v>0</v>
      </c>
      <c r="CB257" s="15">
        <f>IF(Table1[[#This Row],[Check 3 Status]]="Continued", Table1[[#This Row],[Check 3 Students Fall]], 0)</f>
        <v>0</v>
      </c>
      <c r="CC257" s="16">
        <f>Table1[[#This Row],[Check 3 Per Student Savings]]*CB257</f>
        <v>0</v>
      </c>
      <c r="CD257" s="15">
        <f>IF(Table1[[#This Row],[Check 3 Status]]="Continued", Table1[[#This Row],[Check 3 Students Spring]], 0)</f>
        <v>0</v>
      </c>
      <c r="CE257" s="16">
        <f>Table1[[#This Row],[Check 3 Per Student Savings]]*CD257</f>
        <v>0</v>
      </c>
      <c r="CF257" s="15">
        <f t="shared" si="200"/>
        <v>0</v>
      </c>
      <c r="CG257" s="16">
        <f t="shared" si="201"/>
        <v>0</v>
      </c>
      <c r="CH257" s="16" t="s">
        <v>858</v>
      </c>
      <c r="CI257" s="15">
        <v>0</v>
      </c>
      <c r="CJ257" s="15">
        <v>0</v>
      </c>
      <c r="CK257" s="15">
        <v>0</v>
      </c>
      <c r="CL257" s="15">
        <f t="shared" si="224"/>
        <v>0</v>
      </c>
      <c r="CM257" s="16">
        <v>0</v>
      </c>
      <c r="CN257" s="16">
        <f t="shared" si="202"/>
        <v>0</v>
      </c>
      <c r="CO257" s="15">
        <f>IF(Table1[[#This Row],[Check 4 Status]]="Continued", Table1[[#This Row],[Check 4 Students Summer]], 0)</f>
        <v>0</v>
      </c>
      <c r="CP257" s="20">
        <f>Table1[[#This Row],[Check 4 Per Student Savings]]*CO257</f>
        <v>0</v>
      </c>
      <c r="CQ257" s="15">
        <f>IF(Table1[[#This Row],[Check 4 Status]]="Continued", Table1[[#This Row],[Check 4 Students Fall]], 0)</f>
        <v>0</v>
      </c>
      <c r="CR257" s="16">
        <f>Table1[[#This Row],[Check 4 Per Student Savings]]*CQ257</f>
        <v>0</v>
      </c>
      <c r="CS257" s="15">
        <f>IF(Table1[[#This Row],[Check 4 Status]]="Continued", Table1[[#This Row],[Check 4 Students Spring]], 0)</f>
        <v>0</v>
      </c>
      <c r="CT257" s="20">
        <f>Table1[[#This Row],[Check 4 Per Student Savings]]*CS257</f>
        <v>0</v>
      </c>
      <c r="CU257" s="89">
        <f t="shared" si="203"/>
        <v>0</v>
      </c>
      <c r="CV257" s="20">
        <f t="shared" si="204"/>
        <v>0</v>
      </c>
      <c r="CW257" s="20" t="s">
        <v>858</v>
      </c>
      <c r="CX257" s="15">
        <v>0</v>
      </c>
      <c r="CY257" s="15">
        <v>0</v>
      </c>
      <c r="CZ257" s="15">
        <v>0</v>
      </c>
      <c r="DA257" s="15">
        <f t="shared" si="205"/>
        <v>0</v>
      </c>
      <c r="DB257" s="20">
        <v>0</v>
      </c>
      <c r="DC257" s="20">
        <f t="shared" si="206"/>
        <v>0</v>
      </c>
      <c r="DD257" s="23" t="s">
        <v>136</v>
      </c>
      <c r="DE257" s="15">
        <f>IF(Table1[[#This Row],[Check 5 Status]]="Continued", Table1[[#This Row],[Check 5 Students Summer]], 0)</f>
        <v>0</v>
      </c>
      <c r="DF257" s="20">
        <f>Table1[[#This Row],[Check 5 Per Student Savings]]*DE257</f>
        <v>0</v>
      </c>
      <c r="DG257" s="15">
        <f>IF(Table1[[#This Row],[Check 5 Status]]="Continued", Table1[[#This Row],[Check 5 Students Fall]], 0)</f>
        <v>0</v>
      </c>
      <c r="DH257" s="20">
        <f>Table1[[#This Row],[Check 5 Per Student Savings]]*DG257</f>
        <v>0</v>
      </c>
      <c r="DI257" s="15">
        <f>IF(Table1[[#This Row],[Check 5 Status]]="Continued", Table1[[#This Row],[Check 5 Students Spring]], 0)</f>
        <v>0</v>
      </c>
      <c r="DJ257" s="20">
        <f>Table1[[#This Row],[Check 5 Per Student Savings]]*DI257</f>
        <v>0</v>
      </c>
      <c r="DK257" s="15">
        <f t="shared" si="207"/>
        <v>0</v>
      </c>
      <c r="DL257" s="20">
        <f t="shared" si="208"/>
        <v>0</v>
      </c>
      <c r="DM257" s="20" t="s">
        <v>858</v>
      </c>
      <c r="DN257" s="15">
        <v>0</v>
      </c>
      <c r="DO257" s="15">
        <v>0</v>
      </c>
      <c r="DP257" s="15">
        <v>0</v>
      </c>
      <c r="DQ257" s="15">
        <f t="shared" si="209"/>
        <v>0</v>
      </c>
      <c r="DR257" s="20">
        <v>0</v>
      </c>
      <c r="DS257" s="20">
        <f t="shared" si="210"/>
        <v>0</v>
      </c>
      <c r="DT257" s="23" t="s">
        <v>136</v>
      </c>
      <c r="DU257" s="15">
        <f>IF(Table1[[#This Row],[Check 6 Status]]="Continued", Table1[[#This Row],[Check 6 Students Summer]], 0)</f>
        <v>0</v>
      </c>
      <c r="DV257" s="20">
        <f>Table1[[#This Row],[Check 6 Per Student Savings]]*DU257</f>
        <v>0</v>
      </c>
      <c r="DW257" s="15">
        <f>IF(Table1[[#This Row],[Check 6 Status]]="Continued", Table1[[#This Row],[Check 6 Students Fall]], 0)</f>
        <v>0</v>
      </c>
      <c r="DX257" s="20">
        <f>Table1[[#This Row],[Check 6 Per Student Savings]]*DW257</f>
        <v>0</v>
      </c>
      <c r="DY257" s="15">
        <f>IF(Table1[[#This Row],[Check 6 Status]]="Continued", Table1[[#This Row],[Check 6 Students Spring]], 0)</f>
        <v>0</v>
      </c>
      <c r="DZ257" s="20">
        <f>Table1[[#This Row],[Check 6 Per Student Savings]]*DY257</f>
        <v>0</v>
      </c>
      <c r="EA257" s="15">
        <f t="shared" si="211"/>
        <v>0</v>
      </c>
      <c r="EB257" s="20">
        <f t="shared" si="212"/>
        <v>0</v>
      </c>
      <c r="EC257"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257"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257" s="20">
        <f>Table1[[#This Row],[Grand Total Savings]]/Table1[[#This Row],[Total Award]]</f>
        <v>0</v>
      </c>
      <c r="EF257" s="13"/>
      <c r="EG257" s="13"/>
      <c r="EH257" s="13"/>
      <c r="EI257" s="13"/>
      <c r="EJ257" s="13"/>
      <c r="EK257" s="13"/>
      <c r="EL257" s="13"/>
      <c r="FB257" s="13"/>
      <c r="FC257" s="13"/>
      <c r="FD257" s="13"/>
      <c r="FE257" s="13"/>
    </row>
    <row r="258" spans="1:161" x14ac:dyDescent="0.25">
      <c r="A258" s="116" t="s">
        <v>1065</v>
      </c>
      <c r="B258" s="126" t="s">
        <v>977</v>
      </c>
      <c r="C258" s="23" t="s">
        <v>3</v>
      </c>
      <c r="D258" s="13" t="s">
        <v>856</v>
      </c>
      <c r="E258" s="13" t="s">
        <v>147</v>
      </c>
      <c r="F258" s="52">
        <v>4800</v>
      </c>
      <c r="G258" s="23" t="s">
        <v>136</v>
      </c>
      <c r="H258" s="28" t="s">
        <v>882</v>
      </c>
      <c r="I258" s="28" t="s">
        <v>883</v>
      </c>
      <c r="J258" s="28" t="s">
        <v>1066</v>
      </c>
      <c r="K258" s="28" t="s">
        <v>1067</v>
      </c>
      <c r="L258" s="28" t="s">
        <v>188</v>
      </c>
      <c r="M258" s="13" t="s">
        <v>857</v>
      </c>
      <c r="N258" s="13" t="s">
        <v>857</v>
      </c>
      <c r="O258" s="13" t="s">
        <v>857</v>
      </c>
      <c r="P258" s="20">
        <v>0</v>
      </c>
      <c r="Q258" s="20">
        <v>0</v>
      </c>
      <c r="R258" s="20">
        <v>0</v>
      </c>
      <c r="S258" s="15">
        <v>0</v>
      </c>
      <c r="T258" s="15">
        <v>0</v>
      </c>
      <c r="U258" s="15">
        <v>0</v>
      </c>
      <c r="V258" s="20" t="s">
        <v>857</v>
      </c>
      <c r="W258" s="13" t="s">
        <v>144</v>
      </c>
      <c r="Z258" s="13" t="s">
        <v>858</v>
      </c>
      <c r="AA258" s="15">
        <v>0</v>
      </c>
      <c r="AB258" s="16">
        <v>0</v>
      </c>
      <c r="AC258" s="15">
        <v>0</v>
      </c>
      <c r="AD258" s="16">
        <v>0</v>
      </c>
      <c r="AE258" s="15">
        <v>0</v>
      </c>
      <c r="AF258" s="16">
        <v>0</v>
      </c>
      <c r="AG258" s="15">
        <v>0</v>
      </c>
      <c r="AH258" s="16">
        <v>0</v>
      </c>
      <c r="AI258" s="15">
        <v>0</v>
      </c>
      <c r="AJ258" s="16">
        <v>0</v>
      </c>
      <c r="AK258" s="15">
        <v>0</v>
      </c>
      <c r="AL258" s="16">
        <v>0</v>
      </c>
      <c r="AM258" s="15">
        <v>0</v>
      </c>
      <c r="AN258" s="16">
        <v>0</v>
      </c>
      <c r="AO258" s="16">
        <v>0</v>
      </c>
      <c r="AP258" s="16">
        <v>0</v>
      </c>
      <c r="AQ258" s="16">
        <v>0</v>
      </c>
      <c r="AR258" s="16">
        <v>0</v>
      </c>
      <c r="AS258" s="16">
        <v>0</v>
      </c>
      <c r="AT258" s="16">
        <v>0</v>
      </c>
      <c r="AU258" s="16">
        <v>0</v>
      </c>
      <c r="AV258" s="16">
        <v>0</v>
      </c>
      <c r="AW258" s="16">
        <v>0</v>
      </c>
      <c r="AX258" s="16">
        <v>0</v>
      </c>
      <c r="AY258" s="16">
        <v>0</v>
      </c>
      <c r="AZ258" s="16">
        <v>0</v>
      </c>
      <c r="BA258" s="16">
        <v>0</v>
      </c>
      <c r="BB258" s="16">
        <v>0</v>
      </c>
      <c r="BC258" s="13" t="s">
        <v>858</v>
      </c>
      <c r="BD258" s="16">
        <v>0</v>
      </c>
      <c r="BE258" s="16">
        <v>0</v>
      </c>
      <c r="BF258" s="16">
        <v>0</v>
      </c>
      <c r="BG258" s="16">
        <v>0</v>
      </c>
      <c r="BH258" s="20">
        <v>0</v>
      </c>
      <c r="BI258" s="20">
        <v>0</v>
      </c>
      <c r="BJ258" s="16">
        <v>0</v>
      </c>
      <c r="BK258" s="16">
        <v>0</v>
      </c>
      <c r="BL258" s="16">
        <v>0</v>
      </c>
      <c r="BM258" s="16">
        <v>0</v>
      </c>
      <c r="BN258" s="15">
        <v>0</v>
      </c>
      <c r="BO258" s="16">
        <f>Table1[[#This Row],[Summer 2018 Price Check]]*Table1[[#This Row],[Spring 2019 Students]]</f>
        <v>0</v>
      </c>
      <c r="BP258" s="16">
        <f t="shared" ref="BP258:BP321" si="226">BJ258+BL258+BN258</f>
        <v>0</v>
      </c>
      <c r="BQ258" s="20">
        <f t="shared" ref="BQ258:BQ321" si="227">BK258+BM258+BO258</f>
        <v>0</v>
      </c>
      <c r="BR258" s="13" t="s">
        <v>858</v>
      </c>
      <c r="BS258" s="15">
        <v>0</v>
      </c>
      <c r="BT258" s="15">
        <v>0</v>
      </c>
      <c r="BU258" s="15">
        <v>0</v>
      </c>
      <c r="BV258" s="15">
        <f t="shared" si="225"/>
        <v>0</v>
      </c>
      <c r="BW258" s="20">
        <v>0</v>
      </c>
      <c r="BX258" s="16">
        <f t="shared" ref="BX258:BX321" si="228">(BV258*BW258)</f>
        <v>0</v>
      </c>
      <c r="BY258" s="20">
        <v>0</v>
      </c>
      <c r="BZ258" s="15">
        <f>IF(Table1[[#This Row],[Check 3 Status]]="Continued", Table1[[#This Row],[Check 3 Students Summer]], 0)</f>
        <v>0</v>
      </c>
      <c r="CA258" s="16">
        <f>Table1[[#This Row],[Check 3 Per Student Savings]]*BZ258</f>
        <v>0</v>
      </c>
      <c r="CB258" s="15">
        <f>IF(Table1[[#This Row],[Check 3 Status]]="Continued", Table1[[#This Row],[Check 3 Students Fall]], 0)</f>
        <v>0</v>
      </c>
      <c r="CC258" s="16">
        <f>Table1[[#This Row],[Check 3 Per Student Savings]]*CB258</f>
        <v>0</v>
      </c>
      <c r="CD258" s="15">
        <f>IF(Table1[[#This Row],[Check 3 Status]]="Continued", Table1[[#This Row],[Check 3 Students Spring]], 0)</f>
        <v>0</v>
      </c>
      <c r="CE258" s="16">
        <f>Table1[[#This Row],[Check 3 Per Student Savings]]*CD258</f>
        <v>0</v>
      </c>
      <c r="CF258" s="15">
        <f t="shared" ref="CF258:CF321" si="229">BZ258+CB258+CD258</f>
        <v>0</v>
      </c>
      <c r="CG258" s="16">
        <f t="shared" ref="CG258:CG321" si="230">CA258+CC258+CE258</f>
        <v>0</v>
      </c>
      <c r="CH258" s="16" t="s">
        <v>858</v>
      </c>
      <c r="CI258" s="15">
        <v>0</v>
      </c>
      <c r="CJ258" s="15">
        <v>0</v>
      </c>
      <c r="CK258" s="15">
        <v>0</v>
      </c>
      <c r="CL258" s="15">
        <f t="shared" si="224"/>
        <v>0</v>
      </c>
      <c r="CM258" s="16">
        <v>0</v>
      </c>
      <c r="CN258" s="16">
        <f t="shared" ref="CN258:CN321" si="231">CL258*CM258</f>
        <v>0</v>
      </c>
      <c r="CO258" s="15">
        <f>IF(Table1[[#This Row],[Check 4 Status]]="Continued", Table1[[#This Row],[Check 4 Students Summer]], 0)</f>
        <v>0</v>
      </c>
      <c r="CP258" s="20">
        <f>Table1[[#This Row],[Check 4 Per Student Savings]]*CO258</f>
        <v>0</v>
      </c>
      <c r="CQ258" s="15">
        <f>IF(Table1[[#This Row],[Check 4 Status]]="Continued", Table1[[#This Row],[Check 4 Students Fall]], 0)</f>
        <v>0</v>
      </c>
      <c r="CR258" s="16">
        <f>Table1[[#This Row],[Check 4 Per Student Savings]]*CQ258</f>
        <v>0</v>
      </c>
      <c r="CS258" s="15">
        <f>IF(Table1[[#This Row],[Check 4 Status]]="Continued", Table1[[#This Row],[Check 4 Students Spring]], 0)</f>
        <v>0</v>
      </c>
      <c r="CT258" s="20">
        <f>Table1[[#This Row],[Check 4 Per Student Savings]]*CS258</f>
        <v>0</v>
      </c>
      <c r="CU258" s="89">
        <f t="shared" ref="CU258:CU321" si="232">CO258+CQ258+CS258</f>
        <v>0</v>
      </c>
      <c r="CV258" s="20">
        <f t="shared" ref="CV258:CV321" si="233">CP258+CR258+CT258</f>
        <v>0</v>
      </c>
      <c r="CW258" s="20" t="s">
        <v>858</v>
      </c>
      <c r="CX258" s="15">
        <v>0</v>
      </c>
      <c r="CY258" s="15">
        <v>0</v>
      </c>
      <c r="CZ258" s="15">
        <v>0</v>
      </c>
      <c r="DA258" s="15">
        <f t="shared" ref="DA258:DA321" si="234">CX258+CY258+CZ258</f>
        <v>0</v>
      </c>
      <c r="DB258" s="20">
        <v>0</v>
      </c>
      <c r="DC258" s="20">
        <f t="shared" ref="DC258:DC321" si="235">DA258*DB258</f>
        <v>0</v>
      </c>
      <c r="DD258" s="23" t="s">
        <v>136</v>
      </c>
      <c r="DE258" s="15">
        <f>IF(Table1[[#This Row],[Check 5 Status]]="Continued", Table1[[#This Row],[Check 5 Students Summer]], 0)</f>
        <v>0</v>
      </c>
      <c r="DF258" s="20">
        <f>Table1[[#This Row],[Check 5 Per Student Savings]]*DE258</f>
        <v>0</v>
      </c>
      <c r="DG258" s="15">
        <f>IF(Table1[[#This Row],[Check 5 Status]]="Continued", Table1[[#This Row],[Check 5 Students Fall]], 0)</f>
        <v>0</v>
      </c>
      <c r="DH258" s="20">
        <f>Table1[[#This Row],[Check 5 Per Student Savings]]*DG258</f>
        <v>0</v>
      </c>
      <c r="DI258" s="15">
        <f>IF(Table1[[#This Row],[Check 5 Status]]="Continued", Table1[[#This Row],[Check 5 Students Spring]], 0)</f>
        <v>0</v>
      </c>
      <c r="DJ258" s="20">
        <f>Table1[[#This Row],[Check 5 Per Student Savings]]*DI258</f>
        <v>0</v>
      </c>
      <c r="DK258" s="15">
        <f t="shared" ref="DK258:DK321" si="236">DE258+DG258+DI258</f>
        <v>0</v>
      </c>
      <c r="DL258" s="20">
        <f t="shared" ref="DL258:DL321" si="237">DF258+DH258+DJ258</f>
        <v>0</v>
      </c>
      <c r="DM258" s="20" t="s">
        <v>858</v>
      </c>
      <c r="DN258" s="15">
        <v>0</v>
      </c>
      <c r="DO258" s="15">
        <v>0</v>
      </c>
      <c r="DP258" s="15">
        <v>0</v>
      </c>
      <c r="DQ258" s="15">
        <f t="shared" ref="DQ258:DQ321" si="238">DN258+DO258+DP258</f>
        <v>0</v>
      </c>
      <c r="DR258" s="20">
        <v>0</v>
      </c>
      <c r="DS258" s="20">
        <f t="shared" ref="DS258:DS321" si="239">DQ258*DR258</f>
        <v>0</v>
      </c>
      <c r="DT258" s="23" t="s">
        <v>136</v>
      </c>
      <c r="DU258" s="15">
        <f>IF(Table1[[#This Row],[Check 6 Status]]="Continued", Table1[[#This Row],[Check 6 Students Summer]], 0)</f>
        <v>0</v>
      </c>
      <c r="DV258" s="20">
        <f>Table1[[#This Row],[Check 6 Per Student Savings]]*DU258</f>
        <v>0</v>
      </c>
      <c r="DW258" s="15">
        <f>IF(Table1[[#This Row],[Check 6 Status]]="Continued", Table1[[#This Row],[Check 6 Students Fall]], 0)</f>
        <v>0</v>
      </c>
      <c r="DX258" s="20">
        <f>Table1[[#This Row],[Check 6 Per Student Savings]]*DW258</f>
        <v>0</v>
      </c>
      <c r="DY258" s="15">
        <f>IF(Table1[[#This Row],[Check 6 Status]]="Continued", Table1[[#This Row],[Check 6 Students Spring]], 0)</f>
        <v>0</v>
      </c>
      <c r="DZ258" s="20">
        <f>Table1[[#This Row],[Check 6 Per Student Savings]]*DY258</f>
        <v>0</v>
      </c>
      <c r="EA258" s="15">
        <f t="shared" si="211"/>
        <v>0</v>
      </c>
      <c r="EB258" s="20">
        <f t="shared" si="212"/>
        <v>0</v>
      </c>
      <c r="EC258"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258"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258" s="20">
        <f>Table1[[#This Row],[Grand Total Savings]]/Table1[[#This Row],[Total Award]]</f>
        <v>0</v>
      </c>
      <c r="EF258" s="13"/>
      <c r="EG258" s="13"/>
      <c r="EH258" s="13"/>
      <c r="EI258" s="13"/>
      <c r="EJ258" s="13"/>
      <c r="EK258" s="13"/>
      <c r="EL258" s="13"/>
      <c r="FB258" s="13"/>
      <c r="FC258" s="13"/>
      <c r="FD258" s="13"/>
      <c r="FE258" s="13"/>
    </row>
    <row r="259" spans="1:161" x14ac:dyDescent="0.25">
      <c r="A259" s="116" t="s">
        <v>1068</v>
      </c>
      <c r="B259" s="126" t="s">
        <v>977</v>
      </c>
      <c r="C259" s="23" t="s">
        <v>3</v>
      </c>
      <c r="D259" s="13" t="s">
        <v>856</v>
      </c>
      <c r="E259" s="13" t="s">
        <v>190</v>
      </c>
      <c r="F259" s="52">
        <v>4800</v>
      </c>
      <c r="G259" s="23" t="s">
        <v>136</v>
      </c>
      <c r="H259" s="28" t="s">
        <v>1069</v>
      </c>
      <c r="I259" s="28" t="s">
        <v>1070</v>
      </c>
      <c r="J259" s="28" t="s">
        <v>1071</v>
      </c>
      <c r="K259" s="28" t="s">
        <v>723</v>
      </c>
      <c r="L259" s="28" t="s">
        <v>317</v>
      </c>
      <c r="M259" s="13" t="s">
        <v>857</v>
      </c>
      <c r="N259" s="13" t="s">
        <v>857</v>
      </c>
      <c r="O259" s="13" t="s">
        <v>857</v>
      </c>
      <c r="P259" s="20">
        <v>0</v>
      </c>
      <c r="Q259" s="20">
        <v>0</v>
      </c>
      <c r="R259" s="20">
        <v>0</v>
      </c>
      <c r="S259" s="15">
        <v>0</v>
      </c>
      <c r="T259" s="15">
        <v>0</v>
      </c>
      <c r="U259" s="15">
        <v>0</v>
      </c>
      <c r="V259" s="20" t="s">
        <v>857</v>
      </c>
      <c r="W259" s="13" t="s">
        <v>144</v>
      </c>
      <c r="Z259" s="13" t="s">
        <v>858</v>
      </c>
      <c r="AA259" s="15">
        <v>0</v>
      </c>
      <c r="AB259" s="16">
        <v>0</v>
      </c>
      <c r="AC259" s="15">
        <v>0</v>
      </c>
      <c r="AD259" s="16">
        <v>0</v>
      </c>
      <c r="AE259" s="15">
        <v>0</v>
      </c>
      <c r="AF259" s="16">
        <v>0</v>
      </c>
      <c r="AG259" s="15">
        <v>0</v>
      </c>
      <c r="AH259" s="16">
        <v>0</v>
      </c>
      <c r="AI259" s="15">
        <v>0</v>
      </c>
      <c r="AJ259" s="16">
        <v>0</v>
      </c>
      <c r="AK259" s="15">
        <v>0</v>
      </c>
      <c r="AL259" s="16">
        <v>0</v>
      </c>
      <c r="AM259" s="15">
        <v>0</v>
      </c>
      <c r="AN259" s="16">
        <v>0</v>
      </c>
      <c r="AO259" s="16">
        <v>0</v>
      </c>
      <c r="AP259" s="16">
        <v>0</v>
      </c>
      <c r="AQ259" s="16">
        <v>0</v>
      </c>
      <c r="AR259" s="16">
        <v>0</v>
      </c>
      <c r="AS259" s="16">
        <v>0</v>
      </c>
      <c r="AT259" s="16">
        <v>0</v>
      </c>
      <c r="AU259" s="16">
        <v>0</v>
      </c>
      <c r="AV259" s="16">
        <v>0</v>
      </c>
      <c r="AW259" s="16">
        <v>0</v>
      </c>
      <c r="AX259" s="16">
        <v>0</v>
      </c>
      <c r="AY259" s="16">
        <v>0</v>
      </c>
      <c r="AZ259" s="16">
        <v>0</v>
      </c>
      <c r="BA259" s="16">
        <v>0</v>
      </c>
      <c r="BB259" s="16">
        <v>0</v>
      </c>
      <c r="BC259" s="13" t="s">
        <v>858</v>
      </c>
      <c r="BD259" s="16">
        <v>0</v>
      </c>
      <c r="BE259" s="16">
        <v>0</v>
      </c>
      <c r="BF259" s="16">
        <v>0</v>
      </c>
      <c r="BG259" s="16">
        <v>0</v>
      </c>
      <c r="BH259" s="20">
        <v>0</v>
      </c>
      <c r="BI259" s="20">
        <v>0</v>
      </c>
      <c r="BJ259" s="16">
        <v>0</v>
      </c>
      <c r="BK259" s="16">
        <v>0</v>
      </c>
      <c r="BL259" s="16">
        <v>0</v>
      </c>
      <c r="BM259" s="16">
        <v>0</v>
      </c>
      <c r="BN259" s="15">
        <v>0</v>
      </c>
      <c r="BO259" s="16">
        <f>Table1[[#This Row],[Summer 2018 Price Check]]*Table1[[#This Row],[Spring 2019 Students]]</f>
        <v>0</v>
      </c>
      <c r="BP259" s="16">
        <f t="shared" si="226"/>
        <v>0</v>
      </c>
      <c r="BQ259" s="20">
        <f t="shared" si="227"/>
        <v>0</v>
      </c>
      <c r="BR259" s="13" t="s">
        <v>858</v>
      </c>
      <c r="BS259" s="15">
        <v>0</v>
      </c>
      <c r="BT259" s="15">
        <v>0</v>
      </c>
      <c r="BU259" s="15">
        <v>0</v>
      </c>
      <c r="BV259" s="15">
        <f t="shared" si="225"/>
        <v>0</v>
      </c>
      <c r="BW259" s="20">
        <v>0</v>
      </c>
      <c r="BX259" s="16">
        <f t="shared" si="228"/>
        <v>0</v>
      </c>
      <c r="BY259" s="20">
        <v>0</v>
      </c>
      <c r="BZ259" s="15">
        <f>IF(Table1[[#This Row],[Check 3 Status]]="Continued", Table1[[#This Row],[Check 3 Students Summer]], 0)</f>
        <v>0</v>
      </c>
      <c r="CA259" s="16">
        <f>Table1[[#This Row],[Check 3 Per Student Savings]]*BZ259</f>
        <v>0</v>
      </c>
      <c r="CB259" s="15">
        <f>IF(Table1[[#This Row],[Check 3 Status]]="Continued", Table1[[#This Row],[Check 3 Students Fall]], 0)</f>
        <v>0</v>
      </c>
      <c r="CC259" s="16">
        <f>Table1[[#This Row],[Check 3 Per Student Savings]]*CB259</f>
        <v>0</v>
      </c>
      <c r="CD259" s="15">
        <f>IF(Table1[[#This Row],[Check 3 Status]]="Continued", Table1[[#This Row],[Check 3 Students Spring]], 0)</f>
        <v>0</v>
      </c>
      <c r="CE259" s="16">
        <f>Table1[[#This Row],[Check 3 Per Student Savings]]*CD259</f>
        <v>0</v>
      </c>
      <c r="CF259" s="15">
        <f t="shared" si="229"/>
        <v>0</v>
      </c>
      <c r="CG259" s="16">
        <f t="shared" si="230"/>
        <v>0</v>
      </c>
      <c r="CH259" s="16" t="s">
        <v>858</v>
      </c>
      <c r="CI259" s="15">
        <v>0</v>
      </c>
      <c r="CJ259" s="15">
        <v>0</v>
      </c>
      <c r="CK259" s="15">
        <v>0</v>
      </c>
      <c r="CL259" s="15">
        <f t="shared" si="224"/>
        <v>0</v>
      </c>
      <c r="CM259" s="16">
        <v>0</v>
      </c>
      <c r="CN259" s="16">
        <f t="shared" si="231"/>
        <v>0</v>
      </c>
      <c r="CO259" s="15">
        <f>IF(Table1[[#This Row],[Check 4 Status]]="Continued", Table1[[#This Row],[Check 4 Students Summer]], 0)</f>
        <v>0</v>
      </c>
      <c r="CP259" s="20">
        <f>Table1[[#This Row],[Check 4 Per Student Savings]]*CO259</f>
        <v>0</v>
      </c>
      <c r="CQ259" s="15">
        <f>IF(Table1[[#This Row],[Check 4 Status]]="Continued", Table1[[#This Row],[Check 4 Students Fall]], 0)</f>
        <v>0</v>
      </c>
      <c r="CR259" s="16">
        <f>Table1[[#This Row],[Check 4 Per Student Savings]]*CQ259</f>
        <v>0</v>
      </c>
      <c r="CS259" s="15">
        <f>IF(Table1[[#This Row],[Check 4 Status]]="Continued", Table1[[#This Row],[Check 4 Students Spring]], 0)</f>
        <v>0</v>
      </c>
      <c r="CT259" s="20">
        <f>Table1[[#This Row],[Check 4 Per Student Savings]]*CS259</f>
        <v>0</v>
      </c>
      <c r="CU259" s="89">
        <f t="shared" si="232"/>
        <v>0</v>
      </c>
      <c r="CV259" s="20">
        <f t="shared" si="233"/>
        <v>0</v>
      </c>
      <c r="CW259" s="20" t="s">
        <v>858</v>
      </c>
      <c r="CX259" s="15">
        <v>0</v>
      </c>
      <c r="CY259" s="15">
        <v>0</v>
      </c>
      <c r="CZ259" s="15">
        <v>0</v>
      </c>
      <c r="DA259" s="15">
        <f t="shared" si="234"/>
        <v>0</v>
      </c>
      <c r="DB259" s="20">
        <v>0</v>
      </c>
      <c r="DC259" s="20">
        <f t="shared" si="235"/>
        <v>0</v>
      </c>
      <c r="DD259" s="23" t="s">
        <v>136</v>
      </c>
      <c r="DE259" s="15">
        <f>IF(Table1[[#This Row],[Check 5 Status]]="Continued", Table1[[#This Row],[Check 5 Students Summer]], 0)</f>
        <v>0</v>
      </c>
      <c r="DF259" s="20">
        <f>Table1[[#This Row],[Check 5 Per Student Savings]]*DE259</f>
        <v>0</v>
      </c>
      <c r="DG259" s="15">
        <f>IF(Table1[[#This Row],[Check 5 Status]]="Continued", Table1[[#This Row],[Check 5 Students Fall]], 0)</f>
        <v>0</v>
      </c>
      <c r="DH259" s="20">
        <f>Table1[[#This Row],[Check 5 Per Student Savings]]*DG259</f>
        <v>0</v>
      </c>
      <c r="DI259" s="15">
        <f>IF(Table1[[#This Row],[Check 5 Status]]="Continued", Table1[[#This Row],[Check 5 Students Spring]], 0)</f>
        <v>0</v>
      </c>
      <c r="DJ259" s="20">
        <f>Table1[[#This Row],[Check 5 Per Student Savings]]*DI259</f>
        <v>0</v>
      </c>
      <c r="DK259" s="15">
        <f t="shared" si="236"/>
        <v>0</v>
      </c>
      <c r="DL259" s="20">
        <f t="shared" si="237"/>
        <v>0</v>
      </c>
      <c r="DM259" s="20" t="s">
        <v>858</v>
      </c>
      <c r="DN259" s="15">
        <v>0</v>
      </c>
      <c r="DO259" s="15">
        <v>0</v>
      </c>
      <c r="DP259" s="15">
        <v>0</v>
      </c>
      <c r="DQ259" s="15">
        <f t="shared" si="238"/>
        <v>0</v>
      </c>
      <c r="DR259" s="20">
        <v>0</v>
      </c>
      <c r="DS259" s="20">
        <f t="shared" si="239"/>
        <v>0</v>
      </c>
      <c r="DT259" s="23" t="s">
        <v>136</v>
      </c>
      <c r="DU259" s="15">
        <f>IF(Table1[[#This Row],[Check 6 Status]]="Continued", Table1[[#This Row],[Check 6 Students Summer]], 0)</f>
        <v>0</v>
      </c>
      <c r="DV259" s="20">
        <f>Table1[[#This Row],[Check 6 Per Student Savings]]*DU259</f>
        <v>0</v>
      </c>
      <c r="DW259" s="15">
        <f>IF(Table1[[#This Row],[Check 6 Status]]="Continued", Table1[[#This Row],[Check 6 Students Fall]], 0)</f>
        <v>0</v>
      </c>
      <c r="DX259" s="20">
        <f>Table1[[#This Row],[Check 6 Per Student Savings]]*DW259</f>
        <v>0</v>
      </c>
      <c r="DY259" s="15">
        <f>IF(Table1[[#This Row],[Check 6 Status]]="Continued", Table1[[#This Row],[Check 6 Students Spring]], 0)</f>
        <v>0</v>
      </c>
      <c r="DZ259" s="20">
        <f>Table1[[#This Row],[Check 6 Per Student Savings]]*DY259</f>
        <v>0</v>
      </c>
      <c r="EA259" s="15">
        <f t="shared" ref="EA259:EA322" si="240">DU259+DW259+DY259</f>
        <v>0</v>
      </c>
      <c r="EB259" s="20">
        <f t="shared" ref="EB259:EB322" si="241">DV259+DX259+DZ259</f>
        <v>0</v>
      </c>
      <c r="EC259"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259"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259" s="20">
        <f>Table1[[#This Row],[Grand Total Savings]]/Table1[[#This Row],[Total Award]]</f>
        <v>0</v>
      </c>
      <c r="EF259" s="13"/>
      <c r="EG259" s="13"/>
      <c r="EH259" s="13"/>
      <c r="EI259" s="13"/>
      <c r="EJ259" s="13"/>
      <c r="EK259" s="13"/>
      <c r="EL259" s="13"/>
      <c r="FB259" s="13"/>
      <c r="FC259" s="13"/>
      <c r="FD259" s="13"/>
      <c r="FE259" s="13"/>
    </row>
    <row r="260" spans="1:161" x14ac:dyDescent="0.25">
      <c r="A260" s="116" t="s">
        <v>1072</v>
      </c>
      <c r="B260" s="126" t="s">
        <v>977</v>
      </c>
      <c r="C260" s="23" t="s">
        <v>3</v>
      </c>
      <c r="D260" s="13" t="s">
        <v>856</v>
      </c>
      <c r="E260" s="13" t="s">
        <v>147</v>
      </c>
      <c r="F260" s="52">
        <v>4800</v>
      </c>
      <c r="G260" s="23" t="s">
        <v>136</v>
      </c>
      <c r="H260" s="28" t="s">
        <v>1073</v>
      </c>
      <c r="I260" s="28" t="s">
        <v>1074</v>
      </c>
      <c r="J260" s="28" t="s">
        <v>1075</v>
      </c>
      <c r="K260" s="28" t="s">
        <v>1076</v>
      </c>
      <c r="L260" s="28" t="s">
        <v>231</v>
      </c>
      <c r="M260" s="13" t="s">
        <v>857</v>
      </c>
      <c r="N260" s="13" t="s">
        <v>857</v>
      </c>
      <c r="O260" s="13" t="s">
        <v>857</v>
      </c>
      <c r="P260" s="20">
        <v>0</v>
      </c>
      <c r="Q260" s="20">
        <v>0</v>
      </c>
      <c r="R260" s="20">
        <v>0</v>
      </c>
      <c r="S260" s="15">
        <v>0</v>
      </c>
      <c r="T260" s="15">
        <v>0</v>
      </c>
      <c r="U260" s="15">
        <v>0</v>
      </c>
      <c r="V260" s="20" t="s">
        <v>857</v>
      </c>
      <c r="W260" s="13" t="s">
        <v>144</v>
      </c>
      <c r="Z260" s="13" t="s">
        <v>858</v>
      </c>
      <c r="AA260" s="15">
        <v>0</v>
      </c>
      <c r="AB260" s="16">
        <v>0</v>
      </c>
      <c r="AC260" s="15">
        <v>0</v>
      </c>
      <c r="AD260" s="16">
        <v>0</v>
      </c>
      <c r="AE260" s="15">
        <v>0</v>
      </c>
      <c r="AF260" s="16">
        <v>0</v>
      </c>
      <c r="AG260" s="15">
        <v>0</v>
      </c>
      <c r="AH260" s="16">
        <v>0</v>
      </c>
      <c r="AI260" s="15">
        <v>0</v>
      </c>
      <c r="AJ260" s="16">
        <v>0</v>
      </c>
      <c r="AK260" s="15">
        <v>0</v>
      </c>
      <c r="AL260" s="16">
        <v>0</v>
      </c>
      <c r="AM260" s="15">
        <v>0</v>
      </c>
      <c r="AN260" s="16">
        <v>0</v>
      </c>
      <c r="AO260" s="16">
        <v>0</v>
      </c>
      <c r="AP260" s="16">
        <v>0</v>
      </c>
      <c r="AQ260" s="16">
        <v>0</v>
      </c>
      <c r="AR260" s="16">
        <v>0</v>
      </c>
      <c r="AS260" s="16">
        <v>0</v>
      </c>
      <c r="AT260" s="16">
        <v>0</v>
      </c>
      <c r="AU260" s="16">
        <v>0</v>
      </c>
      <c r="AV260" s="16">
        <v>0</v>
      </c>
      <c r="AW260" s="16">
        <v>0</v>
      </c>
      <c r="AX260" s="16">
        <v>0</v>
      </c>
      <c r="AY260" s="16">
        <v>0</v>
      </c>
      <c r="AZ260" s="16">
        <v>0</v>
      </c>
      <c r="BA260" s="16">
        <v>0</v>
      </c>
      <c r="BB260" s="16">
        <v>0</v>
      </c>
      <c r="BC260" s="13" t="s">
        <v>858</v>
      </c>
      <c r="BD260" s="16">
        <v>0</v>
      </c>
      <c r="BE260" s="16">
        <v>0</v>
      </c>
      <c r="BF260" s="16">
        <v>0</v>
      </c>
      <c r="BG260" s="16">
        <v>0</v>
      </c>
      <c r="BH260" s="20">
        <v>0</v>
      </c>
      <c r="BI260" s="20">
        <v>0</v>
      </c>
      <c r="BJ260" s="16">
        <v>0</v>
      </c>
      <c r="BK260" s="16">
        <v>0</v>
      </c>
      <c r="BL260" s="16">
        <v>0</v>
      </c>
      <c r="BM260" s="16">
        <v>0</v>
      </c>
      <c r="BN260" s="15">
        <v>0</v>
      </c>
      <c r="BO260" s="16">
        <f>Table1[[#This Row],[Summer 2018 Price Check]]*Table1[[#This Row],[Spring 2019 Students]]</f>
        <v>0</v>
      </c>
      <c r="BP260" s="16">
        <f t="shared" si="226"/>
        <v>0</v>
      </c>
      <c r="BQ260" s="20">
        <f t="shared" si="227"/>
        <v>0</v>
      </c>
      <c r="BR260" s="13" t="s">
        <v>858</v>
      </c>
      <c r="BS260" s="15">
        <v>0</v>
      </c>
      <c r="BT260" s="15">
        <v>0</v>
      </c>
      <c r="BU260" s="15">
        <v>0</v>
      </c>
      <c r="BV260" s="15">
        <f t="shared" si="225"/>
        <v>0</v>
      </c>
      <c r="BW260" s="20">
        <v>0</v>
      </c>
      <c r="BX260" s="16">
        <f t="shared" si="228"/>
        <v>0</v>
      </c>
      <c r="BY260" s="20">
        <v>0</v>
      </c>
      <c r="BZ260" s="15">
        <f>IF(Table1[[#This Row],[Check 3 Status]]="Continued", Table1[[#This Row],[Check 3 Students Summer]], 0)</f>
        <v>0</v>
      </c>
      <c r="CA260" s="16">
        <f>Table1[[#This Row],[Check 3 Per Student Savings]]*BZ260</f>
        <v>0</v>
      </c>
      <c r="CB260" s="15">
        <f>IF(Table1[[#This Row],[Check 3 Status]]="Continued", Table1[[#This Row],[Check 3 Students Fall]], 0)</f>
        <v>0</v>
      </c>
      <c r="CC260" s="16">
        <f>Table1[[#This Row],[Check 3 Per Student Savings]]*CB260</f>
        <v>0</v>
      </c>
      <c r="CD260" s="15">
        <f>IF(Table1[[#This Row],[Check 3 Status]]="Continued", Table1[[#This Row],[Check 3 Students Spring]], 0)</f>
        <v>0</v>
      </c>
      <c r="CE260" s="16">
        <f>Table1[[#This Row],[Check 3 Per Student Savings]]*CD260</f>
        <v>0</v>
      </c>
      <c r="CF260" s="15">
        <f t="shared" si="229"/>
        <v>0</v>
      </c>
      <c r="CG260" s="16">
        <f t="shared" si="230"/>
        <v>0</v>
      </c>
      <c r="CH260" s="16" t="s">
        <v>858</v>
      </c>
      <c r="CI260" s="15">
        <v>0</v>
      </c>
      <c r="CJ260" s="15">
        <v>0</v>
      </c>
      <c r="CK260" s="15">
        <v>0</v>
      </c>
      <c r="CL260" s="15">
        <f t="shared" si="224"/>
        <v>0</v>
      </c>
      <c r="CM260" s="16">
        <v>0</v>
      </c>
      <c r="CN260" s="16">
        <f t="shared" si="231"/>
        <v>0</v>
      </c>
      <c r="CO260" s="15">
        <f>IF(Table1[[#This Row],[Check 4 Status]]="Continued", Table1[[#This Row],[Check 4 Students Summer]], 0)</f>
        <v>0</v>
      </c>
      <c r="CP260" s="20">
        <f>Table1[[#This Row],[Check 4 Per Student Savings]]*CO260</f>
        <v>0</v>
      </c>
      <c r="CQ260" s="15">
        <f>IF(Table1[[#This Row],[Check 4 Status]]="Continued", Table1[[#This Row],[Check 4 Students Fall]], 0)</f>
        <v>0</v>
      </c>
      <c r="CR260" s="16">
        <f>Table1[[#This Row],[Check 4 Per Student Savings]]*CQ260</f>
        <v>0</v>
      </c>
      <c r="CS260" s="15">
        <f>IF(Table1[[#This Row],[Check 4 Status]]="Continued", Table1[[#This Row],[Check 4 Students Spring]], 0)</f>
        <v>0</v>
      </c>
      <c r="CT260" s="20">
        <f>Table1[[#This Row],[Check 4 Per Student Savings]]*CS260</f>
        <v>0</v>
      </c>
      <c r="CU260" s="89">
        <f t="shared" si="232"/>
        <v>0</v>
      </c>
      <c r="CV260" s="20">
        <f t="shared" si="233"/>
        <v>0</v>
      </c>
      <c r="CW260" s="20" t="s">
        <v>858</v>
      </c>
      <c r="CX260" s="15">
        <v>0</v>
      </c>
      <c r="CY260" s="15">
        <v>0</v>
      </c>
      <c r="CZ260" s="15">
        <v>0</v>
      </c>
      <c r="DA260" s="15">
        <f t="shared" si="234"/>
        <v>0</v>
      </c>
      <c r="DB260" s="20">
        <v>0</v>
      </c>
      <c r="DC260" s="20">
        <f t="shared" si="235"/>
        <v>0</v>
      </c>
      <c r="DD260" s="23" t="s">
        <v>136</v>
      </c>
      <c r="DE260" s="15">
        <f>IF(Table1[[#This Row],[Check 5 Status]]="Continued", Table1[[#This Row],[Check 5 Students Summer]], 0)</f>
        <v>0</v>
      </c>
      <c r="DF260" s="20">
        <f>Table1[[#This Row],[Check 5 Per Student Savings]]*DE260</f>
        <v>0</v>
      </c>
      <c r="DG260" s="15">
        <f>IF(Table1[[#This Row],[Check 5 Status]]="Continued", Table1[[#This Row],[Check 5 Students Fall]], 0)</f>
        <v>0</v>
      </c>
      <c r="DH260" s="20">
        <f>Table1[[#This Row],[Check 5 Per Student Savings]]*DG260</f>
        <v>0</v>
      </c>
      <c r="DI260" s="15">
        <f>IF(Table1[[#This Row],[Check 5 Status]]="Continued", Table1[[#This Row],[Check 5 Students Spring]], 0)</f>
        <v>0</v>
      </c>
      <c r="DJ260" s="20">
        <f>Table1[[#This Row],[Check 5 Per Student Savings]]*DI260</f>
        <v>0</v>
      </c>
      <c r="DK260" s="15">
        <f t="shared" si="236"/>
        <v>0</v>
      </c>
      <c r="DL260" s="20">
        <f t="shared" si="237"/>
        <v>0</v>
      </c>
      <c r="DM260" s="20" t="s">
        <v>858</v>
      </c>
      <c r="DN260" s="15">
        <v>0</v>
      </c>
      <c r="DO260" s="15">
        <v>0</v>
      </c>
      <c r="DP260" s="15">
        <v>0</v>
      </c>
      <c r="DQ260" s="15">
        <f t="shared" si="238"/>
        <v>0</v>
      </c>
      <c r="DR260" s="20">
        <v>0</v>
      </c>
      <c r="DS260" s="20">
        <f t="shared" si="239"/>
        <v>0</v>
      </c>
      <c r="DT260" s="23" t="s">
        <v>136</v>
      </c>
      <c r="DU260" s="15">
        <f>IF(Table1[[#This Row],[Check 6 Status]]="Continued", Table1[[#This Row],[Check 6 Students Summer]], 0)</f>
        <v>0</v>
      </c>
      <c r="DV260" s="20">
        <f>Table1[[#This Row],[Check 6 Per Student Savings]]*DU260</f>
        <v>0</v>
      </c>
      <c r="DW260" s="15">
        <f>IF(Table1[[#This Row],[Check 6 Status]]="Continued", Table1[[#This Row],[Check 6 Students Fall]], 0)</f>
        <v>0</v>
      </c>
      <c r="DX260" s="20">
        <f>Table1[[#This Row],[Check 6 Per Student Savings]]*DW260</f>
        <v>0</v>
      </c>
      <c r="DY260" s="15">
        <f>IF(Table1[[#This Row],[Check 6 Status]]="Continued", Table1[[#This Row],[Check 6 Students Spring]], 0)</f>
        <v>0</v>
      </c>
      <c r="DZ260" s="20">
        <f>Table1[[#This Row],[Check 6 Per Student Savings]]*DY260</f>
        <v>0</v>
      </c>
      <c r="EA260" s="15">
        <f t="shared" si="240"/>
        <v>0</v>
      </c>
      <c r="EB260" s="20">
        <f t="shared" si="241"/>
        <v>0</v>
      </c>
      <c r="EC260"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260"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260" s="20">
        <f>Table1[[#This Row],[Grand Total Savings]]/Table1[[#This Row],[Total Award]]</f>
        <v>0</v>
      </c>
      <c r="EF260" s="13"/>
      <c r="EG260" s="13"/>
      <c r="EH260" s="13"/>
      <c r="EI260" s="13"/>
      <c r="EJ260" s="13"/>
      <c r="EK260" s="13"/>
      <c r="EL260" s="13"/>
      <c r="FB260" s="13"/>
      <c r="FC260" s="13"/>
      <c r="FD260" s="13"/>
      <c r="FE260" s="13"/>
    </row>
    <row r="261" spans="1:161" x14ac:dyDescent="0.25">
      <c r="A261" s="116" t="s">
        <v>1077</v>
      </c>
      <c r="B261" s="126" t="s">
        <v>977</v>
      </c>
      <c r="C261" s="23" t="s">
        <v>3</v>
      </c>
      <c r="D261" s="13" t="s">
        <v>856</v>
      </c>
      <c r="E261" s="13" t="s">
        <v>147</v>
      </c>
      <c r="F261" s="52">
        <v>4800</v>
      </c>
      <c r="G261" s="23" t="s">
        <v>136</v>
      </c>
      <c r="H261" s="28" t="s">
        <v>616</v>
      </c>
      <c r="I261" s="28" t="s">
        <v>1078</v>
      </c>
      <c r="J261" s="28" t="s">
        <v>618</v>
      </c>
      <c r="K261" s="28" t="s">
        <v>619</v>
      </c>
      <c r="L261" s="28" t="s">
        <v>188</v>
      </c>
      <c r="M261" s="13" t="s">
        <v>857</v>
      </c>
      <c r="N261" s="13" t="s">
        <v>857</v>
      </c>
      <c r="O261" s="13" t="s">
        <v>857</v>
      </c>
      <c r="P261" s="20">
        <v>0</v>
      </c>
      <c r="Q261" s="20">
        <v>0</v>
      </c>
      <c r="R261" s="20">
        <v>0</v>
      </c>
      <c r="S261" s="15">
        <v>0</v>
      </c>
      <c r="T261" s="15">
        <v>0</v>
      </c>
      <c r="U261" s="15">
        <v>0</v>
      </c>
      <c r="V261" s="20" t="s">
        <v>857</v>
      </c>
      <c r="W261" s="13" t="s">
        <v>144</v>
      </c>
      <c r="Z261" s="13" t="s">
        <v>858</v>
      </c>
      <c r="AA261" s="15">
        <v>0</v>
      </c>
      <c r="AB261" s="16">
        <v>0</v>
      </c>
      <c r="AC261" s="15">
        <v>0</v>
      </c>
      <c r="AD261" s="16">
        <v>0</v>
      </c>
      <c r="AE261" s="15">
        <v>0</v>
      </c>
      <c r="AF261" s="16">
        <v>0</v>
      </c>
      <c r="AG261" s="15">
        <v>0</v>
      </c>
      <c r="AH261" s="16">
        <v>0</v>
      </c>
      <c r="AI261" s="15">
        <v>0</v>
      </c>
      <c r="AJ261" s="16">
        <v>0</v>
      </c>
      <c r="AK261" s="15">
        <v>0</v>
      </c>
      <c r="AL261" s="16">
        <v>0</v>
      </c>
      <c r="AM261" s="15">
        <v>0</v>
      </c>
      <c r="AN261" s="16">
        <v>0</v>
      </c>
      <c r="AO261" s="16">
        <v>0</v>
      </c>
      <c r="AP261" s="16">
        <v>0</v>
      </c>
      <c r="AQ261" s="16">
        <v>0</v>
      </c>
      <c r="AR261" s="16">
        <v>0</v>
      </c>
      <c r="AS261" s="16">
        <v>0</v>
      </c>
      <c r="AT261" s="16">
        <v>0</v>
      </c>
      <c r="AU261" s="16">
        <v>0</v>
      </c>
      <c r="AV261" s="16">
        <v>0</v>
      </c>
      <c r="AW261" s="16">
        <v>0</v>
      </c>
      <c r="AX261" s="16">
        <v>0</v>
      </c>
      <c r="AY261" s="16">
        <v>0</v>
      </c>
      <c r="AZ261" s="16">
        <v>0</v>
      </c>
      <c r="BA261" s="16">
        <v>0</v>
      </c>
      <c r="BB261" s="16">
        <v>0</v>
      </c>
      <c r="BC261" s="13" t="s">
        <v>858</v>
      </c>
      <c r="BD261" s="16">
        <v>0</v>
      </c>
      <c r="BE261" s="16">
        <v>0</v>
      </c>
      <c r="BF261" s="16">
        <v>0</v>
      </c>
      <c r="BG261" s="16">
        <v>0</v>
      </c>
      <c r="BH261" s="20">
        <v>0</v>
      </c>
      <c r="BI261" s="20">
        <v>0</v>
      </c>
      <c r="BJ261" s="16">
        <v>0</v>
      </c>
      <c r="BK261" s="16">
        <v>0</v>
      </c>
      <c r="BL261" s="16">
        <v>0</v>
      </c>
      <c r="BM261" s="16">
        <v>0</v>
      </c>
      <c r="BN261" s="15">
        <v>0</v>
      </c>
      <c r="BO261" s="16">
        <f>Table1[[#This Row],[Summer 2018 Price Check]]*Table1[[#This Row],[Spring 2019 Students]]</f>
        <v>0</v>
      </c>
      <c r="BP261" s="16">
        <f t="shared" si="226"/>
        <v>0</v>
      </c>
      <c r="BQ261" s="20">
        <f t="shared" si="227"/>
        <v>0</v>
      </c>
      <c r="BR261" s="13" t="s">
        <v>858</v>
      </c>
      <c r="BS261" s="15">
        <v>0</v>
      </c>
      <c r="BT261" s="15">
        <v>0</v>
      </c>
      <c r="BU261" s="15">
        <v>0</v>
      </c>
      <c r="BV261" s="15">
        <f t="shared" si="225"/>
        <v>0</v>
      </c>
      <c r="BW261" s="20">
        <v>0</v>
      </c>
      <c r="BX261" s="16">
        <f t="shared" si="228"/>
        <v>0</v>
      </c>
      <c r="BY261" s="20">
        <v>0</v>
      </c>
      <c r="BZ261" s="15">
        <f>IF(Table1[[#This Row],[Check 3 Status]]="Continued", Table1[[#This Row],[Check 3 Students Summer]], 0)</f>
        <v>0</v>
      </c>
      <c r="CA261" s="16">
        <f>Table1[[#This Row],[Check 3 Per Student Savings]]*BZ261</f>
        <v>0</v>
      </c>
      <c r="CB261" s="15">
        <f>IF(Table1[[#This Row],[Check 3 Status]]="Continued", Table1[[#This Row],[Check 3 Students Fall]], 0)</f>
        <v>0</v>
      </c>
      <c r="CC261" s="16">
        <f>Table1[[#This Row],[Check 3 Per Student Savings]]*CB261</f>
        <v>0</v>
      </c>
      <c r="CD261" s="15">
        <f>IF(Table1[[#This Row],[Check 3 Status]]="Continued", Table1[[#This Row],[Check 3 Students Spring]], 0)</f>
        <v>0</v>
      </c>
      <c r="CE261" s="16">
        <f>Table1[[#This Row],[Check 3 Per Student Savings]]*CD261</f>
        <v>0</v>
      </c>
      <c r="CF261" s="15">
        <f t="shared" si="229"/>
        <v>0</v>
      </c>
      <c r="CG261" s="16">
        <f t="shared" si="230"/>
        <v>0</v>
      </c>
      <c r="CH261" s="16" t="s">
        <v>858</v>
      </c>
      <c r="CI261" s="15">
        <v>0</v>
      </c>
      <c r="CJ261" s="15">
        <v>0</v>
      </c>
      <c r="CK261" s="15">
        <v>0</v>
      </c>
      <c r="CL261" s="15">
        <f t="shared" si="224"/>
        <v>0</v>
      </c>
      <c r="CM261" s="16">
        <v>0</v>
      </c>
      <c r="CN261" s="16">
        <f t="shared" si="231"/>
        <v>0</v>
      </c>
      <c r="CO261" s="15">
        <f>IF(Table1[[#This Row],[Check 4 Status]]="Continued", Table1[[#This Row],[Check 4 Students Summer]], 0)</f>
        <v>0</v>
      </c>
      <c r="CP261" s="20">
        <f>Table1[[#This Row],[Check 4 Per Student Savings]]*CO261</f>
        <v>0</v>
      </c>
      <c r="CQ261" s="15">
        <f>IF(Table1[[#This Row],[Check 4 Status]]="Continued", Table1[[#This Row],[Check 4 Students Fall]], 0)</f>
        <v>0</v>
      </c>
      <c r="CR261" s="16">
        <f>Table1[[#This Row],[Check 4 Per Student Savings]]*CQ261</f>
        <v>0</v>
      </c>
      <c r="CS261" s="15">
        <f>IF(Table1[[#This Row],[Check 4 Status]]="Continued", Table1[[#This Row],[Check 4 Students Spring]], 0)</f>
        <v>0</v>
      </c>
      <c r="CT261" s="20">
        <f>Table1[[#This Row],[Check 4 Per Student Savings]]*CS261</f>
        <v>0</v>
      </c>
      <c r="CU261" s="89">
        <f t="shared" si="232"/>
        <v>0</v>
      </c>
      <c r="CV261" s="20">
        <f t="shared" si="233"/>
        <v>0</v>
      </c>
      <c r="CW261" s="20" t="s">
        <v>858</v>
      </c>
      <c r="CX261" s="15">
        <v>0</v>
      </c>
      <c r="CY261" s="15">
        <v>0</v>
      </c>
      <c r="CZ261" s="15">
        <v>0</v>
      </c>
      <c r="DA261" s="15">
        <f t="shared" si="234"/>
        <v>0</v>
      </c>
      <c r="DB261" s="20">
        <v>0</v>
      </c>
      <c r="DC261" s="20">
        <f t="shared" si="235"/>
        <v>0</v>
      </c>
      <c r="DD261" s="23" t="s">
        <v>136</v>
      </c>
      <c r="DE261" s="15">
        <f>IF(Table1[[#This Row],[Check 5 Status]]="Continued", Table1[[#This Row],[Check 5 Students Summer]], 0)</f>
        <v>0</v>
      </c>
      <c r="DF261" s="20">
        <f>Table1[[#This Row],[Check 5 Per Student Savings]]*DE261</f>
        <v>0</v>
      </c>
      <c r="DG261" s="15">
        <f>IF(Table1[[#This Row],[Check 5 Status]]="Continued", Table1[[#This Row],[Check 5 Students Fall]], 0)</f>
        <v>0</v>
      </c>
      <c r="DH261" s="20">
        <f>Table1[[#This Row],[Check 5 Per Student Savings]]*DG261</f>
        <v>0</v>
      </c>
      <c r="DI261" s="15">
        <f>IF(Table1[[#This Row],[Check 5 Status]]="Continued", Table1[[#This Row],[Check 5 Students Spring]], 0)</f>
        <v>0</v>
      </c>
      <c r="DJ261" s="20">
        <f>Table1[[#This Row],[Check 5 Per Student Savings]]*DI261</f>
        <v>0</v>
      </c>
      <c r="DK261" s="15">
        <f t="shared" si="236"/>
        <v>0</v>
      </c>
      <c r="DL261" s="20">
        <f t="shared" si="237"/>
        <v>0</v>
      </c>
      <c r="DM261" s="20" t="s">
        <v>858</v>
      </c>
      <c r="DN261" s="15">
        <v>0</v>
      </c>
      <c r="DO261" s="15">
        <v>0</v>
      </c>
      <c r="DP261" s="15">
        <v>0</v>
      </c>
      <c r="DQ261" s="15">
        <f t="shared" si="238"/>
        <v>0</v>
      </c>
      <c r="DR261" s="20">
        <v>0</v>
      </c>
      <c r="DS261" s="20">
        <f t="shared" si="239"/>
        <v>0</v>
      </c>
      <c r="DT261" s="23" t="s">
        <v>136</v>
      </c>
      <c r="DU261" s="15">
        <f>IF(Table1[[#This Row],[Check 6 Status]]="Continued", Table1[[#This Row],[Check 6 Students Summer]], 0)</f>
        <v>0</v>
      </c>
      <c r="DV261" s="20">
        <f>Table1[[#This Row],[Check 6 Per Student Savings]]*DU261</f>
        <v>0</v>
      </c>
      <c r="DW261" s="15">
        <f>IF(Table1[[#This Row],[Check 6 Status]]="Continued", Table1[[#This Row],[Check 6 Students Fall]], 0)</f>
        <v>0</v>
      </c>
      <c r="DX261" s="20">
        <f>Table1[[#This Row],[Check 6 Per Student Savings]]*DW261</f>
        <v>0</v>
      </c>
      <c r="DY261" s="15">
        <f>IF(Table1[[#This Row],[Check 6 Status]]="Continued", Table1[[#This Row],[Check 6 Students Spring]], 0)</f>
        <v>0</v>
      </c>
      <c r="DZ261" s="20">
        <f>Table1[[#This Row],[Check 6 Per Student Savings]]*DY261</f>
        <v>0</v>
      </c>
      <c r="EA261" s="15">
        <f t="shared" si="240"/>
        <v>0</v>
      </c>
      <c r="EB261" s="20">
        <f t="shared" si="241"/>
        <v>0</v>
      </c>
      <c r="EC261"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261"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261" s="20">
        <f>Table1[[#This Row],[Grand Total Savings]]/Table1[[#This Row],[Total Award]]</f>
        <v>0</v>
      </c>
      <c r="EF261" s="13"/>
      <c r="EG261" s="13"/>
      <c r="EH261" s="13"/>
      <c r="EI261" s="13"/>
      <c r="EJ261" s="13"/>
      <c r="EK261" s="13"/>
      <c r="EL261" s="13"/>
      <c r="FB261" s="13"/>
      <c r="FC261" s="13"/>
      <c r="FD261" s="13"/>
      <c r="FE261" s="13"/>
    </row>
    <row r="262" spans="1:161" x14ac:dyDescent="0.25">
      <c r="A262" s="116" t="s">
        <v>1079</v>
      </c>
      <c r="B262" s="126" t="s">
        <v>977</v>
      </c>
      <c r="C262" s="23" t="s">
        <v>3</v>
      </c>
      <c r="D262" s="13" t="s">
        <v>856</v>
      </c>
      <c r="E262" s="13" t="s">
        <v>279</v>
      </c>
      <c r="F262" s="52">
        <v>4800</v>
      </c>
      <c r="G262" s="23" t="s">
        <v>136</v>
      </c>
      <c r="H262" s="28" t="s">
        <v>737</v>
      </c>
      <c r="I262" s="28" t="s">
        <v>738</v>
      </c>
      <c r="J262" s="28" t="s">
        <v>1080</v>
      </c>
      <c r="K262" s="28" t="s">
        <v>1081</v>
      </c>
      <c r="L262" s="28" t="s">
        <v>643</v>
      </c>
      <c r="M262" s="13" t="s">
        <v>857</v>
      </c>
      <c r="N262" s="13" t="s">
        <v>857</v>
      </c>
      <c r="O262" s="13" t="s">
        <v>857</v>
      </c>
      <c r="P262" s="20">
        <v>0</v>
      </c>
      <c r="Q262" s="20">
        <v>0</v>
      </c>
      <c r="R262" s="20">
        <v>0</v>
      </c>
      <c r="S262" s="15">
        <v>0</v>
      </c>
      <c r="T262" s="15">
        <v>0</v>
      </c>
      <c r="U262" s="15">
        <v>0</v>
      </c>
      <c r="V262" s="20" t="s">
        <v>857</v>
      </c>
      <c r="W262" s="13" t="s">
        <v>144</v>
      </c>
      <c r="Z262" s="13" t="s">
        <v>858</v>
      </c>
      <c r="AA262" s="15">
        <v>0</v>
      </c>
      <c r="AB262" s="16">
        <v>0</v>
      </c>
      <c r="AC262" s="15">
        <v>0</v>
      </c>
      <c r="AD262" s="16">
        <v>0</v>
      </c>
      <c r="AE262" s="15">
        <v>0</v>
      </c>
      <c r="AF262" s="16">
        <v>0</v>
      </c>
      <c r="AG262" s="15">
        <v>0</v>
      </c>
      <c r="AH262" s="16">
        <v>0</v>
      </c>
      <c r="AI262" s="15">
        <v>0</v>
      </c>
      <c r="AJ262" s="16">
        <v>0</v>
      </c>
      <c r="AK262" s="15">
        <v>0</v>
      </c>
      <c r="AL262" s="16">
        <v>0</v>
      </c>
      <c r="AM262" s="15">
        <v>0</v>
      </c>
      <c r="AN262" s="16">
        <v>0</v>
      </c>
      <c r="AO262" s="16">
        <v>0</v>
      </c>
      <c r="AP262" s="16">
        <v>0</v>
      </c>
      <c r="AQ262" s="16">
        <v>0</v>
      </c>
      <c r="AR262" s="16">
        <v>0</v>
      </c>
      <c r="AS262" s="16">
        <v>0</v>
      </c>
      <c r="AT262" s="16">
        <v>0</v>
      </c>
      <c r="AU262" s="16">
        <v>0</v>
      </c>
      <c r="AV262" s="16">
        <v>0</v>
      </c>
      <c r="AW262" s="16">
        <v>0</v>
      </c>
      <c r="AX262" s="16">
        <v>0</v>
      </c>
      <c r="AY262" s="16">
        <v>0</v>
      </c>
      <c r="AZ262" s="16">
        <v>0</v>
      </c>
      <c r="BA262" s="16">
        <v>0</v>
      </c>
      <c r="BB262" s="16">
        <v>0</v>
      </c>
      <c r="BC262" s="13" t="s">
        <v>858</v>
      </c>
      <c r="BD262" s="16">
        <v>0</v>
      </c>
      <c r="BE262" s="16">
        <v>0</v>
      </c>
      <c r="BF262" s="16">
        <v>0</v>
      </c>
      <c r="BG262" s="16">
        <v>0</v>
      </c>
      <c r="BH262" s="20">
        <v>0</v>
      </c>
      <c r="BI262" s="20">
        <v>0</v>
      </c>
      <c r="BJ262" s="16">
        <v>0</v>
      </c>
      <c r="BK262" s="16">
        <v>0</v>
      </c>
      <c r="BL262" s="16">
        <v>0</v>
      </c>
      <c r="BM262" s="16">
        <v>0</v>
      </c>
      <c r="BN262" s="15">
        <v>0</v>
      </c>
      <c r="BO262" s="16">
        <f>Table1[[#This Row],[Summer 2018 Price Check]]*Table1[[#This Row],[Spring 2019 Students]]</f>
        <v>0</v>
      </c>
      <c r="BP262" s="16">
        <f t="shared" si="226"/>
        <v>0</v>
      </c>
      <c r="BQ262" s="20">
        <f t="shared" si="227"/>
        <v>0</v>
      </c>
      <c r="BR262" s="13" t="s">
        <v>858</v>
      </c>
      <c r="BS262" s="15">
        <v>0</v>
      </c>
      <c r="BT262" s="15">
        <v>0</v>
      </c>
      <c r="BU262" s="15">
        <v>0</v>
      </c>
      <c r="BV262" s="15">
        <f t="shared" si="225"/>
        <v>0</v>
      </c>
      <c r="BW262" s="20">
        <v>0</v>
      </c>
      <c r="BX262" s="16">
        <f t="shared" si="228"/>
        <v>0</v>
      </c>
      <c r="BY262" s="20">
        <v>0</v>
      </c>
      <c r="BZ262" s="15">
        <f>IF(Table1[[#This Row],[Check 3 Status]]="Continued", Table1[[#This Row],[Check 3 Students Summer]], 0)</f>
        <v>0</v>
      </c>
      <c r="CA262" s="16">
        <f>Table1[[#This Row],[Check 3 Per Student Savings]]*BZ262</f>
        <v>0</v>
      </c>
      <c r="CB262" s="15">
        <f>IF(Table1[[#This Row],[Check 3 Status]]="Continued", Table1[[#This Row],[Check 3 Students Fall]], 0)</f>
        <v>0</v>
      </c>
      <c r="CC262" s="16">
        <f>Table1[[#This Row],[Check 3 Per Student Savings]]*CB262</f>
        <v>0</v>
      </c>
      <c r="CD262" s="15">
        <f>IF(Table1[[#This Row],[Check 3 Status]]="Continued", Table1[[#This Row],[Check 3 Students Spring]], 0)</f>
        <v>0</v>
      </c>
      <c r="CE262" s="16">
        <f>Table1[[#This Row],[Check 3 Per Student Savings]]*CD262</f>
        <v>0</v>
      </c>
      <c r="CF262" s="15">
        <f t="shared" si="229"/>
        <v>0</v>
      </c>
      <c r="CG262" s="16">
        <f t="shared" si="230"/>
        <v>0</v>
      </c>
      <c r="CH262" s="16" t="s">
        <v>858</v>
      </c>
      <c r="CI262" s="15">
        <v>0</v>
      </c>
      <c r="CJ262" s="15">
        <v>0</v>
      </c>
      <c r="CK262" s="15">
        <v>0</v>
      </c>
      <c r="CL262" s="15">
        <f t="shared" si="224"/>
        <v>0</v>
      </c>
      <c r="CM262" s="16">
        <v>0</v>
      </c>
      <c r="CN262" s="16">
        <f t="shared" si="231"/>
        <v>0</v>
      </c>
      <c r="CO262" s="15">
        <f>IF(Table1[[#This Row],[Check 4 Status]]="Continued", Table1[[#This Row],[Check 4 Students Summer]], 0)</f>
        <v>0</v>
      </c>
      <c r="CP262" s="20">
        <f>Table1[[#This Row],[Check 4 Per Student Savings]]*CO262</f>
        <v>0</v>
      </c>
      <c r="CQ262" s="15">
        <f>IF(Table1[[#This Row],[Check 4 Status]]="Continued", Table1[[#This Row],[Check 4 Students Fall]], 0)</f>
        <v>0</v>
      </c>
      <c r="CR262" s="16">
        <f>Table1[[#This Row],[Check 4 Per Student Savings]]*CQ262</f>
        <v>0</v>
      </c>
      <c r="CS262" s="15">
        <f>IF(Table1[[#This Row],[Check 4 Status]]="Continued", Table1[[#This Row],[Check 4 Students Spring]], 0)</f>
        <v>0</v>
      </c>
      <c r="CT262" s="20">
        <f>Table1[[#This Row],[Check 4 Per Student Savings]]*CS262</f>
        <v>0</v>
      </c>
      <c r="CU262" s="89">
        <f t="shared" si="232"/>
        <v>0</v>
      </c>
      <c r="CV262" s="20">
        <f t="shared" si="233"/>
        <v>0</v>
      </c>
      <c r="CW262" s="20" t="s">
        <v>858</v>
      </c>
      <c r="CX262" s="15">
        <v>0</v>
      </c>
      <c r="CY262" s="15">
        <v>0</v>
      </c>
      <c r="CZ262" s="15">
        <v>0</v>
      </c>
      <c r="DA262" s="15">
        <f t="shared" si="234"/>
        <v>0</v>
      </c>
      <c r="DB262" s="20">
        <v>0</v>
      </c>
      <c r="DC262" s="20">
        <f t="shared" si="235"/>
        <v>0</v>
      </c>
      <c r="DD262" s="23" t="s">
        <v>136</v>
      </c>
      <c r="DE262" s="15">
        <f>IF(Table1[[#This Row],[Check 5 Status]]="Continued", Table1[[#This Row],[Check 5 Students Summer]], 0)</f>
        <v>0</v>
      </c>
      <c r="DF262" s="20">
        <f>Table1[[#This Row],[Check 5 Per Student Savings]]*DE262</f>
        <v>0</v>
      </c>
      <c r="DG262" s="15">
        <f>IF(Table1[[#This Row],[Check 5 Status]]="Continued", Table1[[#This Row],[Check 5 Students Fall]], 0)</f>
        <v>0</v>
      </c>
      <c r="DH262" s="20">
        <f>Table1[[#This Row],[Check 5 Per Student Savings]]*DG262</f>
        <v>0</v>
      </c>
      <c r="DI262" s="15">
        <f>IF(Table1[[#This Row],[Check 5 Status]]="Continued", Table1[[#This Row],[Check 5 Students Spring]], 0)</f>
        <v>0</v>
      </c>
      <c r="DJ262" s="20">
        <f>Table1[[#This Row],[Check 5 Per Student Savings]]*DI262</f>
        <v>0</v>
      </c>
      <c r="DK262" s="15">
        <f t="shared" si="236"/>
        <v>0</v>
      </c>
      <c r="DL262" s="20">
        <f t="shared" si="237"/>
        <v>0</v>
      </c>
      <c r="DM262" s="20" t="s">
        <v>858</v>
      </c>
      <c r="DN262" s="15">
        <v>0</v>
      </c>
      <c r="DO262" s="15">
        <v>0</v>
      </c>
      <c r="DP262" s="15">
        <v>0</v>
      </c>
      <c r="DQ262" s="15">
        <f t="shared" si="238"/>
        <v>0</v>
      </c>
      <c r="DR262" s="20">
        <v>0</v>
      </c>
      <c r="DS262" s="20">
        <f t="shared" si="239"/>
        <v>0</v>
      </c>
      <c r="DT262" s="23" t="s">
        <v>136</v>
      </c>
      <c r="DU262" s="15">
        <f>IF(Table1[[#This Row],[Check 6 Status]]="Continued", Table1[[#This Row],[Check 6 Students Summer]], 0)</f>
        <v>0</v>
      </c>
      <c r="DV262" s="20">
        <f>Table1[[#This Row],[Check 6 Per Student Savings]]*DU262</f>
        <v>0</v>
      </c>
      <c r="DW262" s="15">
        <f>IF(Table1[[#This Row],[Check 6 Status]]="Continued", Table1[[#This Row],[Check 6 Students Fall]], 0)</f>
        <v>0</v>
      </c>
      <c r="DX262" s="20">
        <f>Table1[[#This Row],[Check 6 Per Student Savings]]*DW262</f>
        <v>0</v>
      </c>
      <c r="DY262" s="15">
        <f>IF(Table1[[#This Row],[Check 6 Status]]="Continued", Table1[[#This Row],[Check 6 Students Spring]], 0)</f>
        <v>0</v>
      </c>
      <c r="DZ262" s="20">
        <f>Table1[[#This Row],[Check 6 Per Student Savings]]*DY262</f>
        <v>0</v>
      </c>
      <c r="EA262" s="15">
        <f t="shared" si="240"/>
        <v>0</v>
      </c>
      <c r="EB262" s="20">
        <f t="shared" si="241"/>
        <v>0</v>
      </c>
      <c r="EC262"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262"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262" s="20">
        <f>Table1[[#This Row],[Grand Total Savings]]/Table1[[#This Row],[Total Award]]</f>
        <v>0</v>
      </c>
      <c r="EF262" s="13"/>
      <c r="EG262" s="13"/>
      <c r="EH262" s="13"/>
      <c r="EI262" s="13"/>
      <c r="EJ262" s="13"/>
      <c r="EK262" s="13"/>
      <c r="EL262" s="13"/>
      <c r="FB262" s="13"/>
      <c r="FC262" s="13"/>
      <c r="FD262" s="13"/>
      <c r="FE262" s="13"/>
    </row>
    <row r="263" spans="1:161" x14ac:dyDescent="0.25">
      <c r="A263" s="116" t="s">
        <v>1082</v>
      </c>
      <c r="B263" s="126" t="s">
        <v>977</v>
      </c>
      <c r="C263" s="23" t="s">
        <v>3</v>
      </c>
      <c r="D263" s="13" t="s">
        <v>856</v>
      </c>
      <c r="E263" s="13" t="s">
        <v>177</v>
      </c>
      <c r="F263" s="52">
        <v>4240</v>
      </c>
      <c r="G263" s="23" t="s">
        <v>136</v>
      </c>
      <c r="H263" s="28" t="s">
        <v>1083</v>
      </c>
      <c r="I263" s="28" t="s">
        <v>441</v>
      </c>
      <c r="J263" s="28" t="s">
        <v>1084</v>
      </c>
      <c r="K263" s="28" t="s">
        <v>389</v>
      </c>
      <c r="L263" s="28" t="s">
        <v>254</v>
      </c>
      <c r="M263" s="13" t="s">
        <v>857</v>
      </c>
      <c r="N263" s="13" t="s">
        <v>857</v>
      </c>
      <c r="O263" s="13" t="s">
        <v>857</v>
      </c>
      <c r="P263" s="20">
        <v>0</v>
      </c>
      <c r="Q263" s="20">
        <v>0</v>
      </c>
      <c r="R263" s="20">
        <v>0</v>
      </c>
      <c r="S263" s="15">
        <v>0</v>
      </c>
      <c r="T263" s="15">
        <v>0</v>
      </c>
      <c r="U263" s="15">
        <v>0</v>
      </c>
      <c r="V263" s="20" t="s">
        <v>857</v>
      </c>
      <c r="W263" s="13" t="s">
        <v>144</v>
      </c>
      <c r="Z263" s="13" t="s">
        <v>858</v>
      </c>
      <c r="AA263" s="15">
        <v>0</v>
      </c>
      <c r="AB263" s="16">
        <v>0</v>
      </c>
      <c r="AC263" s="15">
        <v>0</v>
      </c>
      <c r="AD263" s="16">
        <v>0</v>
      </c>
      <c r="AE263" s="15">
        <v>0</v>
      </c>
      <c r="AF263" s="16">
        <v>0</v>
      </c>
      <c r="AG263" s="15">
        <v>0</v>
      </c>
      <c r="AH263" s="16">
        <v>0</v>
      </c>
      <c r="AI263" s="15">
        <v>0</v>
      </c>
      <c r="AJ263" s="16">
        <v>0</v>
      </c>
      <c r="AK263" s="15">
        <v>0</v>
      </c>
      <c r="AL263" s="16">
        <v>0</v>
      </c>
      <c r="AM263" s="15">
        <v>0</v>
      </c>
      <c r="AN263" s="16">
        <v>0</v>
      </c>
      <c r="AO263" s="16">
        <v>0</v>
      </c>
      <c r="AP263" s="16">
        <v>0</v>
      </c>
      <c r="AQ263" s="16">
        <v>0</v>
      </c>
      <c r="AR263" s="16">
        <v>0</v>
      </c>
      <c r="AS263" s="16">
        <v>0</v>
      </c>
      <c r="AT263" s="16">
        <v>0</v>
      </c>
      <c r="AU263" s="16">
        <v>0</v>
      </c>
      <c r="AV263" s="16">
        <v>0</v>
      </c>
      <c r="AW263" s="16">
        <v>0</v>
      </c>
      <c r="AX263" s="16">
        <v>0</v>
      </c>
      <c r="AY263" s="16">
        <v>0</v>
      </c>
      <c r="AZ263" s="16">
        <v>0</v>
      </c>
      <c r="BA263" s="16">
        <v>0</v>
      </c>
      <c r="BB263" s="16">
        <v>0</v>
      </c>
      <c r="BC263" s="13" t="s">
        <v>858</v>
      </c>
      <c r="BD263" s="16">
        <v>0</v>
      </c>
      <c r="BE263" s="16">
        <v>0</v>
      </c>
      <c r="BF263" s="16">
        <v>0</v>
      </c>
      <c r="BG263" s="16">
        <v>0</v>
      </c>
      <c r="BH263" s="20">
        <v>0</v>
      </c>
      <c r="BI263" s="20">
        <v>0</v>
      </c>
      <c r="BJ263" s="16">
        <v>0</v>
      </c>
      <c r="BK263" s="16">
        <v>0</v>
      </c>
      <c r="BL263" s="16">
        <v>0</v>
      </c>
      <c r="BM263" s="16">
        <v>0</v>
      </c>
      <c r="BN263" s="15">
        <v>0</v>
      </c>
      <c r="BO263" s="16">
        <f>Table1[[#This Row],[Summer 2018 Price Check]]*Table1[[#This Row],[Spring 2019 Students]]</f>
        <v>0</v>
      </c>
      <c r="BP263" s="16">
        <f t="shared" si="226"/>
        <v>0</v>
      </c>
      <c r="BQ263" s="20">
        <f t="shared" si="227"/>
        <v>0</v>
      </c>
      <c r="BR263" s="13" t="s">
        <v>858</v>
      </c>
      <c r="BS263" s="15">
        <v>0</v>
      </c>
      <c r="BT263" s="15">
        <v>0</v>
      </c>
      <c r="BU263" s="15">
        <v>0</v>
      </c>
      <c r="BV263" s="15">
        <f t="shared" si="225"/>
        <v>0</v>
      </c>
      <c r="BW263" s="20">
        <v>0</v>
      </c>
      <c r="BX263" s="16">
        <f t="shared" si="228"/>
        <v>0</v>
      </c>
      <c r="BY263" s="20">
        <v>0</v>
      </c>
      <c r="BZ263" s="15">
        <f>IF(Table1[[#This Row],[Check 3 Status]]="Continued", Table1[[#This Row],[Check 3 Students Summer]], 0)</f>
        <v>0</v>
      </c>
      <c r="CA263" s="16">
        <f>Table1[[#This Row],[Check 3 Per Student Savings]]*BZ263</f>
        <v>0</v>
      </c>
      <c r="CB263" s="15">
        <f>IF(Table1[[#This Row],[Check 3 Status]]="Continued", Table1[[#This Row],[Check 3 Students Fall]], 0)</f>
        <v>0</v>
      </c>
      <c r="CC263" s="16">
        <f>Table1[[#This Row],[Check 3 Per Student Savings]]*CB263</f>
        <v>0</v>
      </c>
      <c r="CD263" s="15">
        <f>IF(Table1[[#This Row],[Check 3 Status]]="Continued", Table1[[#This Row],[Check 3 Students Spring]], 0)</f>
        <v>0</v>
      </c>
      <c r="CE263" s="16">
        <f>Table1[[#This Row],[Check 3 Per Student Savings]]*CD263</f>
        <v>0</v>
      </c>
      <c r="CF263" s="15">
        <f t="shared" si="229"/>
        <v>0</v>
      </c>
      <c r="CG263" s="16">
        <f t="shared" si="230"/>
        <v>0</v>
      </c>
      <c r="CH263" s="16" t="s">
        <v>858</v>
      </c>
      <c r="CI263" s="15">
        <v>0</v>
      </c>
      <c r="CJ263" s="15">
        <v>0</v>
      </c>
      <c r="CK263" s="15">
        <v>0</v>
      </c>
      <c r="CL263" s="15">
        <f t="shared" si="224"/>
        <v>0</v>
      </c>
      <c r="CM263" s="16">
        <v>0</v>
      </c>
      <c r="CN263" s="16">
        <f t="shared" si="231"/>
        <v>0</v>
      </c>
      <c r="CO263" s="15">
        <f>IF(Table1[[#This Row],[Check 4 Status]]="Continued", Table1[[#This Row],[Check 4 Students Summer]], 0)</f>
        <v>0</v>
      </c>
      <c r="CP263" s="20">
        <f>Table1[[#This Row],[Check 4 Per Student Savings]]*CO263</f>
        <v>0</v>
      </c>
      <c r="CQ263" s="15">
        <f>IF(Table1[[#This Row],[Check 4 Status]]="Continued", Table1[[#This Row],[Check 4 Students Fall]], 0)</f>
        <v>0</v>
      </c>
      <c r="CR263" s="16">
        <f>Table1[[#This Row],[Check 4 Per Student Savings]]*CQ263</f>
        <v>0</v>
      </c>
      <c r="CS263" s="15">
        <f>IF(Table1[[#This Row],[Check 4 Status]]="Continued", Table1[[#This Row],[Check 4 Students Spring]], 0)</f>
        <v>0</v>
      </c>
      <c r="CT263" s="20">
        <f>Table1[[#This Row],[Check 4 Per Student Savings]]*CS263</f>
        <v>0</v>
      </c>
      <c r="CU263" s="89">
        <f t="shared" si="232"/>
        <v>0</v>
      </c>
      <c r="CV263" s="20">
        <f t="shared" si="233"/>
        <v>0</v>
      </c>
      <c r="CW263" s="20" t="s">
        <v>858</v>
      </c>
      <c r="CX263" s="15">
        <v>0</v>
      </c>
      <c r="CY263" s="15">
        <v>0</v>
      </c>
      <c r="CZ263" s="15">
        <v>0</v>
      </c>
      <c r="DA263" s="15">
        <f t="shared" si="234"/>
        <v>0</v>
      </c>
      <c r="DB263" s="20">
        <v>0</v>
      </c>
      <c r="DC263" s="20">
        <f t="shared" si="235"/>
        <v>0</v>
      </c>
      <c r="DD263" s="23" t="s">
        <v>136</v>
      </c>
      <c r="DE263" s="15">
        <f>IF(Table1[[#This Row],[Check 5 Status]]="Continued", Table1[[#This Row],[Check 5 Students Summer]], 0)</f>
        <v>0</v>
      </c>
      <c r="DF263" s="20">
        <f>Table1[[#This Row],[Check 5 Per Student Savings]]*DE263</f>
        <v>0</v>
      </c>
      <c r="DG263" s="15">
        <f>IF(Table1[[#This Row],[Check 5 Status]]="Continued", Table1[[#This Row],[Check 5 Students Fall]], 0)</f>
        <v>0</v>
      </c>
      <c r="DH263" s="20">
        <f>Table1[[#This Row],[Check 5 Per Student Savings]]*DG263</f>
        <v>0</v>
      </c>
      <c r="DI263" s="15">
        <f>IF(Table1[[#This Row],[Check 5 Status]]="Continued", Table1[[#This Row],[Check 5 Students Spring]], 0)</f>
        <v>0</v>
      </c>
      <c r="DJ263" s="20">
        <f>Table1[[#This Row],[Check 5 Per Student Savings]]*DI263</f>
        <v>0</v>
      </c>
      <c r="DK263" s="15">
        <f t="shared" si="236"/>
        <v>0</v>
      </c>
      <c r="DL263" s="20">
        <f t="shared" si="237"/>
        <v>0</v>
      </c>
      <c r="DM263" s="20" t="s">
        <v>858</v>
      </c>
      <c r="DN263" s="15">
        <v>0</v>
      </c>
      <c r="DO263" s="15">
        <v>0</v>
      </c>
      <c r="DP263" s="15">
        <v>0</v>
      </c>
      <c r="DQ263" s="15">
        <f t="shared" si="238"/>
        <v>0</v>
      </c>
      <c r="DR263" s="20">
        <v>0</v>
      </c>
      <c r="DS263" s="20">
        <f t="shared" si="239"/>
        <v>0</v>
      </c>
      <c r="DT263" s="23" t="s">
        <v>136</v>
      </c>
      <c r="DU263" s="15">
        <f>IF(Table1[[#This Row],[Check 6 Status]]="Continued", Table1[[#This Row],[Check 6 Students Summer]], 0)</f>
        <v>0</v>
      </c>
      <c r="DV263" s="20">
        <f>Table1[[#This Row],[Check 6 Per Student Savings]]*DU263</f>
        <v>0</v>
      </c>
      <c r="DW263" s="15">
        <f>IF(Table1[[#This Row],[Check 6 Status]]="Continued", Table1[[#This Row],[Check 6 Students Fall]], 0)</f>
        <v>0</v>
      </c>
      <c r="DX263" s="20">
        <f>Table1[[#This Row],[Check 6 Per Student Savings]]*DW263</f>
        <v>0</v>
      </c>
      <c r="DY263" s="15">
        <f>IF(Table1[[#This Row],[Check 6 Status]]="Continued", Table1[[#This Row],[Check 6 Students Spring]], 0)</f>
        <v>0</v>
      </c>
      <c r="DZ263" s="20">
        <f>Table1[[#This Row],[Check 6 Per Student Savings]]*DY263</f>
        <v>0</v>
      </c>
      <c r="EA263" s="15">
        <f t="shared" si="240"/>
        <v>0</v>
      </c>
      <c r="EB263" s="20">
        <f t="shared" si="241"/>
        <v>0</v>
      </c>
      <c r="EC263"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263"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263" s="20">
        <f>Table1[[#This Row],[Grand Total Savings]]/Table1[[#This Row],[Total Award]]</f>
        <v>0</v>
      </c>
      <c r="EF263" s="13"/>
      <c r="EG263" s="13"/>
      <c r="EH263" s="13"/>
      <c r="EI263" s="13"/>
      <c r="EJ263" s="13"/>
      <c r="EK263" s="13"/>
      <c r="EL263" s="13"/>
      <c r="FB263" s="13"/>
      <c r="FC263" s="13"/>
      <c r="FD263" s="13"/>
      <c r="FE263" s="13"/>
    </row>
    <row r="264" spans="1:161" x14ac:dyDescent="0.25">
      <c r="A264" s="116" t="s">
        <v>1085</v>
      </c>
      <c r="B264" s="126" t="s">
        <v>977</v>
      </c>
      <c r="C264" s="23" t="s">
        <v>3</v>
      </c>
      <c r="D264" s="13" t="s">
        <v>856</v>
      </c>
      <c r="E264" s="13" t="s">
        <v>406</v>
      </c>
      <c r="F264" s="52">
        <v>4800</v>
      </c>
      <c r="G264" s="23" t="s">
        <v>136</v>
      </c>
      <c r="H264" s="28" t="s">
        <v>1086</v>
      </c>
      <c r="I264" s="28" t="s">
        <v>811</v>
      </c>
      <c r="J264" s="28" t="s">
        <v>1087</v>
      </c>
      <c r="K264" s="28" t="s">
        <v>1088</v>
      </c>
      <c r="L264" s="28" t="s">
        <v>162</v>
      </c>
      <c r="M264" s="13" t="s">
        <v>857</v>
      </c>
      <c r="N264" s="13" t="s">
        <v>857</v>
      </c>
      <c r="O264" s="13" t="s">
        <v>857</v>
      </c>
      <c r="P264" s="20">
        <v>0</v>
      </c>
      <c r="Q264" s="20">
        <v>0</v>
      </c>
      <c r="R264" s="20">
        <v>0</v>
      </c>
      <c r="S264" s="15">
        <v>0</v>
      </c>
      <c r="T264" s="15">
        <v>0</v>
      </c>
      <c r="U264" s="15">
        <v>0</v>
      </c>
      <c r="V264" s="20" t="s">
        <v>857</v>
      </c>
      <c r="W264" s="13" t="s">
        <v>144</v>
      </c>
      <c r="Z264" s="13" t="s">
        <v>858</v>
      </c>
      <c r="AA264" s="15">
        <v>0</v>
      </c>
      <c r="AB264" s="16">
        <v>0</v>
      </c>
      <c r="AC264" s="15">
        <v>0</v>
      </c>
      <c r="AD264" s="16">
        <v>0</v>
      </c>
      <c r="AE264" s="15">
        <v>0</v>
      </c>
      <c r="AF264" s="16">
        <v>0</v>
      </c>
      <c r="AG264" s="15">
        <v>0</v>
      </c>
      <c r="AH264" s="16">
        <v>0</v>
      </c>
      <c r="AI264" s="15">
        <v>0</v>
      </c>
      <c r="AJ264" s="16">
        <v>0</v>
      </c>
      <c r="AK264" s="15">
        <v>0</v>
      </c>
      <c r="AL264" s="16">
        <v>0</v>
      </c>
      <c r="AM264" s="15">
        <v>0</v>
      </c>
      <c r="AN264" s="16">
        <v>0</v>
      </c>
      <c r="AO264" s="16">
        <v>0</v>
      </c>
      <c r="AP264" s="16">
        <v>0</v>
      </c>
      <c r="AQ264" s="16">
        <v>0</v>
      </c>
      <c r="AR264" s="16">
        <v>0</v>
      </c>
      <c r="AS264" s="16">
        <v>0</v>
      </c>
      <c r="AT264" s="16">
        <v>0</v>
      </c>
      <c r="AU264" s="16">
        <v>0</v>
      </c>
      <c r="AV264" s="16">
        <v>0</v>
      </c>
      <c r="AW264" s="16">
        <v>0</v>
      </c>
      <c r="AX264" s="16">
        <v>0</v>
      </c>
      <c r="AY264" s="16">
        <v>0</v>
      </c>
      <c r="AZ264" s="16">
        <v>0</v>
      </c>
      <c r="BA264" s="16">
        <v>0</v>
      </c>
      <c r="BB264" s="16">
        <v>0</v>
      </c>
      <c r="BC264" s="13" t="s">
        <v>858</v>
      </c>
      <c r="BD264" s="16">
        <v>0</v>
      </c>
      <c r="BE264" s="16">
        <v>0</v>
      </c>
      <c r="BF264" s="16">
        <v>0</v>
      </c>
      <c r="BG264" s="16">
        <v>0</v>
      </c>
      <c r="BH264" s="20">
        <v>0</v>
      </c>
      <c r="BI264" s="20">
        <v>0</v>
      </c>
      <c r="BJ264" s="16">
        <v>0</v>
      </c>
      <c r="BK264" s="16">
        <v>0</v>
      </c>
      <c r="BL264" s="16">
        <v>0</v>
      </c>
      <c r="BM264" s="16">
        <v>0</v>
      </c>
      <c r="BN264" s="15">
        <v>0</v>
      </c>
      <c r="BO264" s="16">
        <f>Table1[[#This Row],[Summer 2018 Price Check]]*Table1[[#This Row],[Spring 2019 Students]]</f>
        <v>0</v>
      </c>
      <c r="BP264" s="16">
        <f t="shared" si="226"/>
        <v>0</v>
      </c>
      <c r="BQ264" s="20">
        <f t="shared" si="227"/>
        <v>0</v>
      </c>
      <c r="BR264" s="13" t="s">
        <v>858</v>
      </c>
      <c r="BS264" s="15">
        <v>0</v>
      </c>
      <c r="BT264" s="15">
        <v>0</v>
      </c>
      <c r="BU264" s="15">
        <v>0</v>
      </c>
      <c r="BV264" s="15">
        <f t="shared" si="225"/>
        <v>0</v>
      </c>
      <c r="BW264" s="20">
        <v>0</v>
      </c>
      <c r="BX264" s="16">
        <f t="shared" si="228"/>
        <v>0</v>
      </c>
      <c r="BY264" s="20">
        <v>0</v>
      </c>
      <c r="BZ264" s="15">
        <f>IF(Table1[[#This Row],[Check 3 Status]]="Continued", Table1[[#This Row],[Check 3 Students Summer]], 0)</f>
        <v>0</v>
      </c>
      <c r="CA264" s="16">
        <f>Table1[[#This Row],[Check 3 Per Student Savings]]*BZ264</f>
        <v>0</v>
      </c>
      <c r="CB264" s="15">
        <f>IF(Table1[[#This Row],[Check 3 Status]]="Continued", Table1[[#This Row],[Check 3 Students Fall]], 0)</f>
        <v>0</v>
      </c>
      <c r="CC264" s="16">
        <f>Table1[[#This Row],[Check 3 Per Student Savings]]*CB264</f>
        <v>0</v>
      </c>
      <c r="CD264" s="15">
        <f>IF(Table1[[#This Row],[Check 3 Status]]="Continued", Table1[[#This Row],[Check 3 Students Spring]], 0)</f>
        <v>0</v>
      </c>
      <c r="CE264" s="16">
        <f>Table1[[#This Row],[Check 3 Per Student Savings]]*CD264</f>
        <v>0</v>
      </c>
      <c r="CF264" s="15">
        <f t="shared" si="229"/>
        <v>0</v>
      </c>
      <c r="CG264" s="16">
        <f t="shared" si="230"/>
        <v>0</v>
      </c>
      <c r="CH264" s="16" t="s">
        <v>858</v>
      </c>
      <c r="CI264" s="15">
        <v>0</v>
      </c>
      <c r="CJ264" s="15">
        <v>0</v>
      </c>
      <c r="CK264" s="15">
        <v>0</v>
      </c>
      <c r="CL264" s="15">
        <f t="shared" si="224"/>
        <v>0</v>
      </c>
      <c r="CM264" s="16">
        <v>0</v>
      </c>
      <c r="CN264" s="16">
        <f t="shared" si="231"/>
        <v>0</v>
      </c>
      <c r="CO264" s="15">
        <f>IF(Table1[[#This Row],[Check 4 Status]]="Continued", Table1[[#This Row],[Check 4 Students Summer]], 0)</f>
        <v>0</v>
      </c>
      <c r="CP264" s="20">
        <f>Table1[[#This Row],[Check 4 Per Student Savings]]*CO264</f>
        <v>0</v>
      </c>
      <c r="CQ264" s="15">
        <f>IF(Table1[[#This Row],[Check 4 Status]]="Continued", Table1[[#This Row],[Check 4 Students Fall]], 0)</f>
        <v>0</v>
      </c>
      <c r="CR264" s="16">
        <f>Table1[[#This Row],[Check 4 Per Student Savings]]*CQ264</f>
        <v>0</v>
      </c>
      <c r="CS264" s="15">
        <f>IF(Table1[[#This Row],[Check 4 Status]]="Continued", Table1[[#This Row],[Check 4 Students Spring]], 0)</f>
        <v>0</v>
      </c>
      <c r="CT264" s="20">
        <f>Table1[[#This Row],[Check 4 Per Student Savings]]*CS264</f>
        <v>0</v>
      </c>
      <c r="CU264" s="89">
        <f t="shared" si="232"/>
        <v>0</v>
      </c>
      <c r="CV264" s="20">
        <f t="shared" si="233"/>
        <v>0</v>
      </c>
      <c r="CW264" s="20" t="s">
        <v>858</v>
      </c>
      <c r="CX264" s="15">
        <v>0</v>
      </c>
      <c r="CY264" s="15">
        <v>0</v>
      </c>
      <c r="CZ264" s="15">
        <v>0</v>
      </c>
      <c r="DA264" s="15">
        <f t="shared" si="234"/>
        <v>0</v>
      </c>
      <c r="DB264" s="20">
        <v>0</v>
      </c>
      <c r="DC264" s="20">
        <f t="shared" si="235"/>
        <v>0</v>
      </c>
      <c r="DD264" s="23" t="s">
        <v>136</v>
      </c>
      <c r="DE264" s="15">
        <f>IF(Table1[[#This Row],[Check 5 Status]]="Continued", Table1[[#This Row],[Check 5 Students Summer]], 0)</f>
        <v>0</v>
      </c>
      <c r="DF264" s="20">
        <f>Table1[[#This Row],[Check 5 Per Student Savings]]*DE264</f>
        <v>0</v>
      </c>
      <c r="DG264" s="15">
        <f>IF(Table1[[#This Row],[Check 5 Status]]="Continued", Table1[[#This Row],[Check 5 Students Fall]], 0)</f>
        <v>0</v>
      </c>
      <c r="DH264" s="20">
        <f>Table1[[#This Row],[Check 5 Per Student Savings]]*DG264</f>
        <v>0</v>
      </c>
      <c r="DI264" s="15">
        <f>IF(Table1[[#This Row],[Check 5 Status]]="Continued", Table1[[#This Row],[Check 5 Students Spring]], 0)</f>
        <v>0</v>
      </c>
      <c r="DJ264" s="20">
        <f>Table1[[#This Row],[Check 5 Per Student Savings]]*DI264</f>
        <v>0</v>
      </c>
      <c r="DK264" s="15">
        <f t="shared" si="236"/>
        <v>0</v>
      </c>
      <c r="DL264" s="20">
        <f t="shared" si="237"/>
        <v>0</v>
      </c>
      <c r="DM264" s="20" t="s">
        <v>858</v>
      </c>
      <c r="DN264" s="15">
        <v>0</v>
      </c>
      <c r="DO264" s="15">
        <v>0</v>
      </c>
      <c r="DP264" s="15">
        <v>0</v>
      </c>
      <c r="DQ264" s="15">
        <f t="shared" si="238"/>
        <v>0</v>
      </c>
      <c r="DR264" s="20">
        <v>0</v>
      </c>
      <c r="DS264" s="20">
        <f t="shared" si="239"/>
        <v>0</v>
      </c>
      <c r="DT264" s="23" t="s">
        <v>136</v>
      </c>
      <c r="DU264" s="15">
        <f>IF(Table1[[#This Row],[Check 6 Status]]="Continued", Table1[[#This Row],[Check 6 Students Summer]], 0)</f>
        <v>0</v>
      </c>
      <c r="DV264" s="20">
        <f>Table1[[#This Row],[Check 6 Per Student Savings]]*DU264</f>
        <v>0</v>
      </c>
      <c r="DW264" s="15">
        <f>IF(Table1[[#This Row],[Check 6 Status]]="Continued", Table1[[#This Row],[Check 6 Students Fall]], 0)</f>
        <v>0</v>
      </c>
      <c r="DX264" s="20">
        <f>Table1[[#This Row],[Check 6 Per Student Savings]]*DW264</f>
        <v>0</v>
      </c>
      <c r="DY264" s="15">
        <f>IF(Table1[[#This Row],[Check 6 Status]]="Continued", Table1[[#This Row],[Check 6 Students Spring]], 0)</f>
        <v>0</v>
      </c>
      <c r="DZ264" s="20">
        <f>Table1[[#This Row],[Check 6 Per Student Savings]]*DY264</f>
        <v>0</v>
      </c>
      <c r="EA264" s="15">
        <f t="shared" si="240"/>
        <v>0</v>
      </c>
      <c r="EB264" s="20">
        <f t="shared" si="241"/>
        <v>0</v>
      </c>
      <c r="EC264"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264"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264" s="20">
        <f>Table1[[#This Row],[Grand Total Savings]]/Table1[[#This Row],[Total Award]]</f>
        <v>0</v>
      </c>
      <c r="EF264" s="13"/>
      <c r="EG264" s="13"/>
      <c r="EH264" s="13"/>
      <c r="EI264" s="13"/>
      <c r="EJ264" s="13"/>
      <c r="EK264" s="13"/>
      <c r="EL264" s="13"/>
      <c r="FB264" s="13"/>
      <c r="FC264" s="13"/>
      <c r="FD264" s="13"/>
      <c r="FE264" s="13"/>
    </row>
    <row r="265" spans="1:161" x14ac:dyDescent="0.25">
      <c r="A265" s="116" t="s">
        <v>1089</v>
      </c>
      <c r="B265" s="126" t="s">
        <v>977</v>
      </c>
      <c r="C265" s="23" t="s">
        <v>3</v>
      </c>
      <c r="D265" s="13" t="s">
        <v>856</v>
      </c>
      <c r="E265" s="13" t="s">
        <v>279</v>
      </c>
      <c r="F265" s="52">
        <v>4800</v>
      </c>
      <c r="G265" s="23" t="s">
        <v>136</v>
      </c>
      <c r="H265" s="28" t="s">
        <v>681</v>
      </c>
      <c r="I265" s="28" t="s">
        <v>682</v>
      </c>
      <c r="J265" s="28" t="s">
        <v>789</v>
      </c>
      <c r="K265" s="28" t="s">
        <v>790</v>
      </c>
      <c r="L265" s="28" t="s">
        <v>201</v>
      </c>
      <c r="M265" s="13" t="s">
        <v>857</v>
      </c>
      <c r="N265" s="13" t="s">
        <v>857</v>
      </c>
      <c r="O265" s="13" t="s">
        <v>857</v>
      </c>
      <c r="P265" s="20">
        <v>0</v>
      </c>
      <c r="Q265" s="20">
        <v>0</v>
      </c>
      <c r="R265" s="20">
        <v>0</v>
      </c>
      <c r="S265" s="15">
        <v>0</v>
      </c>
      <c r="T265" s="15">
        <v>0</v>
      </c>
      <c r="U265" s="15">
        <v>0</v>
      </c>
      <c r="V265" s="20" t="s">
        <v>857</v>
      </c>
      <c r="W265" s="13" t="s">
        <v>144</v>
      </c>
      <c r="Z265" s="13" t="s">
        <v>858</v>
      </c>
      <c r="AA265" s="15">
        <v>0</v>
      </c>
      <c r="AB265" s="16">
        <v>0</v>
      </c>
      <c r="AC265" s="15">
        <v>0</v>
      </c>
      <c r="AD265" s="16">
        <v>0</v>
      </c>
      <c r="AE265" s="15">
        <v>0</v>
      </c>
      <c r="AF265" s="16">
        <v>0</v>
      </c>
      <c r="AG265" s="15">
        <v>0</v>
      </c>
      <c r="AH265" s="16">
        <v>0</v>
      </c>
      <c r="AI265" s="15">
        <v>0</v>
      </c>
      <c r="AJ265" s="16">
        <v>0</v>
      </c>
      <c r="AK265" s="15">
        <v>0</v>
      </c>
      <c r="AL265" s="16">
        <v>0</v>
      </c>
      <c r="AM265" s="15">
        <v>0</v>
      </c>
      <c r="AN265" s="16">
        <v>0</v>
      </c>
      <c r="AO265" s="16">
        <v>0</v>
      </c>
      <c r="AP265" s="16">
        <v>0</v>
      </c>
      <c r="AQ265" s="16">
        <v>0</v>
      </c>
      <c r="AR265" s="16">
        <v>0</v>
      </c>
      <c r="AS265" s="16">
        <v>0</v>
      </c>
      <c r="AT265" s="16">
        <v>0</v>
      </c>
      <c r="AU265" s="16">
        <v>0</v>
      </c>
      <c r="AV265" s="16">
        <v>0</v>
      </c>
      <c r="AW265" s="16">
        <v>0</v>
      </c>
      <c r="AX265" s="16">
        <v>0</v>
      </c>
      <c r="AY265" s="16">
        <v>0</v>
      </c>
      <c r="AZ265" s="16">
        <v>0</v>
      </c>
      <c r="BA265" s="16">
        <v>0</v>
      </c>
      <c r="BB265" s="16">
        <v>0</v>
      </c>
      <c r="BC265" s="13" t="s">
        <v>858</v>
      </c>
      <c r="BD265" s="16">
        <v>0</v>
      </c>
      <c r="BE265" s="16">
        <v>0</v>
      </c>
      <c r="BF265" s="16">
        <v>0</v>
      </c>
      <c r="BG265" s="16">
        <v>0</v>
      </c>
      <c r="BH265" s="20">
        <v>0</v>
      </c>
      <c r="BI265" s="20">
        <v>0</v>
      </c>
      <c r="BJ265" s="16">
        <v>0</v>
      </c>
      <c r="BK265" s="16">
        <v>0</v>
      </c>
      <c r="BL265" s="16">
        <v>0</v>
      </c>
      <c r="BM265" s="16">
        <v>0</v>
      </c>
      <c r="BN265" s="15">
        <v>0</v>
      </c>
      <c r="BO265" s="16">
        <f>Table1[[#This Row],[Summer 2018 Price Check]]*Table1[[#This Row],[Spring 2019 Students]]</f>
        <v>0</v>
      </c>
      <c r="BP265" s="16">
        <f t="shared" si="226"/>
        <v>0</v>
      </c>
      <c r="BQ265" s="20">
        <f t="shared" si="227"/>
        <v>0</v>
      </c>
      <c r="BR265" s="13" t="s">
        <v>858</v>
      </c>
      <c r="BS265" s="15">
        <v>0</v>
      </c>
      <c r="BT265" s="15">
        <v>0</v>
      </c>
      <c r="BU265" s="15">
        <v>0</v>
      </c>
      <c r="BV265" s="15">
        <f t="shared" si="225"/>
        <v>0</v>
      </c>
      <c r="BW265" s="20">
        <v>0</v>
      </c>
      <c r="BX265" s="16">
        <f t="shared" si="228"/>
        <v>0</v>
      </c>
      <c r="BY265" s="20">
        <v>0</v>
      </c>
      <c r="BZ265" s="15">
        <f>IF(Table1[[#This Row],[Check 3 Status]]="Continued", Table1[[#This Row],[Check 3 Students Summer]], 0)</f>
        <v>0</v>
      </c>
      <c r="CA265" s="16">
        <f>Table1[[#This Row],[Check 3 Per Student Savings]]*BZ265</f>
        <v>0</v>
      </c>
      <c r="CB265" s="15">
        <f>IF(Table1[[#This Row],[Check 3 Status]]="Continued", Table1[[#This Row],[Check 3 Students Fall]], 0)</f>
        <v>0</v>
      </c>
      <c r="CC265" s="16">
        <f>Table1[[#This Row],[Check 3 Per Student Savings]]*CB265</f>
        <v>0</v>
      </c>
      <c r="CD265" s="15">
        <f>IF(Table1[[#This Row],[Check 3 Status]]="Continued", Table1[[#This Row],[Check 3 Students Spring]], 0)</f>
        <v>0</v>
      </c>
      <c r="CE265" s="16">
        <f>Table1[[#This Row],[Check 3 Per Student Savings]]*CD265</f>
        <v>0</v>
      </c>
      <c r="CF265" s="15">
        <f t="shared" si="229"/>
        <v>0</v>
      </c>
      <c r="CG265" s="16">
        <f t="shared" si="230"/>
        <v>0</v>
      </c>
      <c r="CH265" s="16" t="s">
        <v>858</v>
      </c>
      <c r="CI265" s="15">
        <v>0</v>
      </c>
      <c r="CJ265" s="15">
        <v>0</v>
      </c>
      <c r="CK265" s="15">
        <v>0</v>
      </c>
      <c r="CL265" s="15">
        <f t="shared" si="224"/>
        <v>0</v>
      </c>
      <c r="CM265" s="16">
        <v>0</v>
      </c>
      <c r="CN265" s="16">
        <f t="shared" si="231"/>
        <v>0</v>
      </c>
      <c r="CO265" s="15">
        <f>IF(Table1[[#This Row],[Check 4 Status]]="Continued", Table1[[#This Row],[Check 4 Students Summer]], 0)</f>
        <v>0</v>
      </c>
      <c r="CP265" s="20">
        <f>Table1[[#This Row],[Check 4 Per Student Savings]]*CO265</f>
        <v>0</v>
      </c>
      <c r="CQ265" s="15">
        <f>IF(Table1[[#This Row],[Check 4 Status]]="Continued", Table1[[#This Row],[Check 4 Students Fall]], 0)</f>
        <v>0</v>
      </c>
      <c r="CR265" s="16">
        <f>Table1[[#This Row],[Check 4 Per Student Savings]]*CQ265</f>
        <v>0</v>
      </c>
      <c r="CS265" s="15">
        <f>IF(Table1[[#This Row],[Check 4 Status]]="Continued", Table1[[#This Row],[Check 4 Students Spring]], 0)</f>
        <v>0</v>
      </c>
      <c r="CT265" s="20">
        <f>Table1[[#This Row],[Check 4 Per Student Savings]]*CS265</f>
        <v>0</v>
      </c>
      <c r="CU265" s="89">
        <f t="shared" si="232"/>
        <v>0</v>
      </c>
      <c r="CV265" s="20">
        <f t="shared" si="233"/>
        <v>0</v>
      </c>
      <c r="CW265" s="20" t="s">
        <v>858</v>
      </c>
      <c r="CX265" s="15">
        <v>0</v>
      </c>
      <c r="CY265" s="15">
        <v>0</v>
      </c>
      <c r="CZ265" s="15">
        <v>0</v>
      </c>
      <c r="DA265" s="15">
        <f t="shared" si="234"/>
        <v>0</v>
      </c>
      <c r="DB265" s="20">
        <v>0</v>
      </c>
      <c r="DC265" s="20">
        <f t="shared" si="235"/>
        <v>0</v>
      </c>
      <c r="DD265" s="23" t="s">
        <v>136</v>
      </c>
      <c r="DE265" s="15">
        <f>IF(Table1[[#This Row],[Check 5 Status]]="Continued", Table1[[#This Row],[Check 5 Students Summer]], 0)</f>
        <v>0</v>
      </c>
      <c r="DF265" s="20">
        <f>Table1[[#This Row],[Check 5 Per Student Savings]]*DE265</f>
        <v>0</v>
      </c>
      <c r="DG265" s="15">
        <f>IF(Table1[[#This Row],[Check 5 Status]]="Continued", Table1[[#This Row],[Check 5 Students Fall]], 0)</f>
        <v>0</v>
      </c>
      <c r="DH265" s="20">
        <f>Table1[[#This Row],[Check 5 Per Student Savings]]*DG265</f>
        <v>0</v>
      </c>
      <c r="DI265" s="15">
        <f>IF(Table1[[#This Row],[Check 5 Status]]="Continued", Table1[[#This Row],[Check 5 Students Spring]], 0)</f>
        <v>0</v>
      </c>
      <c r="DJ265" s="20">
        <f>Table1[[#This Row],[Check 5 Per Student Savings]]*DI265</f>
        <v>0</v>
      </c>
      <c r="DK265" s="15">
        <f t="shared" si="236"/>
        <v>0</v>
      </c>
      <c r="DL265" s="20">
        <f t="shared" si="237"/>
        <v>0</v>
      </c>
      <c r="DM265" s="20" t="s">
        <v>858</v>
      </c>
      <c r="DN265" s="15">
        <v>0</v>
      </c>
      <c r="DO265" s="15">
        <v>0</v>
      </c>
      <c r="DP265" s="15">
        <v>0</v>
      </c>
      <c r="DQ265" s="15">
        <f t="shared" si="238"/>
        <v>0</v>
      </c>
      <c r="DR265" s="20">
        <v>0</v>
      </c>
      <c r="DS265" s="20">
        <f t="shared" si="239"/>
        <v>0</v>
      </c>
      <c r="DT265" s="23" t="s">
        <v>136</v>
      </c>
      <c r="DU265" s="15">
        <f>IF(Table1[[#This Row],[Check 6 Status]]="Continued", Table1[[#This Row],[Check 6 Students Summer]], 0)</f>
        <v>0</v>
      </c>
      <c r="DV265" s="20">
        <f>Table1[[#This Row],[Check 6 Per Student Savings]]*DU265</f>
        <v>0</v>
      </c>
      <c r="DW265" s="15">
        <f>IF(Table1[[#This Row],[Check 6 Status]]="Continued", Table1[[#This Row],[Check 6 Students Fall]], 0)</f>
        <v>0</v>
      </c>
      <c r="DX265" s="20">
        <f>Table1[[#This Row],[Check 6 Per Student Savings]]*DW265</f>
        <v>0</v>
      </c>
      <c r="DY265" s="15">
        <f>IF(Table1[[#This Row],[Check 6 Status]]="Continued", Table1[[#This Row],[Check 6 Students Spring]], 0)</f>
        <v>0</v>
      </c>
      <c r="DZ265" s="20">
        <f>Table1[[#This Row],[Check 6 Per Student Savings]]*DY265</f>
        <v>0</v>
      </c>
      <c r="EA265" s="15">
        <f t="shared" si="240"/>
        <v>0</v>
      </c>
      <c r="EB265" s="20">
        <f t="shared" si="241"/>
        <v>0</v>
      </c>
      <c r="EC265"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265"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265" s="20">
        <f>Table1[[#This Row],[Grand Total Savings]]/Table1[[#This Row],[Total Award]]</f>
        <v>0</v>
      </c>
      <c r="EF265" s="13"/>
      <c r="EG265" s="13"/>
      <c r="EH265" s="13"/>
      <c r="EI265" s="13"/>
      <c r="EJ265" s="13"/>
      <c r="EK265" s="13"/>
      <c r="EL265" s="13"/>
      <c r="FB265" s="13"/>
      <c r="FC265" s="13"/>
      <c r="FD265" s="13"/>
      <c r="FE265" s="13"/>
    </row>
    <row r="266" spans="1:161" x14ac:dyDescent="0.25">
      <c r="A266" s="116" t="s">
        <v>1090</v>
      </c>
      <c r="B266" s="126" t="s">
        <v>977</v>
      </c>
      <c r="C266" s="23" t="s">
        <v>3</v>
      </c>
      <c r="D266" s="13" t="s">
        <v>856</v>
      </c>
      <c r="E266" s="13" t="s">
        <v>249</v>
      </c>
      <c r="F266" s="52">
        <v>1600</v>
      </c>
      <c r="G266" s="23" t="s">
        <v>136</v>
      </c>
      <c r="H266" s="28" t="s">
        <v>1091</v>
      </c>
      <c r="I266" s="28" t="s">
        <v>1092</v>
      </c>
      <c r="J266" s="28" t="s">
        <v>1093</v>
      </c>
      <c r="K266" s="28" t="s">
        <v>1094</v>
      </c>
      <c r="L266" s="28" t="s">
        <v>188</v>
      </c>
      <c r="M266" s="13" t="s">
        <v>857</v>
      </c>
      <c r="N266" s="13" t="s">
        <v>857</v>
      </c>
      <c r="O266" s="13" t="s">
        <v>857</v>
      </c>
      <c r="P266" s="20">
        <v>0</v>
      </c>
      <c r="Q266" s="20">
        <v>0</v>
      </c>
      <c r="R266" s="20">
        <v>0</v>
      </c>
      <c r="S266" s="15">
        <v>0</v>
      </c>
      <c r="T266" s="15">
        <v>0</v>
      </c>
      <c r="U266" s="15">
        <v>0</v>
      </c>
      <c r="V266" s="20" t="s">
        <v>857</v>
      </c>
      <c r="W266" s="13" t="s">
        <v>144</v>
      </c>
      <c r="Z266" s="13" t="s">
        <v>858</v>
      </c>
      <c r="AA266" s="15">
        <v>0</v>
      </c>
      <c r="AB266" s="16">
        <v>0</v>
      </c>
      <c r="AC266" s="15">
        <v>0</v>
      </c>
      <c r="AD266" s="16">
        <v>0</v>
      </c>
      <c r="AE266" s="15">
        <v>0</v>
      </c>
      <c r="AF266" s="16">
        <v>0</v>
      </c>
      <c r="AG266" s="15">
        <v>0</v>
      </c>
      <c r="AH266" s="16">
        <v>0</v>
      </c>
      <c r="AI266" s="15">
        <v>0</v>
      </c>
      <c r="AJ266" s="16">
        <v>0</v>
      </c>
      <c r="AK266" s="15">
        <v>0</v>
      </c>
      <c r="AL266" s="16">
        <v>0</v>
      </c>
      <c r="AM266" s="15">
        <v>0</v>
      </c>
      <c r="AN266" s="16">
        <v>0</v>
      </c>
      <c r="AO266" s="16">
        <v>0</v>
      </c>
      <c r="AP266" s="16">
        <v>0</v>
      </c>
      <c r="AQ266" s="16">
        <v>0</v>
      </c>
      <c r="AR266" s="16">
        <v>0</v>
      </c>
      <c r="AS266" s="16">
        <v>0</v>
      </c>
      <c r="AT266" s="16">
        <v>0</v>
      </c>
      <c r="AU266" s="16">
        <v>0</v>
      </c>
      <c r="AV266" s="16">
        <v>0</v>
      </c>
      <c r="AW266" s="16">
        <v>0</v>
      </c>
      <c r="AX266" s="16">
        <v>0</v>
      </c>
      <c r="AY266" s="16">
        <v>0</v>
      </c>
      <c r="AZ266" s="16">
        <v>0</v>
      </c>
      <c r="BA266" s="16">
        <v>0</v>
      </c>
      <c r="BB266" s="16">
        <v>0</v>
      </c>
      <c r="BC266" s="13" t="s">
        <v>858</v>
      </c>
      <c r="BD266" s="16">
        <v>0</v>
      </c>
      <c r="BE266" s="16">
        <v>0</v>
      </c>
      <c r="BF266" s="16">
        <v>0</v>
      </c>
      <c r="BG266" s="16">
        <v>0</v>
      </c>
      <c r="BH266" s="20">
        <v>0</v>
      </c>
      <c r="BI266" s="20">
        <v>0</v>
      </c>
      <c r="BJ266" s="16">
        <v>0</v>
      </c>
      <c r="BK266" s="16">
        <v>0</v>
      </c>
      <c r="BL266" s="16">
        <v>0</v>
      </c>
      <c r="BM266" s="16">
        <v>0</v>
      </c>
      <c r="BN266" s="15">
        <v>0</v>
      </c>
      <c r="BO266" s="16">
        <f>Table1[[#This Row],[Summer 2018 Price Check]]*Table1[[#This Row],[Spring 2019 Students]]</f>
        <v>0</v>
      </c>
      <c r="BP266" s="16">
        <f t="shared" si="226"/>
        <v>0</v>
      </c>
      <c r="BQ266" s="20">
        <f t="shared" si="227"/>
        <v>0</v>
      </c>
      <c r="BR266" s="13" t="s">
        <v>858</v>
      </c>
      <c r="BS266" s="15">
        <v>0</v>
      </c>
      <c r="BT266" s="15">
        <v>0</v>
      </c>
      <c r="BU266" s="15">
        <v>0</v>
      </c>
      <c r="BV266" s="15">
        <f t="shared" si="225"/>
        <v>0</v>
      </c>
      <c r="BW266" s="20">
        <v>0</v>
      </c>
      <c r="BX266" s="16">
        <f t="shared" si="228"/>
        <v>0</v>
      </c>
      <c r="BY266" s="20">
        <v>0</v>
      </c>
      <c r="BZ266" s="15">
        <f>IF(Table1[[#This Row],[Check 3 Status]]="Continued", Table1[[#This Row],[Check 3 Students Summer]], 0)</f>
        <v>0</v>
      </c>
      <c r="CA266" s="16">
        <f>Table1[[#This Row],[Check 3 Per Student Savings]]*BZ266</f>
        <v>0</v>
      </c>
      <c r="CB266" s="15">
        <f>IF(Table1[[#This Row],[Check 3 Status]]="Continued", Table1[[#This Row],[Check 3 Students Fall]], 0)</f>
        <v>0</v>
      </c>
      <c r="CC266" s="16">
        <f>Table1[[#This Row],[Check 3 Per Student Savings]]*CB266</f>
        <v>0</v>
      </c>
      <c r="CD266" s="15">
        <f>IF(Table1[[#This Row],[Check 3 Status]]="Continued", Table1[[#This Row],[Check 3 Students Spring]], 0)</f>
        <v>0</v>
      </c>
      <c r="CE266" s="16">
        <f>Table1[[#This Row],[Check 3 Per Student Savings]]*CD266</f>
        <v>0</v>
      </c>
      <c r="CF266" s="15">
        <f t="shared" si="229"/>
        <v>0</v>
      </c>
      <c r="CG266" s="16">
        <f t="shared" si="230"/>
        <v>0</v>
      </c>
      <c r="CH266" s="16" t="s">
        <v>858</v>
      </c>
      <c r="CI266" s="15">
        <v>0</v>
      </c>
      <c r="CJ266" s="15">
        <v>0</v>
      </c>
      <c r="CK266" s="15">
        <v>0</v>
      </c>
      <c r="CL266" s="15">
        <f t="shared" si="224"/>
        <v>0</v>
      </c>
      <c r="CM266" s="16">
        <v>0</v>
      </c>
      <c r="CN266" s="16">
        <f t="shared" si="231"/>
        <v>0</v>
      </c>
      <c r="CO266" s="15">
        <f>IF(Table1[[#This Row],[Check 4 Status]]="Continued", Table1[[#This Row],[Check 4 Students Summer]], 0)</f>
        <v>0</v>
      </c>
      <c r="CP266" s="20">
        <f>Table1[[#This Row],[Check 4 Per Student Savings]]*CO266</f>
        <v>0</v>
      </c>
      <c r="CQ266" s="15">
        <f>IF(Table1[[#This Row],[Check 4 Status]]="Continued", Table1[[#This Row],[Check 4 Students Fall]], 0)</f>
        <v>0</v>
      </c>
      <c r="CR266" s="16">
        <f>Table1[[#This Row],[Check 4 Per Student Savings]]*CQ266</f>
        <v>0</v>
      </c>
      <c r="CS266" s="15">
        <f>IF(Table1[[#This Row],[Check 4 Status]]="Continued", Table1[[#This Row],[Check 4 Students Spring]], 0)</f>
        <v>0</v>
      </c>
      <c r="CT266" s="20">
        <f>Table1[[#This Row],[Check 4 Per Student Savings]]*CS266</f>
        <v>0</v>
      </c>
      <c r="CU266" s="89">
        <f t="shared" si="232"/>
        <v>0</v>
      </c>
      <c r="CV266" s="20">
        <f t="shared" si="233"/>
        <v>0</v>
      </c>
      <c r="CW266" s="20" t="s">
        <v>858</v>
      </c>
      <c r="CX266" s="15">
        <v>0</v>
      </c>
      <c r="CY266" s="15">
        <v>0</v>
      </c>
      <c r="CZ266" s="15">
        <v>0</v>
      </c>
      <c r="DA266" s="15">
        <f t="shared" si="234"/>
        <v>0</v>
      </c>
      <c r="DB266" s="20">
        <v>0</v>
      </c>
      <c r="DC266" s="20">
        <f t="shared" si="235"/>
        <v>0</v>
      </c>
      <c r="DD266" s="23" t="s">
        <v>136</v>
      </c>
      <c r="DE266" s="15">
        <f>IF(Table1[[#This Row],[Check 5 Status]]="Continued", Table1[[#This Row],[Check 5 Students Summer]], 0)</f>
        <v>0</v>
      </c>
      <c r="DF266" s="20">
        <f>Table1[[#This Row],[Check 5 Per Student Savings]]*DE266</f>
        <v>0</v>
      </c>
      <c r="DG266" s="15">
        <f>IF(Table1[[#This Row],[Check 5 Status]]="Continued", Table1[[#This Row],[Check 5 Students Fall]], 0)</f>
        <v>0</v>
      </c>
      <c r="DH266" s="20">
        <f>Table1[[#This Row],[Check 5 Per Student Savings]]*DG266</f>
        <v>0</v>
      </c>
      <c r="DI266" s="15">
        <f>IF(Table1[[#This Row],[Check 5 Status]]="Continued", Table1[[#This Row],[Check 5 Students Spring]], 0)</f>
        <v>0</v>
      </c>
      <c r="DJ266" s="20">
        <f>Table1[[#This Row],[Check 5 Per Student Savings]]*DI266</f>
        <v>0</v>
      </c>
      <c r="DK266" s="15">
        <f t="shared" si="236"/>
        <v>0</v>
      </c>
      <c r="DL266" s="20">
        <f t="shared" si="237"/>
        <v>0</v>
      </c>
      <c r="DM266" s="20" t="s">
        <v>858</v>
      </c>
      <c r="DN266" s="15">
        <v>0</v>
      </c>
      <c r="DO266" s="15">
        <v>0</v>
      </c>
      <c r="DP266" s="15">
        <v>0</v>
      </c>
      <c r="DQ266" s="15">
        <f t="shared" si="238"/>
        <v>0</v>
      </c>
      <c r="DR266" s="20">
        <v>0</v>
      </c>
      <c r="DS266" s="20">
        <f t="shared" si="239"/>
        <v>0</v>
      </c>
      <c r="DT266" s="23" t="s">
        <v>136</v>
      </c>
      <c r="DU266" s="15">
        <f>IF(Table1[[#This Row],[Check 6 Status]]="Continued", Table1[[#This Row],[Check 6 Students Summer]], 0)</f>
        <v>0</v>
      </c>
      <c r="DV266" s="20">
        <f>Table1[[#This Row],[Check 6 Per Student Savings]]*DU266</f>
        <v>0</v>
      </c>
      <c r="DW266" s="15">
        <f>IF(Table1[[#This Row],[Check 6 Status]]="Continued", Table1[[#This Row],[Check 6 Students Fall]], 0)</f>
        <v>0</v>
      </c>
      <c r="DX266" s="20">
        <f>Table1[[#This Row],[Check 6 Per Student Savings]]*DW266</f>
        <v>0</v>
      </c>
      <c r="DY266" s="15">
        <f>IF(Table1[[#This Row],[Check 6 Status]]="Continued", Table1[[#This Row],[Check 6 Students Spring]], 0)</f>
        <v>0</v>
      </c>
      <c r="DZ266" s="20">
        <f>Table1[[#This Row],[Check 6 Per Student Savings]]*DY266</f>
        <v>0</v>
      </c>
      <c r="EA266" s="15">
        <f t="shared" si="240"/>
        <v>0</v>
      </c>
      <c r="EB266" s="20">
        <f t="shared" si="241"/>
        <v>0</v>
      </c>
      <c r="EC266"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266"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266" s="20">
        <f>Table1[[#This Row],[Grand Total Savings]]/Table1[[#This Row],[Total Award]]</f>
        <v>0</v>
      </c>
      <c r="EF266" s="13"/>
      <c r="EG266" s="13"/>
      <c r="EH266" s="13"/>
      <c r="EI266" s="13"/>
      <c r="EJ266" s="13"/>
      <c r="EK266" s="13"/>
      <c r="EL266" s="13"/>
      <c r="FB266" s="13"/>
      <c r="FC266" s="13"/>
      <c r="FD266" s="13"/>
      <c r="FE266" s="13"/>
    </row>
    <row r="267" spans="1:161" x14ac:dyDescent="0.25">
      <c r="A267" s="116" t="s">
        <v>1095</v>
      </c>
      <c r="B267" s="126" t="s">
        <v>977</v>
      </c>
      <c r="C267" s="23" t="s">
        <v>3</v>
      </c>
      <c r="D267" s="13" t="s">
        <v>856</v>
      </c>
      <c r="E267" s="13" t="s">
        <v>279</v>
      </c>
      <c r="F267" s="52">
        <v>4800</v>
      </c>
      <c r="G267" s="23" t="s">
        <v>136</v>
      </c>
      <c r="H267" s="28" t="s">
        <v>919</v>
      </c>
      <c r="I267" s="28" t="s">
        <v>920</v>
      </c>
      <c r="J267" s="28" t="s">
        <v>1096</v>
      </c>
      <c r="K267" s="28" t="s">
        <v>1097</v>
      </c>
      <c r="L267" s="28" t="s">
        <v>201</v>
      </c>
      <c r="M267" s="13" t="s">
        <v>857</v>
      </c>
      <c r="N267" s="13" t="s">
        <v>857</v>
      </c>
      <c r="O267" s="13" t="s">
        <v>857</v>
      </c>
      <c r="P267" s="20">
        <v>0</v>
      </c>
      <c r="Q267" s="20">
        <v>0</v>
      </c>
      <c r="R267" s="20">
        <v>0</v>
      </c>
      <c r="S267" s="15">
        <v>0</v>
      </c>
      <c r="T267" s="15">
        <v>0</v>
      </c>
      <c r="U267" s="15">
        <v>0</v>
      </c>
      <c r="V267" s="20" t="s">
        <v>857</v>
      </c>
      <c r="W267" s="13" t="s">
        <v>144</v>
      </c>
      <c r="Z267" s="13" t="s">
        <v>858</v>
      </c>
      <c r="AA267" s="15">
        <v>0</v>
      </c>
      <c r="AB267" s="16">
        <v>0</v>
      </c>
      <c r="AC267" s="15">
        <v>0</v>
      </c>
      <c r="AD267" s="16">
        <v>0</v>
      </c>
      <c r="AE267" s="15">
        <v>0</v>
      </c>
      <c r="AF267" s="16">
        <v>0</v>
      </c>
      <c r="AG267" s="15">
        <v>0</v>
      </c>
      <c r="AH267" s="16">
        <v>0</v>
      </c>
      <c r="AI267" s="15">
        <v>0</v>
      </c>
      <c r="AJ267" s="16">
        <v>0</v>
      </c>
      <c r="AK267" s="15">
        <v>0</v>
      </c>
      <c r="AL267" s="16">
        <v>0</v>
      </c>
      <c r="AM267" s="15">
        <v>0</v>
      </c>
      <c r="AN267" s="16">
        <v>0</v>
      </c>
      <c r="AO267" s="16">
        <v>0</v>
      </c>
      <c r="AP267" s="16">
        <v>0</v>
      </c>
      <c r="AQ267" s="16">
        <v>0</v>
      </c>
      <c r="AR267" s="16">
        <v>0</v>
      </c>
      <c r="AS267" s="16">
        <v>0</v>
      </c>
      <c r="AT267" s="16">
        <v>0</v>
      </c>
      <c r="AU267" s="16">
        <v>0</v>
      </c>
      <c r="AV267" s="16">
        <v>0</v>
      </c>
      <c r="AW267" s="16">
        <v>0</v>
      </c>
      <c r="AX267" s="16">
        <v>0</v>
      </c>
      <c r="AY267" s="16">
        <v>0</v>
      </c>
      <c r="AZ267" s="16">
        <v>0</v>
      </c>
      <c r="BA267" s="16">
        <v>0</v>
      </c>
      <c r="BB267" s="16">
        <v>0</v>
      </c>
      <c r="BC267" s="13" t="s">
        <v>858</v>
      </c>
      <c r="BD267" s="16">
        <v>0</v>
      </c>
      <c r="BE267" s="16">
        <v>0</v>
      </c>
      <c r="BF267" s="16">
        <v>0</v>
      </c>
      <c r="BG267" s="16">
        <v>0</v>
      </c>
      <c r="BH267" s="20">
        <v>0</v>
      </c>
      <c r="BI267" s="20">
        <v>0</v>
      </c>
      <c r="BJ267" s="16">
        <v>0</v>
      </c>
      <c r="BK267" s="16">
        <v>0</v>
      </c>
      <c r="BL267" s="16">
        <v>0</v>
      </c>
      <c r="BM267" s="16">
        <v>0</v>
      </c>
      <c r="BN267" s="15">
        <v>0</v>
      </c>
      <c r="BO267" s="16">
        <f>Table1[[#This Row],[Summer 2018 Price Check]]*Table1[[#This Row],[Spring 2019 Students]]</f>
        <v>0</v>
      </c>
      <c r="BP267" s="16">
        <f t="shared" si="226"/>
        <v>0</v>
      </c>
      <c r="BQ267" s="20">
        <f t="shared" si="227"/>
        <v>0</v>
      </c>
      <c r="BR267" s="13" t="s">
        <v>858</v>
      </c>
      <c r="BS267" s="15">
        <v>0</v>
      </c>
      <c r="BT267" s="15">
        <v>0</v>
      </c>
      <c r="BU267" s="15">
        <v>0</v>
      </c>
      <c r="BV267" s="15">
        <f t="shared" si="225"/>
        <v>0</v>
      </c>
      <c r="BW267" s="20">
        <v>0</v>
      </c>
      <c r="BX267" s="16">
        <f t="shared" si="228"/>
        <v>0</v>
      </c>
      <c r="BY267" s="20">
        <v>0</v>
      </c>
      <c r="BZ267" s="15">
        <f>IF(Table1[[#This Row],[Check 3 Status]]="Continued", Table1[[#This Row],[Check 3 Students Summer]], 0)</f>
        <v>0</v>
      </c>
      <c r="CA267" s="16">
        <f>Table1[[#This Row],[Check 3 Per Student Savings]]*BZ267</f>
        <v>0</v>
      </c>
      <c r="CB267" s="15">
        <f>IF(Table1[[#This Row],[Check 3 Status]]="Continued", Table1[[#This Row],[Check 3 Students Fall]], 0)</f>
        <v>0</v>
      </c>
      <c r="CC267" s="16">
        <f>Table1[[#This Row],[Check 3 Per Student Savings]]*CB267</f>
        <v>0</v>
      </c>
      <c r="CD267" s="15">
        <f>IF(Table1[[#This Row],[Check 3 Status]]="Continued", Table1[[#This Row],[Check 3 Students Spring]], 0)</f>
        <v>0</v>
      </c>
      <c r="CE267" s="16">
        <f>Table1[[#This Row],[Check 3 Per Student Savings]]*CD267</f>
        <v>0</v>
      </c>
      <c r="CF267" s="15">
        <f t="shared" si="229"/>
        <v>0</v>
      </c>
      <c r="CG267" s="16">
        <f t="shared" si="230"/>
        <v>0</v>
      </c>
      <c r="CH267" s="16" t="s">
        <v>858</v>
      </c>
      <c r="CI267" s="15">
        <v>0</v>
      </c>
      <c r="CJ267" s="15">
        <v>0</v>
      </c>
      <c r="CK267" s="15">
        <v>0</v>
      </c>
      <c r="CL267" s="15">
        <f t="shared" si="224"/>
        <v>0</v>
      </c>
      <c r="CM267" s="16">
        <v>0</v>
      </c>
      <c r="CN267" s="16">
        <f t="shared" si="231"/>
        <v>0</v>
      </c>
      <c r="CO267" s="15">
        <f>IF(Table1[[#This Row],[Check 4 Status]]="Continued", Table1[[#This Row],[Check 4 Students Summer]], 0)</f>
        <v>0</v>
      </c>
      <c r="CP267" s="20">
        <f>Table1[[#This Row],[Check 4 Per Student Savings]]*CO267</f>
        <v>0</v>
      </c>
      <c r="CQ267" s="15">
        <f>IF(Table1[[#This Row],[Check 4 Status]]="Continued", Table1[[#This Row],[Check 4 Students Fall]], 0)</f>
        <v>0</v>
      </c>
      <c r="CR267" s="16">
        <f>Table1[[#This Row],[Check 4 Per Student Savings]]*CQ267</f>
        <v>0</v>
      </c>
      <c r="CS267" s="15">
        <f>IF(Table1[[#This Row],[Check 4 Status]]="Continued", Table1[[#This Row],[Check 4 Students Spring]], 0)</f>
        <v>0</v>
      </c>
      <c r="CT267" s="20">
        <f>Table1[[#This Row],[Check 4 Per Student Savings]]*CS267</f>
        <v>0</v>
      </c>
      <c r="CU267" s="89">
        <f t="shared" si="232"/>
        <v>0</v>
      </c>
      <c r="CV267" s="20">
        <f t="shared" si="233"/>
        <v>0</v>
      </c>
      <c r="CW267" s="20" t="s">
        <v>858</v>
      </c>
      <c r="CX267" s="15">
        <v>0</v>
      </c>
      <c r="CY267" s="15">
        <v>0</v>
      </c>
      <c r="CZ267" s="15">
        <v>0</v>
      </c>
      <c r="DA267" s="15">
        <f t="shared" si="234"/>
        <v>0</v>
      </c>
      <c r="DB267" s="20">
        <v>0</v>
      </c>
      <c r="DC267" s="20">
        <f t="shared" si="235"/>
        <v>0</v>
      </c>
      <c r="DD267" s="23" t="s">
        <v>136</v>
      </c>
      <c r="DE267" s="15">
        <f>IF(Table1[[#This Row],[Check 5 Status]]="Continued", Table1[[#This Row],[Check 5 Students Summer]], 0)</f>
        <v>0</v>
      </c>
      <c r="DF267" s="20">
        <f>Table1[[#This Row],[Check 5 Per Student Savings]]*DE267</f>
        <v>0</v>
      </c>
      <c r="DG267" s="15">
        <f>IF(Table1[[#This Row],[Check 5 Status]]="Continued", Table1[[#This Row],[Check 5 Students Fall]], 0)</f>
        <v>0</v>
      </c>
      <c r="DH267" s="20">
        <f>Table1[[#This Row],[Check 5 Per Student Savings]]*DG267</f>
        <v>0</v>
      </c>
      <c r="DI267" s="15">
        <f>IF(Table1[[#This Row],[Check 5 Status]]="Continued", Table1[[#This Row],[Check 5 Students Spring]], 0)</f>
        <v>0</v>
      </c>
      <c r="DJ267" s="20">
        <f>Table1[[#This Row],[Check 5 Per Student Savings]]*DI267</f>
        <v>0</v>
      </c>
      <c r="DK267" s="15">
        <f t="shared" si="236"/>
        <v>0</v>
      </c>
      <c r="DL267" s="20">
        <f t="shared" si="237"/>
        <v>0</v>
      </c>
      <c r="DM267" s="20" t="s">
        <v>858</v>
      </c>
      <c r="DN267" s="15">
        <v>0</v>
      </c>
      <c r="DO267" s="15">
        <v>0</v>
      </c>
      <c r="DP267" s="15">
        <v>0</v>
      </c>
      <c r="DQ267" s="15">
        <f t="shared" si="238"/>
        <v>0</v>
      </c>
      <c r="DR267" s="20">
        <v>0</v>
      </c>
      <c r="DS267" s="20">
        <f t="shared" si="239"/>
        <v>0</v>
      </c>
      <c r="DT267" s="23" t="s">
        <v>136</v>
      </c>
      <c r="DU267" s="15">
        <f>IF(Table1[[#This Row],[Check 6 Status]]="Continued", Table1[[#This Row],[Check 6 Students Summer]], 0)</f>
        <v>0</v>
      </c>
      <c r="DV267" s="20">
        <f>Table1[[#This Row],[Check 6 Per Student Savings]]*DU267</f>
        <v>0</v>
      </c>
      <c r="DW267" s="15">
        <f>IF(Table1[[#This Row],[Check 6 Status]]="Continued", Table1[[#This Row],[Check 6 Students Fall]], 0)</f>
        <v>0</v>
      </c>
      <c r="DX267" s="20">
        <f>Table1[[#This Row],[Check 6 Per Student Savings]]*DW267</f>
        <v>0</v>
      </c>
      <c r="DY267" s="15">
        <f>IF(Table1[[#This Row],[Check 6 Status]]="Continued", Table1[[#This Row],[Check 6 Students Spring]], 0)</f>
        <v>0</v>
      </c>
      <c r="DZ267" s="20">
        <f>Table1[[#This Row],[Check 6 Per Student Savings]]*DY267</f>
        <v>0</v>
      </c>
      <c r="EA267" s="15">
        <f t="shared" si="240"/>
        <v>0</v>
      </c>
      <c r="EB267" s="20">
        <f t="shared" si="241"/>
        <v>0</v>
      </c>
      <c r="EC267"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267"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267" s="20">
        <f>Table1[[#This Row],[Grand Total Savings]]/Table1[[#This Row],[Total Award]]</f>
        <v>0</v>
      </c>
      <c r="EF267" s="13"/>
      <c r="EG267" s="13"/>
      <c r="EH267" s="13"/>
      <c r="EI267" s="13"/>
      <c r="EJ267" s="13"/>
      <c r="EK267" s="13"/>
      <c r="EL267" s="13"/>
      <c r="FB267" s="13"/>
      <c r="FC267" s="13"/>
      <c r="FD267" s="13"/>
      <c r="FE267" s="13"/>
    </row>
    <row r="268" spans="1:161" x14ac:dyDescent="0.25">
      <c r="A268" s="116" t="s">
        <v>1098</v>
      </c>
      <c r="B268" s="126" t="s">
        <v>977</v>
      </c>
      <c r="C268" s="23" t="s">
        <v>3</v>
      </c>
      <c r="D268" s="13" t="s">
        <v>856</v>
      </c>
      <c r="E268" s="13" t="s">
        <v>279</v>
      </c>
      <c r="F268" s="52">
        <v>4800</v>
      </c>
      <c r="G268" s="23" t="s">
        <v>136</v>
      </c>
      <c r="H268" s="28" t="s">
        <v>750</v>
      </c>
      <c r="I268" s="28" t="s">
        <v>1099</v>
      </c>
      <c r="J268" s="28" t="s">
        <v>1100</v>
      </c>
      <c r="K268" s="28" t="s">
        <v>1101</v>
      </c>
      <c r="L268" s="28" t="s">
        <v>201</v>
      </c>
      <c r="M268" s="13" t="s">
        <v>857</v>
      </c>
      <c r="N268" s="13" t="s">
        <v>857</v>
      </c>
      <c r="O268" s="13" t="s">
        <v>857</v>
      </c>
      <c r="P268" s="20">
        <v>0</v>
      </c>
      <c r="Q268" s="20">
        <v>0</v>
      </c>
      <c r="R268" s="20">
        <v>0</v>
      </c>
      <c r="S268" s="15">
        <v>0</v>
      </c>
      <c r="T268" s="15">
        <v>0</v>
      </c>
      <c r="U268" s="15">
        <v>0</v>
      </c>
      <c r="V268" s="20" t="s">
        <v>857</v>
      </c>
      <c r="W268" s="13" t="s">
        <v>144</v>
      </c>
      <c r="Z268" s="13" t="s">
        <v>858</v>
      </c>
      <c r="AA268" s="15">
        <v>0</v>
      </c>
      <c r="AB268" s="16">
        <v>0</v>
      </c>
      <c r="AC268" s="15">
        <v>0</v>
      </c>
      <c r="AD268" s="16">
        <v>0</v>
      </c>
      <c r="AE268" s="15">
        <v>0</v>
      </c>
      <c r="AF268" s="16">
        <v>0</v>
      </c>
      <c r="AG268" s="15">
        <v>0</v>
      </c>
      <c r="AH268" s="16">
        <v>0</v>
      </c>
      <c r="AI268" s="15">
        <v>0</v>
      </c>
      <c r="AJ268" s="16">
        <v>0</v>
      </c>
      <c r="AK268" s="15">
        <v>0</v>
      </c>
      <c r="AL268" s="16">
        <v>0</v>
      </c>
      <c r="AM268" s="15">
        <v>0</v>
      </c>
      <c r="AN268" s="16">
        <v>0</v>
      </c>
      <c r="AO268" s="16">
        <v>0</v>
      </c>
      <c r="AP268" s="16">
        <v>0</v>
      </c>
      <c r="AQ268" s="16">
        <v>0</v>
      </c>
      <c r="AR268" s="16">
        <v>0</v>
      </c>
      <c r="AS268" s="16">
        <v>0</v>
      </c>
      <c r="AT268" s="16">
        <v>0</v>
      </c>
      <c r="AU268" s="16">
        <v>0</v>
      </c>
      <c r="AV268" s="16">
        <v>0</v>
      </c>
      <c r="AW268" s="16">
        <v>0</v>
      </c>
      <c r="AX268" s="16">
        <v>0</v>
      </c>
      <c r="AY268" s="16">
        <v>0</v>
      </c>
      <c r="AZ268" s="16">
        <v>0</v>
      </c>
      <c r="BA268" s="16">
        <v>0</v>
      </c>
      <c r="BB268" s="16">
        <v>0</v>
      </c>
      <c r="BC268" s="13" t="s">
        <v>858</v>
      </c>
      <c r="BD268" s="16">
        <v>0</v>
      </c>
      <c r="BE268" s="16">
        <v>0</v>
      </c>
      <c r="BF268" s="16">
        <v>0</v>
      </c>
      <c r="BG268" s="16">
        <v>0</v>
      </c>
      <c r="BH268" s="20">
        <v>0</v>
      </c>
      <c r="BI268" s="20">
        <v>0</v>
      </c>
      <c r="BJ268" s="16">
        <v>0</v>
      </c>
      <c r="BK268" s="16">
        <v>0</v>
      </c>
      <c r="BL268" s="16">
        <v>0</v>
      </c>
      <c r="BM268" s="16">
        <v>0</v>
      </c>
      <c r="BN268" s="15">
        <v>0</v>
      </c>
      <c r="BO268" s="16">
        <f>Table1[[#This Row],[Summer 2018 Price Check]]*Table1[[#This Row],[Spring 2019 Students]]</f>
        <v>0</v>
      </c>
      <c r="BP268" s="16">
        <f t="shared" si="226"/>
        <v>0</v>
      </c>
      <c r="BQ268" s="20">
        <f t="shared" si="227"/>
        <v>0</v>
      </c>
      <c r="BR268" s="13" t="s">
        <v>858</v>
      </c>
      <c r="BS268" s="15">
        <v>0</v>
      </c>
      <c r="BT268" s="15">
        <v>0</v>
      </c>
      <c r="BU268" s="15">
        <v>0</v>
      </c>
      <c r="BV268" s="15">
        <f t="shared" si="225"/>
        <v>0</v>
      </c>
      <c r="BW268" s="20">
        <v>0</v>
      </c>
      <c r="BX268" s="16">
        <f t="shared" si="228"/>
        <v>0</v>
      </c>
      <c r="BY268" s="20">
        <v>0</v>
      </c>
      <c r="BZ268" s="15">
        <f>IF(Table1[[#This Row],[Check 3 Status]]="Continued", Table1[[#This Row],[Check 3 Students Summer]], 0)</f>
        <v>0</v>
      </c>
      <c r="CA268" s="16">
        <f>Table1[[#This Row],[Check 3 Per Student Savings]]*BZ268</f>
        <v>0</v>
      </c>
      <c r="CB268" s="15">
        <f>IF(Table1[[#This Row],[Check 3 Status]]="Continued", Table1[[#This Row],[Check 3 Students Fall]], 0)</f>
        <v>0</v>
      </c>
      <c r="CC268" s="16">
        <f>Table1[[#This Row],[Check 3 Per Student Savings]]*CB268</f>
        <v>0</v>
      </c>
      <c r="CD268" s="15">
        <f>IF(Table1[[#This Row],[Check 3 Status]]="Continued", Table1[[#This Row],[Check 3 Students Spring]], 0)</f>
        <v>0</v>
      </c>
      <c r="CE268" s="16">
        <f>Table1[[#This Row],[Check 3 Per Student Savings]]*CD268</f>
        <v>0</v>
      </c>
      <c r="CF268" s="15">
        <f t="shared" si="229"/>
        <v>0</v>
      </c>
      <c r="CG268" s="16">
        <f t="shared" si="230"/>
        <v>0</v>
      </c>
      <c r="CH268" s="16" t="s">
        <v>858</v>
      </c>
      <c r="CI268" s="15">
        <v>0</v>
      </c>
      <c r="CJ268" s="15">
        <v>0</v>
      </c>
      <c r="CK268" s="15">
        <v>0</v>
      </c>
      <c r="CL268" s="15">
        <f t="shared" si="224"/>
        <v>0</v>
      </c>
      <c r="CM268" s="16">
        <v>0</v>
      </c>
      <c r="CN268" s="16">
        <f t="shared" si="231"/>
        <v>0</v>
      </c>
      <c r="CO268" s="15">
        <f>IF(Table1[[#This Row],[Check 4 Status]]="Continued", Table1[[#This Row],[Check 4 Students Summer]], 0)</f>
        <v>0</v>
      </c>
      <c r="CP268" s="20">
        <f>Table1[[#This Row],[Check 4 Per Student Savings]]*CO268</f>
        <v>0</v>
      </c>
      <c r="CQ268" s="15">
        <f>IF(Table1[[#This Row],[Check 4 Status]]="Continued", Table1[[#This Row],[Check 4 Students Fall]], 0)</f>
        <v>0</v>
      </c>
      <c r="CR268" s="16">
        <f>Table1[[#This Row],[Check 4 Per Student Savings]]*CQ268</f>
        <v>0</v>
      </c>
      <c r="CS268" s="15">
        <f>IF(Table1[[#This Row],[Check 4 Status]]="Continued", Table1[[#This Row],[Check 4 Students Spring]], 0)</f>
        <v>0</v>
      </c>
      <c r="CT268" s="20">
        <f>Table1[[#This Row],[Check 4 Per Student Savings]]*CS268</f>
        <v>0</v>
      </c>
      <c r="CU268" s="89">
        <f t="shared" si="232"/>
        <v>0</v>
      </c>
      <c r="CV268" s="20">
        <f t="shared" si="233"/>
        <v>0</v>
      </c>
      <c r="CW268" s="20" t="s">
        <v>858</v>
      </c>
      <c r="CX268" s="15">
        <v>0</v>
      </c>
      <c r="CY268" s="15">
        <v>0</v>
      </c>
      <c r="CZ268" s="15">
        <v>0</v>
      </c>
      <c r="DA268" s="15">
        <f t="shared" si="234"/>
        <v>0</v>
      </c>
      <c r="DB268" s="20">
        <v>0</v>
      </c>
      <c r="DC268" s="20">
        <f t="shared" si="235"/>
        <v>0</v>
      </c>
      <c r="DD268" s="23" t="s">
        <v>136</v>
      </c>
      <c r="DE268" s="15">
        <f>IF(Table1[[#This Row],[Check 5 Status]]="Continued", Table1[[#This Row],[Check 5 Students Summer]], 0)</f>
        <v>0</v>
      </c>
      <c r="DF268" s="20">
        <f>Table1[[#This Row],[Check 5 Per Student Savings]]*DE268</f>
        <v>0</v>
      </c>
      <c r="DG268" s="15">
        <f>IF(Table1[[#This Row],[Check 5 Status]]="Continued", Table1[[#This Row],[Check 5 Students Fall]], 0)</f>
        <v>0</v>
      </c>
      <c r="DH268" s="20">
        <f>Table1[[#This Row],[Check 5 Per Student Savings]]*DG268</f>
        <v>0</v>
      </c>
      <c r="DI268" s="15">
        <f>IF(Table1[[#This Row],[Check 5 Status]]="Continued", Table1[[#This Row],[Check 5 Students Spring]], 0)</f>
        <v>0</v>
      </c>
      <c r="DJ268" s="20">
        <f>Table1[[#This Row],[Check 5 Per Student Savings]]*DI268</f>
        <v>0</v>
      </c>
      <c r="DK268" s="15">
        <f t="shared" si="236"/>
        <v>0</v>
      </c>
      <c r="DL268" s="20">
        <f t="shared" si="237"/>
        <v>0</v>
      </c>
      <c r="DM268" s="20" t="s">
        <v>858</v>
      </c>
      <c r="DN268" s="15">
        <v>0</v>
      </c>
      <c r="DO268" s="15">
        <v>0</v>
      </c>
      <c r="DP268" s="15">
        <v>0</v>
      </c>
      <c r="DQ268" s="15">
        <f t="shared" si="238"/>
        <v>0</v>
      </c>
      <c r="DR268" s="20">
        <v>0</v>
      </c>
      <c r="DS268" s="20">
        <f t="shared" si="239"/>
        <v>0</v>
      </c>
      <c r="DT268" s="23" t="s">
        <v>136</v>
      </c>
      <c r="DU268" s="15">
        <f>IF(Table1[[#This Row],[Check 6 Status]]="Continued", Table1[[#This Row],[Check 6 Students Summer]], 0)</f>
        <v>0</v>
      </c>
      <c r="DV268" s="20">
        <f>Table1[[#This Row],[Check 6 Per Student Savings]]*DU268</f>
        <v>0</v>
      </c>
      <c r="DW268" s="15">
        <f>IF(Table1[[#This Row],[Check 6 Status]]="Continued", Table1[[#This Row],[Check 6 Students Fall]], 0)</f>
        <v>0</v>
      </c>
      <c r="DX268" s="20">
        <f>Table1[[#This Row],[Check 6 Per Student Savings]]*DW268</f>
        <v>0</v>
      </c>
      <c r="DY268" s="15">
        <f>IF(Table1[[#This Row],[Check 6 Status]]="Continued", Table1[[#This Row],[Check 6 Students Spring]], 0)</f>
        <v>0</v>
      </c>
      <c r="DZ268" s="20">
        <f>Table1[[#This Row],[Check 6 Per Student Savings]]*DY268</f>
        <v>0</v>
      </c>
      <c r="EA268" s="15">
        <f t="shared" si="240"/>
        <v>0</v>
      </c>
      <c r="EB268" s="20">
        <f t="shared" si="241"/>
        <v>0</v>
      </c>
      <c r="EC268"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268"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268" s="20">
        <f>Table1[[#This Row],[Grand Total Savings]]/Table1[[#This Row],[Total Award]]</f>
        <v>0</v>
      </c>
      <c r="EF268" s="13"/>
      <c r="EG268" s="13"/>
      <c r="EH268" s="13"/>
      <c r="EI268" s="13"/>
      <c r="EJ268" s="13"/>
      <c r="EK268" s="13"/>
      <c r="EL268" s="13"/>
      <c r="FB268" s="13"/>
      <c r="FC268" s="13"/>
      <c r="FD268" s="13"/>
      <c r="FE268" s="13"/>
    </row>
    <row r="269" spans="1:161" x14ac:dyDescent="0.25">
      <c r="A269" s="116" t="s">
        <v>1102</v>
      </c>
      <c r="B269" s="126" t="s">
        <v>977</v>
      </c>
      <c r="C269" s="23" t="s">
        <v>3</v>
      </c>
      <c r="D269" s="13" t="s">
        <v>856</v>
      </c>
      <c r="E269" s="13" t="s">
        <v>183</v>
      </c>
      <c r="F269" s="52">
        <v>4800</v>
      </c>
      <c r="G269" s="23" t="s">
        <v>136</v>
      </c>
      <c r="H269" s="28" t="s">
        <v>1103</v>
      </c>
      <c r="I269" s="28" t="s">
        <v>1104</v>
      </c>
      <c r="J269" s="28" t="s">
        <v>1105</v>
      </c>
      <c r="K269" s="28" t="s">
        <v>1106</v>
      </c>
      <c r="L269" s="28" t="s">
        <v>152</v>
      </c>
      <c r="M269" s="13" t="s">
        <v>857</v>
      </c>
      <c r="N269" s="13" t="s">
        <v>857</v>
      </c>
      <c r="O269" s="13" t="s">
        <v>857</v>
      </c>
      <c r="P269" s="131">
        <v>0</v>
      </c>
      <c r="Q269" s="20">
        <v>0</v>
      </c>
      <c r="R269" s="20">
        <v>0</v>
      </c>
      <c r="S269" s="15">
        <v>0</v>
      </c>
      <c r="T269" s="15">
        <v>0</v>
      </c>
      <c r="U269" s="15">
        <v>0</v>
      </c>
      <c r="V269" s="20" t="s">
        <v>857</v>
      </c>
      <c r="W269" s="13" t="s">
        <v>144</v>
      </c>
      <c r="Z269" s="13" t="s">
        <v>858</v>
      </c>
      <c r="AA269" s="15">
        <v>0</v>
      </c>
      <c r="AB269" s="16">
        <v>0</v>
      </c>
      <c r="AC269" s="15">
        <v>0</v>
      </c>
      <c r="AD269" s="16">
        <v>0</v>
      </c>
      <c r="AE269" s="15">
        <v>0</v>
      </c>
      <c r="AF269" s="16">
        <v>0</v>
      </c>
      <c r="AG269" s="15">
        <v>0</v>
      </c>
      <c r="AH269" s="16">
        <v>0</v>
      </c>
      <c r="AI269" s="15">
        <v>0</v>
      </c>
      <c r="AJ269" s="16">
        <v>0</v>
      </c>
      <c r="AK269" s="15">
        <v>0</v>
      </c>
      <c r="AL269" s="16">
        <v>0</v>
      </c>
      <c r="AM269" s="15">
        <v>0</v>
      </c>
      <c r="AN269" s="16">
        <v>0</v>
      </c>
      <c r="AO269" s="16">
        <v>0</v>
      </c>
      <c r="AP269" s="16">
        <v>0</v>
      </c>
      <c r="AQ269" s="16">
        <v>0</v>
      </c>
      <c r="AR269" s="16">
        <v>0</v>
      </c>
      <c r="AS269" s="16">
        <v>0</v>
      </c>
      <c r="AT269" s="16">
        <v>0</v>
      </c>
      <c r="AU269" s="16">
        <v>0</v>
      </c>
      <c r="AV269" s="16">
        <v>0</v>
      </c>
      <c r="AW269" s="16">
        <v>0</v>
      </c>
      <c r="AX269" s="16">
        <v>0</v>
      </c>
      <c r="AY269" s="16">
        <v>0</v>
      </c>
      <c r="AZ269" s="16">
        <v>0</v>
      </c>
      <c r="BA269" s="16">
        <v>0</v>
      </c>
      <c r="BB269" s="16">
        <v>0</v>
      </c>
      <c r="BC269" s="13" t="s">
        <v>858</v>
      </c>
      <c r="BD269" s="16">
        <v>0</v>
      </c>
      <c r="BE269" s="16">
        <v>0</v>
      </c>
      <c r="BF269" s="16">
        <v>0</v>
      </c>
      <c r="BG269" s="16">
        <v>0</v>
      </c>
      <c r="BH269" s="20">
        <v>0</v>
      </c>
      <c r="BI269" s="20">
        <v>0</v>
      </c>
      <c r="BJ269" s="16">
        <v>0</v>
      </c>
      <c r="BK269" s="16">
        <v>0</v>
      </c>
      <c r="BL269" s="16">
        <v>0</v>
      </c>
      <c r="BM269" s="16">
        <v>0</v>
      </c>
      <c r="BN269" s="15">
        <v>0</v>
      </c>
      <c r="BO269" s="16">
        <f>Table1[[#This Row],[Summer 2018 Price Check]]*Table1[[#This Row],[Spring 2019 Students]]</f>
        <v>0</v>
      </c>
      <c r="BP269" s="16">
        <f t="shared" si="226"/>
        <v>0</v>
      </c>
      <c r="BQ269" s="20">
        <f t="shared" si="227"/>
        <v>0</v>
      </c>
      <c r="BR269" s="13" t="s">
        <v>858</v>
      </c>
      <c r="BS269" s="15">
        <v>0</v>
      </c>
      <c r="BT269" s="15">
        <v>0</v>
      </c>
      <c r="BU269" s="15">
        <v>0</v>
      </c>
      <c r="BV269" s="15">
        <f t="shared" si="225"/>
        <v>0</v>
      </c>
      <c r="BW269" s="20">
        <v>0</v>
      </c>
      <c r="BX269" s="16">
        <f t="shared" si="228"/>
        <v>0</v>
      </c>
      <c r="BY269" s="20">
        <v>0</v>
      </c>
      <c r="BZ269" s="15">
        <f>IF(Table1[[#This Row],[Check 3 Status]]="Continued", Table1[[#This Row],[Check 3 Students Summer]], 0)</f>
        <v>0</v>
      </c>
      <c r="CA269" s="16">
        <f>Table1[[#This Row],[Check 3 Per Student Savings]]*BZ269</f>
        <v>0</v>
      </c>
      <c r="CB269" s="15">
        <f>IF(Table1[[#This Row],[Check 3 Status]]="Continued", Table1[[#This Row],[Check 3 Students Fall]], 0)</f>
        <v>0</v>
      </c>
      <c r="CC269" s="16">
        <f>Table1[[#This Row],[Check 3 Per Student Savings]]*CB269</f>
        <v>0</v>
      </c>
      <c r="CD269" s="15">
        <f>IF(Table1[[#This Row],[Check 3 Status]]="Continued", Table1[[#This Row],[Check 3 Students Spring]], 0)</f>
        <v>0</v>
      </c>
      <c r="CE269" s="16">
        <f>Table1[[#This Row],[Check 3 Per Student Savings]]*CD269</f>
        <v>0</v>
      </c>
      <c r="CF269" s="15">
        <f t="shared" si="229"/>
        <v>0</v>
      </c>
      <c r="CG269" s="16">
        <f t="shared" si="230"/>
        <v>0</v>
      </c>
      <c r="CH269" s="16" t="s">
        <v>858</v>
      </c>
      <c r="CI269" s="15">
        <v>0</v>
      </c>
      <c r="CJ269" s="15">
        <v>0</v>
      </c>
      <c r="CK269" s="15">
        <v>0</v>
      </c>
      <c r="CL269" s="15">
        <f t="shared" si="224"/>
        <v>0</v>
      </c>
      <c r="CM269" s="16">
        <v>0</v>
      </c>
      <c r="CN269" s="16">
        <f t="shared" si="231"/>
        <v>0</v>
      </c>
      <c r="CO269" s="15">
        <f>IF(Table1[[#This Row],[Check 4 Status]]="Continued", Table1[[#This Row],[Check 4 Students Summer]], 0)</f>
        <v>0</v>
      </c>
      <c r="CP269" s="20">
        <f>Table1[[#This Row],[Check 4 Per Student Savings]]*CO269</f>
        <v>0</v>
      </c>
      <c r="CQ269" s="15">
        <f>IF(Table1[[#This Row],[Check 4 Status]]="Continued", Table1[[#This Row],[Check 4 Students Fall]], 0)</f>
        <v>0</v>
      </c>
      <c r="CR269" s="16">
        <f>Table1[[#This Row],[Check 4 Per Student Savings]]*CQ269</f>
        <v>0</v>
      </c>
      <c r="CS269" s="15">
        <f>IF(Table1[[#This Row],[Check 4 Status]]="Continued", Table1[[#This Row],[Check 4 Students Spring]], 0)</f>
        <v>0</v>
      </c>
      <c r="CT269" s="20">
        <f>Table1[[#This Row],[Check 4 Per Student Savings]]*CS269</f>
        <v>0</v>
      </c>
      <c r="CU269" s="89">
        <f t="shared" si="232"/>
        <v>0</v>
      </c>
      <c r="CV269" s="20">
        <f t="shared" si="233"/>
        <v>0</v>
      </c>
      <c r="CW269" s="20" t="s">
        <v>858</v>
      </c>
      <c r="CX269" s="15">
        <v>0</v>
      </c>
      <c r="CY269" s="15">
        <v>0</v>
      </c>
      <c r="CZ269" s="15">
        <v>0</v>
      </c>
      <c r="DA269" s="15">
        <f t="shared" si="234"/>
        <v>0</v>
      </c>
      <c r="DB269" s="20">
        <v>0</v>
      </c>
      <c r="DC269" s="20">
        <f t="shared" si="235"/>
        <v>0</v>
      </c>
      <c r="DD269" s="23" t="s">
        <v>136</v>
      </c>
      <c r="DE269" s="15">
        <f>IF(Table1[[#This Row],[Check 5 Status]]="Continued", Table1[[#This Row],[Check 5 Students Summer]], 0)</f>
        <v>0</v>
      </c>
      <c r="DF269" s="20">
        <f>Table1[[#This Row],[Check 5 Per Student Savings]]*DE269</f>
        <v>0</v>
      </c>
      <c r="DG269" s="15">
        <f>IF(Table1[[#This Row],[Check 5 Status]]="Continued", Table1[[#This Row],[Check 5 Students Fall]], 0)</f>
        <v>0</v>
      </c>
      <c r="DH269" s="20">
        <f>Table1[[#This Row],[Check 5 Per Student Savings]]*DG269</f>
        <v>0</v>
      </c>
      <c r="DI269" s="15">
        <f>IF(Table1[[#This Row],[Check 5 Status]]="Continued", Table1[[#This Row],[Check 5 Students Spring]], 0)</f>
        <v>0</v>
      </c>
      <c r="DJ269" s="20">
        <f>Table1[[#This Row],[Check 5 Per Student Savings]]*DI269</f>
        <v>0</v>
      </c>
      <c r="DK269" s="15">
        <f t="shared" si="236"/>
        <v>0</v>
      </c>
      <c r="DL269" s="20">
        <f t="shared" si="237"/>
        <v>0</v>
      </c>
      <c r="DM269" s="20" t="s">
        <v>858</v>
      </c>
      <c r="DN269" s="15">
        <v>0</v>
      </c>
      <c r="DO269" s="15">
        <v>0</v>
      </c>
      <c r="DP269" s="15">
        <v>0</v>
      </c>
      <c r="DQ269" s="15">
        <f t="shared" si="238"/>
        <v>0</v>
      </c>
      <c r="DR269" s="20">
        <v>0</v>
      </c>
      <c r="DS269" s="20">
        <f t="shared" si="239"/>
        <v>0</v>
      </c>
      <c r="DT269" s="23" t="s">
        <v>136</v>
      </c>
      <c r="DU269" s="15">
        <f>IF(Table1[[#This Row],[Check 6 Status]]="Continued", Table1[[#This Row],[Check 6 Students Summer]], 0)</f>
        <v>0</v>
      </c>
      <c r="DV269" s="20">
        <f>Table1[[#This Row],[Check 6 Per Student Savings]]*DU269</f>
        <v>0</v>
      </c>
      <c r="DW269" s="15">
        <f>IF(Table1[[#This Row],[Check 6 Status]]="Continued", Table1[[#This Row],[Check 6 Students Fall]], 0)</f>
        <v>0</v>
      </c>
      <c r="DX269" s="20">
        <f>Table1[[#This Row],[Check 6 Per Student Savings]]*DW269</f>
        <v>0</v>
      </c>
      <c r="DY269" s="15">
        <f>IF(Table1[[#This Row],[Check 6 Status]]="Continued", Table1[[#This Row],[Check 6 Students Spring]], 0)</f>
        <v>0</v>
      </c>
      <c r="DZ269" s="20">
        <f>Table1[[#This Row],[Check 6 Per Student Savings]]*DY269</f>
        <v>0</v>
      </c>
      <c r="EA269" s="15">
        <f t="shared" si="240"/>
        <v>0</v>
      </c>
      <c r="EB269" s="20">
        <f t="shared" si="241"/>
        <v>0</v>
      </c>
      <c r="EC269"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269"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269" s="20">
        <f>Table1[[#This Row],[Grand Total Savings]]/Table1[[#This Row],[Total Award]]</f>
        <v>0</v>
      </c>
      <c r="EF269" s="13"/>
      <c r="EG269" s="13"/>
      <c r="EH269" s="13"/>
      <c r="EI269" s="13"/>
      <c r="EJ269" s="13"/>
      <c r="EK269" s="13"/>
      <c r="EL269" s="13"/>
      <c r="FB269" s="13"/>
      <c r="FC269" s="13"/>
      <c r="FD269" s="13"/>
      <c r="FE269" s="13"/>
    </row>
    <row r="270" spans="1:161" x14ac:dyDescent="0.25">
      <c r="A270" s="116" t="s">
        <v>1107</v>
      </c>
      <c r="B270" s="126" t="s">
        <v>977</v>
      </c>
      <c r="C270" s="23" t="s">
        <v>3</v>
      </c>
      <c r="D270" s="13" t="s">
        <v>856</v>
      </c>
      <c r="E270" s="13" t="s">
        <v>147</v>
      </c>
      <c r="F270" s="52">
        <v>2444</v>
      </c>
      <c r="G270" s="23" t="s">
        <v>136</v>
      </c>
      <c r="H270" s="28" t="s">
        <v>1108</v>
      </c>
      <c r="I270" s="28" t="s">
        <v>1109</v>
      </c>
      <c r="J270" s="28" t="s">
        <v>1110</v>
      </c>
      <c r="K270" s="28" t="s">
        <v>1111</v>
      </c>
      <c r="L270" s="28" t="s">
        <v>188</v>
      </c>
      <c r="M270" s="13" t="s">
        <v>857</v>
      </c>
      <c r="N270" s="13" t="s">
        <v>857</v>
      </c>
      <c r="O270" s="13" t="s">
        <v>857</v>
      </c>
      <c r="P270" s="20">
        <v>0</v>
      </c>
      <c r="Q270" s="20">
        <v>0</v>
      </c>
      <c r="R270" s="20">
        <v>0</v>
      </c>
      <c r="S270" s="15">
        <v>0</v>
      </c>
      <c r="T270" s="15">
        <v>0</v>
      </c>
      <c r="U270" s="15">
        <v>0</v>
      </c>
      <c r="V270" s="20" t="s">
        <v>857</v>
      </c>
      <c r="W270" s="13" t="s">
        <v>144</v>
      </c>
      <c r="Z270" s="13" t="s">
        <v>858</v>
      </c>
      <c r="AA270" s="15">
        <v>0</v>
      </c>
      <c r="AB270" s="16">
        <v>0</v>
      </c>
      <c r="AC270" s="15">
        <v>0</v>
      </c>
      <c r="AD270" s="16">
        <v>0</v>
      </c>
      <c r="AE270" s="15">
        <v>0</v>
      </c>
      <c r="AF270" s="16">
        <v>0</v>
      </c>
      <c r="AG270" s="15">
        <v>0</v>
      </c>
      <c r="AH270" s="16">
        <v>0</v>
      </c>
      <c r="AI270" s="15">
        <v>0</v>
      </c>
      <c r="AJ270" s="16">
        <v>0</v>
      </c>
      <c r="AK270" s="15">
        <v>0</v>
      </c>
      <c r="AL270" s="16">
        <v>0</v>
      </c>
      <c r="AM270" s="15">
        <v>0</v>
      </c>
      <c r="AN270" s="16">
        <v>0</v>
      </c>
      <c r="AO270" s="16">
        <v>0</v>
      </c>
      <c r="AP270" s="16">
        <v>0</v>
      </c>
      <c r="AQ270" s="16">
        <v>0</v>
      </c>
      <c r="AR270" s="16">
        <v>0</v>
      </c>
      <c r="AS270" s="16">
        <v>0</v>
      </c>
      <c r="AT270" s="16">
        <v>0</v>
      </c>
      <c r="AU270" s="16">
        <v>0</v>
      </c>
      <c r="AV270" s="16">
        <v>0</v>
      </c>
      <c r="AW270" s="16">
        <v>0</v>
      </c>
      <c r="AX270" s="16">
        <v>0</v>
      </c>
      <c r="AY270" s="16">
        <v>0</v>
      </c>
      <c r="AZ270" s="16">
        <v>0</v>
      </c>
      <c r="BA270" s="16">
        <v>0</v>
      </c>
      <c r="BB270" s="16">
        <v>0</v>
      </c>
      <c r="BC270" s="13" t="s">
        <v>858</v>
      </c>
      <c r="BD270" s="16">
        <v>0</v>
      </c>
      <c r="BE270" s="16">
        <v>0</v>
      </c>
      <c r="BF270" s="16">
        <v>0</v>
      </c>
      <c r="BG270" s="16">
        <v>0</v>
      </c>
      <c r="BH270" s="20">
        <v>0</v>
      </c>
      <c r="BI270" s="20">
        <v>0</v>
      </c>
      <c r="BJ270" s="16">
        <v>0</v>
      </c>
      <c r="BK270" s="16">
        <v>0</v>
      </c>
      <c r="BL270" s="16">
        <v>0</v>
      </c>
      <c r="BM270" s="16">
        <v>0</v>
      </c>
      <c r="BN270" s="15">
        <v>0</v>
      </c>
      <c r="BO270" s="16">
        <f>Table1[[#This Row],[Summer 2018 Price Check]]*Table1[[#This Row],[Spring 2019 Students]]</f>
        <v>0</v>
      </c>
      <c r="BP270" s="16">
        <f t="shared" si="226"/>
        <v>0</v>
      </c>
      <c r="BQ270" s="20">
        <f t="shared" si="227"/>
        <v>0</v>
      </c>
      <c r="BR270" s="13" t="s">
        <v>858</v>
      </c>
      <c r="BS270" s="15">
        <v>0</v>
      </c>
      <c r="BT270" s="15">
        <v>0</v>
      </c>
      <c r="BU270" s="15">
        <v>0</v>
      </c>
      <c r="BV270" s="15">
        <f t="shared" si="225"/>
        <v>0</v>
      </c>
      <c r="BW270" s="20">
        <v>0</v>
      </c>
      <c r="BX270" s="16">
        <f t="shared" si="228"/>
        <v>0</v>
      </c>
      <c r="BY270" s="20">
        <v>0</v>
      </c>
      <c r="BZ270" s="15">
        <f>IF(Table1[[#This Row],[Check 3 Status]]="Continued", Table1[[#This Row],[Check 3 Students Summer]], 0)</f>
        <v>0</v>
      </c>
      <c r="CA270" s="16">
        <f>Table1[[#This Row],[Check 3 Per Student Savings]]*BZ270</f>
        <v>0</v>
      </c>
      <c r="CB270" s="15">
        <f>IF(Table1[[#This Row],[Check 3 Status]]="Continued", Table1[[#This Row],[Check 3 Students Fall]], 0)</f>
        <v>0</v>
      </c>
      <c r="CC270" s="16">
        <f>Table1[[#This Row],[Check 3 Per Student Savings]]*CB270</f>
        <v>0</v>
      </c>
      <c r="CD270" s="15">
        <f>IF(Table1[[#This Row],[Check 3 Status]]="Continued", Table1[[#This Row],[Check 3 Students Spring]], 0)</f>
        <v>0</v>
      </c>
      <c r="CE270" s="16">
        <f>Table1[[#This Row],[Check 3 Per Student Savings]]*CD270</f>
        <v>0</v>
      </c>
      <c r="CF270" s="15">
        <f t="shared" si="229"/>
        <v>0</v>
      </c>
      <c r="CG270" s="16">
        <f t="shared" si="230"/>
        <v>0</v>
      </c>
      <c r="CH270" s="16" t="s">
        <v>858</v>
      </c>
      <c r="CI270" s="15">
        <v>0</v>
      </c>
      <c r="CJ270" s="15">
        <v>0</v>
      </c>
      <c r="CK270" s="15">
        <v>0</v>
      </c>
      <c r="CL270" s="15">
        <f t="shared" si="224"/>
        <v>0</v>
      </c>
      <c r="CM270" s="16">
        <v>0</v>
      </c>
      <c r="CN270" s="16">
        <f t="shared" si="231"/>
        <v>0</v>
      </c>
      <c r="CO270" s="15">
        <f>IF(Table1[[#This Row],[Check 4 Status]]="Continued", Table1[[#This Row],[Check 4 Students Summer]], 0)</f>
        <v>0</v>
      </c>
      <c r="CP270" s="20">
        <f>Table1[[#This Row],[Check 4 Per Student Savings]]*CO270</f>
        <v>0</v>
      </c>
      <c r="CQ270" s="15">
        <f>IF(Table1[[#This Row],[Check 4 Status]]="Continued", Table1[[#This Row],[Check 4 Students Fall]], 0)</f>
        <v>0</v>
      </c>
      <c r="CR270" s="16">
        <f>Table1[[#This Row],[Check 4 Per Student Savings]]*CQ270</f>
        <v>0</v>
      </c>
      <c r="CS270" s="15">
        <f>IF(Table1[[#This Row],[Check 4 Status]]="Continued", Table1[[#This Row],[Check 4 Students Spring]], 0)</f>
        <v>0</v>
      </c>
      <c r="CT270" s="20">
        <f>Table1[[#This Row],[Check 4 Per Student Savings]]*CS270</f>
        <v>0</v>
      </c>
      <c r="CU270" s="89">
        <f t="shared" si="232"/>
        <v>0</v>
      </c>
      <c r="CV270" s="20">
        <f t="shared" si="233"/>
        <v>0</v>
      </c>
      <c r="CW270" s="20" t="s">
        <v>858</v>
      </c>
      <c r="CX270" s="15">
        <v>0</v>
      </c>
      <c r="CY270" s="15">
        <v>0</v>
      </c>
      <c r="CZ270" s="15">
        <v>0</v>
      </c>
      <c r="DA270" s="15">
        <f t="shared" si="234"/>
        <v>0</v>
      </c>
      <c r="DB270" s="20">
        <v>0</v>
      </c>
      <c r="DC270" s="20">
        <f t="shared" si="235"/>
        <v>0</v>
      </c>
      <c r="DD270" s="23" t="s">
        <v>136</v>
      </c>
      <c r="DE270" s="15">
        <f>IF(Table1[[#This Row],[Check 5 Status]]="Continued", Table1[[#This Row],[Check 5 Students Summer]], 0)</f>
        <v>0</v>
      </c>
      <c r="DF270" s="20">
        <f>Table1[[#This Row],[Check 5 Per Student Savings]]*DE270</f>
        <v>0</v>
      </c>
      <c r="DG270" s="15">
        <f>IF(Table1[[#This Row],[Check 5 Status]]="Continued", Table1[[#This Row],[Check 5 Students Fall]], 0)</f>
        <v>0</v>
      </c>
      <c r="DH270" s="20">
        <f>Table1[[#This Row],[Check 5 Per Student Savings]]*DG270</f>
        <v>0</v>
      </c>
      <c r="DI270" s="15">
        <f>IF(Table1[[#This Row],[Check 5 Status]]="Continued", Table1[[#This Row],[Check 5 Students Spring]], 0)</f>
        <v>0</v>
      </c>
      <c r="DJ270" s="20">
        <f>Table1[[#This Row],[Check 5 Per Student Savings]]*DI270</f>
        <v>0</v>
      </c>
      <c r="DK270" s="15">
        <f t="shared" si="236"/>
        <v>0</v>
      </c>
      <c r="DL270" s="20">
        <f t="shared" si="237"/>
        <v>0</v>
      </c>
      <c r="DM270" s="20" t="s">
        <v>858</v>
      </c>
      <c r="DN270" s="15">
        <v>0</v>
      </c>
      <c r="DO270" s="15">
        <v>0</v>
      </c>
      <c r="DP270" s="15">
        <v>0</v>
      </c>
      <c r="DQ270" s="15">
        <f t="shared" si="238"/>
        <v>0</v>
      </c>
      <c r="DR270" s="20">
        <v>0</v>
      </c>
      <c r="DS270" s="20">
        <f t="shared" si="239"/>
        <v>0</v>
      </c>
      <c r="DT270" s="23" t="s">
        <v>136</v>
      </c>
      <c r="DU270" s="15">
        <f>IF(Table1[[#This Row],[Check 6 Status]]="Continued", Table1[[#This Row],[Check 6 Students Summer]], 0)</f>
        <v>0</v>
      </c>
      <c r="DV270" s="20">
        <f>Table1[[#This Row],[Check 6 Per Student Savings]]*DU270</f>
        <v>0</v>
      </c>
      <c r="DW270" s="15">
        <f>IF(Table1[[#This Row],[Check 6 Status]]="Continued", Table1[[#This Row],[Check 6 Students Fall]], 0)</f>
        <v>0</v>
      </c>
      <c r="DX270" s="20">
        <f>Table1[[#This Row],[Check 6 Per Student Savings]]*DW270</f>
        <v>0</v>
      </c>
      <c r="DY270" s="15">
        <f>IF(Table1[[#This Row],[Check 6 Status]]="Continued", Table1[[#This Row],[Check 6 Students Spring]], 0)</f>
        <v>0</v>
      </c>
      <c r="DZ270" s="20">
        <f>Table1[[#This Row],[Check 6 Per Student Savings]]*DY270</f>
        <v>0</v>
      </c>
      <c r="EA270" s="15">
        <f t="shared" si="240"/>
        <v>0</v>
      </c>
      <c r="EB270" s="20">
        <f t="shared" si="241"/>
        <v>0</v>
      </c>
      <c r="EC270"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270"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270" s="20">
        <f>Table1[[#This Row],[Grand Total Savings]]/Table1[[#This Row],[Total Award]]</f>
        <v>0</v>
      </c>
      <c r="EF270" s="13"/>
      <c r="EG270" s="13"/>
      <c r="EH270" s="13"/>
      <c r="EI270" s="13"/>
      <c r="EJ270" s="13"/>
      <c r="EK270" s="13"/>
      <c r="EL270" s="13"/>
      <c r="FB270" s="13"/>
      <c r="FC270" s="13"/>
      <c r="FD270" s="13"/>
      <c r="FE270" s="13"/>
    </row>
    <row r="271" spans="1:161" x14ac:dyDescent="0.25">
      <c r="A271" s="116" t="s">
        <v>1112</v>
      </c>
      <c r="B271" s="126" t="s">
        <v>977</v>
      </c>
      <c r="C271" s="23" t="s">
        <v>3</v>
      </c>
      <c r="D271" s="13" t="s">
        <v>856</v>
      </c>
      <c r="E271" s="13" t="s">
        <v>249</v>
      </c>
      <c r="F271" s="52">
        <v>4800</v>
      </c>
      <c r="G271" s="23" t="s">
        <v>136</v>
      </c>
      <c r="H271" s="28" t="s">
        <v>1113</v>
      </c>
      <c r="I271" s="28" t="s">
        <v>1114</v>
      </c>
      <c r="J271" s="28" t="s">
        <v>975</v>
      </c>
      <c r="K271" s="28" t="s">
        <v>343</v>
      </c>
      <c r="L271" s="28" t="s">
        <v>216</v>
      </c>
      <c r="M271" s="13" t="s">
        <v>857</v>
      </c>
      <c r="N271" s="13" t="s">
        <v>857</v>
      </c>
      <c r="O271" s="13" t="s">
        <v>857</v>
      </c>
      <c r="P271" s="20">
        <v>0</v>
      </c>
      <c r="Q271" s="20">
        <v>0</v>
      </c>
      <c r="R271" s="20">
        <v>0</v>
      </c>
      <c r="S271" s="15">
        <v>0</v>
      </c>
      <c r="T271" s="15">
        <v>0</v>
      </c>
      <c r="U271" s="15">
        <v>0</v>
      </c>
      <c r="V271" s="20" t="s">
        <v>857</v>
      </c>
      <c r="W271" s="13" t="s">
        <v>144</v>
      </c>
      <c r="Z271" s="13" t="s">
        <v>858</v>
      </c>
      <c r="AA271" s="15">
        <v>0</v>
      </c>
      <c r="AB271" s="16">
        <v>0</v>
      </c>
      <c r="AC271" s="15">
        <v>0</v>
      </c>
      <c r="AD271" s="16">
        <v>0</v>
      </c>
      <c r="AE271" s="15">
        <v>0</v>
      </c>
      <c r="AF271" s="16">
        <v>0</v>
      </c>
      <c r="AG271" s="15">
        <v>0</v>
      </c>
      <c r="AH271" s="16">
        <v>0</v>
      </c>
      <c r="AI271" s="15">
        <v>0</v>
      </c>
      <c r="AJ271" s="16">
        <v>0</v>
      </c>
      <c r="AK271" s="15">
        <v>0</v>
      </c>
      <c r="AL271" s="16">
        <v>0</v>
      </c>
      <c r="AM271" s="15">
        <v>0</v>
      </c>
      <c r="AN271" s="16">
        <v>0</v>
      </c>
      <c r="AO271" s="16">
        <v>0</v>
      </c>
      <c r="AP271" s="16">
        <v>0</v>
      </c>
      <c r="AQ271" s="16">
        <v>0</v>
      </c>
      <c r="AR271" s="16">
        <v>0</v>
      </c>
      <c r="AS271" s="16">
        <v>0</v>
      </c>
      <c r="AT271" s="16">
        <v>0</v>
      </c>
      <c r="AU271" s="16">
        <v>0</v>
      </c>
      <c r="AV271" s="16">
        <v>0</v>
      </c>
      <c r="AW271" s="16">
        <v>0</v>
      </c>
      <c r="AX271" s="16">
        <v>0</v>
      </c>
      <c r="AY271" s="16">
        <v>0</v>
      </c>
      <c r="AZ271" s="16">
        <v>0</v>
      </c>
      <c r="BA271" s="16">
        <v>0</v>
      </c>
      <c r="BB271" s="16">
        <v>0</v>
      </c>
      <c r="BC271" s="13" t="s">
        <v>858</v>
      </c>
      <c r="BD271" s="16">
        <v>0</v>
      </c>
      <c r="BE271" s="16">
        <v>0</v>
      </c>
      <c r="BF271" s="16">
        <v>0</v>
      </c>
      <c r="BG271" s="16">
        <v>0</v>
      </c>
      <c r="BH271" s="20">
        <v>0</v>
      </c>
      <c r="BI271" s="20">
        <v>0</v>
      </c>
      <c r="BJ271" s="16">
        <v>0</v>
      </c>
      <c r="BK271" s="16">
        <v>0</v>
      </c>
      <c r="BL271" s="16">
        <v>0</v>
      </c>
      <c r="BM271" s="16">
        <v>0</v>
      </c>
      <c r="BN271" s="15">
        <v>0</v>
      </c>
      <c r="BO271" s="16">
        <f>Table1[[#This Row],[Summer 2018 Price Check]]*Table1[[#This Row],[Spring 2019 Students]]</f>
        <v>0</v>
      </c>
      <c r="BP271" s="16">
        <f t="shared" si="226"/>
        <v>0</v>
      </c>
      <c r="BQ271" s="20">
        <f t="shared" si="227"/>
        <v>0</v>
      </c>
      <c r="BR271" s="13" t="s">
        <v>858</v>
      </c>
      <c r="BS271" s="15">
        <v>0</v>
      </c>
      <c r="BT271" s="15">
        <v>0</v>
      </c>
      <c r="BU271" s="15">
        <v>0</v>
      </c>
      <c r="BV271" s="15">
        <f t="shared" si="225"/>
        <v>0</v>
      </c>
      <c r="BW271" s="20">
        <v>0</v>
      </c>
      <c r="BX271" s="16">
        <f t="shared" si="228"/>
        <v>0</v>
      </c>
      <c r="BY271" s="20">
        <v>0</v>
      </c>
      <c r="BZ271" s="15">
        <f>IF(Table1[[#This Row],[Check 3 Status]]="Continued", Table1[[#This Row],[Check 3 Students Summer]], 0)</f>
        <v>0</v>
      </c>
      <c r="CA271" s="16">
        <f>Table1[[#This Row],[Check 3 Per Student Savings]]*BZ271</f>
        <v>0</v>
      </c>
      <c r="CB271" s="15">
        <f>IF(Table1[[#This Row],[Check 3 Status]]="Continued", Table1[[#This Row],[Check 3 Students Fall]], 0)</f>
        <v>0</v>
      </c>
      <c r="CC271" s="16">
        <f>Table1[[#This Row],[Check 3 Per Student Savings]]*CB271</f>
        <v>0</v>
      </c>
      <c r="CD271" s="15">
        <f>IF(Table1[[#This Row],[Check 3 Status]]="Continued", Table1[[#This Row],[Check 3 Students Spring]], 0)</f>
        <v>0</v>
      </c>
      <c r="CE271" s="16">
        <f>Table1[[#This Row],[Check 3 Per Student Savings]]*CD271</f>
        <v>0</v>
      </c>
      <c r="CF271" s="15">
        <f t="shared" si="229"/>
        <v>0</v>
      </c>
      <c r="CG271" s="16">
        <f t="shared" si="230"/>
        <v>0</v>
      </c>
      <c r="CH271" s="16" t="s">
        <v>858</v>
      </c>
      <c r="CI271" s="15">
        <v>0</v>
      </c>
      <c r="CJ271" s="15">
        <v>0</v>
      </c>
      <c r="CK271" s="15">
        <v>0</v>
      </c>
      <c r="CL271" s="15">
        <f t="shared" si="224"/>
        <v>0</v>
      </c>
      <c r="CM271" s="16">
        <v>0</v>
      </c>
      <c r="CN271" s="16">
        <f t="shared" si="231"/>
        <v>0</v>
      </c>
      <c r="CO271" s="15">
        <f>IF(Table1[[#This Row],[Check 4 Status]]="Continued", Table1[[#This Row],[Check 4 Students Summer]], 0)</f>
        <v>0</v>
      </c>
      <c r="CP271" s="20">
        <f>Table1[[#This Row],[Check 4 Per Student Savings]]*CO271</f>
        <v>0</v>
      </c>
      <c r="CQ271" s="15">
        <f>IF(Table1[[#This Row],[Check 4 Status]]="Continued", Table1[[#This Row],[Check 4 Students Fall]], 0)</f>
        <v>0</v>
      </c>
      <c r="CR271" s="16">
        <f>Table1[[#This Row],[Check 4 Per Student Savings]]*CQ271</f>
        <v>0</v>
      </c>
      <c r="CS271" s="15">
        <f>IF(Table1[[#This Row],[Check 4 Status]]="Continued", Table1[[#This Row],[Check 4 Students Spring]], 0)</f>
        <v>0</v>
      </c>
      <c r="CT271" s="20">
        <f>Table1[[#This Row],[Check 4 Per Student Savings]]*CS271</f>
        <v>0</v>
      </c>
      <c r="CU271" s="89">
        <f t="shared" si="232"/>
        <v>0</v>
      </c>
      <c r="CV271" s="20">
        <f t="shared" si="233"/>
        <v>0</v>
      </c>
      <c r="CW271" s="20" t="s">
        <v>858</v>
      </c>
      <c r="CX271" s="15">
        <v>0</v>
      </c>
      <c r="CY271" s="15">
        <v>0</v>
      </c>
      <c r="CZ271" s="15">
        <v>0</v>
      </c>
      <c r="DA271" s="15">
        <f t="shared" si="234"/>
        <v>0</v>
      </c>
      <c r="DB271" s="20">
        <v>0</v>
      </c>
      <c r="DC271" s="20">
        <f t="shared" si="235"/>
        <v>0</v>
      </c>
      <c r="DD271" s="23" t="s">
        <v>136</v>
      </c>
      <c r="DE271" s="15">
        <f>IF(Table1[[#This Row],[Check 5 Status]]="Continued", Table1[[#This Row],[Check 5 Students Summer]], 0)</f>
        <v>0</v>
      </c>
      <c r="DF271" s="20">
        <f>Table1[[#This Row],[Check 5 Per Student Savings]]*DE271</f>
        <v>0</v>
      </c>
      <c r="DG271" s="15">
        <f>IF(Table1[[#This Row],[Check 5 Status]]="Continued", Table1[[#This Row],[Check 5 Students Fall]], 0)</f>
        <v>0</v>
      </c>
      <c r="DH271" s="20">
        <f>Table1[[#This Row],[Check 5 Per Student Savings]]*DG271</f>
        <v>0</v>
      </c>
      <c r="DI271" s="15">
        <f>IF(Table1[[#This Row],[Check 5 Status]]="Continued", Table1[[#This Row],[Check 5 Students Spring]], 0)</f>
        <v>0</v>
      </c>
      <c r="DJ271" s="20">
        <f>Table1[[#This Row],[Check 5 Per Student Savings]]*DI271</f>
        <v>0</v>
      </c>
      <c r="DK271" s="15">
        <f t="shared" si="236"/>
        <v>0</v>
      </c>
      <c r="DL271" s="20">
        <f t="shared" si="237"/>
        <v>0</v>
      </c>
      <c r="DM271" s="20" t="s">
        <v>858</v>
      </c>
      <c r="DN271" s="15">
        <v>0</v>
      </c>
      <c r="DO271" s="15">
        <v>0</v>
      </c>
      <c r="DP271" s="15">
        <v>0</v>
      </c>
      <c r="DQ271" s="15">
        <f t="shared" si="238"/>
        <v>0</v>
      </c>
      <c r="DR271" s="20">
        <v>0</v>
      </c>
      <c r="DS271" s="20">
        <f t="shared" si="239"/>
        <v>0</v>
      </c>
      <c r="DT271" s="23" t="s">
        <v>136</v>
      </c>
      <c r="DU271" s="15">
        <f>IF(Table1[[#This Row],[Check 6 Status]]="Continued", Table1[[#This Row],[Check 6 Students Summer]], 0)</f>
        <v>0</v>
      </c>
      <c r="DV271" s="20">
        <f>Table1[[#This Row],[Check 6 Per Student Savings]]*DU271</f>
        <v>0</v>
      </c>
      <c r="DW271" s="15">
        <f>IF(Table1[[#This Row],[Check 6 Status]]="Continued", Table1[[#This Row],[Check 6 Students Fall]], 0)</f>
        <v>0</v>
      </c>
      <c r="DX271" s="20">
        <f>Table1[[#This Row],[Check 6 Per Student Savings]]*DW271</f>
        <v>0</v>
      </c>
      <c r="DY271" s="15">
        <f>IF(Table1[[#This Row],[Check 6 Status]]="Continued", Table1[[#This Row],[Check 6 Students Spring]], 0)</f>
        <v>0</v>
      </c>
      <c r="DZ271" s="20">
        <f>Table1[[#This Row],[Check 6 Per Student Savings]]*DY271</f>
        <v>0</v>
      </c>
      <c r="EA271" s="15">
        <f t="shared" si="240"/>
        <v>0</v>
      </c>
      <c r="EB271" s="20">
        <f t="shared" si="241"/>
        <v>0</v>
      </c>
      <c r="EC271"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271"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271" s="20">
        <f>Table1[[#This Row],[Grand Total Savings]]/Table1[[#This Row],[Total Award]]</f>
        <v>0</v>
      </c>
      <c r="EF271" s="13"/>
      <c r="EG271" s="13"/>
      <c r="EH271" s="13"/>
      <c r="EI271" s="13"/>
      <c r="EJ271" s="13"/>
      <c r="EK271" s="13"/>
      <c r="EL271" s="13"/>
      <c r="FB271" s="13"/>
      <c r="FC271" s="13"/>
      <c r="FD271" s="13"/>
      <c r="FE271" s="13"/>
    </row>
    <row r="272" spans="1:161" x14ac:dyDescent="0.25">
      <c r="A272" s="116">
        <v>403</v>
      </c>
      <c r="B272" s="51" t="s">
        <v>1115</v>
      </c>
      <c r="C272" s="23" t="s">
        <v>3</v>
      </c>
      <c r="D272" s="72" t="s">
        <v>134</v>
      </c>
      <c r="E272" s="13" t="s">
        <v>477</v>
      </c>
      <c r="F272" s="52">
        <v>30000</v>
      </c>
      <c r="G272" s="87" t="s">
        <v>1116</v>
      </c>
      <c r="H272" s="50" t="s">
        <v>1117</v>
      </c>
      <c r="I272" s="50" t="s">
        <v>1118</v>
      </c>
      <c r="J272" s="50" t="s">
        <v>1119</v>
      </c>
      <c r="K272" s="50" t="s">
        <v>1120</v>
      </c>
      <c r="L272" s="50" t="s">
        <v>188</v>
      </c>
      <c r="M272" s="13" t="e" cm="1">
        <f t="array" ref="M272">_xlfn.XLOOKUP(Table1[[#This Row],[Grant '#]],#REF!,#REF!, "Not Found")</f>
        <v>#REF!</v>
      </c>
      <c r="N272" s="13" t="e" cm="1">
        <f t="array" ref="N272">_xlfn.XLOOKUP(Table1[[#This Row],[Grant '#]],#REF!,#REF!, "Not Found")</f>
        <v>#REF!</v>
      </c>
      <c r="O272" s="13" t="e" cm="1">
        <f t="array" ref="O272">_xlfn.XLOOKUP(Table1[[#This Row],[Grant '#]],#REF!,#REF!, "Not Found")</f>
        <v>#REF!</v>
      </c>
      <c r="P272" s="20">
        <v>109200</v>
      </c>
      <c r="Q272" s="13">
        <v>624</v>
      </c>
      <c r="R272" s="20">
        <v>175</v>
      </c>
      <c r="S272" s="29" t="s">
        <v>1121</v>
      </c>
      <c r="T272" s="29" t="s">
        <v>1122</v>
      </c>
      <c r="U272" s="29" t="s">
        <v>1122</v>
      </c>
      <c r="V272" s="13" t="s">
        <v>1116</v>
      </c>
      <c r="W272" s="13" t="s">
        <v>144</v>
      </c>
      <c r="X272" s="30"/>
      <c r="Y272" s="30"/>
      <c r="Z272" s="30" t="s">
        <v>145</v>
      </c>
      <c r="AA272" s="29">
        <v>0</v>
      </c>
      <c r="AB272" s="31">
        <v>0</v>
      </c>
      <c r="AC272" s="29">
        <v>0</v>
      </c>
      <c r="AD272" s="31">
        <v>0</v>
      </c>
      <c r="AE272" s="29">
        <v>0</v>
      </c>
      <c r="AF272" s="31">
        <v>0</v>
      </c>
      <c r="AG272" s="29">
        <v>0</v>
      </c>
      <c r="AH272" s="31">
        <v>0</v>
      </c>
      <c r="AI272" s="29">
        <v>0</v>
      </c>
      <c r="AJ272" s="31">
        <v>0</v>
      </c>
      <c r="AK272" s="29">
        <v>0</v>
      </c>
      <c r="AL272" s="31">
        <v>0</v>
      </c>
      <c r="AM272" s="29">
        <v>0</v>
      </c>
      <c r="AN272" s="31">
        <v>0</v>
      </c>
      <c r="AO272" s="31">
        <v>0</v>
      </c>
      <c r="AP272" s="31">
        <v>0</v>
      </c>
      <c r="AQ272" s="31">
        <v>0</v>
      </c>
      <c r="AR272" s="31">
        <v>0</v>
      </c>
      <c r="AS272" s="31">
        <v>0</v>
      </c>
      <c r="AT272" s="31">
        <v>0</v>
      </c>
      <c r="AU272" s="31">
        <v>0</v>
      </c>
      <c r="AV272" s="31">
        <v>0</v>
      </c>
      <c r="AW272" s="31">
        <v>0</v>
      </c>
      <c r="AX272" s="31">
        <v>0</v>
      </c>
      <c r="AY272" s="31">
        <v>0</v>
      </c>
      <c r="AZ272" s="31">
        <v>0</v>
      </c>
      <c r="BA272" s="31">
        <v>0</v>
      </c>
      <c r="BB272" s="31">
        <v>0</v>
      </c>
      <c r="BC272" s="42" t="s">
        <v>145</v>
      </c>
      <c r="BD272" s="13">
        <v>48</v>
      </c>
      <c r="BE272" s="13">
        <v>288</v>
      </c>
      <c r="BF272" s="13">
        <v>288</v>
      </c>
      <c r="BG272" s="16">
        <f t="shared" ref="BG272:BG290" si="242">SUM(BD272:BF272)</f>
        <v>624</v>
      </c>
      <c r="BH272" s="20">
        <v>175</v>
      </c>
      <c r="BI272" s="30">
        <f>Table1[[#This Row],[Check 2 Students Total]]*Table1[[#This Row],[Summer 2018 Price Check]]</f>
        <v>109200</v>
      </c>
      <c r="BJ272" s="16">
        <v>0</v>
      </c>
      <c r="BK272" s="20">
        <f>Table1[[#This Row],[Summer 2018 Price Check]]*BJ272</f>
        <v>0</v>
      </c>
      <c r="BL272" s="16">
        <v>0</v>
      </c>
      <c r="BM272" s="20">
        <v>0</v>
      </c>
      <c r="BN272" s="15">
        <v>0</v>
      </c>
      <c r="BO272" s="20">
        <f>Table1[[#This Row],[Summer 2018 Price Check]]*Table1[[#This Row],[Spring 2019 Students]]</f>
        <v>0</v>
      </c>
      <c r="BP272" s="16">
        <f t="shared" si="226"/>
        <v>0</v>
      </c>
      <c r="BQ272" s="20">
        <f t="shared" si="227"/>
        <v>0</v>
      </c>
      <c r="BR272" s="13" t="s">
        <v>145</v>
      </c>
      <c r="BS272" s="13">
        <v>48</v>
      </c>
      <c r="BT272" s="13">
        <v>288</v>
      </c>
      <c r="BU272" s="13">
        <v>288</v>
      </c>
      <c r="BV272" s="15">
        <f t="shared" si="225"/>
        <v>624</v>
      </c>
      <c r="BW272" s="20">
        <v>175</v>
      </c>
      <c r="BX272" s="20">
        <f t="shared" si="228"/>
        <v>109200</v>
      </c>
      <c r="BY272" s="13" t="s">
        <v>1116</v>
      </c>
      <c r="BZ272" s="15">
        <v>0</v>
      </c>
      <c r="CA272" s="20">
        <f>Table1[[#This Row],[Check 3 Per Student Savings]]*BZ272</f>
        <v>0</v>
      </c>
      <c r="CB272" s="15">
        <v>0</v>
      </c>
      <c r="CC272" s="20">
        <f>Table1[[#This Row],[Check 3 Per Student Savings]]*CB272</f>
        <v>0</v>
      </c>
      <c r="CD272" s="15">
        <f>IF(Table1[[#This Row],[Check 3 Status]]="Continued", Table1[[#This Row],[Check 3 Students Spring]], 0)</f>
        <v>288</v>
      </c>
      <c r="CE272" s="20">
        <f>Table1[[#This Row],[Check 3 Per Student Savings]]*CD272</f>
        <v>50400</v>
      </c>
      <c r="CF272" s="15">
        <f t="shared" si="229"/>
        <v>288</v>
      </c>
      <c r="CG272" s="20">
        <f t="shared" si="230"/>
        <v>50400</v>
      </c>
      <c r="CH272" s="68" t="s">
        <v>145</v>
      </c>
      <c r="CI272" s="15">
        <v>48</v>
      </c>
      <c r="CJ272" s="15">
        <v>288</v>
      </c>
      <c r="CK272" s="15">
        <v>288</v>
      </c>
      <c r="CL272" s="15">
        <f t="shared" si="224"/>
        <v>624</v>
      </c>
      <c r="CM272" s="20">
        <v>175</v>
      </c>
      <c r="CN272" s="20">
        <f t="shared" si="231"/>
        <v>109200</v>
      </c>
      <c r="CO272" s="15">
        <f>IF(Table1[[#This Row],[Check 4 Status]]="Continued", Table1[[#This Row],[Check 4 Students Summer]], 0)</f>
        <v>48</v>
      </c>
      <c r="CP272" s="20">
        <f>Table1[[#This Row],[Check 4 Per Student Savings]]*CO272</f>
        <v>8400</v>
      </c>
      <c r="CQ272" s="15">
        <f>IF(Table1[[#This Row],[Check 4 Status]]="Continued", Table1[[#This Row],[Check 4 Students Fall]], 0)</f>
        <v>288</v>
      </c>
      <c r="CR272" s="20">
        <f>Table1[[#This Row],[Check 4 Per Student Savings]]*CQ272</f>
        <v>50400</v>
      </c>
      <c r="CS272" s="15">
        <f>IF(Table1[[#This Row],[Check 4 Status]]="Continued", Table1[[#This Row],[Check 4 Students Spring]], 0)</f>
        <v>288</v>
      </c>
      <c r="CT272" s="20">
        <f>Table1[[#This Row],[Check 4 Per Student Savings]]*CS272</f>
        <v>50400</v>
      </c>
      <c r="CU272" s="89">
        <f t="shared" si="232"/>
        <v>624</v>
      </c>
      <c r="CV272" s="20">
        <f t="shared" si="233"/>
        <v>109200</v>
      </c>
      <c r="CW272" s="20" t="s">
        <v>145</v>
      </c>
      <c r="CX272" s="15">
        <v>48</v>
      </c>
      <c r="CY272" s="15">
        <v>288</v>
      </c>
      <c r="CZ272" s="15">
        <v>288</v>
      </c>
      <c r="DA272" s="15">
        <f t="shared" si="234"/>
        <v>624</v>
      </c>
      <c r="DB272" s="20">
        <v>175</v>
      </c>
      <c r="DC272" s="20">
        <f t="shared" si="235"/>
        <v>109200</v>
      </c>
      <c r="DD272" s="87" t="s">
        <v>1116</v>
      </c>
      <c r="DE272" s="15">
        <f>IF(Table1[[#This Row],[Check 5 Status]]="Continued", Table1[[#This Row],[Check 5 Students Summer]], 0)</f>
        <v>48</v>
      </c>
      <c r="DF272" s="20">
        <f>Table1[[#This Row],[Check 5 Per Student Savings]]*DE272</f>
        <v>8400</v>
      </c>
      <c r="DG272" s="15">
        <f>IF(Table1[[#This Row],[Check 5 Status]]="Continued", Table1[[#This Row],[Check 5 Students Fall]], 0)</f>
        <v>288</v>
      </c>
      <c r="DH272" s="20">
        <f>Table1[[#This Row],[Check 5 Per Student Savings]]*DG272</f>
        <v>50400</v>
      </c>
      <c r="DI272" s="15">
        <f>IF(Table1[[#This Row],[Check 5 Status]]="Continued", Table1[[#This Row],[Check 5 Students Spring]], 0)</f>
        <v>288</v>
      </c>
      <c r="DJ272" s="20">
        <f>Table1[[#This Row],[Check 5 Per Student Savings]]*DI272</f>
        <v>50400</v>
      </c>
      <c r="DK272" s="15">
        <f t="shared" si="236"/>
        <v>624</v>
      </c>
      <c r="DL272" s="20">
        <f t="shared" si="237"/>
        <v>109200</v>
      </c>
      <c r="DM272" s="20" t="s">
        <v>145</v>
      </c>
      <c r="DN272" s="15">
        <v>48</v>
      </c>
      <c r="DO272" s="15">
        <v>288</v>
      </c>
      <c r="DP272" s="15">
        <v>288</v>
      </c>
      <c r="DQ272" s="15">
        <f t="shared" si="238"/>
        <v>624</v>
      </c>
      <c r="DR272" s="20">
        <v>175</v>
      </c>
      <c r="DS272" s="20">
        <f t="shared" si="239"/>
        <v>109200</v>
      </c>
      <c r="DT272" s="87" t="s">
        <v>1116</v>
      </c>
      <c r="DU272" s="15">
        <f>IF(Table1[[#This Row],[Check 6 Status]]="Continued", Table1[[#This Row],[Check 6 Students Summer]], 0)</f>
        <v>48</v>
      </c>
      <c r="DV272" s="20">
        <f>Table1[[#This Row],[Check 6 Per Student Savings]]*DU272</f>
        <v>8400</v>
      </c>
      <c r="DW272" s="15">
        <f>IF(Table1[[#This Row],[Check 6 Status]]="Continued", Table1[[#This Row],[Check 6 Students Fall]], 0)</f>
        <v>288</v>
      </c>
      <c r="DX272" s="20">
        <f>Table1[[#This Row],[Check 6 Per Student Savings]]*DW272</f>
        <v>50400</v>
      </c>
      <c r="DY272" s="15">
        <f>IF(Table1[[#This Row],[Check 6 Status]]="Continued", Table1[[#This Row],[Check 6 Students Spring]], 0)</f>
        <v>288</v>
      </c>
      <c r="DZ272" s="20">
        <f>Table1[[#This Row],[Check 6 Per Student Savings]]*DY272</f>
        <v>50400</v>
      </c>
      <c r="EA272" s="15">
        <f t="shared" si="240"/>
        <v>624</v>
      </c>
      <c r="EB272" s="20">
        <f t="shared" si="241"/>
        <v>109200</v>
      </c>
      <c r="EC272"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2160</v>
      </c>
      <c r="ED272"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378000</v>
      </c>
      <c r="EE272" s="30">
        <f>Table1[[#This Row],[Grand Total Savings]]/Table1[[#This Row],[Total Award]]</f>
        <v>12.6</v>
      </c>
      <c r="EF272" s="13"/>
      <c r="EG272" s="13"/>
      <c r="EH272" s="13"/>
      <c r="EI272" s="13"/>
      <c r="EJ272" s="13"/>
      <c r="EK272" s="13"/>
      <c r="EL272" s="13"/>
      <c r="ET272" s="15"/>
      <c r="EU272" s="20"/>
      <c r="EV272" s="15"/>
      <c r="EW272" s="15"/>
      <c r="FB272" s="13"/>
      <c r="FC272" s="13"/>
      <c r="FD272" s="13"/>
      <c r="FE272" s="13"/>
    </row>
    <row r="273" spans="1:161" x14ac:dyDescent="0.25">
      <c r="A273" s="116">
        <v>404</v>
      </c>
      <c r="B273" s="125" t="s">
        <v>1115</v>
      </c>
      <c r="C273" s="23" t="s">
        <v>3</v>
      </c>
      <c r="D273" s="73" t="s">
        <v>134</v>
      </c>
      <c r="E273" s="13" t="s">
        <v>477</v>
      </c>
      <c r="F273" s="92">
        <v>10800</v>
      </c>
      <c r="G273" s="88" t="s">
        <v>1116</v>
      </c>
      <c r="H273" s="53" t="s">
        <v>1123</v>
      </c>
      <c r="I273" s="53" t="s">
        <v>1124</v>
      </c>
      <c r="J273" s="53" t="s">
        <v>1125</v>
      </c>
      <c r="K273" s="53" t="s">
        <v>1126</v>
      </c>
      <c r="L273" s="28" t="s">
        <v>188</v>
      </c>
      <c r="M273" s="13" t="e" cm="1">
        <f t="array" ref="M273">_xlfn.XLOOKUP(Table1[[#This Row],[Grant '#]],#REF!,#REF!, "Not Found")</f>
        <v>#REF!</v>
      </c>
      <c r="N273" s="13" t="e" cm="1">
        <f t="array" ref="N273">_xlfn.XLOOKUP(Table1[[#This Row],[Grant '#]],#REF!,#REF!, "Not Found")</f>
        <v>#REF!</v>
      </c>
      <c r="O273" s="13" t="e" cm="1">
        <f t="array" ref="O273">_xlfn.XLOOKUP(Table1[[#This Row],[Grant '#]],#REF!,#REF!, "Not Found")</f>
        <v>#REF!</v>
      </c>
      <c r="P273" s="20">
        <v>48048</v>
      </c>
      <c r="Q273" s="13">
        <v>364</v>
      </c>
      <c r="R273" s="20">
        <v>132</v>
      </c>
      <c r="S273" s="32" t="s">
        <v>1127</v>
      </c>
      <c r="T273" s="32" t="s">
        <v>1128</v>
      </c>
      <c r="U273" s="32" t="s">
        <v>1128</v>
      </c>
      <c r="V273" s="13" t="s">
        <v>1116</v>
      </c>
      <c r="W273" s="13" t="s">
        <v>144</v>
      </c>
      <c r="X273" s="33"/>
      <c r="Y273" s="33"/>
      <c r="Z273" s="30" t="s">
        <v>145</v>
      </c>
      <c r="AA273" s="29">
        <v>0</v>
      </c>
      <c r="AB273" s="31">
        <v>0</v>
      </c>
      <c r="AC273" s="29">
        <v>0</v>
      </c>
      <c r="AD273" s="31">
        <v>0</v>
      </c>
      <c r="AE273" s="29">
        <v>0</v>
      </c>
      <c r="AF273" s="31">
        <v>0</v>
      </c>
      <c r="AG273" s="29">
        <v>0</v>
      </c>
      <c r="AH273" s="31">
        <v>0</v>
      </c>
      <c r="AI273" s="29">
        <v>0</v>
      </c>
      <c r="AJ273" s="31">
        <v>0</v>
      </c>
      <c r="AK273" s="29">
        <v>0</v>
      </c>
      <c r="AL273" s="31">
        <v>0</v>
      </c>
      <c r="AM273" s="29">
        <v>0</v>
      </c>
      <c r="AN273" s="31">
        <v>0</v>
      </c>
      <c r="AO273" s="31">
        <v>0</v>
      </c>
      <c r="AP273" s="31">
        <v>0</v>
      </c>
      <c r="AQ273" s="31">
        <v>0</v>
      </c>
      <c r="AR273" s="31">
        <v>0</v>
      </c>
      <c r="AS273" s="31">
        <v>0</v>
      </c>
      <c r="AT273" s="31">
        <v>0</v>
      </c>
      <c r="AU273" s="31">
        <v>0</v>
      </c>
      <c r="AV273" s="31">
        <v>0</v>
      </c>
      <c r="AW273" s="31">
        <v>0</v>
      </c>
      <c r="AX273" s="31">
        <v>0</v>
      </c>
      <c r="AY273" s="31">
        <v>0</v>
      </c>
      <c r="AZ273" s="31">
        <v>0</v>
      </c>
      <c r="BA273" s="31">
        <v>0</v>
      </c>
      <c r="BB273" s="31">
        <v>0</v>
      </c>
      <c r="BC273" s="42" t="s">
        <v>145</v>
      </c>
      <c r="BD273" s="13">
        <v>28</v>
      </c>
      <c r="BE273" s="13">
        <v>168</v>
      </c>
      <c r="BF273" s="13">
        <v>168</v>
      </c>
      <c r="BG273" s="16">
        <f t="shared" si="242"/>
        <v>364</v>
      </c>
      <c r="BH273" s="20">
        <v>132</v>
      </c>
      <c r="BI273" s="33">
        <f>Table1[[#This Row],[Check 2 Students Total]]*Table1[[#This Row],[Summer 2018 Price Check]]</f>
        <v>48048</v>
      </c>
      <c r="BJ273" s="16">
        <v>0</v>
      </c>
      <c r="BK273" s="20">
        <f>Table1[[#This Row],[Summer 2018 Price Check]]*BJ273</f>
        <v>0</v>
      </c>
      <c r="BL273" s="16">
        <v>0</v>
      </c>
      <c r="BM273" s="20">
        <v>0</v>
      </c>
      <c r="BN273" s="15">
        <v>0</v>
      </c>
      <c r="BO273" s="20">
        <f>Table1[[#This Row],[Summer 2018 Price Check]]*Table1[[#This Row],[Spring 2019 Students]]</f>
        <v>0</v>
      </c>
      <c r="BP273" s="16">
        <f t="shared" si="226"/>
        <v>0</v>
      </c>
      <c r="BQ273" s="20">
        <f t="shared" si="227"/>
        <v>0</v>
      </c>
      <c r="BR273" s="13" t="s">
        <v>145</v>
      </c>
      <c r="BS273" s="13">
        <v>28</v>
      </c>
      <c r="BT273" s="13">
        <v>168</v>
      </c>
      <c r="BU273" s="13">
        <v>168</v>
      </c>
      <c r="BV273" s="15">
        <f t="shared" si="225"/>
        <v>364</v>
      </c>
      <c r="BW273" s="20">
        <v>132</v>
      </c>
      <c r="BX273" s="20">
        <f t="shared" si="228"/>
        <v>48048</v>
      </c>
      <c r="BY273" s="13" t="s">
        <v>1116</v>
      </c>
      <c r="BZ273" s="15">
        <v>0</v>
      </c>
      <c r="CA273" s="20">
        <f>Table1[[#This Row],[Check 3 Per Student Savings]]*BZ273</f>
        <v>0</v>
      </c>
      <c r="CB273" s="15">
        <v>0</v>
      </c>
      <c r="CC273" s="20">
        <f>Table1[[#This Row],[Check 3 Per Student Savings]]*CB273</f>
        <v>0</v>
      </c>
      <c r="CD273" s="15">
        <f>IF(Table1[[#This Row],[Check 3 Status]]="Continued", Table1[[#This Row],[Check 3 Students Spring]], 0)</f>
        <v>168</v>
      </c>
      <c r="CE273" s="20">
        <f>Table1[[#This Row],[Check 3 Per Student Savings]]*CD273</f>
        <v>22176</v>
      </c>
      <c r="CF273" s="15">
        <f t="shared" si="229"/>
        <v>168</v>
      </c>
      <c r="CG273" s="20">
        <f t="shared" si="230"/>
        <v>22176</v>
      </c>
      <c r="CH273" s="68" t="s">
        <v>145</v>
      </c>
      <c r="CI273" s="15">
        <v>28</v>
      </c>
      <c r="CJ273" s="15">
        <v>168</v>
      </c>
      <c r="CK273" s="15">
        <v>168</v>
      </c>
      <c r="CL273" s="15">
        <f t="shared" si="224"/>
        <v>364</v>
      </c>
      <c r="CM273" s="20">
        <v>132</v>
      </c>
      <c r="CN273" s="20">
        <f t="shared" si="231"/>
        <v>48048</v>
      </c>
      <c r="CO273" s="15">
        <f>IF(Table1[[#This Row],[Check 4 Status]]="Continued", Table1[[#This Row],[Check 4 Students Summer]], 0)</f>
        <v>28</v>
      </c>
      <c r="CP273" s="20">
        <f>Table1[[#This Row],[Check 4 Per Student Savings]]*CO273</f>
        <v>3696</v>
      </c>
      <c r="CQ273" s="15">
        <f>IF(Table1[[#This Row],[Check 4 Status]]="Continued", Table1[[#This Row],[Check 4 Students Fall]], 0)</f>
        <v>168</v>
      </c>
      <c r="CR273" s="20">
        <f>Table1[[#This Row],[Check 4 Per Student Savings]]*CQ273</f>
        <v>22176</v>
      </c>
      <c r="CS273" s="15">
        <f>IF(Table1[[#This Row],[Check 4 Status]]="Continued", Table1[[#This Row],[Check 4 Students Spring]], 0)</f>
        <v>168</v>
      </c>
      <c r="CT273" s="20">
        <f>Table1[[#This Row],[Check 4 Per Student Savings]]*CS273</f>
        <v>22176</v>
      </c>
      <c r="CU273" s="89">
        <f t="shared" si="232"/>
        <v>364</v>
      </c>
      <c r="CV273" s="20">
        <f t="shared" si="233"/>
        <v>48048</v>
      </c>
      <c r="CW273" s="20" t="s">
        <v>145</v>
      </c>
      <c r="CX273" s="15" t="s">
        <v>1127</v>
      </c>
      <c r="CY273" s="15" t="s">
        <v>1128</v>
      </c>
      <c r="CZ273" s="15" t="s">
        <v>1128</v>
      </c>
      <c r="DA273" s="15">
        <f t="shared" si="234"/>
        <v>364</v>
      </c>
      <c r="DB273" s="20">
        <v>132</v>
      </c>
      <c r="DC273" s="20">
        <f t="shared" si="235"/>
        <v>48048</v>
      </c>
      <c r="DD273" s="88" t="s">
        <v>1116</v>
      </c>
      <c r="DE273" s="15" t="str">
        <f>IF(Table1[[#This Row],[Check 5 Status]]="Continued", Table1[[#This Row],[Check 5 Students Summer]], 0)</f>
        <v>28</v>
      </c>
      <c r="DF273" s="20">
        <f>Table1[[#This Row],[Check 5 Per Student Savings]]*DE273</f>
        <v>3696</v>
      </c>
      <c r="DG273" s="15" t="str">
        <f>IF(Table1[[#This Row],[Check 5 Status]]="Continued", Table1[[#This Row],[Check 5 Students Fall]], 0)</f>
        <v>168</v>
      </c>
      <c r="DH273" s="20">
        <f>Table1[[#This Row],[Check 5 Per Student Savings]]*DG273</f>
        <v>22176</v>
      </c>
      <c r="DI273" s="15" t="str">
        <f>IF(Table1[[#This Row],[Check 5 Status]]="Continued", Table1[[#This Row],[Check 5 Students Spring]], 0)</f>
        <v>168</v>
      </c>
      <c r="DJ273" s="20">
        <f>Table1[[#This Row],[Check 5 Per Student Savings]]*DI273</f>
        <v>22176</v>
      </c>
      <c r="DK273" s="15">
        <f t="shared" si="236"/>
        <v>364</v>
      </c>
      <c r="DL273" s="20">
        <f t="shared" si="237"/>
        <v>48048</v>
      </c>
      <c r="DM273" s="20" t="s">
        <v>145</v>
      </c>
      <c r="DN273" s="15" t="s">
        <v>1127</v>
      </c>
      <c r="DO273" s="15" t="s">
        <v>1128</v>
      </c>
      <c r="DP273" s="15" t="s">
        <v>1128</v>
      </c>
      <c r="DQ273" s="15">
        <f t="shared" si="238"/>
        <v>364</v>
      </c>
      <c r="DR273" s="20">
        <v>132</v>
      </c>
      <c r="DS273" s="20">
        <f t="shared" si="239"/>
        <v>48048</v>
      </c>
      <c r="DT273" s="88" t="s">
        <v>1116</v>
      </c>
      <c r="DU273" s="15" t="str">
        <f>IF(Table1[[#This Row],[Check 6 Status]]="Continued", Table1[[#This Row],[Check 6 Students Summer]], 0)</f>
        <v>28</v>
      </c>
      <c r="DV273" s="20">
        <f>Table1[[#This Row],[Check 6 Per Student Savings]]*DU273</f>
        <v>3696</v>
      </c>
      <c r="DW273" s="15" t="str">
        <f>IF(Table1[[#This Row],[Check 6 Status]]="Continued", Table1[[#This Row],[Check 6 Students Fall]], 0)</f>
        <v>168</v>
      </c>
      <c r="DX273" s="20">
        <f>Table1[[#This Row],[Check 6 Per Student Savings]]*DW273</f>
        <v>22176</v>
      </c>
      <c r="DY273" s="15" t="str">
        <f>IF(Table1[[#This Row],[Check 6 Status]]="Continued", Table1[[#This Row],[Check 6 Students Spring]], 0)</f>
        <v>168</v>
      </c>
      <c r="DZ273" s="20">
        <f>Table1[[#This Row],[Check 6 Per Student Savings]]*DY273</f>
        <v>22176</v>
      </c>
      <c r="EA273" s="15">
        <f t="shared" si="240"/>
        <v>364</v>
      </c>
      <c r="EB273" s="20">
        <f t="shared" si="241"/>
        <v>48048</v>
      </c>
      <c r="EC273"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1260</v>
      </c>
      <c r="ED273"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166320</v>
      </c>
      <c r="EE273" s="20">
        <f>Table1[[#This Row],[Grand Total Savings]]/Table1[[#This Row],[Total Award]]</f>
        <v>15.4</v>
      </c>
      <c r="EF273" s="13"/>
      <c r="EG273" s="13"/>
      <c r="EH273" s="13"/>
      <c r="EI273" s="13"/>
      <c r="EJ273" s="13"/>
      <c r="EK273" s="13"/>
      <c r="EL273" s="13"/>
      <c r="ET273" s="15"/>
      <c r="EU273" s="20"/>
      <c r="EV273" s="15"/>
      <c r="EW273" s="15"/>
      <c r="FB273" s="13"/>
      <c r="FC273" s="13"/>
      <c r="FD273" s="13"/>
      <c r="FE273" s="13"/>
    </row>
    <row r="274" spans="1:161" x14ac:dyDescent="0.25">
      <c r="A274" s="116">
        <v>405</v>
      </c>
      <c r="B274" s="54" t="s">
        <v>1115</v>
      </c>
      <c r="C274" s="23" t="s">
        <v>3</v>
      </c>
      <c r="D274" s="73" t="s">
        <v>134</v>
      </c>
      <c r="E274" s="13" t="s">
        <v>477</v>
      </c>
      <c r="F274" s="92">
        <v>10800</v>
      </c>
      <c r="G274" s="88" t="s">
        <v>1116</v>
      </c>
      <c r="H274" s="53" t="s">
        <v>1129</v>
      </c>
      <c r="I274" s="53" t="s">
        <v>1130</v>
      </c>
      <c r="J274" s="53" t="s">
        <v>1131</v>
      </c>
      <c r="K274" s="53" t="s">
        <v>1132</v>
      </c>
      <c r="L274" s="28" t="s">
        <v>1133</v>
      </c>
      <c r="M274" s="13" t="e" cm="1">
        <f t="array" ref="M274">_xlfn.XLOOKUP(Table1[[#This Row],[Grant '#]],#REF!,#REF!, "Not Found")</f>
        <v>#REF!</v>
      </c>
      <c r="N274" s="13" t="e" cm="1">
        <f t="array" ref="N274">_xlfn.XLOOKUP(Table1[[#This Row],[Grant '#]],#REF!,#REF!, "Not Found")</f>
        <v>#REF!</v>
      </c>
      <c r="O274" s="13" t="e" cm="1">
        <f t="array" ref="O274">_xlfn.XLOOKUP(Table1[[#This Row],[Grant '#]],#REF!,#REF!, "Not Found")</f>
        <v>#REF!</v>
      </c>
      <c r="P274" s="20">
        <v>67424</v>
      </c>
      <c r="Q274" s="13">
        <v>392</v>
      </c>
      <c r="R274" s="20">
        <v>172</v>
      </c>
      <c r="S274" s="32" t="s">
        <v>1134</v>
      </c>
      <c r="T274" s="32" t="s">
        <v>1135</v>
      </c>
      <c r="U274" s="32" t="s">
        <v>1135</v>
      </c>
      <c r="V274" s="13" t="s">
        <v>1116</v>
      </c>
      <c r="W274" s="13" t="s">
        <v>144</v>
      </c>
      <c r="X274" s="33"/>
      <c r="Y274" s="33"/>
      <c r="Z274" s="30" t="s">
        <v>145</v>
      </c>
      <c r="AA274" s="29">
        <v>0</v>
      </c>
      <c r="AB274" s="31">
        <v>0</v>
      </c>
      <c r="AC274" s="29">
        <v>0</v>
      </c>
      <c r="AD274" s="31">
        <v>0</v>
      </c>
      <c r="AE274" s="29">
        <v>0</v>
      </c>
      <c r="AF274" s="31">
        <v>0</v>
      </c>
      <c r="AG274" s="29">
        <v>0</v>
      </c>
      <c r="AH274" s="31">
        <v>0</v>
      </c>
      <c r="AI274" s="29">
        <v>0</v>
      </c>
      <c r="AJ274" s="31">
        <v>0</v>
      </c>
      <c r="AK274" s="29">
        <v>0</v>
      </c>
      <c r="AL274" s="31">
        <v>0</v>
      </c>
      <c r="AM274" s="29">
        <v>0</v>
      </c>
      <c r="AN274" s="31">
        <v>0</v>
      </c>
      <c r="AO274" s="31">
        <v>0</v>
      </c>
      <c r="AP274" s="31">
        <v>0</v>
      </c>
      <c r="AQ274" s="31">
        <v>0</v>
      </c>
      <c r="AR274" s="31">
        <v>0</v>
      </c>
      <c r="AS274" s="31">
        <v>0</v>
      </c>
      <c r="AT274" s="31">
        <v>0</v>
      </c>
      <c r="AU274" s="31">
        <v>0</v>
      </c>
      <c r="AV274" s="31">
        <v>0</v>
      </c>
      <c r="AW274" s="31">
        <v>0</v>
      </c>
      <c r="AX274" s="31">
        <v>0</v>
      </c>
      <c r="AY274" s="31">
        <v>0</v>
      </c>
      <c r="AZ274" s="31">
        <v>0</v>
      </c>
      <c r="BA274" s="31">
        <v>0</v>
      </c>
      <c r="BB274" s="31">
        <v>0</v>
      </c>
      <c r="BC274" s="42" t="s">
        <v>145</v>
      </c>
      <c r="BD274" s="13">
        <v>0</v>
      </c>
      <c r="BE274" s="13">
        <v>196</v>
      </c>
      <c r="BF274" s="13">
        <v>196</v>
      </c>
      <c r="BG274" s="16">
        <f t="shared" si="242"/>
        <v>392</v>
      </c>
      <c r="BH274" s="20">
        <v>172</v>
      </c>
      <c r="BI274" s="33">
        <f>Table1[[#This Row],[Check 2 Students Total]]*Table1[[#This Row],[Summer 2018 Price Check]]</f>
        <v>67424</v>
      </c>
      <c r="BJ274" s="16">
        <v>0</v>
      </c>
      <c r="BK274" s="20">
        <f>Table1[[#This Row],[Summer 2018 Price Check]]*BJ274</f>
        <v>0</v>
      </c>
      <c r="BL274" s="16">
        <v>0</v>
      </c>
      <c r="BM274" s="20">
        <v>0</v>
      </c>
      <c r="BN274" s="15">
        <v>0</v>
      </c>
      <c r="BO274" s="20">
        <f>Table1[[#This Row],[Summer 2018 Price Check]]*Table1[[#This Row],[Spring 2019 Students]]</f>
        <v>0</v>
      </c>
      <c r="BP274" s="16">
        <f t="shared" si="226"/>
        <v>0</v>
      </c>
      <c r="BQ274" s="20">
        <f t="shared" si="227"/>
        <v>0</v>
      </c>
      <c r="BR274" s="13" t="s">
        <v>145</v>
      </c>
      <c r="BS274" s="13">
        <v>0</v>
      </c>
      <c r="BT274" s="13">
        <v>196</v>
      </c>
      <c r="BU274" s="13">
        <v>196</v>
      </c>
      <c r="BV274" s="15">
        <f t="shared" si="225"/>
        <v>392</v>
      </c>
      <c r="BW274" s="20">
        <v>172</v>
      </c>
      <c r="BX274" s="20">
        <f t="shared" si="228"/>
        <v>67424</v>
      </c>
      <c r="BY274" s="13" t="s">
        <v>1116</v>
      </c>
      <c r="BZ274" s="15">
        <v>0</v>
      </c>
      <c r="CA274" s="20">
        <f>Table1[[#This Row],[Check 3 Per Student Savings]]*BZ274</f>
        <v>0</v>
      </c>
      <c r="CB274" s="15">
        <v>0</v>
      </c>
      <c r="CC274" s="20">
        <f>Table1[[#This Row],[Check 3 Per Student Savings]]*CB274</f>
        <v>0</v>
      </c>
      <c r="CD274" s="15">
        <f>IF(Table1[[#This Row],[Check 3 Status]]="Continued", Table1[[#This Row],[Check 3 Students Spring]], 0)</f>
        <v>196</v>
      </c>
      <c r="CE274" s="20">
        <f>Table1[[#This Row],[Check 3 Per Student Savings]]*CD274</f>
        <v>33712</v>
      </c>
      <c r="CF274" s="15">
        <f t="shared" si="229"/>
        <v>196</v>
      </c>
      <c r="CG274" s="20">
        <f t="shared" si="230"/>
        <v>33712</v>
      </c>
      <c r="CH274" s="68" t="s">
        <v>145</v>
      </c>
      <c r="CI274" s="15">
        <v>0</v>
      </c>
      <c r="CJ274" s="15">
        <v>196</v>
      </c>
      <c r="CK274" s="15">
        <v>196</v>
      </c>
      <c r="CL274" s="15">
        <f t="shared" si="224"/>
        <v>392</v>
      </c>
      <c r="CM274" s="20">
        <v>172</v>
      </c>
      <c r="CN274" s="20">
        <f t="shared" si="231"/>
        <v>67424</v>
      </c>
      <c r="CO274" s="15">
        <f>IF(Table1[[#This Row],[Check 4 Status]]="Continued", Table1[[#This Row],[Check 4 Students Summer]], 0)</f>
        <v>0</v>
      </c>
      <c r="CP274" s="20">
        <f>Table1[[#This Row],[Check 4 Per Student Savings]]*CO274</f>
        <v>0</v>
      </c>
      <c r="CQ274" s="15">
        <f>IF(Table1[[#This Row],[Check 4 Status]]="Continued", Table1[[#This Row],[Check 4 Students Fall]], 0)</f>
        <v>196</v>
      </c>
      <c r="CR274" s="20">
        <f>Table1[[#This Row],[Check 4 Per Student Savings]]*CQ274</f>
        <v>33712</v>
      </c>
      <c r="CS274" s="15">
        <f>IF(Table1[[#This Row],[Check 4 Status]]="Continued", Table1[[#This Row],[Check 4 Students Spring]], 0)</f>
        <v>196</v>
      </c>
      <c r="CT274" s="20">
        <f>Table1[[#This Row],[Check 4 Per Student Savings]]*CS274</f>
        <v>33712</v>
      </c>
      <c r="CU274" s="89">
        <f t="shared" si="232"/>
        <v>392</v>
      </c>
      <c r="CV274" s="20">
        <f t="shared" si="233"/>
        <v>67424</v>
      </c>
      <c r="CW274" s="20" t="s">
        <v>145</v>
      </c>
      <c r="CX274" s="15" t="s">
        <v>1134</v>
      </c>
      <c r="CY274" s="15" t="s">
        <v>1135</v>
      </c>
      <c r="CZ274" s="15" t="s">
        <v>1135</v>
      </c>
      <c r="DA274" s="15">
        <f t="shared" si="234"/>
        <v>392</v>
      </c>
      <c r="DB274" s="20">
        <v>172</v>
      </c>
      <c r="DC274" s="20">
        <f t="shared" si="235"/>
        <v>67424</v>
      </c>
      <c r="DD274" s="88" t="s">
        <v>1116</v>
      </c>
      <c r="DE274" s="15" t="str">
        <f>IF(Table1[[#This Row],[Check 5 Status]]="Continued", Table1[[#This Row],[Check 5 Students Summer]], 0)</f>
        <v>0</v>
      </c>
      <c r="DF274" s="20">
        <f>Table1[[#This Row],[Check 5 Per Student Savings]]*DE274</f>
        <v>0</v>
      </c>
      <c r="DG274" s="15" t="str">
        <f>IF(Table1[[#This Row],[Check 5 Status]]="Continued", Table1[[#This Row],[Check 5 Students Fall]], 0)</f>
        <v>196</v>
      </c>
      <c r="DH274" s="20">
        <f>Table1[[#This Row],[Check 5 Per Student Savings]]*DG274</f>
        <v>33712</v>
      </c>
      <c r="DI274" s="15" t="str">
        <f>IF(Table1[[#This Row],[Check 5 Status]]="Continued", Table1[[#This Row],[Check 5 Students Spring]], 0)</f>
        <v>196</v>
      </c>
      <c r="DJ274" s="20">
        <f>Table1[[#This Row],[Check 5 Per Student Savings]]*DI274</f>
        <v>33712</v>
      </c>
      <c r="DK274" s="15">
        <f t="shared" si="236"/>
        <v>392</v>
      </c>
      <c r="DL274" s="20">
        <f t="shared" si="237"/>
        <v>67424</v>
      </c>
      <c r="DM274" s="20" t="s">
        <v>145</v>
      </c>
      <c r="DN274" s="15" t="s">
        <v>1134</v>
      </c>
      <c r="DO274" s="15" t="s">
        <v>1135</v>
      </c>
      <c r="DP274" s="15" t="s">
        <v>1135</v>
      </c>
      <c r="DQ274" s="15">
        <f t="shared" si="238"/>
        <v>392</v>
      </c>
      <c r="DR274" s="20">
        <v>172</v>
      </c>
      <c r="DS274" s="20">
        <f t="shared" si="239"/>
        <v>67424</v>
      </c>
      <c r="DT274" s="88" t="s">
        <v>1116</v>
      </c>
      <c r="DU274" s="15" t="str">
        <f>IF(Table1[[#This Row],[Check 6 Status]]="Continued", Table1[[#This Row],[Check 6 Students Summer]], 0)</f>
        <v>0</v>
      </c>
      <c r="DV274" s="20">
        <f>Table1[[#This Row],[Check 6 Per Student Savings]]*DU274</f>
        <v>0</v>
      </c>
      <c r="DW274" s="15" t="str">
        <f>IF(Table1[[#This Row],[Check 6 Status]]="Continued", Table1[[#This Row],[Check 6 Students Fall]], 0)</f>
        <v>196</v>
      </c>
      <c r="DX274" s="20">
        <f>Table1[[#This Row],[Check 6 Per Student Savings]]*DW274</f>
        <v>33712</v>
      </c>
      <c r="DY274" s="15" t="str">
        <f>IF(Table1[[#This Row],[Check 6 Status]]="Continued", Table1[[#This Row],[Check 6 Students Spring]], 0)</f>
        <v>196</v>
      </c>
      <c r="DZ274" s="20">
        <f>Table1[[#This Row],[Check 6 Per Student Savings]]*DY274</f>
        <v>33712</v>
      </c>
      <c r="EA274" s="15">
        <f t="shared" si="240"/>
        <v>392</v>
      </c>
      <c r="EB274" s="20">
        <f t="shared" si="241"/>
        <v>67424</v>
      </c>
      <c r="EC274"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1372</v>
      </c>
      <c r="ED274"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235984</v>
      </c>
      <c r="EE274" s="20">
        <f>Table1[[#This Row],[Grand Total Savings]]/Table1[[#This Row],[Total Award]]</f>
        <v>21.850370370370371</v>
      </c>
      <c r="EF274" s="13"/>
      <c r="EG274" s="13"/>
      <c r="EH274" s="13"/>
      <c r="EI274" s="13"/>
      <c r="EJ274" s="13"/>
      <c r="EK274" s="13"/>
      <c r="EL274" s="13"/>
      <c r="ET274" s="15"/>
      <c r="EU274" s="20"/>
      <c r="EV274" s="15"/>
      <c r="EW274" s="15"/>
      <c r="FB274" s="13"/>
      <c r="FC274" s="13"/>
      <c r="FD274" s="13"/>
      <c r="FE274" s="13"/>
    </row>
    <row r="275" spans="1:161" x14ac:dyDescent="0.25">
      <c r="A275" s="116">
        <v>406</v>
      </c>
      <c r="B275" s="125" t="s">
        <v>1115</v>
      </c>
      <c r="C275" s="23" t="s">
        <v>3</v>
      </c>
      <c r="D275" s="73" t="s">
        <v>134</v>
      </c>
      <c r="E275" s="13" t="s">
        <v>477</v>
      </c>
      <c r="F275" s="92">
        <v>10800</v>
      </c>
      <c r="G275" s="88" t="s">
        <v>1116</v>
      </c>
      <c r="H275" s="53" t="s">
        <v>1136</v>
      </c>
      <c r="I275" s="53" t="s">
        <v>1137</v>
      </c>
      <c r="J275" s="53" t="s">
        <v>1138</v>
      </c>
      <c r="K275" s="53" t="s">
        <v>1139</v>
      </c>
      <c r="L275" s="28" t="s">
        <v>188</v>
      </c>
      <c r="M275" s="13" t="e" cm="1">
        <f t="array" ref="M275">_xlfn.XLOOKUP(Table1[[#This Row],[Grant '#]],#REF!,#REF!, "Not Found")</f>
        <v>#REF!</v>
      </c>
      <c r="N275" s="13" t="e" cm="1">
        <f t="array" ref="N275">_xlfn.XLOOKUP(Table1[[#This Row],[Grant '#]],#REF!,#REF!, "Not Found")</f>
        <v>#REF!</v>
      </c>
      <c r="O275" s="13" t="e" cm="1">
        <f t="array" ref="O275">_xlfn.XLOOKUP(Table1[[#This Row],[Grant '#]],#REF!,#REF!, "Not Found")</f>
        <v>#REF!</v>
      </c>
      <c r="P275" s="20">
        <v>61365</v>
      </c>
      <c r="Q275" s="13">
        <v>360</v>
      </c>
      <c r="R275" s="20">
        <v>154.28</v>
      </c>
      <c r="S275" s="32" t="s">
        <v>1140</v>
      </c>
      <c r="T275" s="32" t="s">
        <v>1141</v>
      </c>
      <c r="U275" s="32" t="s">
        <v>1141</v>
      </c>
      <c r="V275" s="13" t="s">
        <v>1116</v>
      </c>
      <c r="W275" s="13" t="s">
        <v>144</v>
      </c>
      <c r="X275" s="33"/>
      <c r="Y275" s="33"/>
      <c r="Z275" s="30" t="s">
        <v>145</v>
      </c>
      <c r="AA275" s="29">
        <v>0</v>
      </c>
      <c r="AB275" s="31">
        <v>0</v>
      </c>
      <c r="AC275" s="29">
        <v>0</v>
      </c>
      <c r="AD275" s="31">
        <v>0</v>
      </c>
      <c r="AE275" s="29">
        <v>0</v>
      </c>
      <c r="AF275" s="31">
        <v>0</v>
      </c>
      <c r="AG275" s="29">
        <v>0</v>
      </c>
      <c r="AH275" s="31">
        <v>0</v>
      </c>
      <c r="AI275" s="29">
        <v>0</v>
      </c>
      <c r="AJ275" s="31">
        <v>0</v>
      </c>
      <c r="AK275" s="29">
        <v>0</v>
      </c>
      <c r="AL275" s="31">
        <v>0</v>
      </c>
      <c r="AM275" s="29">
        <v>0</v>
      </c>
      <c r="AN275" s="31">
        <v>0</v>
      </c>
      <c r="AO275" s="31">
        <v>0</v>
      </c>
      <c r="AP275" s="31">
        <v>0</v>
      </c>
      <c r="AQ275" s="31">
        <v>0</v>
      </c>
      <c r="AR275" s="31">
        <v>0</v>
      </c>
      <c r="AS275" s="31">
        <v>0</v>
      </c>
      <c r="AT275" s="31">
        <v>0</v>
      </c>
      <c r="AU275" s="31">
        <v>0</v>
      </c>
      <c r="AV275" s="31">
        <v>0</v>
      </c>
      <c r="AW275" s="31">
        <v>0</v>
      </c>
      <c r="AX275" s="31">
        <v>0</v>
      </c>
      <c r="AY275" s="31">
        <v>0</v>
      </c>
      <c r="AZ275" s="31">
        <v>0</v>
      </c>
      <c r="BA275" s="31">
        <v>0</v>
      </c>
      <c r="BB275" s="31">
        <v>0</v>
      </c>
      <c r="BC275" s="42" t="s">
        <v>145</v>
      </c>
      <c r="BD275" s="13">
        <v>40</v>
      </c>
      <c r="BE275" s="13">
        <v>160</v>
      </c>
      <c r="BF275" s="13">
        <v>160</v>
      </c>
      <c r="BG275" s="16">
        <f t="shared" si="242"/>
        <v>360</v>
      </c>
      <c r="BH275" s="20">
        <v>154.28</v>
      </c>
      <c r="BI275" s="33">
        <f>Table1[[#This Row],[Check 2 Students Total]]*Table1[[#This Row],[Summer 2018 Price Check]]</f>
        <v>55540.800000000003</v>
      </c>
      <c r="BJ275" s="16">
        <v>0</v>
      </c>
      <c r="BK275" s="20">
        <f>Table1[[#This Row],[Summer 2018 Price Check]]*BJ275</f>
        <v>0</v>
      </c>
      <c r="BL275" s="16">
        <v>0</v>
      </c>
      <c r="BM275" s="20">
        <v>0</v>
      </c>
      <c r="BN275" s="15">
        <v>0</v>
      </c>
      <c r="BO275" s="20">
        <f>Table1[[#This Row],[Summer 2018 Price Check]]*Table1[[#This Row],[Spring 2019 Students]]</f>
        <v>0</v>
      </c>
      <c r="BP275" s="16">
        <f t="shared" si="226"/>
        <v>0</v>
      </c>
      <c r="BQ275" s="20">
        <f t="shared" si="227"/>
        <v>0</v>
      </c>
      <c r="BR275" s="13" t="s">
        <v>145</v>
      </c>
      <c r="BS275" s="13">
        <v>40</v>
      </c>
      <c r="BT275" s="13">
        <v>160</v>
      </c>
      <c r="BU275" s="13">
        <v>160</v>
      </c>
      <c r="BV275" s="15">
        <f t="shared" si="225"/>
        <v>360</v>
      </c>
      <c r="BW275" s="20">
        <v>154.28</v>
      </c>
      <c r="BX275" s="20">
        <f t="shared" si="228"/>
        <v>55540.800000000003</v>
      </c>
      <c r="BY275" s="13" t="s">
        <v>1116</v>
      </c>
      <c r="BZ275" s="15">
        <v>0</v>
      </c>
      <c r="CA275" s="20">
        <f>Table1[[#This Row],[Check 3 Per Student Savings]]*BZ275</f>
        <v>0</v>
      </c>
      <c r="CB275" s="15">
        <v>0</v>
      </c>
      <c r="CC275" s="20">
        <f>Table1[[#This Row],[Check 3 Per Student Savings]]*CB275</f>
        <v>0</v>
      </c>
      <c r="CD275" s="15">
        <f>IF(Table1[[#This Row],[Check 3 Status]]="Continued", Table1[[#This Row],[Check 3 Students Spring]], 0)</f>
        <v>160</v>
      </c>
      <c r="CE275" s="20">
        <f>Table1[[#This Row],[Check 3 Per Student Savings]]*CD275</f>
        <v>24684.799999999999</v>
      </c>
      <c r="CF275" s="15">
        <f t="shared" si="229"/>
        <v>160</v>
      </c>
      <c r="CG275" s="20">
        <f t="shared" si="230"/>
        <v>24684.799999999999</v>
      </c>
      <c r="CH275" s="68" t="s">
        <v>145</v>
      </c>
      <c r="CI275" s="15">
        <v>40</v>
      </c>
      <c r="CJ275" s="15">
        <v>160</v>
      </c>
      <c r="CK275" s="15">
        <v>160</v>
      </c>
      <c r="CL275" s="15">
        <f t="shared" si="224"/>
        <v>360</v>
      </c>
      <c r="CM275" s="20">
        <v>154.28</v>
      </c>
      <c r="CN275" s="20">
        <f t="shared" si="231"/>
        <v>55540.800000000003</v>
      </c>
      <c r="CO275" s="15">
        <f>IF(Table1[[#This Row],[Check 4 Status]]="Continued", Table1[[#This Row],[Check 4 Students Summer]], 0)</f>
        <v>40</v>
      </c>
      <c r="CP275" s="20">
        <f>Table1[[#This Row],[Check 4 Per Student Savings]]*CO275</f>
        <v>6171.2</v>
      </c>
      <c r="CQ275" s="15">
        <f>IF(Table1[[#This Row],[Check 4 Status]]="Continued", Table1[[#This Row],[Check 4 Students Fall]], 0)</f>
        <v>160</v>
      </c>
      <c r="CR275" s="20">
        <f>Table1[[#This Row],[Check 4 Per Student Savings]]*CQ275</f>
        <v>24684.799999999999</v>
      </c>
      <c r="CS275" s="15">
        <f>IF(Table1[[#This Row],[Check 4 Status]]="Continued", Table1[[#This Row],[Check 4 Students Spring]], 0)</f>
        <v>160</v>
      </c>
      <c r="CT275" s="20">
        <f>Table1[[#This Row],[Check 4 Per Student Savings]]*CS275</f>
        <v>24684.799999999999</v>
      </c>
      <c r="CU275" s="89">
        <f t="shared" si="232"/>
        <v>360</v>
      </c>
      <c r="CV275" s="20">
        <f t="shared" si="233"/>
        <v>55540.800000000003</v>
      </c>
      <c r="CW275" s="20" t="s">
        <v>145</v>
      </c>
      <c r="CX275" s="15" t="s">
        <v>1140</v>
      </c>
      <c r="CY275" s="15" t="s">
        <v>1141</v>
      </c>
      <c r="CZ275" s="15" t="s">
        <v>1141</v>
      </c>
      <c r="DA275" s="15">
        <f t="shared" si="234"/>
        <v>360</v>
      </c>
      <c r="DB275" s="20">
        <v>154.28</v>
      </c>
      <c r="DC275" s="20">
        <f t="shared" si="235"/>
        <v>55540.800000000003</v>
      </c>
      <c r="DD275" s="88" t="s">
        <v>1116</v>
      </c>
      <c r="DE275" s="15" t="str">
        <f>IF(Table1[[#This Row],[Check 5 Status]]="Continued", Table1[[#This Row],[Check 5 Students Summer]], 0)</f>
        <v>40</v>
      </c>
      <c r="DF275" s="20">
        <f>Table1[[#This Row],[Check 5 Per Student Savings]]*DE275</f>
        <v>6171.2</v>
      </c>
      <c r="DG275" s="15" t="str">
        <f>IF(Table1[[#This Row],[Check 5 Status]]="Continued", Table1[[#This Row],[Check 5 Students Fall]], 0)</f>
        <v>160</v>
      </c>
      <c r="DH275" s="20">
        <f>Table1[[#This Row],[Check 5 Per Student Savings]]*DG275</f>
        <v>24684.799999999999</v>
      </c>
      <c r="DI275" s="15" t="str">
        <f>IF(Table1[[#This Row],[Check 5 Status]]="Continued", Table1[[#This Row],[Check 5 Students Spring]], 0)</f>
        <v>160</v>
      </c>
      <c r="DJ275" s="20">
        <f>Table1[[#This Row],[Check 5 Per Student Savings]]*DI275</f>
        <v>24684.799999999999</v>
      </c>
      <c r="DK275" s="15">
        <f t="shared" si="236"/>
        <v>360</v>
      </c>
      <c r="DL275" s="20">
        <f t="shared" si="237"/>
        <v>55540.800000000003</v>
      </c>
      <c r="DM275" s="20" t="s">
        <v>145</v>
      </c>
      <c r="DN275" s="15" t="s">
        <v>1140</v>
      </c>
      <c r="DO275" s="15" t="s">
        <v>1141</v>
      </c>
      <c r="DP275" s="15" t="s">
        <v>1141</v>
      </c>
      <c r="DQ275" s="15">
        <f t="shared" si="238"/>
        <v>360</v>
      </c>
      <c r="DR275" s="20">
        <v>154.28</v>
      </c>
      <c r="DS275" s="20">
        <f t="shared" si="239"/>
        <v>55540.800000000003</v>
      </c>
      <c r="DT275" s="88" t="s">
        <v>1116</v>
      </c>
      <c r="DU275" s="15" t="str">
        <f>IF(Table1[[#This Row],[Check 6 Status]]="Continued", Table1[[#This Row],[Check 6 Students Summer]], 0)</f>
        <v>40</v>
      </c>
      <c r="DV275" s="20">
        <f>Table1[[#This Row],[Check 6 Per Student Savings]]*DU275</f>
        <v>6171.2</v>
      </c>
      <c r="DW275" s="15" t="str">
        <f>IF(Table1[[#This Row],[Check 6 Status]]="Continued", Table1[[#This Row],[Check 6 Students Fall]], 0)</f>
        <v>160</v>
      </c>
      <c r="DX275" s="20">
        <f>Table1[[#This Row],[Check 6 Per Student Savings]]*DW275</f>
        <v>24684.799999999999</v>
      </c>
      <c r="DY275" s="15" t="str">
        <f>IF(Table1[[#This Row],[Check 6 Status]]="Continued", Table1[[#This Row],[Check 6 Students Spring]], 0)</f>
        <v>160</v>
      </c>
      <c r="DZ275" s="20">
        <f>Table1[[#This Row],[Check 6 Per Student Savings]]*DY275</f>
        <v>24684.799999999999</v>
      </c>
      <c r="EA275" s="15">
        <f t="shared" si="240"/>
        <v>360</v>
      </c>
      <c r="EB275" s="20">
        <f t="shared" si="241"/>
        <v>55540.800000000003</v>
      </c>
      <c r="EC275"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1240</v>
      </c>
      <c r="ED275"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191307.2</v>
      </c>
      <c r="EE275" s="20">
        <f>Table1[[#This Row],[Grand Total Savings]]/Table1[[#This Row],[Total Award]]</f>
        <v>17.713629629629629</v>
      </c>
      <c r="EF275" s="13"/>
      <c r="EG275" s="13"/>
      <c r="EH275" s="13"/>
      <c r="EI275" s="13"/>
      <c r="EJ275" s="13"/>
      <c r="EK275" s="13"/>
      <c r="EL275" s="13"/>
      <c r="ET275" s="15"/>
      <c r="EU275" s="20"/>
      <c r="EV275" s="15"/>
      <c r="EW275" s="15"/>
      <c r="FB275" s="13"/>
      <c r="FC275" s="13"/>
      <c r="FD275" s="13"/>
      <c r="FE275" s="13"/>
    </row>
    <row r="276" spans="1:161" x14ac:dyDescent="0.25">
      <c r="A276" s="116">
        <v>408</v>
      </c>
      <c r="B276" s="54" t="s">
        <v>1115</v>
      </c>
      <c r="C276" s="23" t="s">
        <v>3</v>
      </c>
      <c r="D276" s="73" t="s">
        <v>134</v>
      </c>
      <c r="E276" s="13" t="s">
        <v>219</v>
      </c>
      <c r="F276" s="92">
        <v>10800</v>
      </c>
      <c r="G276" s="88" t="s">
        <v>1116</v>
      </c>
      <c r="H276" s="53" t="s">
        <v>1142</v>
      </c>
      <c r="I276" s="41" t="s">
        <v>1143</v>
      </c>
      <c r="J276" s="53" t="s">
        <v>1144</v>
      </c>
      <c r="K276" s="53" t="s">
        <v>1145</v>
      </c>
      <c r="L276" s="28" t="s">
        <v>188</v>
      </c>
      <c r="M276" s="13" t="e" cm="1">
        <f t="array" ref="M276">_xlfn.XLOOKUP(Table1[[#This Row],[Grant '#]],#REF!,#REF!, "Not Found")</f>
        <v>#REF!</v>
      </c>
      <c r="N276" s="13" t="e" cm="1">
        <f t="array" ref="N276">_xlfn.XLOOKUP(Table1[[#This Row],[Grant '#]],#REF!,#REF!, "Not Found")</f>
        <v>#REF!</v>
      </c>
      <c r="O276" s="13" t="e" cm="1">
        <f t="array" ref="O276">_xlfn.XLOOKUP(Table1[[#This Row],[Grant '#]],#REF!,#REF!, "Not Found")</f>
        <v>#REF!</v>
      </c>
      <c r="P276" s="20">
        <v>30000</v>
      </c>
      <c r="Q276" s="13">
        <v>85</v>
      </c>
      <c r="R276" s="20">
        <v>148</v>
      </c>
      <c r="S276" s="32" t="s">
        <v>1146</v>
      </c>
      <c r="T276" s="32" t="s">
        <v>1147</v>
      </c>
      <c r="U276" s="32" t="s">
        <v>1148</v>
      </c>
      <c r="V276" s="13" t="s">
        <v>1116</v>
      </c>
      <c r="W276" s="13" t="s">
        <v>144</v>
      </c>
      <c r="X276" s="33"/>
      <c r="Y276" s="33"/>
      <c r="Z276" s="30" t="s">
        <v>145</v>
      </c>
      <c r="AA276" s="29">
        <v>0</v>
      </c>
      <c r="AB276" s="31">
        <v>0</v>
      </c>
      <c r="AC276" s="29">
        <v>0</v>
      </c>
      <c r="AD276" s="31">
        <v>0</v>
      </c>
      <c r="AE276" s="29">
        <v>0</v>
      </c>
      <c r="AF276" s="31">
        <v>0</v>
      </c>
      <c r="AG276" s="29">
        <v>0</v>
      </c>
      <c r="AH276" s="31">
        <v>0</v>
      </c>
      <c r="AI276" s="29">
        <v>0</v>
      </c>
      <c r="AJ276" s="31">
        <v>0</v>
      </c>
      <c r="AK276" s="29">
        <v>0</v>
      </c>
      <c r="AL276" s="31">
        <v>0</v>
      </c>
      <c r="AM276" s="29">
        <v>0</v>
      </c>
      <c r="AN276" s="31">
        <v>0</v>
      </c>
      <c r="AO276" s="31">
        <v>0</v>
      </c>
      <c r="AP276" s="31">
        <v>0</v>
      </c>
      <c r="AQ276" s="31">
        <v>0</v>
      </c>
      <c r="AR276" s="31">
        <v>0</v>
      </c>
      <c r="AS276" s="31">
        <v>0</v>
      </c>
      <c r="AT276" s="31">
        <v>0</v>
      </c>
      <c r="AU276" s="31">
        <v>0</v>
      </c>
      <c r="AV276" s="31">
        <v>0</v>
      </c>
      <c r="AW276" s="31">
        <v>0</v>
      </c>
      <c r="AX276" s="31">
        <v>0</v>
      </c>
      <c r="AY276" s="31">
        <v>0</v>
      </c>
      <c r="AZ276" s="31">
        <v>0</v>
      </c>
      <c r="BA276" s="31">
        <v>0</v>
      </c>
      <c r="BB276" s="31">
        <v>0</v>
      </c>
      <c r="BC276" s="42" t="s">
        <v>145</v>
      </c>
      <c r="BD276" s="13">
        <v>25</v>
      </c>
      <c r="BE276" s="13">
        <v>33</v>
      </c>
      <c r="BF276" s="13">
        <v>27</v>
      </c>
      <c r="BG276" s="16">
        <f t="shared" si="242"/>
        <v>85</v>
      </c>
      <c r="BH276" s="20">
        <v>148</v>
      </c>
      <c r="BI276" s="33">
        <f>Table1[[#This Row],[Check 2 Students Total]]*Table1[[#This Row],[Summer 2018 Price Check]]</f>
        <v>12580</v>
      </c>
      <c r="BJ276" s="16">
        <v>0</v>
      </c>
      <c r="BK276" s="20">
        <f>Table1[[#This Row],[Summer 2018 Price Check]]*BJ276</f>
        <v>0</v>
      </c>
      <c r="BL276" s="16">
        <v>0</v>
      </c>
      <c r="BM276" s="20">
        <v>0</v>
      </c>
      <c r="BN276" s="15">
        <v>0</v>
      </c>
      <c r="BO276" s="20">
        <f>Table1[[#This Row],[Summer 2018 Price Check]]*Table1[[#This Row],[Spring 2019 Students]]</f>
        <v>0</v>
      </c>
      <c r="BP276" s="16">
        <f t="shared" si="226"/>
        <v>0</v>
      </c>
      <c r="BQ276" s="20">
        <f t="shared" si="227"/>
        <v>0</v>
      </c>
      <c r="BR276" s="13" t="s">
        <v>145</v>
      </c>
      <c r="BS276" s="13">
        <v>25</v>
      </c>
      <c r="BT276" s="13">
        <v>33</v>
      </c>
      <c r="BU276" s="13">
        <v>27</v>
      </c>
      <c r="BV276" s="15">
        <f t="shared" si="225"/>
        <v>85</v>
      </c>
      <c r="BW276" s="20">
        <v>148</v>
      </c>
      <c r="BX276" s="20">
        <f t="shared" si="228"/>
        <v>12580</v>
      </c>
      <c r="BY276" s="13" t="s">
        <v>1116</v>
      </c>
      <c r="BZ276" s="15">
        <v>0</v>
      </c>
      <c r="CA276" s="20">
        <f>Table1[[#This Row],[Check 3 Per Student Savings]]*BZ276</f>
        <v>0</v>
      </c>
      <c r="CB276" s="15">
        <v>0</v>
      </c>
      <c r="CC276" s="20">
        <f>Table1[[#This Row],[Check 3 Per Student Savings]]*CB276</f>
        <v>0</v>
      </c>
      <c r="CD276" s="15">
        <f>IF(Table1[[#This Row],[Check 3 Status]]="Continued", Table1[[#This Row],[Check 3 Students Spring]], 0)</f>
        <v>27</v>
      </c>
      <c r="CE276" s="20">
        <f>Table1[[#This Row],[Check 3 Per Student Savings]]*CD276</f>
        <v>3996</v>
      </c>
      <c r="CF276" s="15">
        <f t="shared" si="229"/>
        <v>27</v>
      </c>
      <c r="CG276" s="20">
        <f t="shared" si="230"/>
        <v>3996</v>
      </c>
      <c r="CH276" s="68" t="s">
        <v>145</v>
      </c>
      <c r="CI276" s="15">
        <v>25</v>
      </c>
      <c r="CJ276" s="15">
        <v>33</v>
      </c>
      <c r="CK276" s="15">
        <v>27</v>
      </c>
      <c r="CL276" s="15">
        <f t="shared" si="224"/>
        <v>85</v>
      </c>
      <c r="CM276" s="20">
        <v>148</v>
      </c>
      <c r="CN276" s="20">
        <f t="shared" si="231"/>
        <v>12580</v>
      </c>
      <c r="CO276" s="15">
        <f>IF(Table1[[#This Row],[Check 4 Status]]="Continued", Table1[[#This Row],[Check 4 Students Summer]], 0)</f>
        <v>25</v>
      </c>
      <c r="CP276" s="20">
        <f>Table1[[#This Row],[Check 4 Per Student Savings]]*CO276</f>
        <v>3700</v>
      </c>
      <c r="CQ276" s="15">
        <f>IF(Table1[[#This Row],[Check 4 Status]]="Continued", Table1[[#This Row],[Check 4 Students Fall]], 0)</f>
        <v>33</v>
      </c>
      <c r="CR276" s="20">
        <f>Table1[[#This Row],[Check 4 Per Student Savings]]*CQ276</f>
        <v>4884</v>
      </c>
      <c r="CS276" s="15">
        <f>IF(Table1[[#This Row],[Check 4 Status]]="Continued", Table1[[#This Row],[Check 4 Students Spring]], 0)</f>
        <v>27</v>
      </c>
      <c r="CT276" s="20">
        <f>Table1[[#This Row],[Check 4 Per Student Savings]]*CS276</f>
        <v>3996</v>
      </c>
      <c r="CU276" s="89">
        <f t="shared" si="232"/>
        <v>85</v>
      </c>
      <c r="CV276" s="20">
        <f t="shared" si="233"/>
        <v>12580</v>
      </c>
      <c r="CW276" s="20" t="s">
        <v>145</v>
      </c>
      <c r="CX276" s="15" t="s">
        <v>1146</v>
      </c>
      <c r="CY276" s="15" t="s">
        <v>1147</v>
      </c>
      <c r="CZ276" s="15" t="s">
        <v>1148</v>
      </c>
      <c r="DA276" s="15">
        <f t="shared" si="234"/>
        <v>85</v>
      </c>
      <c r="DB276" s="20">
        <v>148</v>
      </c>
      <c r="DC276" s="20">
        <f t="shared" si="235"/>
        <v>12580</v>
      </c>
      <c r="DD276" s="88" t="s">
        <v>1116</v>
      </c>
      <c r="DE276" s="15" t="str">
        <f>IF(Table1[[#This Row],[Check 5 Status]]="Continued", Table1[[#This Row],[Check 5 Students Summer]], 0)</f>
        <v>25</v>
      </c>
      <c r="DF276" s="20">
        <f>Table1[[#This Row],[Check 5 Per Student Savings]]*DE276</f>
        <v>3700</v>
      </c>
      <c r="DG276" s="15" t="str">
        <f>IF(Table1[[#This Row],[Check 5 Status]]="Continued", Table1[[#This Row],[Check 5 Students Fall]], 0)</f>
        <v>33</v>
      </c>
      <c r="DH276" s="20">
        <f>Table1[[#This Row],[Check 5 Per Student Savings]]*DG276</f>
        <v>4884</v>
      </c>
      <c r="DI276" s="15" t="str">
        <f>IF(Table1[[#This Row],[Check 5 Status]]="Continued", Table1[[#This Row],[Check 5 Students Spring]], 0)</f>
        <v>27</v>
      </c>
      <c r="DJ276" s="20">
        <f>Table1[[#This Row],[Check 5 Per Student Savings]]*DI276</f>
        <v>3996</v>
      </c>
      <c r="DK276" s="15">
        <f t="shared" si="236"/>
        <v>85</v>
      </c>
      <c r="DL276" s="20">
        <f t="shared" si="237"/>
        <v>12580</v>
      </c>
      <c r="DM276" s="20" t="s">
        <v>155</v>
      </c>
      <c r="DN276" s="15" t="s">
        <v>1146</v>
      </c>
      <c r="DO276" s="15" t="s">
        <v>1147</v>
      </c>
      <c r="DP276" s="15" t="s">
        <v>1148</v>
      </c>
      <c r="DQ276" s="15">
        <f t="shared" si="238"/>
        <v>85</v>
      </c>
      <c r="DR276" s="20">
        <v>148</v>
      </c>
      <c r="DS276" s="20">
        <f t="shared" si="239"/>
        <v>12580</v>
      </c>
      <c r="DT276" s="88" t="s">
        <v>1116</v>
      </c>
      <c r="DU276" s="15">
        <f>IF(Table1[[#This Row],[Check 6 Status]]="Continued", Table1[[#This Row],[Check 6 Students Summer]], 0)</f>
        <v>0</v>
      </c>
      <c r="DV276" s="20">
        <f>Table1[[#This Row],[Check 6 Per Student Savings]]*DU276</f>
        <v>0</v>
      </c>
      <c r="DW276" s="15">
        <f>IF(Table1[[#This Row],[Check 6 Status]]="Continued", Table1[[#This Row],[Check 6 Students Fall]], 0)</f>
        <v>0</v>
      </c>
      <c r="DX276" s="20">
        <f>Table1[[#This Row],[Check 6 Per Student Savings]]*DW276</f>
        <v>0</v>
      </c>
      <c r="DY276" s="15">
        <f>IF(Table1[[#This Row],[Check 6 Status]]="Continued", Table1[[#This Row],[Check 6 Students Spring]], 0)</f>
        <v>0</v>
      </c>
      <c r="DZ276" s="20">
        <f>Table1[[#This Row],[Check 6 Per Student Savings]]*DY276</f>
        <v>0</v>
      </c>
      <c r="EA276" s="15">
        <f t="shared" si="240"/>
        <v>0</v>
      </c>
      <c r="EB276" s="20">
        <f t="shared" si="241"/>
        <v>0</v>
      </c>
      <c r="EC276"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197</v>
      </c>
      <c r="ED276"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29156</v>
      </c>
      <c r="EE276" s="20">
        <f>Table1[[#This Row],[Grand Total Savings]]/Table1[[#This Row],[Total Award]]</f>
        <v>2.6996296296296296</v>
      </c>
      <c r="EF276" s="13"/>
      <c r="EG276" s="13"/>
      <c r="EH276" s="13"/>
      <c r="EI276" s="13"/>
      <c r="EJ276" s="13"/>
      <c r="EK276" s="13"/>
      <c r="EL276" s="13"/>
      <c r="ET276" s="15"/>
      <c r="EU276" s="20"/>
      <c r="EV276" s="15"/>
      <c r="EW276" s="15"/>
      <c r="FB276" s="13"/>
      <c r="FC276" s="13"/>
      <c r="FD276" s="13"/>
      <c r="FE276" s="13"/>
    </row>
    <row r="277" spans="1:161" x14ac:dyDescent="0.25">
      <c r="A277" s="116">
        <v>410</v>
      </c>
      <c r="B277" s="125" t="s">
        <v>1115</v>
      </c>
      <c r="C277" s="23" t="s">
        <v>3</v>
      </c>
      <c r="D277" s="73" t="s">
        <v>134</v>
      </c>
      <c r="E277" s="13" t="s">
        <v>249</v>
      </c>
      <c r="F277" s="92">
        <v>20800</v>
      </c>
      <c r="G277" s="88" t="s">
        <v>1116</v>
      </c>
      <c r="H277" s="53" t="s">
        <v>1149</v>
      </c>
      <c r="I277" s="53" t="s">
        <v>1150</v>
      </c>
      <c r="J277" s="53" t="s">
        <v>1151</v>
      </c>
      <c r="K277" s="53" t="s">
        <v>1152</v>
      </c>
      <c r="L277" s="28" t="s">
        <v>152</v>
      </c>
      <c r="M277" s="13" t="e" cm="1">
        <f t="array" ref="M277">_xlfn.XLOOKUP(Table1[[#This Row],[Grant '#]],#REF!,#REF!, "Not Found")</f>
        <v>#REF!</v>
      </c>
      <c r="N277" s="13" t="e" cm="1">
        <f t="array" ref="N277">_xlfn.XLOOKUP(Table1[[#This Row],[Grant '#]],#REF!,#REF!, "Not Found")</f>
        <v>#REF!</v>
      </c>
      <c r="O277" s="13" t="e" cm="1">
        <f t="array" ref="O277">_xlfn.XLOOKUP(Table1[[#This Row],[Grant '#]],#REF!,#REF!, "Not Found")</f>
        <v>#REF!</v>
      </c>
      <c r="P277" s="20">
        <v>187499</v>
      </c>
      <c r="Q277" s="13">
        <v>558</v>
      </c>
      <c r="R277" s="20">
        <v>336</v>
      </c>
      <c r="S277" s="32" t="s">
        <v>1153</v>
      </c>
      <c r="T277" s="32" t="s">
        <v>1154</v>
      </c>
      <c r="U277" s="32" t="s">
        <v>1155</v>
      </c>
      <c r="V277" s="13" t="s">
        <v>1116</v>
      </c>
      <c r="W277" s="13" t="s">
        <v>144</v>
      </c>
      <c r="X277" s="33"/>
      <c r="Y277" s="33"/>
      <c r="Z277" s="30" t="s">
        <v>145</v>
      </c>
      <c r="AA277" s="29">
        <v>0</v>
      </c>
      <c r="AB277" s="31">
        <v>0</v>
      </c>
      <c r="AC277" s="29">
        <v>0</v>
      </c>
      <c r="AD277" s="31">
        <v>0</v>
      </c>
      <c r="AE277" s="29">
        <v>0</v>
      </c>
      <c r="AF277" s="31">
        <v>0</v>
      </c>
      <c r="AG277" s="29">
        <v>0</v>
      </c>
      <c r="AH277" s="31">
        <v>0</v>
      </c>
      <c r="AI277" s="29">
        <v>0</v>
      </c>
      <c r="AJ277" s="31">
        <v>0</v>
      </c>
      <c r="AK277" s="29">
        <v>0</v>
      </c>
      <c r="AL277" s="31">
        <v>0</v>
      </c>
      <c r="AM277" s="29">
        <v>0</v>
      </c>
      <c r="AN277" s="31">
        <v>0</v>
      </c>
      <c r="AO277" s="31">
        <v>0</v>
      </c>
      <c r="AP277" s="31">
        <v>0</v>
      </c>
      <c r="AQ277" s="31">
        <v>0</v>
      </c>
      <c r="AR277" s="31">
        <v>0</v>
      </c>
      <c r="AS277" s="31">
        <v>0</v>
      </c>
      <c r="AT277" s="31">
        <v>0</v>
      </c>
      <c r="AU277" s="31">
        <v>0</v>
      </c>
      <c r="AV277" s="31">
        <v>0</v>
      </c>
      <c r="AW277" s="31">
        <v>0</v>
      </c>
      <c r="AX277" s="31">
        <v>0</v>
      </c>
      <c r="AY277" s="31">
        <v>0</v>
      </c>
      <c r="AZ277" s="31">
        <v>0</v>
      </c>
      <c r="BA277" s="31">
        <v>0</v>
      </c>
      <c r="BB277" s="31">
        <v>0</v>
      </c>
      <c r="BC277" s="42" t="s">
        <v>145</v>
      </c>
      <c r="BD277" s="13">
        <v>80</v>
      </c>
      <c r="BE277" s="13">
        <v>187</v>
      </c>
      <c r="BF277" s="13">
        <v>291</v>
      </c>
      <c r="BG277" s="16">
        <f t="shared" si="242"/>
        <v>558</v>
      </c>
      <c r="BH277" s="20">
        <v>336</v>
      </c>
      <c r="BI277" s="33">
        <f>Table1[[#This Row],[Check 2 Students Total]]*Table1[[#This Row],[Summer 2018 Price Check]]</f>
        <v>187488</v>
      </c>
      <c r="BJ277" s="16">
        <v>0</v>
      </c>
      <c r="BK277" s="20">
        <f>Table1[[#This Row],[Summer 2018 Price Check]]*BJ277</f>
        <v>0</v>
      </c>
      <c r="BL277" s="16">
        <v>0</v>
      </c>
      <c r="BM277" s="20">
        <v>0</v>
      </c>
      <c r="BN277" s="15">
        <v>0</v>
      </c>
      <c r="BO277" s="20">
        <f>Table1[[#This Row],[Summer 2018 Price Check]]*Table1[[#This Row],[Spring 2019 Students]]</f>
        <v>0</v>
      </c>
      <c r="BP277" s="16">
        <f t="shared" si="226"/>
        <v>0</v>
      </c>
      <c r="BQ277" s="20">
        <f t="shared" si="227"/>
        <v>0</v>
      </c>
      <c r="BR277" s="13" t="s">
        <v>145</v>
      </c>
      <c r="BS277" s="13">
        <v>80</v>
      </c>
      <c r="BT277" s="13">
        <v>187</v>
      </c>
      <c r="BU277" s="13">
        <v>291</v>
      </c>
      <c r="BV277" s="15">
        <f t="shared" si="225"/>
        <v>558</v>
      </c>
      <c r="BW277" s="20">
        <v>336</v>
      </c>
      <c r="BX277" s="20">
        <f t="shared" si="228"/>
        <v>187488</v>
      </c>
      <c r="BY277" s="13" t="s">
        <v>1116</v>
      </c>
      <c r="BZ277" s="15">
        <v>0</v>
      </c>
      <c r="CA277" s="20">
        <f>Table1[[#This Row],[Check 3 Per Student Savings]]*BZ277</f>
        <v>0</v>
      </c>
      <c r="CB277" s="15">
        <v>0</v>
      </c>
      <c r="CC277" s="20">
        <f>Table1[[#This Row],[Check 3 Per Student Savings]]*CB277</f>
        <v>0</v>
      </c>
      <c r="CD277" s="15">
        <f>IF(Table1[[#This Row],[Check 3 Status]]="Continued", Table1[[#This Row],[Check 3 Students Spring]], 0)</f>
        <v>291</v>
      </c>
      <c r="CE277" s="20">
        <f>Table1[[#This Row],[Check 3 Per Student Savings]]*CD277</f>
        <v>97776</v>
      </c>
      <c r="CF277" s="15">
        <f t="shared" si="229"/>
        <v>291</v>
      </c>
      <c r="CG277" s="20">
        <f t="shared" si="230"/>
        <v>97776</v>
      </c>
      <c r="CH277" s="68" t="s">
        <v>145</v>
      </c>
      <c r="CI277" s="15">
        <v>80</v>
      </c>
      <c r="CJ277" s="15">
        <v>187</v>
      </c>
      <c r="CK277" s="15">
        <v>291</v>
      </c>
      <c r="CL277" s="15">
        <f t="shared" si="224"/>
        <v>558</v>
      </c>
      <c r="CM277" s="20">
        <v>336</v>
      </c>
      <c r="CN277" s="20">
        <f t="shared" si="231"/>
        <v>187488</v>
      </c>
      <c r="CO277" s="15">
        <f>IF(Table1[[#This Row],[Check 4 Status]]="Continued", Table1[[#This Row],[Check 4 Students Summer]], 0)</f>
        <v>80</v>
      </c>
      <c r="CP277" s="20">
        <f>Table1[[#This Row],[Check 4 Per Student Savings]]*CO277</f>
        <v>26880</v>
      </c>
      <c r="CQ277" s="15">
        <f>IF(Table1[[#This Row],[Check 4 Status]]="Continued", Table1[[#This Row],[Check 4 Students Fall]], 0)</f>
        <v>187</v>
      </c>
      <c r="CR277" s="20">
        <f>Table1[[#This Row],[Check 4 Per Student Savings]]*CQ277</f>
        <v>62832</v>
      </c>
      <c r="CS277" s="15">
        <f>IF(Table1[[#This Row],[Check 4 Status]]="Continued", Table1[[#This Row],[Check 4 Students Spring]], 0)</f>
        <v>291</v>
      </c>
      <c r="CT277" s="20">
        <f>Table1[[#This Row],[Check 4 Per Student Savings]]*CS277</f>
        <v>97776</v>
      </c>
      <c r="CU277" s="89">
        <f t="shared" si="232"/>
        <v>558</v>
      </c>
      <c r="CV277" s="20">
        <f t="shared" si="233"/>
        <v>187488</v>
      </c>
      <c r="CW277" s="20" t="s">
        <v>155</v>
      </c>
      <c r="CX277" s="15" t="s">
        <v>1153</v>
      </c>
      <c r="CY277" s="15" t="s">
        <v>1154</v>
      </c>
      <c r="CZ277" s="15" t="s">
        <v>1155</v>
      </c>
      <c r="DA277" s="15">
        <f t="shared" si="234"/>
        <v>558</v>
      </c>
      <c r="DB277" s="20">
        <v>336</v>
      </c>
      <c r="DC277" s="20">
        <f t="shared" si="235"/>
        <v>187488</v>
      </c>
      <c r="DD277" s="88" t="s">
        <v>1116</v>
      </c>
      <c r="DE277" s="15">
        <f>IF(Table1[[#This Row],[Check 5 Status]]="Continued", Table1[[#This Row],[Check 5 Students Summer]], 0)</f>
        <v>0</v>
      </c>
      <c r="DF277" s="20">
        <f>Table1[[#This Row],[Check 5 Per Student Savings]]*DE277</f>
        <v>0</v>
      </c>
      <c r="DG277" s="15">
        <f>IF(Table1[[#This Row],[Check 5 Status]]="Continued", Table1[[#This Row],[Check 5 Students Fall]], 0)</f>
        <v>0</v>
      </c>
      <c r="DH277" s="20">
        <f>Table1[[#This Row],[Check 5 Per Student Savings]]*DG277</f>
        <v>0</v>
      </c>
      <c r="DI277" s="15">
        <f>IF(Table1[[#This Row],[Check 5 Status]]="Continued", Table1[[#This Row],[Check 5 Students Spring]], 0)</f>
        <v>0</v>
      </c>
      <c r="DJ277" s="20">
        <f>Table1[[#This Row],[Check 5 Per Student Savings]]*DI277</f>
        <v>0</v>
      </c>
      <c r="DK277" s="15">
        <f t="shared" si="236"/>
        <v>0</v>
      </c>
      <c r="DL277" s="20">
        <f t="shared" si="237"/>
        <v>0</v>
      </c>
      <c r="DM277" s="20" t="s">
        <v>155</v>
      </c>
      <c r="DN277" s="15" t="s">
        <v>1153</v>
      </c>
      <c r="DO277" s="15" t="s">
        <v>1154</v>
      </c>
      <c r="DP277" s="15" t="s">
        <v>1155</v>
      </c>
      <c r="DQ277" s="15">
        <f t="shared" si="238"/>
        <v>558</v>
      </c>
      <c r="DR277" s="20">
        <v>336</v>
      </c>
      <c r="DS277" s="20">
        <f t="shared" si="239"/>
        <v>187488</v>
      </c>
      <c r="DT277" s="88" t="s">
        <v>1116</v>
      </c>
      <c r="DU277" s="15">
        <f>IF(Table1[[#This Row],[Check 6 Status]]="Continued", Table1[[#This Row],[Check 6 Students Summer]], 0)</f>
        <v>0</v>
      </c>
      <c r="DV277" s="20">
        <f>Table1[[#This Row],[Check 6 Per Student Savings]]*DU277</f>
        <v>0</v>
      </c>
      <c r="DW277" s="15">
        <f>IF(Table1[[#This Row],[Check 6 Status]]="Continued", Table1[[#This Row],[Check 6 Students Fall]], 0)</f>
        <v>0</v>
      </c>
      <c r="DX277" s="20">
        <f>Table1[[#This Row],[Check 6 Per Student Savings]]*DW277</f>
        <v>0</v>
      </c>
      <c r="DY277" s="15">
        <f>IF(Table1[[#This Row],[Check 6 Status]]="Continued", Table1[[#This Row],[Check 6 Students Spring]], 0)</f>
        <v>0</v>
      </c>
      <c r="DZ277" s="20">
        <f>Table1[[#This Row],[Check 6 Per Student Savings]]*DY277</f>
        <v>0</v>
      </c>
      <c r="EA277" s="15">
        <f t="shared" si="240"/>
        <v>0</v>
      </c>
      <c r="EB277" s="20">
        <f t="shared" si="241"/>
        <v>0</v>
      </c>
      <c r="EC277"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849</v>
      </c>
      <c r="ED277"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285264</v>
      </c>
      <c r="EE277" s="20">
        <f>Table1[[#This Row],[Grand Total Savings]]/Table1[[#This Row],[Total Award]]</f>
        <v>13.714615384615385</v>
      </c>
      <c r="EF277" s="13"/>
      <c r="EG277" s="13"/>
      <c r="EH277" s="13"/>
      <c r="EI277" s="13"/>
      <c r="EJ277" s="13"/>
      <c r="EK277" s="13"/>
      <c r="EL277" s="13"/>
      <c r="ET277" s="15"/>
      <c r="EU277" s="20"/>
      <c r="EV277" s="15"/>
      <c r="EW277" s="15"/>
      <c r="FB277" s="13"/>
      <c r="FC277" s="13"/>
      <c r="FD277" s="13"/>
      <c r="FE277" s="13"/>
    </row>
    <row r="278" spans="1:161" x14ac:dyDescent="0.25">
      <c r="A278" s="116">
        <v>412</v>
      </c>
      <c r="B278" s="54" t="s">
        <v>1115</v>
      </c>
      <c r="C278" s="23" t="s">
        <v>3</v>
      </c>
      <c r="D278" s="73" t="s">
        <v>134</v>
      </c>
      <c r="E278" s="13" t="s">
        <v>249</v>
      </c>
      <c r="F278" s="92">
        <v>10800</v>
      </c>
      <c r="G278" s="88" t="s">
        <v>1116</v>
      </c>
      <c r="H278" s="53" t="s">
        <v>1156</v>
      </c>
      <c r="I278" s="53" t="s">
        <v>1157</v>
      </c>
      <c r="J278" s="53" t="s">
        <v>1158</v>
      </c>
      <c r="K278" s="53" t="s">
        <v>1159</v>
      </c>
      <c r="L278" s="28" t="s">
        <v>277</v>
      </c>
      <c r="M278" s="13" t="e" cm="1">
        <f t="array" ref="M278">_xlfn.XLOOKUP(Table1[[#This Row],[Grant '#]],#REF!,#REF!, "Not Found")</f>
        <v>#REF!</v>
      </c>
      <c r="N278" s="13" t="e" cm="1">
        <f t="array" ref="N278">_xlfn.XLOOKUP(Table1[[#This Row],[Grant '#]],#REF!,#REF!, "Not Found")</f>
        <v>#REF!</v>
      </c>
      <c r="O278" s="13" t="e" cm="1">
        <f t="array" ref="O278">_xlfn.XLOOKUP(Table1[[#This Row],[Grant '#]],#REF!,#REF!, "Not Found")</f>
        <v>#REF!</v>
      </c>
      <c r="P278" s="20">
        <v>42168</v>
      </c>
      <c r="Q278" s="13">
        <v>216</v>
      </c>
      <c r="R278" s="20">
        <v>251</v>
      </c>
      <c r="S278" s="32" t="s">
        <v>1160</v>
      </c>
      <c r="T278" s="32" t="s">
        <v>1161</v>
      </c>
      <c r="U278" s="32" t="s">
        <v>1162</v>
      </c>
      <c r="V278" s="13" t="s">
        <v>1116</v>
      </c>
      <c r="W278" s="13" t="s">
        <v>144</v>
      </c>
      <c r="X278" s="33"/>
      <c r="Y278" s="33"/>
      <c r="Z278" s="30" t="s">
        <v>145</v>
      </c>
      <c r="AA278" s="29">
        <v>0</v>
      </c>
      <c r="AB278" s="31">
        <v>0</v>
      </c>
      <c r="AC278" s="29">
        <v>0</v>
      </c>
      <c r="AD278" s="31">
        <v>0</v>
      </c>
      <c r="AE278" s="29">
        <v>0</v>
      </c>
      <c r="AF278" s="31">
        <v>0</v>
      </c>
      <c r="AG278" s="29">
        <v>0</v>
      </c>
      <c r="AH278" s="31">
        <v>0</v>
      </c>
      <c r="AI278" s="29">
        <v>0</v>
      </c>
      <c r="AJ278" s="31">
        <v>0</v>
      </c>
      <c r="AK278" s="29">
        <v>0</v>
      </c>
      <c r="AL278" s="31">
        <v>0</v>
      </c>
      <c r="AM278" s="29">
        <v>0</v>
      </c>
      <c r="AN278" s="31">
        <v>0</v>
      </c>
      <c r="AO278" s="31">
        <v>0</v>
      </c>
      <c r="AP278" s="31">
        <v>0</v>
      </c>
      <c r="AQ278" s="31">
        <v>0</v>
      </c>
      <c r="AR278" s="31">
        <v>0</v>
      </c>
      <c r="AS278" s="31">
        <v>0</v>
      </c>
      <c r="AT278" s="31">
        <v>0</v>
      </c>
      <c r="AU278" s="31">
        <v>0</v>
      </c>
      <c r="AV278" s="31">
        <v>0</v>
      </c>
      <c r="AW278" s="31">
        <v>0</v>
      </c>
      <c r="AX278" s="31">
        <v>0</v>
      </c>
      <c r="AY278" s="31">
        <v>0</v>
      </c>
      <c r="AZ278" s="31">
        <v>0</v>
      </c>
      <c r="BA278" s="31">
        <v>0</v>
      </c>
      <c r="BB278" s="31">
        <v>0</v>
      </c>
      <c r="BC278" s="42" t="s">
        <v>145</v>
      </c>
      <c r="BD278" s="13">
        <v>24</v>
      </c>
      <c r="BE278" s="13">
        <v>72</v>
      </c>
      <c r="BF278" s="13">
        <v>120</v>
      </c>
      <c r="BG278" s="16">
        <f t="shared" si="242"/>
        <v>216</v>
      </c>
      <c r="BH278" s="20">
        <v>251</v>
      </c>
      <c r="BI278" s="33">
        <f>Table1[[#This Row],[Check 2 Students Total]]*Table1[[#This Row],[Summer 2018 Price Check]]</f>
        <v>54216</v>
      </c>
      <c r="BJ278" s="16">
        <v>0</v>
      </c>
      <c r="BK278" s="20">
        <f>Table1[[#This Row],[Summer 2018 Price Check]]*BJ278</f>
        <v>0</v>
      </c>
      <c r="BL278" s="16">
        <v>0</v>
      </c>
      <c r="BM278" s="20">
        <v>0</v>
      </c>
      <c r="BN278" s="15">
        <v>0</v>
      </c>
      <c r="BO278" s="20">
        <f>Table1[[#This Row],[Summer 2018 Price Check]]*Table1[[#This Row],[Spring 2019 Students]]</f>
        <v>0</v>
      </c>
      <c r="BP278" s="16">
        <f t="shared" si="226"/>
        <v>0</v>
      </c>
      <c r="BQ278" s="20">
        <f t="shared" si="227"/>
        <v>0</v>
      </c>
      <c r="BR278" s="13" t="s">
        <v>145</v>
      </c>
      <c r="BS278" s="13">
        <v>24</v>
      </c>
      <c r="BT278" s="13">
        <v>72</v>
      </c>
      <c r="BU278" s="13">
        <v>120</v>
      </c>
      <c r="BV278" s="15">
        <f t="shared" si="225"/>
        <v>216</v>
      </c>
      <c r="BW278" s="20">
        <v>251</v>
      </c>
      <c r="BX278" s="20">
        <f t="shared" si="228"/>
        <v>54216</v>
      </c>
      <c r="BY278" s="13" t="s">
        <v>1116</v>
      </c>
      <c r="BZ278" s="15">
        <v>0</v>
      </c>
      <c r="CA278" s="20">
        <f>Table1[[#This Row],[Check 3 Per Student Savings]]*BZ278</f>
        <v>0</v>
      </c>
      <c r="CB278" s="15">
        <v>0</v>
      </c>
      <c r="CC278" s="20">
        <f>Table1[[#This Row],[Check 3 Per Student Savings]]*CB278</f>
        <v>0</v>
      </c>
      <c r="CD278" s="15">
        <f>IF(Table1[[#This Row],[Check 3 Status]]="Continued", Table1[[#This Row],[Check 3 Students Spring]], 0)</f>
        <v>120</v>
      </c>
      <c r="CE278" s="20">
        <f>Table1[[#This Row],[Check 3 Per Student Savings]]*CD278</f>
        <v>30120</v>
      </c>
      <c r="CF278" s="15">
        <f t="shared" si="229"/>
        <v>120</v>
      </c>
      <c r="CG278" s="20">
        <f t="shared" si="230"/>
        <v>30120</v>
      </c>
      <c r="CH278" s="68" t="s">
        <v>145</v>
      </c>
      <c r="CI278" s="15">
        <v>24</v>
      </c>
      <c r="CJ278" s="15">
        <v>72</v>
      </c>
      <c r="CK278" s="15">
        <v>120</v>
      </c>
      <c r="CL278" s="15">
        <f t="shared" si="224"/>
        <v>216</v>
      </c>
      <c r="CM278" s="20">
        <v>251</v>
      </c>
      <c r="CN278" s="20">
        <f t="shared" si="231"/>
        <v>54216</v>
      </c>
      <c r="CO278" s="15">
        <f>IF(Table1[[#This Row],[Check 4 Status]]="Continued", Table1[[#This Row],[Check 4 Students Summer]], 0)</f>
        <v>24</v>
      </c>
      <c r="CP278" s="20">
        <f>Table1[[#This Row],[Check 4 Per Student Savings]]*CO278</f>
        <v>6024</v>
      </c>
      <c r="CQ278" s="15">
        <f>IF(Table1[[#This Row],[Check 4 Status]]="Continued", Table1[[#This Row],[Check 4 Students Fall]], 0)</f>
        <v>72</v>
      </c>
      <c r="CR278" s="20">
        <f>Table1[[#This Row],[Check 4 Per Student Savings]]*CQ278</f>
        <v>18072</v>
      </c>
      <c r="CS278" s="15">
        <f>IF(Table1[[#This Row],[Check 4 Status]]="Continued", Table1[[#This Row],[Check 4 Students Spring]], 0)</f>
        <v>120</v>
      </c>
      <c r="CT278" s="20">
        <f>Table1[[#This Row],[Check 4 Per Student Savings]]*CS278</f>
        <v>30120</v>
      </c>
      <c r="CU278" s="89">
        <f t="shared" si="232"/>
        <v>216</v>
      </c>
      <c r="CV278" s="20">
        <f t="shared" si="233"/>
        <v>54216</v>
      </c>
      <c r="CW278" s="20" t="s">
        <v>145</v>
      </c>
      <c r="CX278" s="15">
        <v>38</v>
      </c>
      <c r="CY278" s="15">
        <v>0</v>
      </c>
      <c r="CZ278" s="15">
        <v>80</v>
      </c>
      <c r="DA278" s="15">
        <f t="shared" si="234"/>
        <v>118</v>
      </c>
      <c r="DB278" s="20">
        <v>251</v>
      </c>
      <c r="DC278" s="20">
        <f t="shared" si="235"/>
        <v>29618</v>
      </c>
      <c r="DD278" s="88" t="s">
        <v>1116</v>
      </c>
      <c r="DE278" s="15">
        <f>IF(Table1[[#This Row],[Check 5 Status]]="Continued", Table1[[#This Row],[Check 5 Students Summer]], 0)</f>
        <v>38</v>
      </c>
      <c r="DF278" s="20">
        <f>Table1[[#This Row],[Check 5 Per Student Savings]]*DE278</f>
        <v>9538</v>
      </c>
      <c r="DG278" s="15">
        <f>IF(Table1[[#This Row],[Check 5 Status]]="Continued", Table1[[#This Row],[Check 5 Students Fall]], 0)</f>
        <v>0</v>
      </c>
      <c r="DH278" s="20">
        <f>Table1[[#This Row],[Check 5 Per Student Savings]]*DG278</f>
        <v>0</v>
      </c>
      <c r="DI278" s="15">
        <f>IF(Table1[[#This Row],[Check 5 Status]]="Continued", Table1[[#This Row],[Check 5 Students Spring]], 0)</f>
        <v>80</v>
      </c>
      <c r="DJ278" s="20">
        <f>Table1[[#This Row],[Check 5 Per Student Savings]]*DI278</f>
        <v>20080</v>
      </c>
      <c r="DK278" s="15">
        <f t="shared" si="236"/>
        <v>118</v>
      </c>
      <c r="DL278" s="20">
        <f t="shared" si="237"/>
        <v>29618</v>
      </c>
      <c r="DM278" s="20" t="s">
        <v>145</v>
      </c>
      <c r="DN278" s="15">
        <v>38</v>
      </c>
      <c r="DO278" s="15">
        <v>0</v>
      </c>
      <c r="DP278" s="15">
        <v>80</v>
      </c>
      <c r="DQ278" s="15">
        <f t="shared" si="238"/>
        <v>118</v>
      </c>
      <c r="DR278" s="20">
        <v>251</v>
      </c>
      <c r="DS278" s="20">
        <f t="shared" si="239"/>
        <v>29618</v>
      </c>
      <c r="DT278" s="88" t="s">
        <v>1116</v>
      </c>
      <c r="DU278" s="15">
        <f>IF(Table1[[#This Row],[Check 6 Status]]="Continued", Table1[[#This Row],[Check 6 Students Summer]], 0)</f>
        <v>38</v>
      </c>
      <c r="DV278" s="20">
        <f>Table1[[#This Row],[Check 6 Per Student Savings]]*DU278</f>
        <v>9538</v>
      </c>
      <c r="DW278" s="15">
        <f>IF(Table1[[#This Row],[Check 6 Status]]="Continued", Table1[[#This Row],[Check 6 Students Fall]], 0)</f>
        <v>0</v>
      </c>
      <c r="DX278" s="20">
        <f>Table1[[#This Row],[Check 6 Per Student Savings]]*DW278</f>
        <v>0</v>
      </c>
      <c r="DY278" s="15">
        <f>IF(Table1[[#This Row],[Check 6 Status]]="Continued", Table1[[#This Row],[Check 6 Students Spring]], 0)</f>
        <v>80</v>
      </c>
      <c r="DZ278" s="20">
        <f>Table1[[#This Row],[Check 6 Per Student Savings]]*DY278</f>
        <v>20080</v>
      </c>
      <c r="EA278" s="15">
        <f t="shared" si="240"/>
        <v>118</v>
      </c>
      <c r="EB278" s="20">
        <f t="shared" si="241"/>
        <v>29618</v>
      </c>
      <c r="EC278"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572</v>
      </c>
      <c r="ED278"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143572</v>
      </c>
      <c r="EE278" s="20">
        <f>Table1[[#This Row],[Grand Total Savings]]/Table1[[#This Row],[Total Award]]</f>
        <v>13.293703703703704</v>
      </c>
      <c r="EF278" s="13"/>
      <c r="EG278" s="13"/>
      <c r="EH278" s="13"/>
      <c r="EI278" s="13"/>
      <c r="EJ278" s="13"/>
      <c r="EK278" s="13"/>
      <c r="EL278" s="13"/>
      <c r="FB278" s="13"/>
      <c r="FC278" s="13"/>
      <c r="FD278" s="13"/>
      <c r="FE278" s="13"/>
    </row>
    <row r="279" spans="1:161" x14ac:dyDescent="0.25">
      <c r="A279" s="116">
        <v>413</v>
      </c>
      <c r="B279" s="125" t="s">
        <v>1115</v>
      </c>
      <c r="C279" s="23" t="s">
        <v>3</v>
      </c>
      <c r="D279" s="73" t="s">
        <v>134</v>
      </c>
      <c r="E279" s="13" t="s">
        <v>249</v>
      </c>
      <c r="F279" s="92">
        <v>10800</v>
      </c>
      <c r="G279" s="88" t="s">
        <v>986</v>
      </c>
      <c r="H279" s="53" t="s">
        <v>1163</v>
      </c>
      <c r="I279" s="53" t="s">
        <v>1164</v>
      </c>
      <c r="J279" s="53" t="s">
        <v>1165</v>
      </c>
      <c r="K279" s="53" t="s">
        <v>1166</v>
      </c>
      <c r="L279" s="28" t="s">
        <v>277</v>
      </c>
      <c r="M279" s="13" t="e" cm="1">
        <f t="array" ref="M279">_xlfn.XLOOKUP(Table1[[#This Row],[Grant '#]],#REF!,#REF!, "Not Found")</f>
        <v>#REF!</v>
      </c>
      <c r="N279" s="13" t="e" cm="1">
        <f t="array" ref="N279">_xlfn.XLOOKUP(Table1[[#This Row],[Grant '#]],#REF!,#REF!, "Not Found")</f>
        <v>#REF!</v>
      </c>
      <c r="O279" s="13" t="e" cm="1">
        <f t="array" ref="O279">_xlfn.XLOOKUP(Table1[[#This Row],[Grant '#]],#REF!,#REF!, "Not Found")</f>
        <v>#REF!</v>
      </c>
      <c r="P279" s="20">
        <v>12628</v>
      </c>
      <c r="Q279" s="13">
        <v>82</v>
      </c>
      <c r="R279" s="20">
        <v>154</v>
      </c>
      <c r="S279" s="32" t="s">
        <v>1167</v>
      </c>
      <c r="T279" s="32" t="s">
        <v>1167</v>
      </c>
      <c r="U279" s="32" t="s">
        <v>1134</v>
      </c>
      <c r="V279" s="13" t="s">
        <v>986</v>
      </c>
      <c r="W279" s="13" t="s">
        <v>144</v>
      </c>
      <c r="X279" s="33"/>
      <c r="Y279" s="33"/>
      <c r="Z279" s="30" t="s">
        <v>145</v>
      </c>
      <c r="AA279" s="29">
        <v>0</v>
      </c>
      <c r="AB279" s="31">
        <v>0</v>
      </c>
      <c r="AC279" s="29">
        <v>0</v>
      </c>
      <c r="AD279" s="31">
        <v>0</v>
      </c>
      <c r="AE279" s="29">
        <v>0</v>
      </c>
      <c r="AF279" s="31">
        <v>0</v>
      </c>
      <c r="AG279" s="29">
        <v>0</v>
      </c>
      <c r="AH279" s="31">
        <v>0</v>
      </c>
      <c r="AI279" s="29">
        <v>0</v>
      </c>
      <c r="AJ279" s="31">
        <v>0</v>
      </c>
      <c r="AK279" s="29">
        <v>0</v>
      </c>
      <c r="AL279" s="31">
        <v>0</v>
      </c>
      <c r="AM279" s="29">
        <v>0</v>
      </c>
      <c r="AN279" s="31">
        <v>0</v>
      </c>
      <c r="AO279" s="31">
        <v>0</v>
      </c>
      <c r="AP279" s="31">
        <v>0</v>
      </c>
      <c r="AQ279" s="31">
        <v>0</v>
      </c>
      <c r="AR279" s="31">
        <v>0</v>
      </c>
      <c r="AS279" s="31">
        <v>0</v>
      </c>
      <c r="AT279" s="31">
        <v>0</v>
      </c>
      <c r="AU279" s="31">
        <v>0</v>
      </c>
      <c r="AV279" s="31">
        <v>0</v>
      </c>
      <c r="AW279" s="31">
        <v>0</v>
      </c>
      <c r="AX279" s="31">
        <v>0</v>
      </c>
      <c r="AY279" s="31">
        <v>0</v>
      </c>
      <c r="AZ279" s="31">
        <v>0</v>
      </c>
      <c r="BA279" s="31">
        <v>0</v>
      </c>
      <c r="BB279" s="31">
        <v>0</v>
      </c>
      <c r="BC279" s="42" t="s">
        <v>145</v>
      </c>
      <c r="BD279" s="13">
        <v>41</v>
      </c>
      <c r="BE279" s="13">
        <v>41</v>
      </c>
      <c r="BF279" s="13">
        <v>0</v>
      </c>
      <c r="BG279" s="16">
        <f t="shared" si="242"/>
        <v>82</v>
      </c>
      <c r="BH279" s="20">
        <v>154</v>
      </c>
      <c r="BI279" s="33">
        <f>Table1[[#This Row],[Check 2 Students Total]]*Table1[[#This Row],[Summer 2018 Price Check]]</f>
        <v>12628</v>
      </c>
      <c r="BJ279" s="16">
        <v>0</v>
      </c>
      <c r="BK279" s="20">
        <f>Table1[[#This Row],[Summer 2018 Price Check]]*BJ279</f>
        <v>0</v>
      </c>
      <c r="BL279" s="16">
        <v>0</v>
      </c>
      <c r="BM279" s="20">
        <v>0</v>
      </c>
      <c r="BN279" s="15">
        <v>0</v>
      </c>
      <c r="BO279" s="20">
        <f>Table1[[#This Row],[Summer 2018 Price Check]]*Table1[[#This Row],[Spring 2019 Students]]</f>
        <v>0</v>
      </c>
      <c r="BP279" s="16">
        <f t="shared" si="226"/>
        <v>0</v>
      </c>
      <c r="BQ279" s="20">
        <f t="shared" si="227"/>
        <v>0</v>
      </c>
      <c r="BR279" s="13" t="s">
        <v>145</v>
      </c>
      <c r="BS279" s="13">
        <v>41</v>
      </c>
      <c r="BT279" s="13">
        <v>41</v>
      </c>
      <c r="BU279" s="13">
        <v>0</v>
      </c>
      <c r="BV279" s="15">
        <f t="shared" si="225"/>
        <v>82</v>
      </c>
      <c r="BW279" s="20">
        <v>154</v>
      </c>
      <c r="BX279" s="20">
        <f t="shared" si="228"/>
        <v>12628</v>
      </c>
      <c r="BY279" s="13" t="s">
        <v>986</v>
      </c>
      <c r="BZ279" s="15">
        <v>0</v>
      </c>
      <c r="CA279" s="20">
        <f>Table1[[#This Row],[Check 3 Per Student Savings]]*BZ279</f>
        <v>0</v>
      </c>
      <c r="CB279" s="15">
        <f>IF(Table1[[#This Row],[Check 3 Status]]="Continued", Table1[[#This Row],[Check 3 Students Fall]], 0)</f>
        <v>41</v>
      </c>
      <c r="CC279" s="20">
        <f>Table1[[#This Row],[Check 3 Per Student Savings]]*CB279</f>
        <v>6314</v>
      </c>
      <c r="CD279" s="15">
        <f>IF(Table1[[#This Row],[Check 3 Status]]="Continued", Table1[[#This Row],[Check 3 Students Spring]], 0)</f>
        <v>0</v>
      </c>
      <c r="CE279" s="20">
        <f>Table1[[#This Row],[Check 3 Per Student Savings]]*CD279</f>
        <v>0</v>
      </c>
      <c r="CF279" s="15">
        <f t="shared" si="229"/>
        <v>41</v>
      </c>
      <c r="CG279" s="20">
        <f t="shared" si="230"/>
        <v>6314</v>
      </c>
      <c r="CH279" s="20" t="s">
        <v>155</v>
      </c>
      <c r="CI279" s="15">
        <v>41</v>
      </c>
      <c r="CJ279" s="15">
        <v>41</v>
      </c>
      <c r="CK279" s="15">
        <v>0</v>
      </c>
      <c r="CL279" s="15">
        <v>0</v>
      </c>
      <c r="CM279" s="20">
        <v>154</v>
      </c>
      <c r="CN279" s="20">
        <f t="shared" si="231"/>
        <v>0</v>
      </c>
      <c r="CO279" s="15">
        <f>IF(Table1[[#This Row],[Check 4 Status]]="Continued", Table1[[#This Row],[Check 4 Students Summer]], 0)</f>
        <v>0</v>
      </c>
      <c r="CP279" s="20">
        <f>Table1[[#This Row],[Check 4 Per Student Savings]]*CO279</f>
        <v>0</v>
      </c>
      <c r="CQ279" s="15">
        <f>IF(Table1[[#This Row],[Check 4 Status]]="Continued", Table1[[#This Row],[Check 4 Students Fall]], 0)</f>
        <v>0</v>
      </c>
      <c r="CR279" s="20">
        <f>Table1[[#This Row],[Check 4 Per Student Savings]]*CQ279</f>
        <v>0</v>
      </c>
      <c r="CS279" s="15">
        <f>IF(Table1[[#This Row],[Check 4 Status]]="Continued", Table1[[#This Row],[Check 4 Students Spring]], 0)</f>
        <v>0</v>
      </c>
      <c r="CT279" s="20">
        <f>Table1[[#This Row],[Check 4 Per Student Savings]]*CS279</f>
        <v>0</v>
      </c>
      <c r="CU279" s="89">
        <f t="shared" si="232"/>
        <v>0</v>
      </c>
      <c r="CV279" s="20">
        <f t="shared" si="233"/>
        <v>0</v>
      </c>
      <c r="CW279" s="20" t="s">
        <v>155</v>
      </c>
      <c r="CX279" s="15" t="s">
        <v>1167</v>
      </c>
      <c r="CY279" s="15" t="s">
        <v>1167</v>
      </c>
      <c r="CZ279" s="15" t="s">
        <v>1134</v>
      </c>
      <c r="DA279" s="15">
        <f t="shared" si="234"/>
        <v>82</v>
      </c>
      <c r="DB279" s="20">
        <v>154</v>
      </c>
      <c r="DC279" s="20">
        <f t="shared" si="235"/>
        <v>12628</v>
      </c>
      <c r="DD279" s="88" t="s">
        <v>986</v>
      </c>
      <c r="DE279" s="15">
        <f>IF(Table1[[#This Row],[Check 5 Status]]="Continued", Table1[[#This Row],[Check 5 Students Summer]], 0)</f>
        <v>0</v>
      </c>
      <c r="DF279" s="20">
        <f>Table1[[#This Row],[Check 5 Per Student Savings]]*DE279</f>
        <v>0</v>
      </c>
      <c r="DG279" s="15">
        <f>IF(Table1[[#This Row],[Check 5 Status]]="Continued", Table1[[#This Row],[Check 5 Students Fall]], 0)</f>
        <v>0</v>
      </c>
      <c r="DH279" s="20">
        <f>Table1[[#This Row],[Check 5 Per Student Savings]]*DG279</f>
        <v>0</v>
      </c>
      <c r="DI279" s="15">
        <f>IF(Table1[[#This Row],[Check 5 Status]]="Continued", Table1[[#This Row],[Check 5 Students Spring]], 0)</f>
        <v>0</v>
      </c>
      <c r="DJ279" s="20">
        <f>Table1[[#This Row],[Check 5 Per Student Savings]]*DI279</f>
        <v>0</v>
      </c>
      <c r="DK279" s="15">
        <f t="shared" si="236"/>
        <v>0</v>
      </c>
      <c r="DL279" s="20">
        <f t="shared" si="237"/>
        <v>0</v>
      </c>
      <c r="DM279" s="20" t="s">
        <v>145</v>
      </c>
      <c r="DN279" s="15" t="s">
        <v>1167</v>
      </c>
      <c r="DO279" s="15" t="s">
        <v>1167</v>
      </c>
      <c r="DP279" s="15" t="s">
        <v>1134</v>
      </c>
      <c r="DQ279" s="15">
        <f t="shared" si="238"/>
        <v>82</v>
      </c>
      <c r="DR279" s="20">
        <v>154</v>
      </c>
      <c r="DS279" s="20">
        <f t="shared" si="239"/>
        <v>12628</v>
      </c>
      <c r="DT279" s="88" t="s">
        <v>986</v>
      </c>
      <c r="DU279" s="15" t="str">
        <f>IF(Table1[[#This Row],[Check 6 Status]]="Continued", Table1[[#This Row],[Check 6 Students Summer]], 0)</f>
        <v>41</v>
      </c>
      <c r="DV279" s="20">
        <f>Table1[[#This Row],[Check 6 Per Student Savings]]*DU279</f>
        <v>6314</v>
      </c>
      <c r="DW279" s="15" t="str">
        <f>IF(Table1[[#This Row],[Check 6 Status]]="Continued", Table1[[#This Row],[Check 6 Students Fall]], 0)</f>
        <v>41</v>
      </c>
      <c r="DX279" s="20">
        <f>Table1[[#This Row],[Check 6 Per Student Savings]]*DW279</f>
        <v>6314</v>
      </c>
      <c r="DY279" s="15" t="str">
        <f>IF(Table1[[#This Row],[Check 6 Status]]="Continued", Table1[[#This Row],[Check 6 Students Spring]], 0)</f>
        <v>0</v>
      </c>
      <c r="DZ279" s="20">
        <f>Table1[[#This Row],[Check 6 Per Student Savings]]*DY279</f>
        <v>0</v>
      </c>
      <c r="EA279" s="15">
        <f t="shared" si="240"/>
        <v>82</v>
      </c>
      <c r="EB279" s="20">
        <f t="shared" si="241"/>
        <v>12628</v>
      </c>
      <c r="EC279"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123</v>
      </c>
      <c r="ED279"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18942</v>
      </c>
      <c r="EE279" s="20">
        <f>Table1[[#This Row],[Grand Total Savings]]/Table1[[#This Row],[Total Award]]</f>
        <v>1.7538888888888888</v>
      </c>
      <c r="EF279" s="13"/>
      <c r="EG279" s="13"/>
      <c r="EH279" s="13"/>
      <c r="EI279" s="13"/>
      <c r="EJ279" s="13"/>
      <c r="EK279" s="13"/>
      <c r="EL279" s="13"/>
      <c r="FB279" s="13"/>
      <c r="FC279" s="13"/>
      <c r="FD279" s="13"/>
      <c r="FE279" s="13"/>
    </row>
    <row r="280" spans="1:161" x14ac:dyDescent="0.25">
      <c r="A280" s="116">
        <v>415</v>
      </c>
      <c r="B280" s="54" t="s">
        <v>1115</v>
      </c>
      <c r="C280" s="23" t="s">
        <v>3</v>
      </c>
      <c r="D280" s="73" t="s">
        <v>134</v>
      </c>
      <c r="E280" s="13" t="s">
        <v>226</v>
      </c>
      <c r="F280" s="92">
        <v>30000</v>
      </c>
      <c r="G280" s="88" t="s">
        <v>1116</v>
      </c>
      <c r="H280" s="53" t="s">
        <v>1168</v>
      </c>
      <c r="I280" s="53" t="s">
        <v>1169</v>
      </c>
      <c r="J280" s="53" t="s">
        <v>1170</v>
      </c>
      <c r="K280" s="53" t="s">
        <v>1171</v>
      </c>
      <c r="L280" s="28" t="s">
        <v>317</v>
      </c>
      <c r="M280" s="13" t="e" cm="1">
        <f t="array" ref="M280">_xlfn.XLOOKUP(Table1[[#This Row],[Grant '#]],#REF!,#REF!, "Not Found")</f>
        <v>#REF!</v>
      </c>
      <c r="N280" s="13" t="e" cm="1">
        <f t="array" ref="N280">_xlfn.XLOOKUP(Table1[[#This Row],[Grant '#]],#REF!,#REF!, "Not Found")</f>
        <v>#REF!</v>
      </c>
      <c r="O280" s="13" t="e" cm="1">
        <f t="array" ref="O280">_xlfn.XLOOKUP(Table1[[#This Row],[Grant '#]],#REF!,#REF!, "Not Found")</f>
        <v>#REF!</v>
      </c>
      <c r="P280" s="20">
        <v>173825</v>
      </c>
      <c r="Q280" s="13">
        <v>850</v>
      </c>
      <c r="R280" s="20">
        <v>204.5</v>
      </c>
      <c r="S280" s="32" t="s">
        <v>1172</v>
      </c>
      <c r="T280" s="32" t="s">
        <v>1173</v>
      </c>
      <c r="U280" s="32" t="s">
        <v>1173</v>
      </c>
      <c r="V280" s="13" t="s">
        <v>1116</v>
      </c>
      <c r="W280" s="13" t="s">
        <v>144</v>
      </c>
      <c r="X280" s="33"/>
      <c r="Y280" s="33"/>
      <c r="Z280" s="30" t="s">
        <v>145</v>
      </c>
      <c r="AA280" s="29">
        <v>0</v>
      </c>
      <c r="AB280" s="31">
        <v>0</v>
      </c>
      <c r="AC280" s="29">
        <v>0</v>
      </c>
      <c r="AD280" s="31">
        <v>0</v>
      </c>
      <c r="AE280" s="29">
        <v>0</v>
      </c>
      <c r="AF280" s="31">
        <v>0</v>
      </c>
      <c r="AG280" s="29">
        <v>0</v>
      </c>
      <c r="AH280" s="31">
        <v>0</v>
      </c>
      <c r="AI280" s="29">
        <v>0</v>
      </c>
      <c r="AJ280" s="31">
        <v>0</v>
      </c>
      <c r="AK280" s="29">
        <v>0</v>
      </c>
      <c r="AL280" s="31">
        <v>0</v>
      </c>
      <c r="AM280" s="29">
        <v>0</v>
      </c>
      <c r="AN280" s="31">
        <v>0</v>
      </c>
      <c r="AO280" s="31">
        <v>0</v>
      </c>
      <c r="AP280" s="31">
        <v>0</v>
      </c>
      <c r="AQ280" s="31">
        <v>0</v>
      </c>
      <c r="AR280" s="31">
        <v>0</v>
      </c>
      <c r="AS280" s="31">
        <v>0</v>
      </c>
      <c r="AT280" s="31">
        <v>0</v>
      </c>
      <c r="AU280" s="31">
        <v>0</v>
      </c>
      <c r="AV280" s="31">
        <v>0</v>
      </c>
      <c r="AW280" s="31">
        <v>0</v>
      </c>
      <c r="AX280" s="31">
        <v>0</v>
      </c>
      <c r="AY280" s="31">
        <v>0</v>
      </c>
      <c r="AZ280" s="31">
        <v>0</v>
      </c>
      <c r="BA280" s="31">
        <v>0</v>
      </c>
      <c r="BB280" s="31">
        <v>0</v>
      </c>
      <c r="BC280" s="13" t="s">
        <v>145</v>
      </c>
      <c r="BD280" s="13">
        <v>50</v>
      </c>
      <c r="BE280" s="13">
        <v>400</v>
      </c>
      <c r="BF280" s="13">
        <v>400</v>
      </c>
      <c r="BG280" s="16">
        <f t="shared" si="242"/>
        <v>850</v>
      </c>
      <c r="BH280" s="20">
        <v>204.5</v>
      </c>
      <c r="BI280" s="33">
        <f>Table1[[#This Row],[Check 2 Students Total]]*Table1[[#This Row],[Summer 2018 Price Check]]</f>
        <v>173825</v>
      </c>
      <c r="BJ280" s="16">
        <v>0</v>
      </c>
      <c r="BK280" s="20">
        <f>Table1[[#This Row],[Summer 2018 Price Check]]*BJ280</f>
        <v>0</v>
      </c>
      <c r="BL280" s="16">
        <v>0</v>
      </c>
      <c r="BM280" s="20">
        <v>0</v>
      </c>
      <c r="BN280" s="15">
        <v>0</v>
      </c>
      <c r="BO280" s="20">
        <f>Table1[[#This Row],[Summer 2018 Price Check]]*Table1[[#This Row],[Spring 2019 Students]]</f>
        <v>0</v>
      </c>
      <c r="BP280" s="16">
        <f t="shared" si="226"/>
        <v>0</v>
      </c>
      <c r="BQ280" s="20">
        <f t="shared" si="227"/>
        <v>0</v>
      </c>
      <c r="BR280" s="13" t="s">
        <v>145</v>
      </c>
      <c r="BS280" s="13">
        <v>50</v>
      </c>
      <c r="BT280" s="13">
        <v>400</v>
      </c>
      <c r="BU280" s="13">
        <v>400</v>
      </c>
      <c r="BV280" s="15">
        <f t="shared" si="225"/>
        <v>850</v>
      </c>
      <c r="BW280" s="20">
        <v>204.5</v>
      </c>
      <c r="BX280" s="20">
        <f t="shared" si="228"/>
        <v>173825</v>
      </c>
      <c r="BY280" s="13" t="s">
        <v>1116</v>
      </c>
      <c r="BZ280" s="15">
        <v>0</v>
      </c>
      <c r="CA280" s="20">
        <f>Table1[[#This Row],[Check 3 Per Student Savings]]*BZ280</f>
        <v>0</v>
      </c>
      <c r="CB280" s="15">
        <v>0</v>
      </c>
      <c r="CC280" s="20">
        <f>Table1[[#This Row],[Check 3 Per Student Savings]]*CB280</f>
        <v>0</v>
      </c>
      <c r="CD280" s="15">
        <f>IF(Table1[[#This Row],[Check 3 Status]]="Continued", Table1[[#This Row],[Check 3 Students Spring]], 0)</f>
        <v>400</v>
      </c>
      <c r="CE280" s="20">
        <f>Table1[[#This Row],[Check 3 Per Student Savings]]*CD280</f>
        <v>81800</v>
      </c>
      <c r="CF280" s="15">
        <f t="shared" si="229"/>
        <v>400</v>
      </c>
      <c r="CG280" s="20">
        <f t="shared" si="230"/>
        <v>81800</v>
      </c>
      <c r="CH280" s="68" t="s">
        <v>145</v>
      </c>
      <c r="CI280" s="15">
        <v>50</v>
      </c>
      <c r="CJ280" s="15">
        <v>400</v>
      </c>
      <c r="CK280" s="15">
        <v>400</v>
      </c>
      <c r="CL280" s="15">
        <f>CI280+CJ280+CK280</f>
        <v>850</v>
      </c>
      <c r="CM280" s="20">
        <v>204.5</v>
      </c>
      <c r="CN280" s="20">
        <f t="shared" si="231"/>
        <v>173825</v>
      </c>
      <c r="CO280" s="15">
        <f>IF(Table1[[#This Row],[Check 4 Status]]="Continued", Table1[[#This Row],[Check 4 Students Summer]], 0)</f>
        <v>50</v>
      </c>
      <c r="CP280" s="20">
        <f>Table1[[#This Row],[Check 4 Per Student Savings]]*CO280</f>
        <v>10225</v>
      </c>
      <c r="CQ280" s="15">
        <f>IF(Table1[[#This Row],[Check 4 Status]]="Continued", Table1[[#This Row],[Check 4 Students Fall]], 0)</f>
        <v>400</v>
      </c>
      <c r="CR280" s="20">
        <f>Table1[[#This Row],[Check 4 Per Student Savings]]*CQ280</f>
        <v>81800</v>
      </c>
      <c r="CS280" s="15">
        <f>IF(Table1[[#This Row],[Check 4 Status]]="Continued", Table1[[#This Row],[Check 4 Students Spring]], 0)</f>
        <v>400</v>
      </c>
      <c r="CT280" s="20">
        <f>Table1[[#This Row],[Check 4 Per Student Savings]]*CS280</f>
        <v>81800</v>
      </c>
      <c r="CU280" s="89">
        <f t="shared" si="232"/>
        <v>850</v>
      </c>
      <c r="CV280" s="20">
        <f t="shared" si="233"/>
        <v>173825</v>
      </c>
      <c r="CW280" s="20" t="s">
        <v>155</v>
      </c>
      <c r="CX280" s="15" t="s">
        <v>1172</v>
      </c>
      <c r="CY280" s="15" t="s">
        <v>1173</v>
      </c>
      <c r="CZ280" s="15" t="s">
        <v>1173</v>
      </c>
      <c r="DA280" s="15">
        <f t="shared" si="234"/>
        <v>850</v>
      </c>
      <c r="DB280" s="20">
        <v>204.5</v>
      </c>
      <c r="DC280" s="20">
        <f t="shared" si="235"/>
        <v>173825</v>
      </c>
      <c r="DD280" s="88" t="s">
        <v>1116</v>
      </c>
      <c r="DE280" s="15">
        <f>IF(Table1[[#This Row],[Check 5 Status]]="Continued", Table1[[#This Row],[Check 5 Students Summer]], 0)</f>
        <v>0</v>
      </c>
      <c r="DF280" s="20">
        <f>Table1[[#This Row],[Check 5 Per Student Savings]]*DE280</f>
        <v>0</v>
      </c>
      <c r="DG280" s="15">
        <f>IF(Table1[[#This Row],[Check 5 Status]]="Continued", Table1[[#This Row],[Check 5 Students Fall]], 0)</f>
        <v>0</v>
      </c>
      <c r="DH280" s="20">
        <f>Table1[[#This Row],[Check 5 Per Student Savings]]*DG280</f>
        <v>0</v>
      </c>
      <c r="DI280" s="15">
        <f>IF(Table1[[#This Row],[Check 5 Status]]="Continued", Table1[[#This Row],[Check 5 Students Spring]], 0)</f>
        <v>0</v>
      </c>
      <c r="DJ280" s="20">
        <f>Table1[[#This Row],[Check 5 Per Student Savings]]*DI280</f>
        <v>0</v>
      </c>
      <c r="DK280" s="15">
        <f t="shared" si="236"/>
        <v>0</v>
      </c>
      <c r="DL280" s="20">
        <f t="shared" si="237"/>
        <v>0</v>
      </c>
      <c r="DM280" s="20" t="s">
        <v>155</v>
      </c>
      <c r="DN280" s="15" t="s">
        <v>1172</v>
      </c>
      <c r="DO280" s="15" t="s">
        <v>1173</v>
      </c>
      <c r="DP280" s="15" t="s">
        <v>1173</v>
      </c>
      <c r="DQ280" s="15">
        <f t="shared" si="238"/>
        <v>850</v>
      </c>
      <c r="DR280" s="20">
        <v>204.5</v>
      </c>
      <c r="DS280" s="20">
        <f t="shared" si="239"/>
        <v>173825</v>
      </c>
      <c r="DT280" s="88" t="s">
        <v>1116</v>
      </c>
      <c r="DU280" s="15">
        <f>IF(Table1[[#This Row],[Check 6 Status]]="Continued", Table1[[#This Row],[Check 6 Students Summer]], 0)</f>
        <v>0</v>
      </c>
      <c r="DV280" s="20">
        <f>Table1[[#This Row],[Check 6 Per Student Savings]]*DU280</f>
        <v>0</v>
      </c>
      <c r="DW280" s="15">
        <f>IF(Table1[[#This Row],[Check 6 Status]]="Continued", Table1[[#This Row],[Check 6 Students Fall]], 0)</f>
        <v>0</v>
      </c>
      <c r="DX280" s="20">
        <f>Table1[[#This Row],[Check 6 Per Student Savings]]*DW280</f>
        <v>0</v>
      </c>
      <c r="DY280" s="15">
        <f>IF(Table1[[#This Row],[Check 6 Status]]="Continued", Table1[[#This Row],[Check 6 Students Spring]], 0)</f>
        <v>0</v>
      </c>
      <c r="DZ280" s="20">
        <f>Table1[[#This Row],[Check 6 Per Student Savings]]*DY280</f>
        <v>0</v>
      </c>
      <c r="EA280" s="15">
        <f t="shared" si="240"/>
        <v>0</v>
      </c>
      <c r="EB280" s="20">
        <f t="shared" si="241"/>
        <v>0</v>
      </c>
      <c r="EC280"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1250</v>
      </c>
      <c r="ED280"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255625</v>
      </c>
      <c r="EE280" s="20">
        <f>Table1[[#This Row],[Grand Total Savings]]/Table1[[#This Row],[Total Award]]</f>
        <v>8.5208333333333339</v>
      </c>
      <c r="EF280" s="13"/>
      <c r="EG280" s="13"/>
      <c r="EH280" s="13"/>
      <c r="EI280" s="13"/>
      <c r="EJ280" s="13"/>
      <c r="EK280" s="13"/>
      <c r="EL280" s="13"/>
      <c r="FB280" s="13"/>
      <c r="FC280" s="13"/>
      <c r="FD280" s="13"/>
      <c r="FE280" s="13"/>
    </row>
    <row r="281" spans="1:161" x14ac:dyDescent="0.25">
      <c r="A281" s="116">
        <v>418</v>
      </c>
      <c r="B281" s="54" t="s">
        <v>1115</v>
      </c>
      <c r="C281" s="23" t="s">
        <v>3</v>
      </c>
      <c r="D281" s="73" t="s">
        <v>134</v>
      </c>
      <c r="E281" s="13" t="s">
        <v>226</v>
      </c>
      <c r="F281" s="92">
        <v>30000</v>
      </c>
      <c r="G281" s="88" t="s">
        <v>1116</v>
      </c>
      <c r="H281" s="53" t="s">
        <v>1174</v>
      </c>
      <c r="I281" s="53" t="s">
        <v>1175</v>
      </c>
      <c r="J281" s="53" t="s">
        <v>1176</v>
      </c>
      <c r="K281" s="53" t="s">
        <v>1177</v>
      </c>
      <c r="L281" s="28" t="s">
        <v>231</v>
      </c>
      <c r="M281" s="13" t="e" cm="1">
        <f t="array" ref="M281">_xlfn.XLOOKUP(Table1[[#This Row],[Grant '#]],#REF!,#REF!, "Not Found")</f>
        <v>#REF!</v>
      </c>
      <c r="N281" s="13" t="e" cm="1">
        <f t="array" ref="N281">_xlfn.XLOOKUP(Table1[[#This Row],[Grant '#]],#REF!,#REF!, "Not Found")</f>
        <v>#REF!</v>
      </c>
      <c r="O281" s="13" t="e" cm="1">
        <f t="array" ref="O281">_xlfn.XLOOKUP(Table1[[#This Row],[Grant '#]],#REF!,#REF!, "Not Found")</f>
        <v>#REF!</v>
      </c>
      <c r="P281" s="20">
        <v>147798</v>
      </c>
      <c r="Q281" s="13">
        <v>600</v>
      </c>
      <c r="R281" s="20">
        <v>246.33</v>
      </c>
      <c r="S281" s="32" t="s">
        <v>1178</v>
      </c>
      <c r="T281" s="32" t="s">
        <v>1179</v>
      </c>
      <c r="U281" s="32" t="s">
        <v>1180</v>
      </c>
      <c r="V281" s="13" t="s">
        <v>1116</v>
      </c>
      <c r="W281" s="13" t="s">
        <v>144</v>
      </c>
      <c r="X281" s="33"/>
      <c r="Y281" s="33"/>
      <c r="Z281" s="30" t="s">
        <v>145</v>
      </c>
      <c r="AA281" s="29">
        <v>0</v>
      </c>
      <c r="AB281" s="31">
        <v>0</v>
      </c>
      <c r="AC281" s="29">
        <v>0</v>
      </c>
      <c r="AD281" s="31">
        <v>0</v>
      </c>
      <c r="AE281" s="29">
        <v>0</v>
      </c>
      <c r="AF281" s="31">
        <v>0</v>
      </c>
      <c r="AG281" s="29">
        <v>0</v>
      </c>
      <c r="AH281" s="31">
        <v>0</v>
      </c>
      <c r="AI281" s="29">
        <v>0</v>
      </c>
      <c r="AJ281" s="31">
        <v>0</v>
      </c>
      <c r="AK281" s="29">
        <v>0</v>
      </c>
      <c r="AL281" s="31">
        <v>0</v>
      </c>
      <c r="AM281" s="29">
        <v>0</v>
      </c>
      <c r="AN281" s="31">
        <v>0</v>
      </c>
      <c r="AO281" s="31">
        <v>0</v>
      </c>
      <c r="AP281" s="31">
        <v>0</v>
      </c>
      <c r="AQ281" s="31">
        <v>0</v>
      </c>
      <c r="AR281" s="31">
        <v>0</v>
      </c>
      <c r="AS281" s="31">
        <v>0</v>
      </c>
      <c r="AT281" s="31">
        <v>0</v>
      </c>
      <c r="AU281" s="31">
        <v>0</v>
      </c>
      <c r="AV281" s="31">
        <v>0</v>
      </c>
      <c r="AW281" s="31">
        <v>0</v>
      </c>
      <c r="AX281" s="31">
        <v>0</v>
      </c>
      <c r="AY281" s="31">
        <v>0</v>
      </c>
      <c r="AZ281" s="31">
        <v>0</v>
      </c>
      <c r="BA281" s="31">
        <v>0</v>
      </c>
      <c r="BB281" s="31">
        <v>0</v>
      </c>
      <c r="BC281" s="13" t="s">
        <v>145</v>
      </c>
      <c r="BD281" s="13">
        <v>100</v>
      </c>
      <c r="BE281" s="13">
        <v>275</v>
      </c>
      <c r="BF281" s="13">
        <v>225</v>
      </c>
      <c r="BG281" s="16">
        <f t="shared" si="242"/>
        <v>600</v>
      </c>
      <c r="BH281" s="20">
        <v>246.33</v>
      </c>
      <c r="BI281" s="33">
        <f>Table1[[#This Row],[Check 2 Students Total]]*Table1[[#This Row],[Summer 2018 Price Check]]</f>
        <v>147798</v>
      </c>
      <c r="BJ281" s="16">
        <v>0</v>
      </c>
      <c r="BK281" s="20">
        <f>Table1[[#This Row],[Summer 2018 Price Check]]*BJ281</f>
        <v>0</v>
      </c>
      <c r="BL281" s="16">
        <v>0</v>
      </c>
      <c r="BM281" s="20">
        <v>0</v>
      </c>
      <c r="BN281" s="15">
        <v>0</v>
      </c>
      <c r="BO281" s="20">
        <f>Table1[[#This Row],[Summer 2018 Price Check]]*Table1[[#This Row],[Spring 2019 Students]]</f>
        <v>0</v>
      </c>
      <c r="BP281" s="16">
        <f t="shared" si="226"/>
        <v>0</v>
      </c>
      <c r="BQ281" s="20">
        <f t="shared" si="227"/>
        <v>0</v>
      </c>
      <c r="BR281" s="13" t="s">
        <v>145</v>
      </c>
      <c r="BS281" s="13">
        <v>100</v>
      </c>
      <c r="BT281" s="13">
        <v>275</v>
      </c>
      <c r="BU281" s="13">
        <v>225</v>
      </c>
      <c r="BV281" s="15">
        <f t="shared" si="225"/>
        <v>600</v>
      </c>
      <c r="BW281" s="20">
        <v>246.33</v>
      </c>
      <c r="BX281" s="20">
        <f t="shared" si="228"/>
        <v>147798</v>
      </c>
      <c r="BY281" s="13" t="s">
        <v>1116</v>
      </c>
      <c r="BZ281" s="15">
        <v>0</v>
      </c>
      <c r="CA281" s="20">
        <f>Table1[[#This Row],[Check 3 Per Student Savings]]*BZ281</f>
        <v>0</v>
      </c>
      <c r="CB281" s="15">
        <v>0</v>
      </c>
      <c r="CC281" s="20">
        <f>Table1[[#This Row],[Check 3 Per Student Savings]]*CB281</f>
        <v>0</v>
      </c>
      <c r="CD281" s="15">
        <f>IF(Table1[[#This Row],[Check 3 Status]]="Continued", Table1[[#This Row],[Check 3 Students Spring]], 0)</f>
        <v>225</v>
      </c>
      <c r="CE281" s="20">
        <f>Table1[[#This Row],[Check 3 Per Student Savings]]*CD281</f>
        <v>55424.25</v>
      </c>
      <c r="CF281" s="15">
        <f t="shared" si="229"/>
        <v>225</v>
      </c>
      <c r="CG281" s="20">
        <f t="shared" si="230"/>
        <v>55424.25</v>
      </c>
      <c r="CH281" s="68" t="s">
        <v>145</v>
      </c>
      <c r="CI281" s="15">
        <v>100</v>
      </c>
      <c r="CJ281" s="15">
        <v>275</v>
      </c>
      <c r="CK281" s="15">
        <v>225</v>
      </c>
      <c r="CL281" s="15">
        <f>CI281+CJ281+CK281</f>
        <v>600</v>
      </c>
      <c r="CM281" s="20">
        <v>246.33</v>
      </c>
      <c r="CN281" s="20">
        <f t="shared" si="231"/>
        <v>147798</v>
      </c>
      <c r="CO281" s="15">
        <f>IF(Table1[[#This Row],[Check 4 Status]]="Continued", Table1[[#This Row],[Check 4 Students Summer]], 0)</f>
        <v>100</v>
      </c>
      <c r="CP281" s="20">
        <f>Table1[[#This Row],[Check 4 Per Student Savings]]*CO281</f>
        <v>24633</v>
      </c>
      <c r="CQ281" s="15">
        <f>IF(Table1[[#This Row],[Check 4 Status]]="Continued", Table1[[#This Row],[Check 4 Students Fall]], 0)</f>
        <v>275</v>
      </c>
      <c r="CR281" s="20">
        <f>Table1[[#This Row],[Check 4 Per Student Savings]]*CQ281</f>
        <v>67740.75</v>
      </c>
      <c r="CS281" s="15">
        <f>IF(Table1[[#This Row],[Check 4 Status]]="Continued", Table1[[#This Row],[Check 4 Students Spring]], 0)</f>
        <v>225</v>
      </c>
      <c r="CT281" s="20">
        <f>Table1[[#This Row],[Check 4 Per Student Savings]]*CS281</f>
        <v>55424.25</v>
      </c>
      <c r="CU281" s="89">
        <f t="shared" si="232"/>
        <v>600</v>
      </c>
      <c r="CV281" s="20">
        <f t="shared" si="233"/>
        <v>147798</v>
      </c>
      <c r="CW281" s="20" t="s">
        <v>145</v>
      </c>
      <c r="CX281" s="15" t="s">
        <v>1178</v>
      </c>
      <c r="CY281" s="15" t="s">
        <v>1179</v>
      </c>
      <c r="CZ281" s="15" t="s">
        <v>1180</v>
      </c>
      <c r="DA281" s="15">
        <f t="shared" si="234"/>
        <v>600</v>
      </c>
      <c r="DB281" s="20">
        <v>246.33</v>
      </c>
      <c r="DC281" s="20">
        <f t="shared" si="235"/>
        <v>147798</v>
      </c>
      <c r="DD281" s="88" t="s">
        <v>1116</v>
      </c>
      <c r="DE281" s="15" t="str">
        <f>IF(Table1[[#This Row],[Check 5 Status]]="Continued", Table1[[#This Row],[Check 5 Students Summer]], 0)</f>
        <v>100</v>
      </c>
      <c r="DF281" s="20">
        <f>Table1[[#This Row],[Check 5 Per Student Savings]]*DE281</f>
        <v>24633</v>
      </c>
      <c r="DG281" s="15" t="str">
        <f>IF(Table1[[#This Row],[Check 5 Status]]="Continued", Table1[[#This Row],[Check 5 Students Fall]], 0)</f>
        <v>275</v>
      </c>
      <c r="DH281" s="20">
        <f>Table1[[#This Row],[Check 5 Per Student Savings]]*DG281</f>
        <v>67740.75</v>
      </c>
      <c r="DI281" s="15" t="str">
        <f>IF(Table1[[#This Row],[Check 5 Status]]="Continued", Table1[[#This Row],[Check 5 Students Spring]], 0)</f>
        <v>225</v>
      </c>
      <c r="DJ281" s="20">
        <f>Table1[[#This Row],[Check 5 Per Student Savings]]*DI281</f>
        <v>55424.25</v>
      </c>
      <c r="DK281" s="15">
        <f t="shared" si="236"/>
        <v>600</v>
      </c>
      <c r="DL281" s="20">
        <f t="shared" si="237"/>
        <v>147798</v>
      </c>
      <c r="DM281" s="20" t="s">
        <v>145</v>
      </c>
      <c r="DN281" s="15" t="s">
        <v>1178</v>
      </c>
      <c r="DO281" s="15" t="s">
        <v>1179</v>
      </c>
      <c r="DP281" s="15" t="s">
        <v>1180</v>
      </c>
      <c r="DQ281" s="15">
        <f t="shared" si="238"/>
        <v>600</v>
      </c>
      <c r="DR281" s="20">
        <v>246.33</v>
      </c>
      <c r="DS281" s="20">
        <f t="shared" si="239"/>
        <v>147798</v>
      </c>
      <c r="DT281" s="88" t="s">
        <v>1116</v>
      </c>
      <c r="DU281" s="15" t="str">
        <f>IF(Table1[[#This Row],[Check 6 Status]]="Continued", Table1[[#This Row],[Check 6 Students Summer]], 0)</f>
        <v>100</v>
      </c>
      <c r="DV281" s="20">
        <f>Table1[[#This Row],[Check 6 Per Student Savings]]*DU281</f>
        <v>24633</v>
      </c>
      <c r="DW281" s="15" t="str">
        <f>IF(Table1[[#This Row],[Check 6 Status]]="Continued", Table1[[#This Row],[Check 6 Students Fall]], 0)</f>
        <v>275</v>
      </c>
      <c r="DX281" s="20">
        <f>Table1[[#This Row],[Check 6 Per Student Savings]]*DW281</f>
        <v>67740.75</v>
      </c>
      <c r="DY281" s="15" t="str">
        <f>IF(Table1[[#This Row],[Check 6 Status]]="Continued", Table1[[#This Row],[Check 6 Students Spring]], 0)</f>
        <v>225</v>
      </c>
      <c r="DZ281" s="20">
        <f>Table1[[#This Row],[Check 6 Per Student Savings]]*DY281</f>
        <v>55424.25</v>
      </c>
      <c r="EA281" s="15">
        <f t="shared" si="240"/>
        <v>600</v>
      </c>
      <c r="EB281" s="20">
        <f t="shared" si="241"/>
        <v>147798</v>
      </c>
      <c r="EC281"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2025</v>
      </c>
      <c r="ED281"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498818.25</v>
      </c>
      <c r="EE281" s="20">
        <f>Table1[[#This Row],[Grand Total Savings]]/Table1[[#This Row],[Total Award]]</f>
        <v>16.627275000000001</v>
      </c>
      <c r="EF281" s="13"/>
      <c r="EG281" s="13"/>
      <c r="EH281" s="13"/>
      <c r="EI281" s="13"/>
      <c r="EJ281" s="13"/>
      <c r="EK281" s="13"/>
      <c r="EL281" s="13"/>
      <c r="FB281" s="13"/>
      <c r="FC281" s="13"/>
      <c r="FD281" s="13"/>
      <c r="FE281" s="13"/>
    </row>
    <row r="282" spans="1:161" x14ac:dyDescent="0.25">
      <c r="A282" s="116">
        <v>419</v>
      </c>
      <c r="B282" s="54" t="s">
        <v>1115</v>
      </c>
      <c r="C282" s="23" t="s">
        <v>3</v>
      </c>
      <c r="D282" s="73" t="s">
        <v>134</v>
      </c>
      <c r="E282" s="13" t="s">
        <v>279</v>
      </c>
      <c r="F282" s="92">
        <v>10800</v>
      </c>
      <c r="G282" s="88" t="s">
        <v>1116</v>
      </c>
      <c r="H282" s="53" t="s">
        <v>1036</v>
      </c>
      <c r="I282" s="53" t="s">
        <v>1037</v>
      </c>
      <c r="J282" s="53" t="s">
        <v>1181</v>
      </c>
      <c r="K282" s="53" t="s">
        <v>1182</v>
      </c>
      <c r="L282" s="28" t="s">
        <v>152</v>
      </c>
      <c r="M282" s="13" t="e" cm="1">
        <f t="array" ref="M282">_xlfn.XLOOKUP(Table1[[#This Row],[Grant '#]],#REF!,#REF!, "Not Found")</f>
        <v>#REF!</v>
      </c>
      <c r="N282" s="13" t="e" cm="1">
        <f t="array" ref="N282">_xlfn.XLOOKUP(Table1[[#This Row],[Grant '#]],#REF!,#REF!, "Not Found")</f>
        <v>#REF!</v>
      </c>
      <c r="O282" s="13" t="e" cm="1">
        <f t="array" ref="O282">_xlfn.XLOOKUP(Table1[[#This Row],[Grant '#]],#REF!,#REF!, "Not Found")</f>
        <v>#REF!</v>
      </c>
      <c r="P282" s="20">
        <v>41321</v>
      </c>
      <c r="Q282" s="13">
        <v>370</v>
      </c>
      <c r="R282" s="20">
        <v>94.99</v>
      </c>
      <c r="S282" s="32" t="s">
        <v>1172</v>
      </c>
      <c r="T282" s="32" t="s">
        <v>1183</v>
      </c>
      <c r="U282" s="32" t="s">
        <v>1184</v>
      </c>
      <c r="V282" s="13" t="s">
        <v>1116</v>
      </c>
      <c r="W282" s="13" t="s">
        <v>144</v>
      </c>
      <c r="X282" s="33"/>
      <c r="Y282" s="33"/>
      <c r="Z282" s="30" t="s">
        <v>145</v>
      </c>
      <c r="AA282" s="29">
        <v>0</v>
      </c>
      <c r="AB282" s="31">
        <v>0</v>
      </c>
      <c r="AC282" s="29">
        <v>0</v>
      </c>
      <c r="AD282" s="31">
        <v>0</v>
      </c>
      <c r="AE282" s="29">
        <v>0</v>
      </c>
      <c r="AF282" s="31">
        <v>0</v>
      </c>
      <c r="AG282" s="29">
        <v>0</v>
      </c>
      <c r="AH282" s="31">
        <v>0</v>
      </c>
      <c r="AI282" s="29">
        <v>0</v>
      </c>
      <c r="AJ282" s="31">
        <v>0</v>
      </c>
      <c r="AK282" s="29">
        <v>0</v>
      </c>
      <c r="AL282" s="31">
        <v>0</v>
      </c>
      <c r="AM282" s="29">
        <v>0</v>
      </c>
      <c r="AN282" s="31">
        <v>0</v>
      </c>
      <c r="AO282" s="31">
        <v>0</v>
      </c>
      <c r="AP282" s="31">
        <v>0</v>
      </c>
      <c r="AQ282" s="31">
        <v>0</v>
      </c>
      <c r="AR282" s="31">
        <v>0</v>
      </c>
      <c r="AS282" s="31">
        <v>0</v>
      </c>
      <c r="AT282" s="31">
        <v>0</v>
      </c>
      <c r="AU282" s="31">
        <v>0</v>
      </c>
      <c r="AV282" s="31">
        <v>0</v>
      </c>
      <c r="AW282" s="31">
        <v>0</v>
      </c>
      <c r="AX282" s="31">
        <v>0</v>
      </c>
      <c r="AY282" s="31">
        <v>0</v>
      </c>
      <c r="AZ282" s="31">
        <v>0</v>
      </c>
      <c r="BA282" s="31">
        <v>0</v>
      </c>
      <c r="BB282" s="31">
        <v>0</v>
      </c>
      <c r="BC282" s="13" t="s">
        <v>145</v>
      </c>
      <c r="BD282" s="13">
        <v>50</v>
      </c>
      <c r="BE282" s="13">
        <v>128</v>
      </c>
      <c r="BF282" s="13">
        <v>192</v>
      </c>
      <c r="BG282" s="16">
        <f t="shared" si="242"/>
        <v>370</v>
      </c>
      <c r="BH282" s="20">
        <v>94.99</v>
      </c>
      <c r="BI282" s="33">
        <f>Table1[[#This Row],[Check 2 Students Total]]*Table1[[#This Row],[Summer 2018 Price Check]]</f>
        <v>35146.299999999996</v>
      </c>
      <c r="BJ282" s="16">
        <v>0</v>
      </c>
      <c r="BK282" s="20">
        <f>Table1[[#This Row],[Summer 2018 Price Check]]*BJ282</f>
        <v>0</v>
      </c>
      <c r="BL282" s="16">
        <v>0</v>
      </c>
      <c r="BM282" s="20">
        <v>0</v>
      </c>
      <c r="BN282" s="15">
        <v>0</v>
      </c>
      <c r="BO282" s="20">
        <f>Table1[[#This Row],[Summer 2018 Price Check]]*Table1[[#This Row],[Spring 2019 Students]]</f>
        <v>0</v>
      </c>
      <c r="BP282" s="16">
        <f t="shared" si="226"/>
        <v>0</v>
      </c>
      <c r="BQ282" s="20">
        <f t="shared" si="227"/>
        <v>0</v>
      </c>
      <c r="BR282" s="13" t="s">
        <v>145</v>
      </c>
      <c r="BS282" s="13">
        <v>50</v>
      </c>
      <c r="BT282" s="13">
        <v>128</v>
      </c>
      <c r="BU282" s="13">
        <v>192</v>
      </c>
      <c r="BV282" s="15">
        <f t="shared" si="225"/>
        <v>370</v>
      </c>
      <c r="BW282" s="20">
        <v>94.99</v>
      </c>
      <c r="BX282" s="20">
        <f t="shared" si="228"/>
        <v>35146.299999999996</v>
      </c>
      <c r="BY282" s="13" t="s">
        <v>1116</v>
      </c>
      <c r="BZ282" s="15">
        <v>0</v>
      </c>
      <c r="CA282" s="20">
        <f>Table1[[#This Row],[Check 3 Per Student Savings]]*BZ282</f>
        <v>0</v>
      </c>
      <c r="CB282" s="15">
        <v>0</v>
      </c>
      <c r="CC282" s="20">
        <f>Table1[[#This Row],[Check 3 Per Student Savings]]*CB282</f>
        <v>0</v>
      </c>
      <c r="CD282" s="15">
        <f>IF(Table1[[#This Row],[Check 3 Status]]="Continued", Table1[[#This Row],[Check 3 Students Spring]], 0)</f>
        <v>192</v>
      </c>
      <c r="CE282" s="20">
        <f>Table1[[#This Row],[Check 3 Per Student Savings]]*CD282</f>
        <v>18238.079999999998</v>
      </c>
      <c r="CF282" s="15">
        <f t="shared" si="229"/>
        <v>192</v>
      </c>
      <c r="CG282" s="20">
        <f t="shared" si="230"/>
        <v>18238.079999999998</v>
      </c>
      <c r="CH282" s="68" t="s">
        <v>145</v>
      </c>
      <c r="CI282" s="15">
        <v>50</v>
      </c>
      <c r="CJ282" s="15">
        <v>128</v>
      </c>
      <c r="CK282" s="15">
        <v>192</v>
      </c>
      <c r="CL282" s="15">
        <f>CI282+CJ282+CK282</f>
        <v>370</v>
      </c>
      <c r="CM282" s="20">
        <v>94.99</v>
      </c>
      <c r="CN282" s="20">
        <f t="shared" si="231"/>
        <v>35146.299999999996</v>
      </c>
      <c r="CO282" s="15">
        <f>IF(Table1[[#This Row],[Check 4 Status]]="Continued", Table1[[#This Row],[Check 4 Students Summer]], 0)</f>
        <v>50</v>
      </c>
      <c r="CP282" s="20">
        <f>Table1[[#This Row],[Check 4 Per Student Savings]]*CO282</f>
        <v>4749.5</v>
      </c>
      <c r="CQ282" s="15">
        <f>IF(Table1[[#This Row],[Check 4 Status]]="Continued", Table1[[#This Row],[Check 4 Students Fall]], 0)</f>
        <v>128</v>
      </c>
      <c r="CR282" s="20">
        <f>Table1[[#This Row],[Check 4 Per Student Savings]]*CQ282</f>
        <v>12158.72</v>
      </c>
      <c r="CS282" s="15">
        <f>IF(Table1[[#This Row],[Check 4 Status]]="Continued", Table1[[#This Row],[Check 4 Students Spring]], 0)</f>
        <v>192</v>
      </c>
      <c r="CT282" s="20">
        <f>Table1[[#This Row],[Check 4 Per Student Savings]]*CS282</f>
        <v>18238.079999999998</v>
      </c>
      <c r="CU282" s="89">
        <f t="shared" si="232"/>
        <v>370</v>
      </c>
      <c r="CV282" s="20">
        <f t="shared" si="233"/>
        <v>35146.300000000003</v>
      </c>
      <c r="CW282" s="20" t="s">
        <v>145</v>
      </c>
      <c r="CX282" s="15" t="s">
        <v>1172</v>
      </c>
      <c r="CY282" s="15" t="s">
        <v>1183</v>
      </c>
      <c r="CZ282" s="15" t="s">
        <v>1184</v>
      </c>
      <c r="DA282" s="15">
        <f t="shared" si="234"/>
        <v>370</v>
      </c>
      <c r="DB282" s="20">
        <v>94.99</v>
      </c>
      <c r="DC282" s="20">
        <f t="shared" si="235"/>
        <v>35146.299999999996</v>
      </c>
      <c r="DD282" s="88" t="s">
        <v>1116</v>
      </c>
      <c r="DE282" s="15" t="str">
        <f>IF(Table1[[#This Row],[Check 5 Status]]="Continued", Table1[[#This Row],[Check 5 Students Summer]], 0)</f>
        <v>50</v>
      </c>
      <c r="DF282" s="20">
        <f>Table1[[#This Row],[Check 5 Per Student Savings]]*DE282</f>
        <v>4749.5</v>
      </c>
      <c r="DG282" s="15" t="str">
        <f>IF(Table1[[#This Row],[Check 5 Status]]="Continued", Table1[[#This Row],[Check 5 Students Fall]], 0)</f>
        <v>128</v>
      </c>
      <c r="DH282" s="20">
        <f>Table1[[#This Row],[Check 5 Per Student Savings]]*DG282</f>
        <v>12158.72</v>
      </c>
      <c r="DI282" s="15" t="str">
        <f>IF(Table1[[#This Row],[Check 5 Status]]="Continued", Table1[[#This Row],[Check 5 Students Spring]], 0)</f>
        <v>192</v>
      </c>
      <c r="DJ282" s="20">
        <f>Table1[[#This Row],[Check 5 Per Student Savings]]*DI282</f>
        <v>18238.079999999998</v>
      </c>
      <c r="DK282" s="15">
        <f t="shared" si="236"/>
        <v>370</v>
      </c>
      <c r="DL282" s="20">
        <f t="shared" si="237"/>
        <v>35146.300000000003</v>
      </c>
      <c r="DM282" s="20" t="s">
        <v>155</v>
      </c>
      <c r="DN282" s="15" t="s">
        <v>1172</v>
      </c>
      <c r="DO282" s="15" t="s">
        <v>1183</v>
      </c>
      <c r="DP282" s="15" t="s">
        <v>1184</v>
      </c>
      <c r="DQ282" s="15">
        <f t="shared" si="238"/>
        <v>370</v>
      </c>
      <c r="DR282" s="20">
        <v>94.99</v>
      </c>
      <c r="DS282" s="20">
        <f t="shared" si="239"/>
        <v>35146.299999999996</v>
      </c>
      <c r="DT282" s="88" t="s">
        <v>1116</v>
      </c>
      <c r="DU282" s="15">
        <f>IF(Table1[[#This Row],[Check 6 Status]]="Continued", Table1[[#This Row],[Check 6 Students Summer]], 0)</f>
        <v>0</v>
      </c>
      <c r="DV282" s="20">
        <f>Table1[[#This Row],[Check 6 Per Student Savings]]*DU282</f>
        <v>0</v>
      </c>
      <c r="DW282" s="15">
        <f>IF(Table1[[#This Row],[Check 6 Status]]="Continued", Table1[[#This Row],[Check 6 Students Fall]], 0)</f>
        <v>0</v>
      </c>
      <c r="DX282" s="20">
        <f>Table1[[#This Row],[Check 6 Per Student Savings]]*DW282</f>
        <v>0</v>
      </c>
      <c r="DY282" s="15">
        <f>IF(Table1[[#This Row],[Check 6 Status]]="Continued", Table1[[#This Row],[Check 6 Students Spring]], 0)</f>
        <v>0</v>
      </c>
      <c r="DZ282" s="20">
        <f>Table1[[#This Row],[Check 6 Per Student Savings]]*DY282</f>
        <v>0</v>
      </c>
      <c r="EA282" s="15">
        <f t="shared" si="240"/>
        <v>0</v>
      </c>
      <c r="EB282" s="20">
        <f t="shared" si="241"/>
        <v>0</v>
      </c>
      <c r="EC282"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932</v>
      </c>
      <c r="ED282"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88530.680000000008</v>
      </c>
      <c r="EE282" s="20">
        <f>Table1[[#This Row],[Grand Total Savings]]/Table1[[#This Row],[Total Award]]</f>
        <v>8.1972851851851853</v>
      </c>
      <c r="EF282" s="13"/>
      <c r="EG282" s="13"/>
      <c r="EH282" s="13"/>
      <c r="EI282" s="13"/>
      <c r="EJ282" s="13"/>
      <c r="EK282" s="13"/>
      <c r="EL282" s="13"/>
      <c r="FB282" s="13"/>
      <c r="FC282" s="13"/>
      <c r="FD282" s="13"/>
      <c r="FE282" s="13"/>
    </row>
    <row r="283" spans="1:161" x14ac:dyDescent="0.25">
      <c r="A283" s="116">
        <v>420</v>
      </c>
      <c r="B283" s="54" t="s">
        <v>1115</v>
      </c>
      <c r="C283" s="23" t="s">
        <v>3</v>
      </c>
      <c r="D283" s="73" t="s">
        <v>134</v>
      </c>
      <c r="E283" s="13" t="s">
        <v>243</v>
      </c>
      <c r="F283" s="92">
        <v>30000</v>
      </c>
      <c r="G283" s="88" t="s">
        <v>1116</v>
      </c>
      <c r="H283" s="53" t="s">
        <v>1185</v>
      </c>
      <c r="I283" s="53" t="s">
        <v>1186</v>
      </c>
      <c r="J283" s="53" t="s">
        <v>509</v>
      </c>
      <c r="K283" s="53" t="s">
        <v>541</v>
      </c>
      <c r="L283" s="28" t="s">
        <v>467</v>
      </c>
      <c r="M283" s="13" t="e" cm="1">
        <f t="array" ref="M283">_xlfn.XLOOKUP(Table1[[#This Row],[Grant '#]],#REF!,#REF!, "Not Found")</f>
        <v>#REF!</v>
      </c>
      <c r="N283" s="13" t="e" cm="1">
        <f t="array" ref="N283">_xlfn.XLOOKUP(Table1[[#This Row],[Grant '#]],#REF!,#REF!, "Not Found")</f>
        <v>#REF!</v>
      </c>
      <c r="O283" s="13" t="e" cm="1">
        <f t="array" ref="O283">_xlfn.XLOOKUP(Table1[[#This Row],[Grant '#]],#REF!,#REF!, "Not Found")</f>
        <v>#REF!</v>
      </c>
      <c r="P283" s="20">
        <v>135066</v>
      </c>
      <c r="Q283" s="13">
        <v>1175</v>
      </c>
      <c r="R283" s="20">
        <v>114.95</v>
      </c>
      <c r="S283" s="32" t="s">
        <v>1187</v>
      </c>
      <c r="T283" s="32" t="s">
        <v>1188</v>
      </c>
      <c r="U283" s="32" t="s">
        <v>1189</v>
      </c>
      <c r="V283" s="13" t="s">
        <v>1116</v>
      </c>
      <c r="W283" s="13" t="s">
        <v>144</v>
      </c>
      <c r="X283" s="33"/>
      <c r="Y283" s="33"/>
      <c r="Z283" s="30" t="s">
        <v>145</v>
      </c>
      <c r="AA283" s="29">
        <v>0</v>
      </c>
      <c r="AB283" s="31">
        <v>0</v>
      </c>
      <c r="AC283" s="29">
        <v>0</v>
      </c>
      <c r="AD283" s="31">
        <v>0</v>
      </c>
      <c r="AE283" s="29">
        <v>0</v>
      </c>
      <c r="AF283" s="31">
        <v>0</v>
      </c>
      <c r="AG283" s="29">
        <v>0</v>
      </c>
      <c r="AH283" s="31">
        <v>0</v>
      </c>
      <c r="AI283" s="29">
        <v>0</v>
      </c>
      <c r="AJ283" s="31">
        <v>0</v>
      </c>
      <c r="AK283" s="29">
        <v>0</v>
      </c>
      <c r="AL283" s="31">
        <v>0</v>
      </c>
      <c r="AM283" s="29">
        <v>0</v>
      </c>
      <c r="AN283" s="31">
        <v>0</v>
      </c>
      <c r="AO283" s="31">
        <v>0</v>
      </c>
      <c r="AP283" s="31">
        <v>0</v>
      </c>
      <c r="AQ283" s="31">
        <v>0</v>
      </c>
      <c r="AR283" s="31">
        <v>0</v>
      </c>
      <c r="AS283" s="31">
        <v>0</v>
      </c>
      <c r="AT283" s="31">
        <v>0</v>
      </c>
      <c r="AU283" s="31">
        <v>0</v>
      </c>
      <c r="AV283" s="31">
        <v>0</v>
      </c>
      <c r="AW283" s="31">
        <v>0</v>
      </c>
      <c r="AX283" s="31">
        <v>0</v>
      </c>
      <c r="AY283" s="31">
        <v>0</v>
      </c>
      <c r="AZ283" s="31">
        <v>0</v>
      </c>
      <c r="BA283" s="31">
        <v>0</v>
      </c>
      <c r="BB283" s="31">
        <v>0</v>
      </c>
      <c r="BC283" s="13" t="s">
        <v>145</v>
      </c>
      <c r="BD283" s="13">
        <v>60</v>
      </c>
      <c r="BE283" s="13">
        <v>597</v>
      </c>
      <c r="BF283" s="13">
        <v>518</v>
      </c>
      <c r="BG283" s="16">
        <f t="shared" si="242"/>
        <v>1175</v>
      </c>
      <c r="BH283" s="20">
        <v>114.95</v>
      </c>
      <c r="BI283" s="33">
        <f>Table1[[#This Row],[Check 2 Students Total]]*Table1[[#This Row],[Summer 2018 Price Check]]</f>
        <v>135066.25</v>
      </c>
      <c r="BJ283" s="16">
        <v>0</v>
      </c>
      <c r="BK283" s="20">
        <f>Table1[[#This Row],[Summer 2018 Price Check]]*BJ283</f>
        <v>0</v>
      </c>
      <c r="BL283" s="16">
        <v>0</v>
      </c>
      <c r="BM283" s="20">
        <v>0</v>
      </c>
      <c r="BN283" s="15">
        <v>0</v>
      </c>
      <c r="BO283" s="20">
        <f>Table1[[#This Row],[Summer 2018 Price Check]]*Table1[[#This Row],[Spring 2019 Students]]</f>
        <v>0</v>
      </c>
      <c r="BP283" s="16">
        <f t="shared" si="226"/>
        <v>0</v>
      </c>
      <c r="BQ283" s="20">
        <f t="shared" si="227"/>
        <v>0</v>
      </c>
      <c r="BR283" s="13" t="s">
        <v>145</v>
      </c>
      <c r="BS283" s="13">
        <v>60</v>
      </c>
      <c r="BT283" s="13">
        <v>597</v>
      </c>
      <c r="BU283" s="13">
        <v>518</v>
      </c>
      <c r="BV283" s="15">
        <f t="shared" si="225"/>
        <v>1175</v>
      </c>
      <c r="BW283" s="20">
        <v>114.95</v>
      </c>
      <c r="BX283" s="20">
        <f t="shared" si="228"/>
        <v>135066.25</v>
      </c>
      <c r="BY283" s="13" t="s">
        <v>1116</v>
      </c>
      <c r="BZ283" s="15">
        <v>0</v>
      </c>
      <c r="CA283" s="20">
        <f>Table1[[#This Row],[Check 3 Per Student Savings]]*BZ283</f>
        <v>0</v>
      </c>
      <c r="CB283" s="15">
        <v>0</v>
      </c>
      <c r="CC283" s="20">
        <f>Table1[[#This Row],[Check 3 Per Student Savings]]*CB283</f>
        <v>0</v>
      </c>
      <c r="CD283" s="15">
        <f>IF(Table1[[#This Row],[Check 3 Status]]="Continued", Table1[[#This Row],[Check 3 Students Spring]], 0)</f>
        <v>518</v>
      </c>
      <c r="CE283" s="20">
        <f>Table1[[#This Row],[Check 3 Per Student Savings]]*CD283</f>
        <v>59544.1</v>
      </c>
      <c r="CF283" s="15">
        <f t="shared" si="229"/>
        <v>518</v>
      </c>
      <c r="CG283" s="20">
        <f t="shared" si="230"/>
        <v>59544.1</v>
      </c>
      <c r="CH283" s="68" t="s">
        <v>145</v>
      </c>
      <c r="CI283" s="15">
        <v>60</v>
      </c>
      <c r="CJ283" s="15">
        <v>597</v>
      </c>
      <c r="CK283" s="15">
        <v>518</v>
      </c>
      <c r="CL283" s="15">
        <f>CI283+CJ283+CK283</f>
        <v>1175</v>
      </c>
      <c r="CM283" s="20">
        <v>114.95</v>
      </c>
      <c r="CN283" s="20">
        <f t="shared" si="231"/>
        <v>135066.25</v>
      </c>
      <c r="CO283" s="15">
        <f>IF(Table1[[#This Row],[Check 4 Status]]="Continued", Table1[[#This Row],[Check 4 Students Summer]], 0)</f>
        <v>60</v>
      </c>
      <c r="CP283" s="20">
        <f>Table1[[#This Row],[Check 4 Per Student Savings]]*CO283</f>
        <v>6897</v>
      </c>
      <c r="CQ283" s="15">
        <f>IF(Table1[[#This Row],[Check 4 Status]]="Continued", Table1[[#This Row],[Check 4 Students Fall]], 0)</f>
        <v>597</v>
      </c>
      <c r="CR283" s="20">
        <f>Table1[[#This Row],[Check 4 Per Student Savings]]*CQ283</f>
        <v>68625.150000000009</v>
      </c>
      <c r="CS283" s="15">
        <f>IF(Table1[[#This Row],[Check 4 Status]]="Continued", Table1[[#This Row],[Check 4 Students Spring]], 0)</f>
        <v>518</v>
      </c>
      <c r="CT283" s="20">
        <f>Table1[[#This Row],[Check 4 Per Student Savings]]*CS283</f>
        <v>59544.1</v>
      </c>
      <c r="CU283" s="89">
        <f t="shared" si="232"/>
        <v>1175</v>
      </c>
      <c r="CV283" s="20">
        <f t="shared" si="233"/>
        <v>135066.25</v>
      </c>
      <c r="CW283" s="20" t="s">
        <v>145</v>
      </c>
      <c r="CX283" s="15" t="s">
        <v>1187</v>
      </c>
      <c r="CY283" s="15" t="s">
        <v>1188</v>
      </c>
      <c r="CZ283" s="15" t="s">
        <v>1189</v>
      </c>
      <c r="DA283" s="15">
        <f t="shared" si="234"/>
        <v>1175</v>
      </c>
      <c r="DB283" s="20">
        <v>114.95</v>
      </c>
      <c r="DC283" s="20">
        <f t="shared" si="235"/>
        <v>135066.25</v>
      </c>
      <c r="DD283" s="88" t="s">
        <v>1116</v>
      </c>
      <c r="DE283" s="15" t="str">
        <f>IF(Table1[[#This Row],[Check 5 Status]]="Continued", Table1[[#This Row],[Check 5 Students Summer]], 0)</f>
        <v>60</v>
      </c>
      <c r="DF283" s="20">
        <f>Table1[[#This Row],[Check 5 Per Student Savings]]*DE283</f>
        <v>6897</v>
      </c>
      <c r="DG283" s="15" t="str">
        <f>IF(Table1[[#This Row],[Check 5 Status]]="Continued", Table1[[#This Row],[Check 5 Students Fall]], 0)</f>
        <v>597</v>
      </c>
      <c r="DH283" s="20">
        <f>Table1[[#This Row],[Check 5 Per Student Savings]]*DG283</f>
        <v>68625.150000000009</v>
      </c>
      <c r="DI283" s="15" t="str">
        <f>IF(Table1[[#This Row],[Check 5 Status]]="Continued", Table1[[#This Row],[Check 5 Students Spring]], 0)</f>
        <v>518</v>
      </c>
      <c r="DJ283" s="20">
        <f>Table1[[#This Row],[Check 5 Per Student Savings]]*DI283</f>
        <v>59544.1</v>
      </c>
      <c r="DK283" s="15">
        <f t="shared" si="236"/>
        <v>1175</v>
      </c>
      <c r="DL283" s="20">
        <f t="shared" si="237"/>
        <v>135066.25</v>
      </c>
      <c r="DM283" s="20" t="s">
        <v>145</v>
      </c>
      <c r="DN283" s="15" t="s">
        <v>1187</v>
      </c>
      <c r="DO283" s="15" t="s">
        <v>1188</v>
      </c>
      <c r="DP283" s="15" t="s">
        <v>1189</v>
      </c>
      <c r="DQ283" s="15">
        <f t="shared" si="238"/>
        <v>1175</v>
      </c>
      <c r="DR283" s="20">
        <v>114.95</v>
      </c>
      <c r="DS283" s="20">
        <f t="shared" si="239"/>
        <v>135066.25</v>
      </c>
      <c r="DT283" s="88" t="s">
        <v>1116</v>
      </c>
      <c r="DU283" s="15" t="str">
        <f>IF(Table1[[#This Row],[Check 6 Status]]="Continued", Table1[[#This Row],[Check 6 Students Summer]], 0)</f>
        <v>60</v>
      </c>
      <c r="DV283" s="20">
        <f>Table1[[#This Row],[Check 6 Per Student Savings]]*DU283</f>
        <v>6897</v>
      </c>
      <c r="DW283" s="15" t="str">
        <f>IF(Table1[[#This Row],[Check 6 Status]]="Continued", Table1[[#This Row],[Check 6 Students Fall]], 0)</f>
        <v>597</v>
      </c>
      <c r="DX283" s="20">
        <f>Table1[[#This Row],[Check 6 Per Student Savings]]*DW283</f>
        <v>68625.150000000009</v>
      </c>
      <c r="DY283" s="15" t="str">
        <f>IF(Table1[[#This Row],[Check 6 Status]]="Continued", Table1[[#This Row],[Check 6 Students Spring]], 0)</f>
        <v>518</v>
      </c>
      <c r="DZ283" s="20">
        <f>Table1[[#This Row],[Check 6 Per Student Savings]]*DY283</f>
        <v>59544.1</v>
      </c>
      <c r="EA283" s="15">
        <f t="shared" si="240"/>
        <v>1175</v>
      </c>
      <c r="EB283" s="20">
        <f t="shared" si="241"/>
        <v>135066.25</v>
      </c>
      <c r="EC283"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4043</v>
      </c>
      <c r="ED283"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464742.85</v>
      </c>
      <c r="EE283" s="20">
        <f>Table1[[#This Row],[Grand Total Savings]]/Table1[[#This Row],[Total Award]]</f>
        <v>15.491428333333333</v>
      </c>
      <c r="EF283" s="13"/>
      <c r="EG283" s="13"/>
      <c r="EH283" s="13"/>
      <c r="EI283" s="13"/>
      <c r="EJ283" s="13"/>
      <c r="EK283" s="13"/>
      <c r="EL283" s="13"/>
      <c r="FB283" s="13"/>
      <c r="FC283" s="13"/>
      <c r="FD283" s="13"/>
      <c r="FE283" s="13"/>
    </row>
    <row r="284" spans="1:161" x14ac:dyDescent="0.25">
      <c r="A284" s="116">
        <v>422</v>
      </c>
      <c r="B284" s="54" t="s">
        <v>1115</v>
      </c>
      <c r="C284" s="23" t="s">
        <v>3</v>
      </c>
      <c r="D284" s="73" t="s">
        <v>134</v>
      </c>
      <c r="E284" s="13" t="s">
        <v>147</v>
      </c>
      <c r="F284" s="92">
        <v>30000</v>
      </c>
      <c r="G284" s="88" t="s">
        <v>1116</v>
      </c>
      <c r="H284" s="53" t="s">
        <v>420</v>
      </c>
      <c r="I284" s="53" t="s">
        <v>1190</v>
      </c>
      <c r="J284" s="53" t="s">
        <v>1191</v>
      </c>
      <c r="K284" s="53" t="s">
        <v>1192</v>
      </c>
      <c r="L284" s="28" t="s">
        <v>188</v>
      </c>
      <c r="M284" s="13" t="e" cm="1">
        <f t="array" ref="M284">_xlfn.XLOOKUP(Table1[[#This Row],[Grant '#]],#REF!,#REF!, "Not Found")</f>
        <v>#REF!</v>
      </c>
      <c r="N284" s="13" t="e" cm="1">
        <f t="array" ref="N284">_xlfn.XLOOKUP(Table1[[#This Row],[Grant '#]],#REF!,#REF!, "Not Found")</f>
        <v>#REF!</v>
      </c>
      <c r="O284" s="13" t="e" cm="1">
        <f t="array" ref="O284">_xlfn.XLOOKUP(Table1[[#This Row],[Grant '#]],#REF!,#REF!, "Not Found")</f>
        <v>#REF!</v>
      </c>
      <c r="P284" s="20">
        <v>70544</v>
      </c>
      <c r="Q284" s="13">
        <v>470</v>
      </c>
      <c r="R284" s="20">
        <v>150.09</v>
      </c>
      <c r="S284" s="32" t="s">
        <v>1187</v>
      </c>
      <c r="T284" s="32" t="s">
        <v>1193</v>
      </c>
      <c r="U284" s="32" t="s">
        <v>1194</v>
      </c>
      <c r="V284" s="13" t="s">
        <v>1116</v>
      </c>
      <c r="W284" s="13" t="s">
        <v>144</v>
      </c>
      <c r="X284" s="33"/>
      <c r="Y284" s="33"/>
      <c r="Z284" s="30" t="s">
        <v>145</v>
      </c>
      <c r="AA284" s="29">
        <v>0</v>
      </c>
      <c r="AB284" s="31">
        <v>0</v>
      </c>
      <c r="AC284" s="29">
        <v>0</v>
      </c>
      <c r="AD284" s="31">
        <v>0</v>
      </c>
      <c r="AE284" s="29">
        <v>0</v>
      </c>
      <c r="AF284" s="31">
        <v>0</v>
      </c>
      <c r="AG284" s="29">
        <v>0</v>
      </c>
      <c r="AH284" s="31">
        <v>0</v>
      </c>
      <c r="AI284" s="29">
        <v>0</v>
      </c>
      <c r="AJ284" s="31">
        <v>0</v>
      </c>
      <c r="AK284" s="29">
        <v>0</v>
      </c>
      <c r="AL284" s="31">
        <v>0</v>
      </c>
      <c r="AM284" s="29">
        <v>0</v>
      </c>
      <c r="AN284" s="31">
        <v>0</v>
      </c>
      <c r="AO284" s="31">
        <v>0</v>
      </c>
      <c r="AP284" s="31">
        <v>0</v>
      </c>
      <c r="AQ284" s="31">
        <v>0</v>
      </c>
      <c r="AR284" s="31">
        <v>0</v>
      </c>
      <c r="AS284" s="31">
        <v>0</v>
      </c>
      <c r="AT284" s="31">
        <v>0</v>
      </c>
      <c r="AU284" s="31">
        <v>0</v>
      </c>
      <c r="AV284" s="31">
        <v>0</v>
      </c>
      <c r="AW284" s="31">
        <v>0</v>
      </c>
      <c r="AX284" s="31">
        <v>0</v>
      </c>
      <c r="AY284" s="31">
        <v>0</v>
      </c>
      <c r="AZ284" s="31">
        <v>0</v>
      </c>
      <c r="BA284" s="31">
        <v>0</v>
      </c>
      <c r="BB284" s="31">
        <v>0</v>
      </c>
      <c r="BC284" s="13" t="s">
        <v>145</v>
      </c>
      <c r="BD284" s="13">
        <v>60</v>
      </c>
      <c r="BE284" s="13">
        <v>220</v>
      </c>
      <c r="BF284" s="13">
        <v>190</v>
      </c>
      <c r="BG284" s="16">
        <f t="shared" si="242"/>
        <v>470</v>
      </c>
      <c r="BH284" s="20">
        <v>150.09</v>
      </c>
      <c r="BI284" s="33">
        <f>Table1[[#This Row],[Check 2 Students Total]]*Table1[[#This Row],[Summer 2018 Price Check]]</f>
        <v>70542.3</v>
      </c>
      <c r="BJ284" s="16">
        <v>0</v>
      </c>
      <c r="BK284" s="20">
        <f>Table1[[#This Row],[Summer 2018 Price Check]]*BJ284</f>
        <v>0</v>
      </c>
      <c r="BL284" s="16">
        <v>0</v>
      </c>
      <c r="BM284" s="20">
        <v>0</v>
      </c>
      <c r="BN284" s="15">
        <v>0</v>
      </c>
      <c r="BO284" s="20">
        <f>Table1[[#This Row],[Summer 2018 Price Check]]*Table1[[#This Row],[Spring 2019 Students]]</f>
        <v>0</v>
      </c>
      <c r="BP284" s="16">
        <f t="shared" si="226"/>
        <v>0</v>
      </c>
      <c r="BQ284" s="20">
        <f t="shared" si="227"/>
        <v>0</v>
      </c>
      <c r="BR284" s="13" t="s">
        <v>145</v>
      </c>
      <c r="BS284" s="13">
        <v>60</v>
      </c>
      <c r="BT284" s="13">
        <v>220</v>
      </c>
      <c r="BU284" s="13">
        <v>190</v>
      </c>
      <c r="BV284" s="15">
        <f t="shared" si="225"/>
        <v>470</v>
      </c>
      <c r="BW284" s="20">
        <v>150.09</v>
      </c>
      <c r="BX284" s="20">
        <f t="shared" si="228"/>
        <v>70542.3</v>
      </c>
      <c r="BY284" s="13" t="s">
        <v>1116</v>
      </c>
      <c r="BZ284" s="15">
        <v>0</v>
      </c>
      <c r="CA284" s="20">
        <f>Table1[[#This Row],[Check 3 Per Student Savings]]*BZ284</f>
        <v>0</v>
      </c>
      <c r="CB284" s="15">
        <v>0</v>
      </c>
      <c r="CC284" s="20">
        <f>Table1[[#This Row],[Check 3 Per Student Savings]]*CB284</f>
        <v>0</v>
      </c>
      <c r="CD284" s="15">
        <f>IF(Table1[[#This Row],[Check 3 Status]]="Continued", Table1[[#This Row],[Check 3 Students Spring]], 0)</f>
        <v>190</v>
      </c>
      <c r="CE284" s="20">
        <f>Table1[[#This Row],[Check 3 Per Student Savings]]*CD284</f>
        <v>28517.100000000002</v>
      </c>
      <c r="CF284" s="15">
        <f t="shared" si="229"/>
        <v>190</v>
      </c>
      <c r="CG284" s="20">
        <f t="shared" si="230"/>
        <v>28517.100000000002</v>
      </c>
      <c r="CH284" s="68" t="s">
        <v>145</v>
      </c>
      <c r="CI284" s="15">
        <v>60</v>
      </c>
      <c r="CJ284" s="15">
        <v>220</v>
      </c>
      <c r="CK284" s="15">
        <v>190</v>
      </c>
      <c r="CL284" s="15">
        <f>CI284+CJ284+CK284</f>
        <v>470</v>
      </c>
      <c r="CM284" s="20">
        <v>150.09</v>
      </c>
      <c r="CN284" s="20">
        <f t="shared" si="231"/>
        <v>70542.3</v>
      </c>
      <c r="CO284" s="15">
        <f>IF(Table1[[#This Row],[Check 4 Status]]="Continued", Table1[[#This Row],[Check 4 Students Summer]], 0)</f>
        <v>60</v>
      </c>
      <c r="CP284" s="20">
        <f>Table1[[#This Row],[Check 4 Per Student Savings]]*CO284</f>
        <v>9005.4</v>
      </c>
      <c r="CQ284" s="15">
        <f>IF(Table1[[#This Row],[Check 4 Status]]="Continued", Table1[[#This Row],[Check 4 Students Fall]], 0)</f>
        <v>220</v>
      </c>
      <c r="CR284" s="20">
        <f>Table1[[#This Row],[Check 4 Per Student Savings]]*CQ284</f>
        <v>33019.800000000003</v>
      </c>
      <c r="CS284" s="15">
        <f>IF(Table1[[#This Row],[Check 4 Status]]="Continued", Table1[[#This Row],[Check 4 Students Spring]], 0)</f>
        <v>190</v>
      </c>
      <c r="CT284" s="20">
        <f>Table1[[#This Row],[Check 4 Per Student Savings]]*CS284</f>
        <v>28517.100000000002</v>
      </c>
      <c r="CU284" s="89">
        <f t="shared" si="232"/>
        <v>470</v>
      </c>
      <c r="CV284" s="20">
        <f t="shared" si="233"/>
        <v>70542.3</v>
      </c>
      <c r="CW284" s="20" t="s">
        <v>145</v>
      </c>
      <c r="CX284" s="15" t="s">
        <v>1187</v>
      </c>
      <c r="CY284" s="15" t="s">
        <v>1193</v>
      </c>
      <c r="CZ284" s="15" t="s">
        <v>1194</v>
      </c>
      <c r="DA284" s="15">
        <f t="shared" si="234"/>
        <v>470</v>
      </c>
      <c r="DB284" s="20">
        <v>150.09</v>
      </c>
      <c r="DC284" s="20">
        <f t="shared" si="235"/>
        <v>70542.3</v>
      </c>
      <c r="DD284" s="88" t="s">
        <v>1116</v>
      </c>
      <c r="DE284" s="15" t="str">
        <f>IF(Table1[[#This Row],[Check 5 Status]]="Continued", Table1[[#This Row],[Check 5 Students Summer]], 0)</f>
        <v>60</v>
      </c>
      <c r="DF284" s="20">
        <f>Table1[[#This Row],[Check 5 Per Student Savings]]*DE284</f>
        <v>9005.4</v>
      </c>
      <c r="DG284" s="15" t="str">
        <f>IF(Table1[[#This Row],[Check 5 Status]]="Continued", Table1[[#This Row],[Check 5 Students Fall]], 0)</f>
        <v>220</v>
      </c>
      <c r="DH284" s="20">
        <f>Table1[[#This Row],[Check 5 Per Student Savings]]*DG284</f>
        <v>33019.800000000003</v>
      </c>
      <c r="DI284" s="15" t="str">
        <f>IF(Table1[[#This Row],[Check 5 Status]]="Continued", Table1[[#This Row],[Check 5 Students Spring]], 0)</f>
        <v>190</v>
      </c>
      <c r="DJ284" s="20">
        <f>Table1[[#This Row],[Check 5 Per Student Savings]]*DI284</f>
        <v>28517.100000000002</v>
      </c>
      <c r="DK284" s="15">
        <f t="shared" si="236"/>
        <v>470</v>
      </c>
      <c r="DL284" s="20">
        <f t="shared" si="237"/>
        <v>70542.3</v>
      </c>
      <c r="DM284" s="20" t="s">
        <v>145</v>
      </c>
      <c r="DN284" s="15" t="s">
        <v>1187</v>
      </c>
      <c r="DO284" s="15" t="s">
        <v>1193</v>
      </c>
      <c r="DP284" s="15" t="s">
        <v>1194</v>
      </c>
      <c r="DQ284" s="15">
        <f t="shared" si="238"/>
        <v>470</v>
      </c>
      <c r="DR284" s="20">
        <v>150.09</v>
      </c>
      <c r="DS284" s="20">
        <f t="shared" si="239"/>
        <v>70542.3</v>
      </c>
      <c r="DT284" s="88" t="s">
        <v>1116</v>
      </c>
      <c r="DU284" s="15" t="str">
        <f>IF(Table1[[#This Row],[Check 6 Status]]="Continued", Table1[[#This Row],[Check 6 Students Summer]], 0)</f>
        <v>60</v>
      </c>
      <c r="DV284" s="20">
        <f>Table1[[#This Row],[Check 6 Per Student Savings]]*DU284</f>
        <v>9005.4</v>
      </c>
      <c r="DW284" s="15" t="str">
        <f>IF(Table1[[#This Row],[Check 6 Status]]="Continued", Table1[[#This Row],[Check 6 Students Fall]], 0)</f>
        <v>220</v>
      </c>
      <c r="DX284" s="20">
        <f>Table1[[#This Row],[Check 6 Per Student Savings]]*DW284</f>
        <v>33019.800000000003</v>
      </c>
      <c r="DY284" s="15" t="str">
        <f>IF(Table1[[#This Row],[Check 6 Status]]="Continued", Table1[[#This Row],[Check 6 Students Spring]], 0)</f>
        <v>190</v>
      </c>
      <c r="DZ284" s="20">
        <f>Table1[[#This Row],[Check 6 Per Student Savings]]*DY284</f>
        <v>28517.100000000002</v>
      </c>
      <c r="EA284" s="15">
        <f t="shared" si="240"/>
        <v>470</v>
      </c>
      <c r="EB284" s="20">
        <f t="shared" si="241"/>
        <v>70542.3</v>
      </c>
      <c r="EC284"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1600</v>
      </c>
      <c r="ED284"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240144</v>
      </c>
      <c r="EE284" s="20">
        <f>Table1[[#This Row],[Grand Total Savings]]/Table1[[#This Row],[Total Award]]</f>
        <v>8.0047999999999995</v>
      </c>
      <c r="EF284" s="13"/>
      <c r="EG284" s="13"/>
      <c r="EH284" s="13"/>
      <c r="EI284" s="13"/>
      <c r="EJ284" s="13"/>
      <c r="EK284" s="13"/>
      <c r="EL284" s="13"/>
      <c r="FB284" s="13"/>
      <c r="FC284" s="13"/>
      <c r="FD284" s="13"/>
      <c r="FE284" s="13"/>
    </row>
    <row r="285" spans="1:161" ht="15.75" thickBot="1" x14ac:dyDescent="0.3">
      <c r="A285" s="116">
        <v>423</v>
      </c>
      <c r="B285" s="125" t="s">
        <v>1115</v>
      </c>
      <c r="C285" s="23" t="s">
        <v>3</v>
      </c>
      <c r="D285" s="73" t="s">
        <v>134</v>
      </c>
      <c r="E285" s="13" t="s">
        <v>406</v>
      </c>
      <c r="F285" s="92">
        <v>10800</v>
      </c>
      <c r="G285" s="88" t="s">
        <v>986</v>
      </c>
      <c r="H285" s="53" t="s">
        <v>407</v>
      </c>
      <c r="I285" s="53" t="s">
        <v>663</v>
      </c>
      <c r="J285" s="53" t="s">
        <v>1195</v>
      </c>
      <c r="K285" s="53" t="s">
        <v>757</v>
      </c>
      <c r="L285" s="28" t="s">
        <v>162</v>
      </c>
      <c r="M285" s="13" t="s">
        <v>163</v>
      </c>
      <c r="N285" s="13" t="s">
        <v>153</v>
      </c>
      <c r="O285" s="13" t="s">
        <v>142</v>
      </c>
      <c r="P285" s="20">
        <v>54925</v>
      </c>
      <c r="Q285" s="13">
        <v>325</v>
      </c>
      <c r="R285" s="20">
        <v>169</v>
      </c>
      <c r="S285" s="32" t="s">
        <v>1196</v>
      </c>
      <c r="T285" s="32" t="s">
        <v>1197</v>
      </c>
      <c r="U285" s="32" t="s">
        <v>1198</v>
      </c>
      <c r="V285" s="13" t="s">
        <v>986</v>
      </c>
      <c r="W285" s="13" t="s">
        <v>144</v>
      </c>
      <c r="X285" s="33"/>
      <c r="Y285" s="33"/>
      <c r="Z285" s="30" t="s">
        <v>145</v>
      </c>
      <c r="AA285" s="29">
        <v>0</v>
      </c>
      <c r="AB285" s="31">
        <v>0</v>
      </c>
      <c r="AC285" s="29">
        <v>0</v>
      </c>
      <c r="AD285" s="31">
        <v>0</v>
      </c>
      <c r="AE285" s="29">
        <v>0</v>
      </c>
      <c r="AF285" s="31">
        <v>0</v>
      </c>
      <c r="AG285" s="29">
        <v>0</v>
      </c>
      <c r="AH285" s="31">
        <v>0</v>
      </c>
      <c r="AI285" s="29">
        <v>0</v>
      </c>
      <c r="AJ285" s="31">
        <v>0</v>
      </c>
      <c r="AK285" s="29">
        <v>0</v>
      </c>
      <c r="AL285" s="31">
        <v>0</v>
      </c>
      <c r="AM285" s="29">
        <v>0</v>
      </c>
      <c r="AN285" s="31">
        <v>0</v>
      </c>
      <c r="AO285" s="31">
        <v>0</v>
      </c>
      <c r="AP285" s="31">
        <v>0</v>
      </c>
      <c r="AQ285" s="31">
        <v>0</v>
      </c>
      <c r="AR285" s="31">
        <v>0</v>
      </c>
      <c r="AS285" s="31">
        <v>0</v>
      </c>
      <c r="AT285" s="31">
        <v>0</v>
      </c>
      <c r="AU285" s="31">
        <v>0</v>
      </c>
      <c r="AV285" s="31">
        <v>0</v>
      </c>
      <c r="AW285" s="31">
        <v>0</v>
      </c>
      <c r="AX285" s="31">
        <v>0</v>
      </c>
      <c r="AY285" s="31">
        <v>0</v>
      </c>
      <c r="AZ285" s="31">
        <v>0</v>
      </c>
      <c r="BA285" s="31">
        <v>0</v>
      </c>
      <c r="BB285" s="31">
        <v>0</v>
      </c>
      <c r="BC285" s="13" t="s">
        <v>145</v>
      </c>
      <c r="BD285" s="13">
        <v>23</v>
      </c>
      <c r="BE285" s="13">
        <v>200</v>
      </c>
      <c r="BF285" s="13">
        <v>102</v>
      </c>
      <c r="BG285" s="16">
        <f t="shared" si="242"/>
        <v>325</v>
      </c>
      <c r="BH285" s="20">
        <v>169</v>
      </c>
      <c r="BI285" s="33">
        <f>Table1[[#This Row],[Check 2 Students Total]]*Table1[[#This Row],[Summer 2018 Price Check]]</f>
        <v>54925</v>
      </c>
      <c r="BJ285" s="16">
        <v>0</v>
      </c>
      <c r="BK285" s="20">
        <f>Table1[[#This Row],[Summer 2018 Price Check]]*BJ285</f>
        <v>0</v>
      </c>
      <c r="BL285" s="16">
        <v>0</v>
      </c>
      <c r="BM285" s="20">
        <v>0</v>
      </c>
      <c r="BN285" s="15">
        <v>0</v>
      </c>
      <c r="BO285" s="20">
        <f>Table1[[#This Row],[Summer 2018 Price Check]]*Table1[[#This Row],[Spring 2019 Students]]</f>
        <v>0</v>
      </c>
      <c r="BP285" s="16">
        <f t="shared" si="226"/>
        <v>0</v>
      </c>
      <c r="BQ285" s="20">
        <f t="shared" si="227"/>
        <v>0</v>
      </c>
      <c r="BR285" s="13" t="s">
        <v>145</v>
      </c>
      <c r="BS285" s="13">
        <v>23</v>
      </c>
      <c r="BT285" s="13">
        <v>200</v>
      </c>
      <c r="BU285" s="13">
        <v>102</v>
      </c>
      <c r="BV285" s="15">
        <f t="shared" ref="BV285:BV316" si="243">BS285+BT285+BU285</f>
        <v>325</v>
      </c>
      <c r="BW285" s="20">
        <v>169</v>
      </c>
      <c r="BX285" s="20">
        <f t="shared" si="228"/>
        <v>54925</v>
      </c>
      <c r="BY285" s="13" t="s">
        <v>986</v>
      </c>
      <c r="BZ285" s="15">
        <v>0</v>
      </c>
      <c r="CA285" s="20">
        <f>Table1[[#This Row],[Check 3 Per Student Savings]]*BZ285</f>
        <v>0</v>
      </c>
      <c r="CB285" s="15">
        <f>IF(Table1[[#This Row],[Check 3 Status]]="Continued", Table1[[#This Row],[Check 3 Students Fall]], 0)</f>
        <v>200</v>
      </c>
      <c r="CC285" s="20">
        <f>Table1[[#This Row],[Check 3 Per Student Savings]]*CB285</f>
        <v>33800</v>
      </c>
      <c r="CD285" s="15">
        <f>IF(Table1[[#This Row],[Check 3 Status]]="Continued", Table1[[#This Row],[Check 3 Students Spring]], 0)</f>
        <v>102</v>
      </c>
      <c r="CE285" s="20">
        <f>Table1[[#This Row],[Check 3 Per Student Savings]]*CD285</f>
        <v>17238</v>
      </c>
      <c r="CF285" s="15">
        <f t="shared" si="229"/>
        <v>302</v>
      </c>
      <c r="CG285" s="20">
        <f t="shared" si="230"/>
        <v>51038</v>
      </c>
      <c r="CH285" s="20" t="s">
        <v>155</v>
      </c>
      <c r="CI285" s="15">
        <v>23</v>
      </c>
      <c r="CJ285" s="15">
        <v>200</v>
      </c>
      <c r="CK285" s="15">
        <v>102</v>
      </c>
      <c r="CL285" s="15">
        <v>0</v>
      </c>
      <c r="CM285" s="20">
        <v>169</v>
      </c>
      <c r="CN285" s="20">
        <f t="shared" si="231"/>
        <v>0</v>
      </c>
      <c r="CO285" s="15">
        <f>IF(Table1[[#This Row],[Check 4 Status]]="Continued", Table1[[#This Row],[Check 4 Students Summer]], 0)</f>
        <v>0</v>
      </c>
      <c r="CP285" s="20">
        <f>Table1[[#This Row],[Check 4 Per Student Savings]]*CO285</f>
        <v>0</v>
      </c>
      <c r="CQ285" s="15">
        <f>IF(Table1[[#This Row],[Check 4 Status]]="Continued", Table1[[#This Row],[Check 4 Students Fall]], 0)</f>
        <v>0</v>
      </c>
      <c r="CR285" s="20">
        <f>Table1[[#This Row],[Check 4 Per Student Savings]]*CQ285</f>
        <v>0</v>
      </c>
      <c r="CS285" s="15">
        <f>IF(Table1[[#This Row],[Check 4 Status]]="Continued", Table1[[#This Row],[Check 4 Students Spring]], 0)</f>
        <v>0</v>
      </c>
      <c r="CT285" s="20">
        <f>Table1[[#This Row],[Check 4 Per Student Savings]]*CS285</f>
        <v>0</v>
      </c>
      <c r="CU285" s="89">
        <f t="shared" si="232"/>
        <v>0</v>
      </c>
      <c r="CV285" s="20">
        <f t="shared" si="233"/>
        <v>0</v>
      </c>
      <c r="CW285" s="20" t="s">
        <v>145</v>
      </c>
      <c r="CX285" s="15" t="s">
        <v>1196</v>
      </c>
      <c r="CY285" s="15" t="s">
        <v>1197</v>
      </c>
      <c r="CZ285" s="15" t="s">
        <v>1198</v>
      </c>
      <c r="DA285" s="15">
        <f t="shared" si="234"/>
        <v>325</v>
      </c>
      <c r="DB285" s="20">
        <v>169</v>
      </c>
      <c r="DC285" s="20">
        <f t="shared" si="235"/>
        <v>54925</v>
      </c>
      <c r="DD285" s="88" t="s">
        <v>986</v>
      </c>
      <c r="DE285" s="15" t="str">
        <f>IF(Table1[[#This Row],[Check 5 Status]]="Continued", Table1[[#This Row],[Check 5 Students Summer]], 0)</f>
        <v>23</v>
      </c>
      <c r="DF285" s="20">
        <f>Table1[[#This Row],[Check 5 Per Student Savings]]*DE285</f>
        <v>3887</v>
      </c>
      <c r="DG285" s="15" t="str">
        <f>IF(Table1[[#This Row],[Check 5 Status]]="Continued", Table1[[#This Row],[Check 5 Students Fall]], 0)</f>
        <v>200</v>
      </c>
      <c r="DH285" s="20">
        <f>Table1[[#This Row],[Check 5 Per Student Savings]]*DG285</f>
        <v>33800</v>
      </c>
      <c r="DI285" s="15" t="str">
        <f>IF(Table1[[#This Row],[Check 5 Status]]="Continued", Table1[[#This Row],[Check 5 Students Spring]], 0)</f>
        <v>102</v>
      </c>
      <c r="DJ285" s="20">
        <f>Table1[[#This Row],[Check 5 Per Student Savings]]*DI285</f>
        <v>17238</v>
      </c>
      <c r="DK285" s="15">
        <f t="shared" si="236"/>
        <v>325</v>
      </c>
      <c r="DL285" s="20">
        <f t="shared" si="237"/>
        <v>54925</v>
      </c>
      <c r="DM285" s="20" t="s">
        <v>145</v>
      </c>
      <c r="DN285" s="15" t="s">
        <v>1196</v>
      </c>
      <c r="DO285" s="15" t="s">
        <v>1197</v>
      </c>
      <c r="DP285" s="15" t="s">
        <v>1198</v>
      </c>
      <c r="DQ285" s="15">
        <f t="shared" si="238"/>
        <v>325</v>
      </c>
      <c r="DR285" s="20">
        <v>169</v>
      </c>
      <c r="DS285" s="20">
        <f t="shared" si="239"/>
        <v>54925</v>
      </c>
      <c r="DT285" s="88" t="s">
        <v>986</v>
      </c>
      <c r="DU285" s="15" t="str">
        <f>IF(Table1[[#This Row],[Check 6 Status]]="Continued", Table1[[#This Row],[Check 6 Students Summer]], 0)</f>
        <v>23</v>
      </c>
      <c r="DV285" s="20">
        <f>Table1[[#This Row],[Check 6 Per Student Savings]]*DU285</f>
        <v>3887</v>
      </c>
      <c r="DW285" s="15" t="str">
        <f>IF(Table1[[#This Row],[Check 6 Status]]="Continued", Table1[[#This Row],[Check 6 Students Fall]], 0)</f>
        <v>200</v>
      </c>
      <c r="DX285" s="20">
        <f>Table1[[#This Row],[Check 6 Per Student Savings]]*DW285</f>
        <v>33800</v>
      </c>
      <c r="DY285" s="15" t="str">
        <f>IF(Table1[[#This Row],[Check 6 Status]]="Continued", Table1[[#This Row],[Check 6 Students Spring]], 0)</f>
        <v>102</v>
      </c>
      <c r="DZ285" s="20">
        <f>Table1[[#This Row],[Check 6 Per Student Savings]]*DY285</f>
        <v>17238</v>
      </c>
      <c r="EA285" s="15">
        <f t="shared" si="240"/>
        <v>325</v>
      </c>
      <c r="EB285" s="20">
        <f t="shared" si="241"/>
        <v>54925</v>
      </c>
      <c r="EC285"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952</v>
      </c>
      <c r="ED285"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160888</v>
      </c>
      <c r="EE285" s="20">
        <f>Table1[[#This Row],[Grand Total Savings]]/Table1[[#This Row],[Total Award]]</f>
        <v>14.897037037037038</v>
      </c>
      <c r="EF285" s="13"/>
      <c r="EG285" s="13"/>
      <c r="EH285" s="13"/>
      <c r="EI285" s="13"/>
      <c r="EJ285" s="13"/>
      <c r="EK285" s="13"/>
      <c r="EL285" s="13"/>
      <c r="FB285" s="13"/>
      <c r="FC285" s="13"/>
      <c r="FD285" s="13"/>
      <c r="FE285" s="13"/>
    </row>
    <row r="286" spans="1:161" s="52" customFormat="1" ht="15.75" thickTop="1" x14ac:dyDescent="0.25">
      <c r="A286" s="116">
        <v>427</v>
      </c>
      <c r="B286" s="55" t="s">
        <v>1115</v>
      </c>
      <c r="C286" s="23" t="s">
        <v>3</v>
      </c>
      <c r="D286" s="73" t="s">
        <v>134</v>
      </c>
      <c r="E286" s="13" t="s">
        <v>1022</v>
      </c>
      <c r="F286" s="92">
        <v>10800</v>
      </c>
      <c r="G286" s="88" t="s">
        <v>1116</v>
      </c>
      <c r="H286" s="53" t="s">
        <v>1199</v>
      </c>
      <c r="I286" s="53" t="s">
        <v>1200</v>
      </c>
      <c r="J286" s="53" t="s">
        <v>1201</v>
      </c>
      <c r="K286" s="53" t="s">
        <v>1202</v>
      </c>
      <c r="L286" s="28" t="s">
        <v>201</v>
      </c>
      <c r="M286" s="13" t="e" cm="1">
        <f t="array" ref="M286">_xlfn.XLOOKUP(Table1[[#This Row],[Grant '#]],#REF!,#REF!, "Not Found")</f>
        <v>#REF!</v>
      </c>
      <c r="N286" s="13" t="e" cm="1">
        <f t="array" ref="N286">_xlfn.XLOOKUP(Table1[[#This Row],[Grant '#]],#REF!,#REF!, "Not Found")</f>
        <v>#REF!</v>
      </c>
      <c r="O286" s="13" t="e" cm="1">
        <f t="array" ref="O286">_xlfn.XLOOKUP(Table1[[#This Row],[Grant '#]],#REF!,#REF!, "Not Found")</f>
        <v>#REF!</v>
      </c>
      <c r="P286" s="20">
        <v>36997</v>
      </c>
      <c r="Q286" s="13">
        <v>98</v>
      </c>
      <c r="R286" s="20">
        <v>141.75</v>
      </c>
      <c r="S286" s="32">
        <v>25</v>
      </c>
      <c r="T286" s="32">
        <v>39</v>
      </c>
      <c r="U286" s="32">
        <v>34</v>
      </c>
      <c r="V286" s="13" t="s">
        <v>1116</v>
      </c>
      <c r="W286" s="13" t="s">
        <v>144</v>
      </c>
      <c r="X286" s="33"/>
      <c r="Y286" s="33"/>
      <c r="Z286" s="30" t="s">
        <v>145</v>
      </c>
      <c r="AA286" s="29">
        <v>0</v>
      </c>
      <c r="AB286" s="31">
        <v>0</v>
      </c>
      <c r="AC286" s="29">
        <v>0</v>
      </c>
      <c r="AD286" s="31">
        <v>0</v>
      </c>
      <c r="AE286" s="29">
        <v>0</v>
      </c>
      <c r="AF286" s="31">
        <v>0</v>
      </c>
      <c r="AG286" s="29">
        <v>0</v>
      </c>
      <c r="AH286" s="31">
        <v>0</v>
      </c>
      <c r="AI286" s="29">
        <v>0</v>
      </c>
      <c r="AJ286" s="31">
        <v>0</v>
      </c>
      <c r="AK286" s="29">
        <v>0</v>
      </c>
      <c r="AL286" s="31">
        <v>0</v>
      </c>
      <c r="AM286" s="29">
        <v>0</v>
      </c>
      <c r="AN286" s="31">
        <v>0</v>
      </c>
      <c r="AO286" s="31">
        <v>0</v>
      </c>
      <c r="AP286" s="31">
        <v>0</v>
      </c>
      <c r="AQ286" s="31">
        <v>0</v>
      </c>
      <c r="AR286" s="31">
        <v>0</v>
      </c>
      <c r="AS286" s="31">
        <v>0</v>
      </c>
      <c r="AT286" s="31">
        <v>0</v>
      </c>
      <c r="AU286" s="31">
        <v>0</v>
      </c>
      <c r="AV286" s="31">
        <v>0</v>
      </c>
      <c r="AW286" s="31">
        <v>0</v>
      </c>
      <c r="AX286" s="31">
        <v>0</v>
      </c>
      <c r="AY286" s="31">
        <v>0</v>
      </c>
      <c r="AZ286" s="31">
        <v>0</v>
      </c>
      <c r="BA286" s="31">
        <v>0</v>
      </c>
      <c r="BB286" s="31">
        <v>0</v>
      </c>
      <c r="BC286" s="13" t="s">
        <v>145</v>
      </c>
      <c r="BD286" s="15">
        <v>25</v>
      </c>
      <c r="BE286" s="15">
        <v>39</v>
      </c>
      <c r="BF286" s="15">
        <v>34</v>
      </c>
      <c r="BG286" s="16">
        <f t="shared" si="242"/>
        <v>98</v>
      </c>
      <c r="BH286" s="20">
        <v>141.75</v>
      </c>
      <c r="BI286" s="33">
        <f>Table1[[#This Row],[Check 2 Students Total]]*Table1[[#This Row],[Summer 2018 Price Check]]</f>
        <v>13891.5</v>
      </c>
      <c r="BJ286" s="16">
        <v>0</v>
      </c>
      <c r="BK286" s="20">
        <f>Table1[[#This Row],[Summer 2018 Price Check]]*BJ286</f>
        <v>0</v>
      </c>
      <c r="BL286" s="16">
        <v>0</v>
      </c>
      <c r="BM286" s="20">
        <v>0</v>
      </c>
      <c r="BN286" s="15">
        <v>0</v>
      </c>
      <c r="BO286" s="20">
        <f>Table1[[#This Row],[Summer 2018 Price Check]]*Table1[[#This Row],[Spring 2019 Students]]</f>
        <v>0</v>
      </c>
      <c r="BP286" s="16">
        <f t="shared" si="226"/>
        <v>0</v>
      </c>
      <c r="BQ286" s="20">
        <f t="shared" si="227"/>
        <v>0</v>
      </c>
      <c r="BR286" s="13" t="s">
        <v>145</v>
      </c>
      <c r="BS286" s="15">
        <v>25</v>
      </c>
      <c r="BT286" s="15">
        <v>39</v>
      </c>
      <c r="BU286" s="15">
        <v>34</v>
      </c>
      <c r="BV286" s="15">
        <f t="shared" si="243"/>
        <v>98</v>
      </c>
      <c r="BW286" s="20">
        <v>141.75</v>
      </c>
      <c r="BX286" s="20">
        <f t="shared" si="228"/>
        <v>13891.5</v>
      </c>
      <c r="BY286" s="13" t="s">
        <v>1116</v>
      </c>
      <c r="BZ286" s="15">
        <v>0</v>
      </c>
      <c r="CA286" s="20">
        <f>Table1[[#This Row],[Check 3 Per Student Savings]]*BZ286</f>
        <v>0</v>
      </c>
      <c r="CB286" s="15">
        <v>0</v>
      </c>
      <c r="CC286" s="20">
        <f>Table1[[#This Row],[Check 3 Per Student Savings]]*CB286</f>
        <v>0</v>
      </c>
      <c r="CD286" s="15">
        <f>IF(Table1[[#This Row],[Check 3 Status]]="Continued", Table1[[#This Row],[Check 3 Students Spring]], 0)</f>
        <v>34</v>
      </c>
      <c r="CE286" s="20">
        <f>Table1[[#This Row],[Check 3 Per Student Savings]]*CD286</f>
        <v>4819.5</v>
      </c>
      <c r="CF286" s="15">
        <f t="shared" si="229"/>
        <v>34</v>
      </c>
      <c r="CG286" s="20">
        <f t="shared" si="230"/>
        <v>4819.5</v>
      </c>
      <c r="CH286" s="68" t="s">
        <v>145</v>
      </c>
      <c r="CI286" s="15">
        <v>25</v>
      </c>
      <c r="CJ286" s="15">
        <v>39</v>
      </c>
      <c r="CK286" s="15">
        <v>34</v>
      </c>
      <c r="CL286" s="15">
        <f>CI286+CJ286+CK286</f>
        <v>98</v>
      </c>
      <c r="CM286" s="20">
        <v>141.75</v>
      </c>
      <c r="CN286" s="20">
        <f t="shared" si="231"/>
        <v>13891.5</v>
      </c>
      <c r="CO286" s="15">
        <f>IF(Table1[[#This Row],[Check 4 Status]]="Continued", Table1[[#This Row],[Check 4 Students Summer]], 0)</f>
        <v>25</v>
      </c>
      <c r="CP286" s="20">
        <f>Table1[[#This Row],[Check 4 Per Student Savings]]*CO286</f>
        <v>3543.75</v>
      </c>
      <c r="CQ286" s="15">
        <f>IF(Table1[[#This Row],[Check 4 Status]]="Continued", Table1[[#This Row],[Check 4 Students Fall]], 0)</f>
        <v>39</v>
      </c>
      <c r="CR286" s="20">
        <f>Table1[[#This Row],[Check 4 Per Student Savings]]*CQ286</f>
        <v>5528.25</v>
      </c>
      <c r="CS286" s="15">
        <f>IF(Table1[[#This Row],[Check 4 Status]]="Continued", Table1[[#This Row],[Check 4 Students Spring]], 0)</f>
        <v>34</v>
      </c>
      <c r="CT286" s="20">
        <f>Table1[[#This Row],[Check 4 Per Student Savings]]*CS286</f>
        <v>4819.5</v>
      </c>
      <c r="CU286" s="89">
        <f t="shared" si="232"/>
        <v>98</v>
      </c>
      <c r="CV286" s="20">
        <f t="shared" si="233"/>
        <v>13891.5</v>
      </c>
      <c r="CW286" s="20" t="s">
        <v>156</v>
      </c>
      <c r="CX286" s="15">
        <v>25</v>
      </c>
      <c r="CY286" s="15">
        <v>39</v>
      </c>
      <c r="CZ286" s="15">
        <v>34</v>
      </c>
      <c r="DA286" s="15">
        <f t="shared" si="234"/>
        <v>98</v>
      </c>
      <c r="DB286" s="20">
        <v>141.75</v>
      </c>
      <c r="DC286" s="20">
        <f t="shared" si="235"/>
        <v>13891.5</v>
      </c>
      <c r="DD286" s="88" t="s">
        <v>1116</v>
      </c>
      <c r="DE286" s="15">
        <f>IF(Table1[[#This Row],[Check 5 Status]]="Continued", Table1[[#This Row],[Check 5 Students Summer]], 0)</f>
        <v>0</v>
      </c>
      <c r="DF286" s="20">
        <f>Table1[[#This Row],[Check 5 Per Student Savings]]*DE286</f>
        <v>0</v>
      </c>
      <c r="DG286" s="15">
        <f>IF(Table1[[#This Row],[Check 5 Status]]="Continued", Table1[[#This Row],[Check 5 Students Fall]], 0)</f>
        <v>0</v>
      </c>
      <c r="DH286" s="20">
        <f>Table1[[#This Row],[Check 5 Per Student Savings]]*DG286</f>
        <v>0</v>
      </c>
      <c r="DI286" s="15">
        <f>IF(Table1[[#This Row],[Check 5 Status]]="Continued", Table1[[#This Row],[Check 5 Students Spring]], 0)</f>
        <v>0</v>
      </c>
      <c r="DJ286" s="20">
        <f>Table1[[#This Row],[Check 5 Per Student Savings]]*DI286</f>
        <v>0</v>
      </c>
      <c r="DK286" s="15">
        <f t="shared" si="236"/>
        <v>0</v>
      </c>
      <c r="DL286" s="20">
        <f t="shared" si="237"/>
        <v>0</v>
      </c>
      <c r="DM286" s="20" t="s">
        <v>156</v>
      </c>
      <c r="DN286" s="15">
        <v>25</v>
      </c>
      <c r="DO286" s="15">
        <v>39</v>
      </c>
      <c r="DP286" s="15">
        <v>34</v>
      </c>
      <c r="DQ286" s="15">
        <f t="shared" si="238"/>
        <v>98</v>
      </c>
      <c r="DR286" s="20">
        <v>141.75</v>
      </c>
      <c r="DS286" s="20">
        <f t="shared" si="239"/>
        <v>13891.5</v>
      </c>
      <c r="DT286" s="88" t="s">
        <v>1116</v>
      </c>
      <c r="DU286" s="15">
        <f>IF(Table1[[#This Row],[Check 6 Status]]="Continued", Table1[[#This Row],[Check 6 Students Summer]], 0)</f>
        <v>0</v>
      </c>
      <c r="DV286" s="20">
        <f>Table1[[#This Row],[Check 6 Per Student Savings]]*DU286</f>
        <v>0</v>
      </c>
      <c r="DW286" s="15">
        <f>IF(Table1[[#This Row],[Check 6 Status]]="Continued", Table1[[#This Row],[Check 6 Students Fall]], 0)</f>
        <v>0</v>
      </c>
      <c r="DX286" s="20">
        <f>Table1[[#This Row],[Check 6 Per Student Savings]]*DW286</f>
        <v>0</v>
      </c>
      <c r="DY286" s="15">
        <f>IF(Table1[[#This Row],[Check 6 Status]]="Continued", Table1[[#This Row],[Check 6 Students Spring]], 0)</f>
        <v>0</v>
      </c>
      <c r="DZ286" s="20">
        <f>Table1[[#This Row],[Check 6 Per Student Savings]]*DY286</f>
        <v>0</v>
      </c>
      <c r="EA286" s="15">
        <f t="shared" si="240"/>
        <v>0</v>
      </c>
      <c r="EB286" s="20">
        <f t="shared" si="241"/>
        <v>0</v>
      </c>
      <c r="EC286"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132</v>
      </c>
      <c r="ED286"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18711</v>
      </c>
      <c r="EE286" s="20">
        <f>Table1[[#This Row],[Grand Total Savings]]/Table1[[#This Row],[Total Award]]</f>
        <v>1.7324999999999999</v>
      </c>
    </row>
    <row r="287" spans="1:161" x14ac:dyDescent="0.25">
      <c r="A287" s="116">
        <v>428</v>
      </c>
      <c r="B287" s="54" t="s">
        <v>1115</v>
      </c>
      <c r="C287" s="23" t="s">
        <v>3</v>
      </c>
      <c r="D287" s="73" t="s">
        <v>134</v>
      </c>
      <c r="E287" s="13" t="s">
        <v>1022</v>
      </c>
      <c r="F287" s="92">
        <v>10800</v>
      </c>
      <c r="G287" s="88" t="s">
        <v>1116</v>
      </c>
      <c r="H287" s="53" t="s">
        <v>1203</v>
      </c>
      <c r="I287" s="53" t="s">
        <v>1204</v>
      </c>
      <c r="J287" s="53" t="s">
        <v>1205</v>
      </c>
      <c r="K287" s="53" t="s">
        <v>1206</v>
      </c>
      <c r="L287" s="28" t="s">
        <v>201</v>
      </c>
      <c r="M287" s="13" t="e" cm="1">
        <f t="array" ref="M287">_xlfn.XLOOKUP(Table1[[#This Row],[Grant '#]],#REF!,#REF!, "Not Found")</f>
        <v>#REF!</v>
      </c>
      <c r="N287" s="13" t="e" cm="1">
        <f t="array" ref="N287">_xlfn.XLOOKUP(Table1[[#This Row],[Grant '#]],#REF!,#REF!, "Not Found")</f>
        <v>#REF!</v>
      </c>
      <c r="O287" s="13" t="e" cm="1">
        <f t="array" ref="O287">_xlfn.XLOOKUP(Table1[[#This Row],[Grant '#]],#REF!,#REF!, "Not Found")</f>
        <v>#REF!</v>
      </c>
      <c r="P287" s="20">
        <v>36950</v>
      </c>
      <c r="Q287" s="13">
        <v>177</v>
      </c>
      <c r="R287" s="20">
        <v>381.75</v>
      </c>
      <c r="S287" s="32">
        <v>42</v>
      </c>
      <c r="T287" s="32">
        <v>63</v>
      </c>
      <c r="U287" s="32">
        <v>72</v>
      </c>
      <c r="V287" s="13" t="s">
        <v>1116</v>
      </c>
      <c r="W287" s="13" t="s">
        <v>144</v>
      </c>
      <c r="X287" s="33"/>
      <c r="Y287" s="33"/>
      <c r="Z287" s="30" t="s">
        <v>145</v>
      </c>
      <c r="AA287" s="29">
        <v>0</v>
      </c>
      <c r="AB287" s="31">
        <v>0</v>
      </c>
      <c r="AC287" s="29">
        <v>0</v>
      </c>
      <c r="AD287" s="31">
        <v>0</v>
      </c>
      <c r="AE287" s="29">
        <v>0</v>
      </c>
      <c r="AF287" s="31">
        <v>0</v>
      </c>
      <c r="AG287" s="29">
        <v>0</v>
      </c>
      <c r="AH287" s="31">
        <v>0</v>
      </c>
      <c r="AI287" s="29">
        <v>0</v>
      </c>
      <c r="AJ287" s="31">
        <v>0</v>
      </c>
      <c r="AK287" s="29">
        <v>0</v>
      </c>
      <c r="AL287" s="31">
        <v>0</v>
      </c>
      <c r="AM287" s="29">
        <v>0</v>
      </c>
      <c r="AN287" s="31">
        <v>0</v>
      </c>
      <c r="AO287" s="31">
        <v>0</v>
      </c>
      <c r="AP287" s="31">
        <v>0</v>
      </c>
      <c r="AQ287" s="31">
        <v>0</v>
      </c>
      <c r="AR287" s="31">
        <v>0</v>
      </c>
      <c r="AS287" s="31">
        <v>0</v>
      </c>
      <c r="AT287" s="31">
        <v>0</v>
      </c>
      <c r="AU287" s="31">
        <v>0</v>
      </c>
      <c r="AV287" s="31">
        <v>0</v>
      </c>
      <c r="AW287" s="31">
        <v>0</v>
      </c>
      <c r="AX287" s="31">
        <v>0</v>
      </c>
      <c r="AY287" s="31">
        <v>0</v>
      </c>
      <c r="AZ287" s="31">
        <v>0</v>
      </c>
      <c r="BA287" s="31">
        <v>0</v>
      </c>
      <c r="BB287" s="31">
        <v>0</v>
      </c>
      <c r="BC287" s="13" t="s">
        <v>145</v>
      </c>
      <c r="BD287" s="15">
        <v>42</v>
      </c>
      <c r="BE287" s="15">
        <v>63</v>
      </c>
      <c r="BF287" s="15">
        <v>72</v>
      </c>
      <c r="BG287" s="16">
        <f t="shared" si="242"/>
        <v>177</v>
      </c>
      <c r="BH287" s="20">
        <v>381.75</v>
      </c>
      <c r="BI287" s="33">
        <f>Table1[[#This Row],[Check 2 Students Total]]*Table1[[#This Row],[Summer 2018 Price Check]]</f>
        <v>67569.75</v>
      </c>
      <c r="BJ287" s="16">
        <v>0</v>
      </c>
      <c r="BK287" s="20">
        <f>Table1[[#This Row],[Summer 2018 Price Check]]*BJ287</f>
        <v>0</v>
      </c>
      <c r="BL287" s="16">
        <v>0</v>
      </c>
      <c r="BM287" s="20">
        <v>0</v>
      </c>
      <c r="BN287" s="15">
        <v>0</v>
      </c>
      <c r="BO287" s="20">
        <f>Table1[[#This Row],[Summer 2018 Price Check]]*Table1[[#This Row],[Spring 2019 Students]]</f>
        <v>0</v>
      </c>
      <c r="BP287" s="16">
        <f t="shared" si="226"/>
        <v>0</v>
      </c>
      <c r="BQ287" s="20">
        <f t="shared" si="227"/>
        <v>0</v>
      </c>
      <c r="BR287" s="13" t="s">
        <v>145</v>
      </c>
      <c r="BS287" s="15">
        <v>42</v>
      </c>
      <c r="BT287" s="15">
        <v>63</v>
      </c>
      <c r="BU287" s="15">
        <v>72</v>
      </c>
      <c r="BV287" s="15">
        <f t="shared" si="243"/>
        <v>177</v>
      </c>
      <c r="BW287" s="20">
        <v>381.75</v>
      </c>
      <c r="BX287" s="20">
        <f t="shared" si="228"/>
        <v>67569.75</v>
      </c>
      <c r="BY287" s="13" t="s">
        <v>1116</v>
      </c>
      <c r="BZ287" s="15">
        <v>0</v>
      </c>
      <c r="CA287" s="20">
        <f>Table1[[#This Row],[Check 3 Per Student Savings]]*BZ287</f>
        <v>0</v>
      </c>
      <c r="CB287" s="15">
        <v>0</v>
      </c>
      <c r="CC287" s="20">
        <f>Table1[[#This Row],[Check 3 Per Student Savings]]*CB287</f>
        <v>0</v>
      </c>
      <c r="CD287" s="15">
        <f>IF(Table1[[#This Row],[Check 3 Status]]="Continued", Table1[[#This Row],[Check 3 Students Spring]], 0)</f>
        <v>72</v>
      </c>
      <c r="CE287" s="20">
        <f>Table1[[#This Row],[Check 3 Per Student Savings]]*CD287</f>
        <v>27486</v>
      </c>
      <c r="CF287" s="15">
        <f t="shared" si="229"/>
        <v>72</v>
      </c>
      <c r="CG287" s="20">
        <f t="shared" si="230"/>
        <v>27486</v>
      </c>
      <c r="CH287" s="68" t="s">
        <v>145</v>
      </c>
      <c r="CI287" s="15">
        <v>42</v>
      </c>
      <c r="CJ287" s="15">
        <v>63</v>
      </c>
      <c r="CK287" s="15">
        <v>72</v>
      </c>
      <c r="CL287" s="15">
        <f>CI287+CJ287+CK287</f>
        <v>177</v>
      </c>
      <c r="CM287" s="20">
        <v>381.75</v>
      </c>
      <c r="CN287" s="20">
        <f t="shared" si="231"/>
        <v>67569.75</v>
      </c>
      <c r="CO287" s="15">
        <f>IF(Table1[[#This Row],[Check 4 Status]]="Continued", Table1[[#This Row],[Check 4 Students Summer]], 0)</f>
        <v>42</v>
      </c>
      <c r="CP287" s="20">
        <f>Table1[[#This Row],[Check 4 Per Student Savings]]*CO287</f>
        <v>16033.5</v>
      </c>
      <c r="CQ287" s="15">
        <f>IF(Table1[[#This Row],[Check 4 Status]]="Continued", Table1[[#This Row],[Check 4 Students Fall]], 0)</f>
        <v>63</v>
      </c>
      <c r="CR287" s="20">
        <f>Table1[[#This Row],[Check 4 Per Student Savings]]*CQ287</f>
        <v>24050.25</v>
      </c>
      <c r="CS287" s="15">
        <f>IF(Table1[[#This Row],[Check 4 Status]]="Continued", Table1[[#This Row],[Check 4 Students Spring]], 0)</f>
        <v>72</v>
      </c>
      <c r="CT287" s="20">
        <f>Table1[[#This Row],[Check 4 Per Student Savings]]*CS287</f>
        <v>27486</v>
      </c>
      <c r="CU287" s="89">
        <f t="shared" si="232"/>
        <v>177</v>
      </c>
      <c r="CV287" s="20">
        <f t="shared" si="233"/>
        <v>67569.75</v>
      </c>
      <c r="CW287" s="20" t="s">
        <v>155</v>
      </c>
      <c r="CX287" s="15">
        <v>42</v>
      </c>
      <c r="CY287" s="15">
        <v>63</v>
      </c>
      <c r="CZ287" s="15">
        <v>72</v>
      </c>
      <c r="DA287" s="15">
        <f t="shared" si="234"/>
        <v>177</v>
      </c>
      <c r="DB287" s="20">
        <v>381.75</v>
      </c>
      <c r="DC287" s="20">
        <f t="shared" si="235"/>
        <v>67569.75</v>
      </c>
      <c r="DD287" s="88" t="s">
        <v>1116</v>
      </c>
      <c r="DE287" s="15">
        <f>IF(Table1[[#This Row],[Check 5 Status]]="Continued", Table1[[#This Row],[Check 5 Students Summer]], 0)</f>
        <v>0</v>
      </c>
      <c r="DF287" s="20">
        <f>Table1[[#This Row],[Check 5 Per Student Savings]]*DE287</f>
        <v>0</v>
      </c>
      <c r="DG287" s="15">
        <f>IF(Table1[[#This Row],[Check 5 Status]]="Continued", Table1[[#This Row],[Check 5 Students Fall]], 0)</f>
        <v>0</v>
      </c>
      <c r="DH287" s="20">
        <f>Table1[[#This Row],[Check 5 Per Student Savings]]*DG287</f>
        <v>0</v>
      </c>
      <c r="DI287" s="15">
        <f>IF(Table1[[#This Row],[Check 5 Status]]="Continued", Table1[[#This Row],[Check 5 Students Spring]], 0)</f>
        <v>0</v>
      </c>
      <c r="DJ287" s="20">
        <f>Table1[[#This Row],[Check 5 Per Student Savings]]*DI287</f>
        <v>0</v>
      </c>
      <c r="DK287" s="15">
        <f t="shared" si="236"/>
        <v>0</v>
      </c>
      <c r="DL287" s="20">
        <f t="shared" si="237"/>
        <v>0</v>
      </c>
      <c r="DM287" s="20" t="s">
        <v>155</v>
      </c>
      <c r="DN287" s="15">
        <v>42</v>
      </c>
      <c r="DO287" s="15">
        <v>63</v>
      </c>
      <c r="DP287" s="15">
        <v>72</v>
      </c>
      <c r="DQ287" s="15">
        <f t="shared" si="238"/>
        <v>177</v>
      </c>
      <c r="DR287" s="20">
        <v>381.75</v>
      </c>
      <c r="DS287" s="20">
        <f t="shared" si="239"/>
        <v>67569.75</v>
      </c>
      <c r="DT287" s="88" t="s">
        <v>1116</v>
      </c>
      <c r="DU287" s="15">
        <f>IF(Table1[[#This Row],[Check 6 Status]]="Continued", Table1[[#This Row],[Check 6 Students Summer]], 0)</f>
        <v>0</v>
      </c>
      <c r="DV287" s="20">
        <f>Table1[[#This Row],[Check 6 Per Student Savings]]*DU287</f>
        <v>0</v>
      </c>
      <c r="DW287" s="15">
        <f>IF(Table1[[#This Row],[Check 6 Status]]="Continued", Table1[[#This Row],[Check 6 Students Fall]], 0)</f>
        <v>0</v>
      </c>
      <c r="DX287" s="20">
        <f>Table1[[#This Row],[Check 6 Per Student Savings]]*DW287</f>
        <v>0</v>
      </c>
      <c r="DY287" s="15">
        <f>IF(Table1[[#This Row],[Check 6 Status]]="Continued", Table1[[#This Row],[Check 6 Students Spring]], 0)</f>
        <v>0</v>
      </c>
      <c r="DZ287" s="20">
        <f>Table1[[#This Row],[Check 6 Per Student Savings]]*DY287</f>
        <v>0</v>
      </c>
      <c r="EA287" s="15">
        <f t="shared" si="240"/>
        <v>0</v>
      </c>
      <c r="EB287" s="20">
        <f t="shared" si="241"/>
        <v>0</v>
      </c>
      <c r="EC287"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249</v>
      </c>
      <c r="ED287"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95055.75</v>
      </c>
      <c r="EE287" s="20">
        <f>Table1[[#This Row],[Grand Total Savings]]/Table1[[#This Row],[Total Award]]</f>
        <v>8.8014583333333327</v>
      </c>
      <c r="EF287" s="13"/>
      <c r="EG287" s="13"/>
      <c r="EH287" s="13"/>
      <c r="EI287" s="13"/>
      <c r="EJ287" s="13"/>
      <c r="EK287" s="13"/>
      <c r="EL287" s="13"/>
      <c r="ES287" s="15"/>
      <c r="ET287" s="20"/>
      <c r="EU287" s="15"/>
      <c r="EV287" s="15"/>
      <c r="FB287" s="13"/>
      <c r="FC287" s="13"/>
      <c r="FD287" s="13"/>
      <c r="FE287" s="13"/>
    </row>
    <row r="288" spans="1:161" x14ac:dyDescent="0.25">
      <c r="A288" s="116">
        <v>429</v>
      </c>
      <c r="B288" s="54" t="s">
        <v>1115</v>
      </c>
      <c r="C288" s="23" t="s">
        <v>3</v>
      </c>
      <c r="D288" s="73" t="s">
        <v>134</v>
      </c>
      <c r="E288" s="13" t="s">
        <v>147</v>
      </c>
      <c r="F288" s="92">
        <v>30000</v>
      </c>
      <c r="G288" s="88" t="s">
        <v>986</v>
      </c>
      <c r="H288" s="53" t="s">
        <v>291</v>
      </c>
      <c r="I288" s="41" t="s">
        <v>292</v>
      </c>
      <c r="J288" s="53" t="s">
        <v>1207</v>
      </c>
      <c r="K288" s="53" t="s">
        <v>1208</v>
      </c>
      <c r="L288" s="28" t="s">
        <v>188</v>
      </c>
      <c r="M288" s="13" t="s">
        <v>163</v>
      </c>
      <c r="N288" s="13" t="s">
        <v>142</v>
      </c>
      <c r="O288" s="13" t="s">
        <v>142</v>
      </c>
      <c r="P288" s="20">
        <v>477162</v>
      </c>
      <c r="Q288" s="13">
        <v>882</v>
      </c>
      <c r="R288" s="20">
        <v>108.2</v>
      </c>
      <c r="S288" s="32" t="s">
        <v>1209</v>
      </c>
      <c r="T288" s="32" t="s">
        <v>1210</v>
      </c>
      <c r="U288" s="32" t="s">
        <v>1211</v>
      </c>
      <c r="V288" s="13" t="s">
        <v>986</v>
      </c>
      <c r="W288" s="13" t="s">
        <v>144</v>
      </c>
      <c r="X288" s="33"/>
      <c r="Y288" s="33"/>
      <c r="Z288" s="30" t="s">
        <v>145</v>
      </c>
      <c r="AA288" s="29">
        <v>0</v>
      </c>
      <c r="AB288" s="31">
        <v>0</v>
      </c>
      <c r="AC288" s="29">
        <v>0</v>
      </c>
      <c r="AD288" s="31">
        <v>0</v>
      </c>
      <c r="AE288" s="29">
        <v>0</v>
      </c>
      <c r="AF288" s="31">
        <v>0</v>
      </c>
      <c r="AG288" s="29">
        <v>0</v>
      </c>
      <c r="AH288" s="31">
        <v>0</v>
      </c>
      <c r="AI288" s="29">
        <v>0</v>
      </c>
      <c r="AJ288" s="31">
        <v>0</v>
      </c>
      <c r="AK288" s="29">
        <v>0</v>
      </c>
      <c r="AL288" s="31">
        <v>0</v>
      </c>
      <c r="AM288" s="29">
        <v>0</v>
      </c>
      <c r="AN288" s="31">
        <v>0</v>
      </c>
      <c r="AO288" s="31">
        <v>0</v>
      </c>
      <c r="AP288" s="31">
        <v>0</v>
      </c>
      <c r="AQ288" s="31">
        <v>0</v>
      </c>
      <c r="AR288" s="31">
        <v>0</v>
      </c>
      <c r="AS288" s="31">
        <v>0</v>
      </c>
      <c r="AT288" s="31">
        <v>0</v>
      </c>
      <c r="AU288" s="31">
        <v>0</v>
      </c>
      <c r="AV288" s="31">
        <v>0</v>
      </c>
      <c r="AW288" s="31">
        <v>0</v>
      </c>
      <c r="AX288" s="31">
        <v>0</v>
      </c>
      <c r="AY288" s="31">
        <v>0</v>
      </c>
      <c r="AZ288" s="31">
        <v>0</v>
      </c>
      <c r="BA288" s="31">
        <v>0</v>
      </c>
      <c r="BB288" s="31">
        <v>0</v>
      </c>
      <c r="BC288" s="13" t="s">
        <v>145</v>
      </c>
      <c r="BD288" s="13">
        <v>178</v>
      </c>
      <c r="BE288" s="13">
        <v>411</v>
      </c>
      <c r="BF288" s="13">
        <v>293</v>
      </c>
      <c r="BG288" s="16">
        <f t="shared" si="242"/>
        <v>882</v>
      </c>
      <c r="BH288" s="20">
        <v>108.2</v>
      </c>
      <c r="BI288" s="33">
        <f>Table1[[#This Row],[Check 2 Students Total]]*Table1[[#This Row],[Summer 2018 Price Check]]</f>
        <v>95432.400000000009</v>
      </c>
      <c r="BJ288" s="16">
        <v>0</v>
      </c>
      <c r="BK288" s="20">
        <f>Table1[[#This Row],[Summer 2018 Price Check]]*BJ288</f>
        <v>0</v>
      </c>
      <c r="BL288" s="16">
        <v>0</v>
      </c>
      <c r="BM288" s="20">
        <v>0</v>
      </c>
      <c r="BN288" s="15">
        <v>0</v>
      </c>
      <c r="BO288" s="20">
        <f>Table1[[#This Row],[Summer 2018 Price Check]]*Table1[[#This Row],[Spring 2019 Students]]</f>
        <v>0</v>
      </c>
      <c r="BP288" s="16">
        <f t="shared" si="226"/>
        <v>0</v>
      </c>
      <c r="BQ288" s="20">
        <f t="shared" si="227"/>
        <v>0</v>
      </c>
      <c r="BR288" s="13" t="s">
        <v>145</v>
      </c>
      <c r="BS288" s="13">
        <v>178</v>
      </c>
      <c r="BT288" s="13">
        <v>411</v>
      </c>
      <c r="BU288" s="13">
        <v>293</v>
      </c>
      <c r="BV288" s="15">
        <f t="shared" si="243"/>
        <v>882</v>
      </c>
      <c r="BW288" s="20">
        <v>108.2</v>
      </c>
      <c r="BX288" s="20">
        <f t="shared" si="228"/>
        <v>95432.400000000009</v>
      </c>
      <c r="BY288" s="13" t="s">
        <v>986</v>
      </c>
      <c r="BZ288" s="15">
        <v>0</v>
      </c>
      <c r="CA288" s="20">
        <f>Table1[[#This Row],[Check 3 Per Student Savings]]*BZ288</f>
        <v>0</v>
      </c>
      <c r="CB288" s="15">
        <f>IF(Table1[[#This Row],[Check 3 Status]]="Continued", Table1[[#This Row],[Check 3 Students Fall]], 0)</f>
        <v>411</v>
      </c>
      <c r="CC288" s="20">
        <f>Table1[[#This Row],[Check 3 Per Student Savings]]*CB288</f>
        <v>44470.200000000004</v>
      </c>
      <c r="CD288" s="15">
        <f>IF(Table1[[#This Row],[Check 3 Status]]="Continued", Table1[[#This Row],[Check 3 Students Spring]], 0)</f>
        <v>293</v>
      </c>
      <c r="CE288" s="20">
        <f>Table1[[#This Row],[Check 3 Per Student Savings]]*CD288</f>
        <v>31702.600000000002</v>
      </c>
      <c r="CF288" s="15">
        <f t="shared" si="229"/>
        <v>704</v>
      </c>
      <c r="CG288" s="20">
        <f t="shared" si="230"/>
        <v>76172.800000000003</v>
      </c>
      <c r="CH288" s="20" t="s">
        <v>155</v>
      </c>
      <c r="CI288" s="15">
        <v>178</v>
      </c>
      <c r="CJ288" s="15">
        <v>411</v>
      </c>
      <c r="CK288" s="15">
        <v>293</v>
      </c>
      <c r="CL288" s="15">
        <v>0</v>
      </c>
      <c r="CM288" s="20">
        <v>108.2</v>
      </c>
      <c r="CN288" s="20">
        <f t="shared" si="231"/>
        <v>0</v>
      </c>
      <c r="CO288" s="15">
        <f>IF(Table1[[#This Row],[Check 4 Status]]="Continued", Table1[[#This Row],[Check 4 Students Summer]], 0)</f>
        <v>0</v>
      </c>
      <c r="CP288" s="20">
        <f>Table1[[#This Row],[Check 4 Per Student Savings]]*CO288</f>
        <v>0</v>
      </c>
      <c r="CQ288" s="15">
        <f>IF(Table1[[#This Row],[Check 4 Status]]="Continued", Table1[[#This Row],[Check 4 Students Fall]], 0)</f>
        <v>0</v>
      </c>
      <c r="CR288" s="20">
        <f>Table1[[#This Row],[Check 4 Per Student Savings]]*CQ288</f>
        <v>0</v>
      </c>
      <c r="CS288" s="15">
        <f>IF(Table1[[#This Row],[Check 4 Status]]="Continued", Table1[[#This Row],[Check 4 Students Spring]], 0)</f>
        <v>0</v>
      </c>
      <c r="CT288" s="20">
        <f>Table1[[#This Row],[Check 4 Per Student Savings]]*CS288</f>
        <v>0</v>
      </c>
      <c r="CU288" s="89">
        <f t="shared" si="232"/>
        <v>0</v>
      </c>
      <c r="CV288" s="20">
        <f t="shared" si="233"/>
        <v>0</v>
      </c>
      <c r="CW288" s="20" t="s">
        <v>145</v>
      </c>
      <c r="CX288" s="15" t="s">
        <v>1209</v>
      </c>
      <c r="CY288" s="15" t="s">
        <v>1210</v>
      </c>
      <c r="CZ288" s="15" t="s">
        <v>1211</v>
      </c>
      <c r="DA288" s="15">
        <f t="shared" si="234"/>
        <v>882</v>
      </c>
      <c r="DB288" s="20">
        <v>108.2</v>
      </c>
      <c r="DC288" s="20">
        <f t="shared" si="235"/>
        <v>95432.400000000009</v>
      </c>
      <c r="DD288" s="88" t="s">
        <v>986</v>
      </c>
      <c r="DE288" s="15" t="str">
        <f>IF(Table1[[#This Row],[Check 5 Status]]="Continued", Table1[[#This Row],[Check 5 Students Summer]], 0)</f>
        <v>178</v>
      </c>
      <c r="DF288" s="20">
        <f>Table1[[#This Row],[Check 5 Per Student Savings]]*DE288</f>
        <v>19259.600000000002</v>
      </c>
      <c r="DG288" s="15" t="str">
        <f>IF(Table1[[#This Row],[Check 5 Status]]="Continued", Table1[[#This Row],[Check 5 Students Fall]], 0)</f>
        <v>411</v>
      </c>
      <c r="DH288" s="20">
        <f>Table1[[#This Row],[Check 5 Per Student Savings]]*DG288</f>
        <v>44470.200000000004</v>
      </c>
      <c r="DI288" s="15" t="str">
        <f>IF(Table1[[#This Row],[Check 5 Status]]="Continued", Table1[[#This Row],[Check 5 Students Spring]], 0)</f>
        <v>293</v>
      </c>
      <c r="DJ288" s="20">
        <f>Table1[[#This Row],[Check 5 Per Student Savings]]*DI288</f>
        <v>31702.600000000002</v>
      </c>
      <c r="DK288" s="15">
        <f t="shared" si="236"/>
        <v>882</v>
      </c>
      <c r="DL288" s="20">
        <f t="shared" si="237"/>
        <v>95432.400000000009</v>
      </c>
      <c r="DM288" s="20" t="s">
        <v>145</v>
      </c>
      <c r="DN288" s="15" t="s">
        <v>1209</v>
      </c>
      <c r="DO288" s="15" t="s">
        <v>1210</v>
      </c>
      <c r="DP288" s="15" t="s">
        <v>1211</v>
      </c>
      <c r="DQ288" s="15">
        <f t="shared" si="238"/>
        <v>882</v>
      </c>
      <c r="DR288" s="20">
        <v>108.2</v>
      </c>
      <c r="DS288" s="20">
        <f t="shared" si="239"/>
        <v>95432.400000000009</v>
      </c>
      <c r="DT288" s="88" t="s">
        <v>986</v>
      </c>
      <c r="DU288" s="15" t="str">
        <f>IF(Table1[[#This Row],[Check 6 Status]]="Continued", Table1[[#This Row],[Check 6 Students Summer]], 0)</f>
        <v>178</v>
      </c>
      <c r="DV288" s="20">
        <f>Table1[[#This Row],[Check 6 Per Student Savings]]*DU288</f>
        <v>19259.600000000002</v>
      </c>
      <c r="DW288" s="15" t="str">
        <f>IF(Table1[[#This Row],[Check 6 Status]]="Continued", Table1[[#This Row],[Check 6 Students Fall]], 0)</f>
        <v>411</v>
      </c>
      <c r="DX288" s="20">
        <f>Table1[[#This Row],[Check 6 Per Student Savings]]*DW288</f>
        <v>44470.200000000004</v>
      </c>
      <c r="DY288" s="15" t="str">
        <f>IF(Table1[[#This Row],[Check 6 Status]]="Continued", Table1[[#This Row],[Check 6 Students Spring]], 0)</f>
        <v>293</v>
      </c>
      <c r="DZ288" s="20">
        <f>Table1[[#This Row],[Check 6 Per Student Savings]]*DY288</f>
        <v>31702.600000000002</v>
      </c>
      <c r="EA288" s="15">
        <f t="shared" si="240"/>
        <v>882</v>
      </c>
      <c r="EB288" s="20">
        <f t="shared" si="241"/>
        <v>95432.400000000009</v>
      </c>
      <c r="EC288"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2468</v>
      </c>
      <c r="ED288"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267037.60000000003</v>
      </c>
      <c r="EE288" s="20">
        <f>Table1[[#This Row],[Grand Total Savings]]/Table1[[#This Row],[Total Award]]</f>
        <v>8.9012533333333348</v>
      </c>
      <c r="EF288" s="13"/>
      <c r="EG288" s="13"/>
      <c r="EH288" s="13"/>
      <c r="EI288" s="13"/>
      <c r="EJ288" s="13"/>
      <c r="EK288" s="13"/>
      <c r="EL288" s="13"/>
      <c r="ES288" s="15"/>
      <c r="ET288" s="20"/>
      <c r="EU288" s="15"/>
      <c r="EV288" s="15"/>
      <c r="FB288" s="13"/>
      <c r="FC288" s="13"/>
      <c r="FD288" s="13"/>
      <c r="FE288" s="13"/>
    </row>
    <row r="289" spans="1:161" x14ac:dyDescent="0.25">
      <c r="A289" s="116">
        <v>430</v>
      </c>
      <c r="B289" s="125" t="s">
        <v>1115</v>
      </c>
      <c r="C289" s="23" t="s">
        <v>3</v>
      </c>
      <c r="D289" s="73" t="s">
        <v>134</v>
      </c>
      <c r="E289" s="13" t="s">
        <v>243</v>
      </c>
      <c r="F289" s="92">
        <v>10800</v>
      </c>
      <c r="G289" s="88" t="s">
        <v>1116</v>
      </c>
      <c r="H289" s="53" t="s">
        <v>1212</v>
      </c>
      <c r="I289" s="53" t="s">
        <v>1213</v>
      </c>
      <c r="J289" s="53" t="s">
        <v>1214</v>
      </c>
      <c r="K289" s="53" t="s">
        <v>1215</v>
      </c>
      <c r="L289" s="28" t="s">
        <v>467</v>
      </c>
      <c r="M289" s="13" t="e" cm="1">
        <f t="array" ref="M289">_xlfn.XLOOKUP(Table1[[#This Row],[Grant '#]],#REF!,#REF!, "Not Found")</f>
        <v>#REF!</v>
      </c>
      <c r="N289" s="13" t="e" cm="1">
        <f t="array" ref="N289">_xlfn.XLOOKUP(Table1[[#This Row],[Grant '#]],#REF!,#REF!, "Not Found")</f>
        <v>#REF!</v>
      </c>
      <c r="O289" s="13" t="e" cm="1">
        <f t="array" ref="O289">_xlfn.XLOOKUP(Table1[[#This Row],[Grant '#]],#REF!,#REF!, "Not Found")</f>
        <v>#REF!</v>
      </c>
      <c r="P289" s="20">
        <v>74880</v>
      </c>
      <c r="Q289" s="13">
        <v>624</v>
      </c>
      <c r="R289" s="20">
        <v>120</v>
      </c>
      <c r="S289" s="32" t="s">
        <v>1216</v>
      </c>
      <c r="T289" s="32" t="s">
        <v>1217</v>
      </c>
      <c r="U289" s="32" t="s">
        <v>1218</v>
      </c>
      <c r="V289" s="13" t="s">
        <v>1116</v>
      </c>
      <c r="W289" s="13" t="s">
        <v>144</v>
      </c>
      <c r="X289" s="33"/>
      <c r="Y289" s="33"/>
      <c r="Z289" s="30" t="s">
        <v>145</v>
      </c>
      <c r="AA289" s="29">
        <v>0</v>
      </c>
      <c r="AB289" s="31">
        <v>0</v>
      </c>
      <c r="AC289" s="29">
        <v>0</v>
      </c>
      <c r="AD289" s="31">
        <v>0</v>
      </c>
      <c r="AE289" s="29">
        <v>0</v>
      </c>
      <c r="AF289" s="31">
        <v>0</v>
      </c>
      <c r="AG289" s="29">
        <v>0</v>
      </c>
      <c r="AH289" s="31">
        <v>0</v>
      </c>
      <c r="AI289" s="29">
        <v>0</v>
      </c>
      <c r="AJ289" s="31">
        <v>0</v>
      </c>
      <c r="AK289" s="29">
        <v>0</v>
      </c>
      <c r="AL289" s="31">
        <v>0</v>
      </c>
      <c r="AM289" s="29">
        <v>0</v>
      </c>
      <c r="AN289" s="31">
        <v>0</v>
      </c>
      <c r="AO289" s="31">
        <v>0</v>
      </c>
      <c r="AP289" s="31">
        <v>0</v>
      </c>
      <c r="AQ289" s="31">
        <v>0</v>
      </c>
      <c r="AR289" s="31">
        <v>0</v>
      </c>
      <c r="AS289" s="31">
        <v>0</v>
      </c>
      <c r="AT289" s="31">
        <v>0</v>
      </c>
      <c r="AU289" s="31">
        <v>0</v>
      </c>
      <c r="AV289" s="31">
        <v>0</v>
      </c>
      <c r="AW289" s="31">
        <v>0</v>
      </c>
      <c r="AX289" s="31">
        <v>0</v>
      </c>
      <c r="AY289" s="31">
        <v>0</v>
      </c>
      <c r="AZ289" s="31">
        <v>0</v>
      </c>
      <c r="BA289" s="31">
        <v>0</v>
      </c>
      <c r="BB289" s="31">
        <v>0</v>
      </c>
      <c r="BC289" s="13" t="s">
        <v>145</v>
      </c>
      <c r="BD289" s="13">
        <v>36</v>
      </c>
      <c r="BE289" s="13">
        <v>320</v>
      </c>
      <c r="BF289" s="13">
        <v>268</v>
      </c>
      <c r="BG289" s="16">
        <f t="shared" si="242"/>
        <v>624</v>
      </c>
      <c r="BH289" s="20">
        <v>120</v>
      </c>
      <c r="BI289" s="33">
        <f>Table1[[#This Row],[Check 2 Students Total]]*Table1[[#This Row],[Summer 2018 Price Check]]</f>
        <v>74880</v>
      </c>
      <c r="BJ289" s="16">
        <v>0</v>
      </c>
      <c r="BK289" s="20">
        <f>Table1[[#This Row],[Summer 2018 Price Check]]*BJ289</f>
        <v>0</v>
      </c>
      <c r="BL289" s="16">
        <v>0</v>
      </c>
      <c r="BM289" s="20">
        <v>0</v>
      </c>
      <c r="BN289" s="15">
        <v>0</v>
      </c>
      <c r="BO289" s="20">
        <f>Table1[[#This Row],[Summer 2018 Price Check]]*Table1[[#This Row],[Spring 2019 Students]]</f>
        <v>0</v>
      </c>
      <c r="BP289" s="16">
        <f t="shared" si="226"/>
        <v>0</v>
      </c>
      <c r="BQ289" s="20">
        <f t="shared" si="227"/>
        <v>0</v>
      </c>
      <c r="BR289" s="13" t="s">
        <v>145</v>
      </c>
      <c r="BS289" s="13">
        <v>36</v>
      </c>
      <c r="BT289" s="13">
        <v>320</v>
      </c>
      <c r="BU289" s="13">
        <v>268</v>
      </c>
      <c r="BV289" s="15">
        <f t="shared" si="243"/>
        <v>624</v>
      </c>
      <c r="BW289" s="20">
        <v>120</v>
      </c>
      <c r="BX289" s="20">
        <f t="shared" si="228"/>
        <v>74880</v>
      </c>
      <c r="BY289" s="13" t="s">
        <v>1116</v>
      </c>
      <c r="BZ289" s="15">
        <v>0</v>
      </c>
      <c r="CA289" s="20">
        <f>Table1[[#This Row],[Check 3 Per Student Savings]]*BZ289</f>
        <v>0</v>
      </c>
      <c r="CB289" s="15">
        <v>0</v>
      </c>
      <c r="CC289" s="20">
        <f>Table1[[#This Row],[Check 3 Per Student Savings]]*CB289</f>
        <v>0</v>
      </c>
      <c r="CD289" s="15">
        <f>IF(Table1[[#This Row],[Check 3 Status]]="Continued", Table1[[#This Row],[Check 3 Students Spring]], 0)</f>
        <v>268</v>
      </c>
      <c r="CE289" s="20">
        <f>Table1[[#This Row],[Check 3 Per Student Savings]]*CD289</f>
        <v>32160</v>
      </c>
      <c r="CF289" s="15">
        <f t="shared" si="229"/>
        <v>268</v>
      </c>
      <c r="CG289" s="20">
        <f t="shared" si="230"/>
        <v>32160</v>
      </c>
      <c r="CH289" s="68" t="s">
        <v>145</v>
      </c>
      <c r="CI289" s="15">
        <v>36</v>
      </c>
      <c r="CJ289" s="15">
        <v>320</v>
      </c>
      <c r="CK289" s="15">
        <v>268</v>
      </c>
      <c r="CL289" s="15">
        <f t="shared" ref="CL289:CL320" si="244">CI289+CJ289+CK289</f>
        <v>624</v>
      </c>
      <c r="CM289" s="20">
        <v>120</v>
      </c>
      <c r="CN289" s="20">
        <f t="shared" si="231"/>
        <v>74880</v>
      </c>
      <c r="CO289" s="15">
        <f>IF(Table1[[#This Row],[Check 4 Status]]="Continued", Table1[[#This Row],[Check 4 Students Summer]], 0)</f>
        <v>36</v>
      </c>
      <c r="CP289" s="20">
        <f>Table1[[#This Row],[Check 4 Per Student Savings]]*CO289</f>
        <v>4320</v>
      </c>
      <c r="CQ289" s="15">
        <f>IF(Table1[[#This Row],[Check 4 Status]]="Continued", Table1[[#This Row],[Check 4 Students Fall]], 0)</f>
        <v>320</v>
      </c>
      <c r="CR289" s="20">
        <f>Table1[[#This Row],[Check 4 Per Student Savings]]*CQ289</f>
        <v>38400</v>
      </c>
      <c r="CS289" s="15">
        <f>IF(Table1[[#This Row],[Check 4 Status]]="Continued", Table1[[#This Row],[Check 4 Students Spring]], 0)</f>
        <v>268</v>
      </c>
      <c r="CT289" s="20">
        <f>Table1[[#This Row],[Check 4 Per Student Savings]]*CS289</f>
        <v>32160</v>
      </c>
      <c r="CU289" s="89">
        <f t="shared" si="232"/>
        <v>624</v>
      </c>
      <c r="CV289" s="20">
        <f t="shared" si="233"/>
        <v>74880</v>
      </c>
      <c r="CW289" s="20" t="s">
        <v>145</v>
      </c>
      <c r="CX289" s="15" t="s">
        <v>1216</v>
      </c>
      <c r="CY289" s="15" t="s">
        <v>1217</v>
      </c>
      <c r="CZ289" s="15" t="s">
        <v>1218</v>
      </c>
      <c r="DA289" s="15">
        <f t="shared" si="234"/>
        <v>624</v>
      </c>
      <c r="DB289" s="20">
        <v>120</v>
      </c>
      <c r="DC289" s="20">
        <f t="shared" si="235"/>
        <v>74880</v>
      </c>
      <c r="DD289" s="88" t="s">
        <v>1116</v>
      </c>
      <c r="DE289" s="15" t="str">
        <f>IF(Table1[[#This Row],[Check 5 Status]]="Continued", Table1[[#This Row],[Check 5 Students Summer]], 0)</f>
        <v>36</v>
      </c>
      <c r="DF289" s="20">
        <f>Table1[[#This Row],[Check 5 Per Student Savings]]*DE289</f>
        <v>4320</v>
      </c>
      <c r="DG289" s="15" t="str">
        <f>IF(Table1[[#This Row],[Check 5 Status]]="Continued", Table1[[#This Row],[Check 5 Students Fall]], 0)</f>
        <v>320</v>
      </c>
      <c r="DH289" s="20">
        <f>Table1[[#This Row],[Check 5 Per Student Savings]]*DG289</f>
        <v>38400</v>
      </c>
      <c r="DI289" s="15" t="str">
        <f>IF(Table1[[#This Row],[Check 5 Status]]="Continued", Table1[[#This Row],[Check 5 Students Spring]], 0)</f>
        <v>268</v>
      </c>
      <c r="DJ289" s="20">
        <f>Table1[[#This Row],[Check 5 Per Student Savings]]*DI289</f>
        <v>32160</v>
      </c>
      <c r="DK289" s="15">
        <f t="shared" si="236"/>
        <v>624</v>
      </c>
      <c r="DL289" s="20">
        <f t="shared" si="237"/>
        <v>74880</v>
      </c>
      <c r="DM289" s="20" t="s">
        <v>145</v>
      </c>
      <c r="DN289" s="15" t="s">
        <v>1216</v>
      </c>
      <c r="DO289" s="15" t="s">
        <v>1217</v>
      </c>
      <c r="DP289" s="15" t="s">
        <v>1218</v>
      </c>
      <c r="DQ289" s="15">
        <f t="shared" si="238"/>
        <v>624</v>
      </c>
      <c r="DR289" s="20">
        <v>120</v>
      </c>
      <c r="DS289" s="20">
        <f t="shared" si="239"/>
        <v>74880</v>
      </c>
      <c r="DT289" s="88" t="s">
        <v>1116</v>
      </c>
      <c r="DU289" s="15" t="str">
        <f>IF(Table1[[#This Row],[Check 6 Status]]="Continued", Table1[[#This Row],[Check 6 Students Summer]], 0)</f>
        <v>36</v>
      </c>
      <c r="DV289" s="20">
        <f>Table1[[#This Row],[Check 6 Per Student Savings]]*DU289</f>
        <v>4320</v>
      </c>
      <c r="DW289" s="15" t="str">
        <f>IF(Table1[[#This Row],[Check 6 Status]]="Continued", Table1[[#This Row],[Check 6 Students Fall]], 0)</f>
        <v>320</v>
      </c>
      <c r="DX289" s="20">
        <f>Table1[[#This Row],[Check 6 Per Student Savings]]*DW289</f>
        <v>38400</v>
      </c>
      <c r="DY289" s="15" t="str">
        <f>IF(Table1[[#This Row],[Check 6 Status]]="Continued", Table1[[#This Row],[Check 6 Students Spring]], 0)</f>
        <v>268</v>
      </c>
      <c r="DZ289" s="20">
        <f>Table1[[#This Row],[Check 6 Per Student Savings]]*DY289</f>
        <v>32160</v>
      </c>
      <c r="EA289" s="15">
        <f t="shared" si="240"/>
        <v>624</v>
      </c>
      <c r="EB289" s="20">
        <f t="shared" si="241"/>
        <v>74880</v>
      </c>
      <c r="EC289"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2140</v>
      </c>
      <c r="ED289"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256800</v>
      </c>
      <c r="EE289" s="20">
        <f>Table1[[#This Row],[Grand Total Savings]]/Table1[[#This Row],[Total Award]]</f>
        <v>23.777777777777779</v>
      </c>
      <c r="EF289" s="13"/>
      <c r="EG289" s="13"/>
      <c r="EH289" s="13"/>
      <c r="EI289" s="13"/>
      <c r="EJ289" s="13"/>
      <c r="EK289" s="13"/>
      <c r="EL289" s="13"/>
      <c r="ES289" s="15"/>
      <c r="ET289" s="20"/>
      <c r="EU289" s="15"/>
      <c r="EV289" s="15"/>
      <c r="FB289" s="13"/>
      <c r="FC289" s="13"/>
      <c r="FD289" s="13"/>
      <c r="FE289" s="13"/>
    </row>
    <row r="290" spans="1:161" x14ac:dyDescent="0.25">
      <c r="A290" s="116">
        <v>431</v>
      </c>
      <c r="B290" s="54" t="s">
        <v>1115</v>
      </c>
      <c r="C290" s="23" t="s">
        <v>3</v>
      </c>
      <c r="D290" s="73" t="s">
        <v>134</v>
      </c>
      <c r="E290" s="13" t="s">
        <v>147</v>
      </c>
      <c r="F290" s="92">
        <v>15800</v>
      </c>
      <c r="G290" s="88" t="s">
        <v>1116</v>
      </c>
      <c r="H290" s="53" t="s">
        <v>495</v>
      </c>
      <c r="I290" s="53" t="s">
        <v>496</v>
      </c>
      <c r="J290" s="53" t="s">
        <v>1219</v>
      </c>
      <c r="K290" s="53" t="s">
        <v>838</v>
      </c>
      <c r="L290" s="28" t="s">
        <v>580</v>
      </c>
      <c r="M290" s="13" t="e" cm="1">
        <f t="array" ref="M290">_xlfn.XLOOKUP(Table1[[#This Row],[Grant '#]],#REF!,#REF!, "Not Found")</f>
        <v>#REF!</v>
      </c>
      <c r="N290" s="13" t="e" cm="1">
        <f t="array" ref="N290">_xlfn.XLOOKUP(Table1[[#This Row],[Grant '#]],#REF!,#REF!, "Not Found")</f>
        <v>#REF!</v>
      </c>
      <c r="O290" s="13" t="e" cm="1">
        <f t="array" ref="O290">_xlfn.XLOOKUP(Table1[[#This Row],[Grant '#]],#REF!,#REF!, "Not Found")</f>
        <v>#REF!</v>
      </c>
      <c r="P290" s="20">
        <v>37920</v>
      </c>
      <c r="Q290" s="13">
        <v>650</v>
      </c>
      <c r="R290" s="20">
        <v>154.97999999999999</v>
      </c>
      <c r="S290" s="32">
        <v>50</v>
      </c>
      <c r="T290" s="32" t="s">
        <v>1217</v>
      </c>
      <c r="U290" s="32" t="s">
        <v>1220</v>
      </c>
      <c r="V290" s="13" t="s">
        <v>1116</v>
      </c>
      <c r="W290" s="13" t="s">
        <v>144</v>
      </c>
      <c r="X290" s="33"/>
      <c r="Y290" s="33"/>
      <c r="Z290" s="30" t="s">
        <v>145</v>
      </c>
      <c r="AA290" s="29">
        <v>0</v>
      </c>
      <c r="AB290" s="31">
        <v>0</v>
      </c>
      <c r="AC290" s="29">
        <v>0</v>
      </c>
      <c r="AD290" s="31">
        <v>0</v>
      </c>
      <c r="AE290" s="29">
        <v>0</v>
      </c>
      <c r="AF290" s="31">
        <v>0</v>
      </c>
      <c r="AG290" s="29">
        <v>0</v>
      </c>
      <c r="AH290" s="31">
        <v>0</v>
      </c>
      <c r="AI290" s="29">
        <v>0</v>
      </c>
      <c r="AJ290" s="31">
        <v>0</v>
      </c>
      <c r="AK290" s="29">
        <v>0</v>
      </c>
      <c r="AL290" s="31">
        <v>0</v>
      </c>
      <c r="AM290" s="29">
        <v>0</v>
      </c>
      <c r="AN290" s="31">
        <v>0</v>
      </c>
      <c r="AO290" s="31">
        <v>0</v>
      </c>
      <c r="AP290" s="31">
        <v>0</v>
      </c>
      <c r="AQ290" s="31">
        <v>0</v>
      </c>
      <c r="AR290" s="31">
        <v>0</v>
      </c>
      <c r="AS290" s="31">
        <v>0</v>
      </c>
      <c r="AT290" s="31">
        <v>0</v>
      </c>
      <c r="AU290" s="31">
        <v>0</v>
      </c>
      <c r="AV290" s="31">
        <v>0</v>
      </c>
      <c r="AW290" s="31">
        <v>0</v>
      </c>
      <c r="AX290" s="31">
        <v>0</v>
      </c>
      <c r="AY290" s="31">
        <v>0</v>
      </c>
      <c r="AZ290" s="31">
        <v>0</v>
      </c>
      <c r="BA290" s="31">
        <v>0</v>
      </c>
      <c r="BB290" s="31">
        <v>0</v>
      </c>
      <c r="BC290" s="13" t="s">
        <v>145</v>
      </c>
      <c r="BD290" s="15">
        <v>50</v>
      </c>
      <c r="BE290" s="13">
        <v>320</v>
      </c>
      <c r="BF290" s="13">
        <v>280</v>
      </c>
      <c r="BG290" s="16">
        <f t="shared" si="242"/>
        <v>650</v>
      </c>
      <c r="BH290" s="20">
        <v>154.97999999999999</v>
      </c>
      <c r="BI290" s="33">
        <f>Table1[[#This Row],[Check 2 Students Total]]*Table1[[#This Row],[Summer 2018 Price Check]]</f>
        <v>100737</v>
      </c>
      <c r="BJ290" s="16">
        <v>0</v>
      </c>
      <c r="BK290" s="20">
        <f>Table1[[#This Row],[Summer 2018 Price Check]]*BJ290</f>
        <v>0</v>
      </c>
      <c r="BL290" s="16">
        <v>0</v>
      </c>
      <c r="BM290" s="20">
        <v>0</v>
      </c>
      <c r="BN290" s="15">
        <v>0</v>
      </c>
      <c r="BO290" s="20">
        <f>Table1[[#This Row],[Summer 2018 Price Check]]*Table1[[#This Row],[Spring 2019 Students]]</f>
        <v>0</v>
      </c>
      <c r="BP290" s="16">
        <f t="shared" si="226"/>
        <v>0</v>
      </c>
      <c r="BQ290" s="20">
        <f t="shared" si="227"/>
        <v>0</v>
      </c>
      <c r="BR290" s="13" t="s">
        <v>145</v>
      </c>
      <c r="BS290" s="15">
        <v>50</v>
      </c>
      <c r="BT290" s="13">
        <v>320</v>
      </c>
      <c r="BU290" s="13">
        <v>280</v>
      </c>
      <c r="BV290" s="15">
        <f t="shared" si="243"/>
        <v>650</v>
      </c>
      <c r="BW290" s="20">
        <v>154.97999999999999</v>
      </c>
      <c r="BX290" s="20">
        <f t="shared" si="228"/>
        <v>100737</v>
      </c>
      <c r="BY290" s="13" t="s">
        <v>1116</v>
      </c>
      <c r="BZ290" s="15">
        <v>0</v>
      </c>
      <c r="CA290" s="20">
        <f>Table1[[#This Row],[Check 3 Per Student Savings]]*BZ290</f>
        <v>0</v>
      </c>
      <c r="CB290" s="15">
        <v>0</v>
      </c>
      <c r="CC290" s="20">
        <f>Table1[[#This Row],[Check 3 Per Student Savings]]*CB290</f>
        <v>0</v>
      </c>
      <c r="CD290" s="15">
        <f>IF(Table1[[#This Row],[Check 3 Status]]="Continued", Table1[[#This Row],[Check 3 Students Spring]], 0)</f>
        <v>280</v>
      </c>
      <c r="CE290" s="20">
        <f>Table1[[#This Row],[Check 3 Per Student Savings]]*CD290</f>
        <v>43394.399999999994</v>
      </c>
      <c r="CF290" s="15">
        <f t="shared" si="229"/>
        <v>280</v>
      </c>
      <c r="CG290" s="20">
        <f t="shared" si="230"/>
        <v>43394.399999999994</v>
      </c>
      <c r="CH290" s="68" t="s">
        <v>145</v>
      </c>
      <c r="CI290" s="15">
        <v>50</v>
      </c>
      <c r="CJ290" s="15">
        <v>320</v>
      </c>
      <c r="CK290" s="15">
        <v>280</v>
      </c>
      <c r="CL290" s="15">
        <f t="shared" si="244"/>
        <v>650</v>
      </c>
      <c r="CM290" s="20">
        <v>154.97999999999999</v>
      </c>
      <c r="CN290" s="20">
        <f t="shared" si="231"/>
        <v>100737</v>
      </c>
      <c r="CO290" s="15">
        <f>IF(Table1[[#This Row],[Check 4 Status]]="Continued", Table1[[#This Row],[Check 4 Students Summer]], 0)</f>
        <v>50</v>
      </c>
      <c r="CP290" s="20">
        <f>Table1[[#This Row],[Check 4 Per Student Savings]]*CO290</f>
        <v>7748.9999999999991</v>
      </c>
      <c r="CQ290" s="15">
        <f>IF(Table1[[#This Row],[Check 4 Status]]="Continued", Table1[[#This Row],[Check 4 Students Fall]], 0)</f>
        <v>320</v>
      </c>
      <c r="CR290" s="20">
        <f>Table1[[#This Row],[Check 4 Per Student Savings]]*CQ290</f>
        <v>49593.599999999999</v>
      </c>
      <c r="CS290" s="15">
        <f>IF(Table1[[#This Row],[Check 4 Status]]="Continued", Table1[[#This Row],[Check 4 Students Spring]], 0)</f>
        <v>280</v>
      </c>
      <c r="CT290" s="20">
        <f>Table1[[#This Row],[Check 4 Per Student Savings]]*CS290</f>
        <v>43394.399999999994</v>
      </c>
      <c r="CU290" s="89">
        <f t="shared" si="232"/>
        <v>650</v>
      </c>
      <c r="CV290" s="20">
        <f t="shared" si="233"/>
        <v>100737</v>
      </c>
      <c r="CW290" s="20" t="s">
        <v>145</v>
      </c>
      <c r="CX290" s="15">
        <v>150</v>
      </c>
      <c r="CY290" s="15">
        <v>850</v>
      </c>
      <c r="CZ290" s="15">
        <v>850</v>
      </c>
      <c r="DA290" s="15">
        <f t="shared" si="234"/>
        <v>1850</v>
      </c>
      <c r="DB290" s="20">
        <v>140</v>
      </c>
      <c r="DC290" s="20">
        <f t="shared" si="235"/>
        <v>259000</v>
      </c>
      <c r="DD290" s="88" t="s">
        <v>1116</v>
      </c>
      <c r="DE290" s="15">
        <f>IF(Table1[[#This Row],[Check 5 Status]]="Continued", Table1[[#This Row],[Check 5 Students Summer]], 0)</f>
        <v>150</v>
      </c>
      <c r="DF290" s="20">
        <f>Table1[[#This Row],[Check 5 Per Student Savings]]*DE290</f>
        <v>21000</v>
      </c>
      <c r="DG290" s="15">
        <f>IF(Table1[[#This Row],[Check 5 Status]]="Continued", Table1[[#This Row],[Check 5 Students Fall]], 0)</f>
        <v>850</v>
      </c>
      <c r="DH290" s="20">
        <f>Table1[[#This Row],[Check 5 Per Student Savings]]*DG290</f>
        <v>119000</v>
      </c>
      <c r="DI290" s="15">
        <f>IF(Table1[[#This Row],[Check 5 Status]]="Continued", Table1[[#This Row],[Check 5 Students Spring]], 0)</f>
        <v>850</v>
      </c>
      <c r="DJ290" s="20">
        <f>Table1[[#This Row],[Check 5 Per Student Savings]]*DI290</f>
        <v>119000</v>
      </c>
      <c r="DK290" s="15">
        <f t="shared" si="236"/>
        <v>1850</v>
      </c>
      <c r="DL290" s="20">
        <f t="shared" si="237"/>
        <v>259000</v>
      </c>
      <c r="DM290" s="20" t="s">
        <v>145</v>
      </c>
      <c r="DN290" s="15">
        <v>150</v>
      </c>
      <c r="DO290" s="15">
        <v>850</v>
      </c>
      <c r="DP290" s="15">
        <v>850</v>
      </c>
      <c r="DQ290" s="15">
        <f t="shared" si="238"/>
        <v>1850</v>
      </c>
      <c r="DR290" s="20">
        <v>140</v>
      </c>
      <c r="DS290" s="20">
        <f t="shared" si="239"/>
        <v>259000</v>
      </c>
      <c r="DT290" s="88" t="s">
        <v>1116</v>
      </c>
      <c r="DU290" s="15">
        <f>IF(Table1[[#This Row],[Check 6 Status]]="Continued", Table1[[#This Row],[Check 6 Students Summer]], 0)</f>
        <v>150</v>
      </c>
      <c r="DV290" s="20">
        <f>Table1[[#This Row],[Check 6 Per Student Savings]]*DU290</f>
        <v>21000</v>
      </c>
      <c r="DW290" s="15">
        <f>IF(Table1[[#This Row],[Check 6 Status]]="Continued", Table1[[#This Row],[Check 6 Students Fall]], 0)</f>
        <v>850</v>
      </c>
      <c r="DX290" s="20">
        <f>Table1[[#This Row],[Check 6 Per Student Savings]]*DW290</f>
        <v>119000</v>
      </c>
      <c r="DY290" s="15">
        <f>IF(Table1[[#This Row],[Check 6 Status]]="Continued", Table1[[#This Row],[Check 6 Students Spring]], 0)</f>
        <v>850</v>
      </c>
      <c r="DZ290" s="20">
        <f>Table1[[#This Row],[Check 6 Per Student Savings]]*DY290</f>
        <v>119000</v>
      </c>
      <c r="EA290" s="15">
        <f t="shared" si="240"/>
        <v>1850</v>
      </c>
      <c r="EB290" s="20">
        <f t="shared" si="241"/>
        <v>259000</v>
      </c>
      <c r="EC290"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4630</v>
      </c>
      <c r="ED290"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662131.4</v>
      </c>
      <c r="EE290" s="20">
        <f>Table1[[#This Row],[Grand Total Savings]]/Table1[[#This Row],[Total Award]]</f>
        <v>41.907050632911393</v>
      </c>
      <c r="EF290" s="13"/>
      <c r="EG290" s="13"/>
      <c r="EH290" s="13"/>
      <c r="EI290" s="13"/>
      <c r="EJ290" s="13"/>
      <c r="EK290" s="13"/>
      <c r="EL290" s="13"/>
      <c r="ES290" s="15"/>
      <c r="ET290" s="20"/>
      <c r="EU290" s="15"/>
      <c r="EV290" s="15"/>
      <c r="FB290" s="13"/>
      <c r="FC290" s="13"/>
      <c r="FD290" s="13"/>
      <c r="FE290" s="13"/>
    </row>
    <row r="291" spans="1:161" x14ac:dyDescent="0.25">
      <c r="A291" s="116" t="s">
        <v>1221</v>
      </c>
      <c r="B291" s="125" t="s">
        <v>1115</v>
      </c>
      <c r="C291" s="23" t="s">
        <v>3</v>
      </c>
      <c r="D291" s="36" t="s">
        <v>856</v>
      </c>
      <c r="E291" s="13" t="s">
        <v>243</v>
      </c>
      <c r="F291" s="92">
        <v>4800</v>
      </c>
      <c r="G291" s="88" t="s">
        <v>986</v>
      </c>
      <c r="H291" s="53" t="s">
        <v>677</v>
      </c>
      <c r="I291" s="53" t="s">
        <v>678</v>
      </c>
      <c r="J291" s="28" t="s">
        <v>1087</v>
      </c>
      <c r="K291" s="28" t="s">
        <v>1222</v>
      </c>
      <c r="L291" s="28" t="s">
        <v>162</v>
      </c>
      <c r="M291" s="13" t="s">
        <v>857</v>
      </c>
      <c r="N291" s="13" t="s">
        <v>857</v>
      </c>
      <c r="O291" s="13" t="s">
        <v>857</v>
      </c>
      <c r="P291" s="20">
        <v>0</v>
      </c>
      <c r="Q291" s="20">
        <v>0</v>
      </c>
      <c r="R291" s="20">
        <v>0</v>
      </c>
      <c r="S291" s="15">
        <v>0</v>
      </c>
      <c r="T291" s="15">
        <v>0</v>
      </c>
      <c r="U291" s="15">
        <v>0</v>
      </c>
      <c r="V291" s="20">
        <v>0</v>
      </c>
      <c r="W291" s="13" t="s">
        <v>144</v>
      </c>
      <c r="X291" s="33"/>
      <c r="Y291" s="33"/>
      <c r="Z291" s="20" t="s">
        <v>858</v>
      </c>
      <c r="AA291" s="32">
        <f t="shared" ref="AA291:AA304" si="245">U291</f>
        <v>0</v>
      </c>
      <c r="AB291" s="16">
        <v>0</v>
      </c>
      <c r="AC291" s="15">
        <v>0</v>
      </c>
      <c r="AD291" s="16">
        <v>0</v>
      </c>
      <c r="AE291" s="15">
        <v>0</v>
      </c>
      <c r="AF291" s="16">
        <v>0</v>
      </c>
      <c r="AG291" s="15">
        <v>0</v>
      </c>
      <c r="AH291" s="16">
        <v>0</v>
      </c>
      <c r="AI291" s="15">
        <v>0</v>
      </c>
      <c r="AJ291" s="16">
        <v>0</v>
      </c>
      <c r="AK291" s="15">
        <v>0</v>
      </c>
      <c r="AL291" s="16">
        <v>0</v>
      </c>
      <c r="AM291" s="15">
        <v>0</v>
      </c>
      <c r="AN291" s="16">
        <v>0</v>
      </c>
      <c r="AO291" s="16">
        <v>0</v>
      </c>
      <c r="AP291" s="16">
        <v>0</v>
      </c>
      <c r="AQ291" s="16">
        <v>0</v>
      </c>
      <c r="AR291" s="16">
        <v>0</v>
      </c>
      <c r="AS291" s="16">
        <v>0</v>
      </c>
      <c r="AT291" s="16">
        <v>0</v>
      </c>
      <c r="AU291" s="16">
        <v>0</v>
      </c>
      <c r="AV291" s="16">
        <v>0</v>
      </c>
      <c r="AW291" s="16">
        <v>0</v>
      </c>
      <c r="AX291" s="16">
        <v>0</v>
      </c>
      <c r="AY291" s="16">
        <v>0</v>
      </c>
      <c r="AZ291" s="16">
        <v>0</v>
      </c>
      <c r="BA291" s="16">
        <v>0</v>
      </c>
      <c r="BB291" s="16">
        <v>0</v>
      </c>
      <c r="BC291" s="13" t="s">
        <v>858</v>
      </c>
      <c r="BD291" s="16">
        <v>0</v>
      </c>
      <c r="BE291" s="16">
        <v>0</v>
      </c>
      <c r="BF291" s="16">
        <v>0</v>
      </c>
      <c r="BG291" s="16">
        <v>0</v>
      </c>
      <c r="BH291" s="16">
        <v>0</v>
      </c>
      <c r="BI291" s="16">
        <v>0</v>
      </c>
      <c r="BJ291" s="15">
        <v>0</v>
      </c>
      <c r="BK291" s="15">
        <v>0</v>
      </c>
      <c r="BL291" s="15">
        <v>0</v>
      </c>
      <c r="BM291" s="15">
        <v>0</v>
      </c>
      <c r="BN291" s="15">
        <v>0</v>
      </c>
      <c r="BO291" s="33">
        <f>Table1[[#This Row],[Summer 2018 Price Check]]*Table1[[#This Row],[Spring 2019 Students]]</f>
        <v>0</v>
      </c>
      <c r="BP291" s="16">
        <f t="shared" si="226"/>
        <v>0</v>
      </c>
      <c r="BQ291" s="20">
        <f t="shared" si="227"/>
        <v>0</v>
      </c>
      <c r="BR291" s="13" t="s">
        <v>858</v>
      </c>
      <c r="BS291" s="15">
        <v>0</v>
      </c>
      <c r="BT291" s="15">
        <v>0</v>
      </c>
      <c r="BU291" s="15">
        <v>0</v>
      </c>
      <c r="BV291" s="15">
        <f t="shared" si="243"/>
        <v>0</v>
      </c>
      <c r="BW291" s="20"/>
      <c r="BX291" s="33">
        <f t="shared" si="228"/>
        <v>0</v>
      </c>
      <c r="BY291" s="20">
        <v>0</v>
      </c>
      <c r="BZ291" s="32">
        <f>IF(Table1[[#This Row],[Check 3 Status]]="Continued", Table1[[#This Row],[Check 3 Students Summer]], 0)</f>
        <v>0</v>
      </c>
      <c r="CA291" s="33">
        <f>Table1[[#This Row],[Check 3 Per Student Savings]]*BZ291</f>
        <v>0</v>
      </c>
      <c r="CB291" s="32">
        <f>IF(Table1[[#This Row],[Check 3 Status]]="Continued", Table1[[#This Row],[Check 3 Students Fall]], 0)</f>
        <v>0</v>
      </c>
      <c r="CC291" s="33">
        <f>Table1[[#This Row],[Check 3 Per Student Savings]]*CB291</f>
        <v>0</v>
      </c>
      <c r="CD291" s="32">
        <f>IF(Table1[[#This Row],[Check 3 Status]]="Continued", Table1[[#This Row],[Check 3 Students Spring]], 0)</f>
        <v>0</v>
      </c>
      <c r="CE291" s="33">
        <f>Table1[[#This Row],[Check 3 Per Student Savings]]*CD291</f>
        <v>0</v>
      </c>
      <c r="CF291" s="32">
        <f t="shared" si="229"/>
        <v>0</v>
      </c>
      <c r="CG291" s="33">
        <f t="shared" si="230"/>
        <v>0</v>
      </c>
      <c r="CH291" s="33" t="s">
        <v>858</v>
      </c>
      <c r="CI291" s="32">
        <v>0</v>
      </c>
      <c r="CJ291" s="32">
        <v>0</v>
      </c>
      <c r="CK291" s="32">
        <v>0</v>
      </c>
      <c r="CL291" s="32">
        <f t="shared" si="244"/>
        <v>0</v>
      </c>
      <c r="CM291" s="33"/>
      <c r="CN291" s="33">
        <f t="shared" si="231"/>
        <v>0</v>
      </c>
      <c r="CO291" s="15">
        <f>IF(Table1[[#This Row],[Check 4 Status]]="Continued", Table1[[#This Row],[Check 4 Students Summer]], 0)</f>
        <v>0</v>
      </c>
      <c r="CP291" s="20">
        <f>Table1[[#This Row],[Check 4 Per Student Savings]]*CO291</f>
        <v>0</v>
      </c>
      <c r="CQ291" s="32">
        <f>IF(Table1[[#This Row],[Check 4 Status]]="Continued", Table1[[#This Row],[Check 4 Students Fall]], 0)</f>
        <v>0</v>
      </c>
      <c r="CR291" s="33">
        <f>Table1[[#This Row],[Check 4 Per Student Savings]]*CQ291</f>
        <v>0</v>
      </c>
      <c r="CS291" s="15">
        <f>IF(Table1[[#This Row],[Check 4 Status]]="Continued", Table1[[#This Row],[Check 4 Students Spring]], 0)</f>
        <v>0</v>
      </c>
      <c r="CT291" s="20">
        <f>Table1[[#This Row],[Check 4 Per Student Savings]]*CS291</f>
        <v>0</v>
      </c>
      <c r="CU291" s="89">
        <f t="shared" si="232"/>
        <v>0</v>
      </c>
      <c r="CV291" s="20">
        <f t="shared" si="233"/>
        <v>0</v>
      </c>
      <c r="CW291" s="20" t="s">
        <v>858</v>
      </c>
      <c r="CX291" s="15">
        <v>0</v>
      </c>
      <c r="CY291" s="15">
        <v>0</v>
      </c>
      <c r="CZ291" s="15">
        <v>0</v>
      </c>
      <c r="DA291" s="15">
        <f t="shared" si="234"/>
        <v>0</v>
      </c>
      <c r="DB291" s="20"/>
      <c r="DC291" s="20">
        <f t="shared" si="235"/>
        <v>0</v>
      </c>
      <c r="DD291" s="88" t="s">
        <v>986</v>
      </c>
      <c r="DE291" s="15">
        <f>IF(Table1[[#This Row],[Check 5 Status]]="Continued", Table1[[#This Row],[Check 5 Students Summer]], 0)</f>
        <v>0</v>
      </c>
      <c r="DF291" s="20">
        <f>Table1[[#This Row],[Check 5 Per Student Savings]]*DE291</f>
        <v>0</v>
      </c>
      <c r="DG291" s="15">
        <f>IF(Table1[[#This Row],[Check 5 Status]]="Continued", Table1[[#This Row],[Check 5 Students Fall]], 0)</f>
        <v>0</v>
      </c>
      <c r="DH291" s="20">
        <f>Table1[[#This Row],[Check 5 Per Student Savings]]*DG291</f>
        <v>0</v>
      </c>
      <c r="DI291" s="15">
        <f>IF(Table1[[#This Row],[Check 5 Status]]="Continued", Table1[[#This Row],[Check 5 Students Spring]], 0)</f>
        <v>0</v>
      </c>
      <c r="DJ291" s="20">
        <f>Table1[[#This Row],[Check 5 Per Student Savings]]*DI291</f>
        <v>0</v>
      </c>
      <c r="DK291" s="15">
        <f t="shared" si="236"/>
        <v>0</v>
      </c>
      <c r="DL291" s="20">
        <f t="shared" si="237"/>
        <v>0</v>
      </c>
      <c r="DM291" s="20" t="s">
        <v>858</v>
      </c>
      <c r="DN291" s="15">
        <v>0</v>
      </c>
      <c r="DO291" s="15">
        <v>0</v>
      </c>
      <c r="DP291" s="15">
        <v>0</v>
      </c>
      <c r="DQ291" s="15">
        <f t="shared" si="238"/>
        <v>0</v>
      </c>
      <c r="DR291" s="20"/>
      <c r="DS291" s="20">
        <f t="shared" si="239"/>
        <v>0</v>
      </c>
      <c r="DT291" s="88" t="s">
        <v>986</v>
      </c>
      <c r="DU291" s="15">
        <f>IF(Table1[[#This Row],[Check 6 Status]]="Continued", Table1[[#This Row],[Check 6 Students Summer]], 0)</f>
        <v>0</v>
      </c>
      <c r="DV291" s="20">
        <f>Table1[[#This Row],[Check 6 Per Student Savings]]*DU291</f>
        <v>0</v>
      </c>
      <c r="DW291" s="15">
        <f>IF(Table1[[#This Row],[Check 6 Status]]="Continued", Table1[[#This Row],[Check 6 Students Fall]], 0)</f>
        <v>0</v>
      </c>
      <c r="DX291" s="20">
        <f>Table1[[#This Row],[Check 6 Per Student Savings]]*DW291</f>
        <v>0</v>
      </c>
      <c r="DY291" s="15">
        <f>IF(Table1[[#This Row],[Check 6 Status]]="Continued", Table1[[#This Row],[Check 6 Students Spring]], 0)</f>
        <v>0</v>
      </c>
      <c r="DZ291" s="20">
        <f>Table1[[#This Row],[Check 6 Per Student Savings]]*DY291</f>
        <v>0</v>
      </c>
      <c r="EA291" s="15">
        <f t="shared" si="240"/>
        <v>0</v>
      </c>
      <c r="EB291" s="20">
        <f t="shared" si="241"/>
        <v>0</v>
      </c>
      <c r="EC291"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291"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291" s="20">
        <f>Table1[[#This Row],[Grand Total Savings]]/Table1[[#This Row],[Total Award]]</f>
        <v>0</v>
      </c>
      <c r="EF291" s="13"/>
      <c r="EG291" s="13"/>
      <c r="EH291" s="13"/>
      <c r="EI291" s="13"/>
      <c r="EJ291" s="13"/>
      <c r="EK291" s="13"/>
      <c r="EL291" s="13"/>
      <c r="ES291" s="15"/>
      <c r="ET291" s="20"/>
      <c r="EU291" s="15"/>
      <c r="EV291" s="15"/>
      <c r="FB291" s="13"/>
      <c r="FC291" s="13"/>
      <c r="FD291" s="13"/>
      <c r="FE291" s="13"/>
    </row>
    <row r="292" spans="1:161" x14ac:dyDescent="0.25">
      <c r="A292" s="116" t="s">
        <v>1223</v>
      </c>
      <c r="B292" s="125" t="s">
        <v>1115</v>
      </c>
      <c r="C292" s="23" t="s">
        <v>3</v>
      </c>
      <c r="D292" s="56" t="s">
        <v>856</v>
      </c>
      <c r="E292" s="13" t="s">
        <v>171</v>
      </c>
      <c r="F292" s="92">
        <v>4800</v>
      </c>
      <c r="G292" s="88" t="s">
        <v>1116</v>
      </c>
      <c r="H292" s="53" t="s">
        <v>1224</v>
      </c>
      <c r="I292" s="53" t="s">
        <v>1225</v>
      </c>
      <c r="J292" s="28" t="s">
        <v>1226</v>
      </c>
      <c r="K292" s="28" t="s">
        <v>1227</v>
      </c>
      <c r="L292" s="28" t="s">
        <v>201</v>
      </c>
      <c r="M292" s="13" t="s">
        <v>857</v>
      </c>
      <c r="N292" s="13" t="s">
        <v>857</v>
      </c>
      <c r="O292" s="13" t="s">
        <v>857</v>
      </c>
      <c r="P292" s="20">
        <v>0</v>
      </c>
      <c r="Q292" s="20">
        <v>0</v>
      </c>
      <c r="R292" s="20">
        <v>0</v>
      </c>
      <c r="S292" s="15">
        <v>0</v>
      </c>
      <c r="T292" s="15">
        <v>0</v>
      </c>
      <c r="U292" s="15">
        <v>0</v>
      </c>
      <c r="V292" s="20">
        <v>0</v>
      </c>
      <c r="W292" s="13" t="s">
        <v>144</v>
      </c>
      <c r="X292" s="33"/>
      <c r="Y292" s="33"/>
      <c r="Z292" s="20" t="s">
        <v>858</v>
      </c>
      <c r="AA292" s="32">
        <f t="shared" si="245"/>
        <v>0</v>
      </c>
      <c r="AB292" s="16">
        <v>0</v>
      </c>
      <c r="AC292" s="15">
        <v>0</v>
      </c>
      <c r="AD292" s="16">
        <v>0</v>
      </c>
      <c r="AE292" s="15">
        <v>0</v>
      </c>
      <c r="AF292" s="16">
        <v>0</v>
      </c>
      <c r="AG292" s="15">
        <v>0</v>
      </c>
      <c r="AH292" s="16">
        <v>0</v>
      </c>
      <c r="AI292" s="15">
        <v>0</v>
      </c>
      <c r="AJ292" s="16">
        <v>0</v>
      </c>
      <c r="AK292" s="15">
        <v>0</v>
      </c>
      <c r="AL292" s="16">
        <v>0</v>
      </c>
      <c r="AM292" s="15">
        <v>0</v>
      </c>
      <c r="AN292" s="16">
        <v>0</v>
      </c>
      <c r="AO292" s="16">
        <v>0</v>
      </c>
      <c r="AP292" s="16">
        <v>0</v>
      </c>
      <c r="AQ292" s="16">
        <v>0</v>
      </c>
      <c r="AR292" s="16">
        <v>0</v>
      </c>
      <c r="AS292" s="16">
        <v>0</v>
      </c>
      <c r="AT292" s="16">
        <v>0</v>
      </c>
      <c r="AU292" s="16">
        <v>0</v>
      </c>
      <c r="AV292" s="16">
        <v>0</v>
      </c>
      <c r="AW292" s="16">
        <v>0</v>
      </c>
      <c r="AX292" s="16">
        <v>0</v>
      </c>
      <c r="AY292" s="16">
        <v>0</v>
      </c>
      <c r="AZ292" s="16">
        <v>0</v>
      </c>
      <c r="BA292" s="16">
        <v>0</v>
      </c>
      <c r="BB292" s="16">
        <v>0</v>
      </c>
      <c r="BC292" s="13" t="s">
        <v>858</v>
      </c>
      <c r="BD292" s="16">
        <v>0</v>
      </c>
      <c r="BE292" s="16">
        <v>0</v>
      </c>
      <c r="BF292" s="16">
        <v>0</v>
      </c>
      <c r="BG292" s="16">
        <v>0</v>
      </c>
      <c r="BH292" s="16">
        <v>0</v>
      </c>
      <c r="BI292" s="16">
        <v>0</v>
      </c>
      <c r="BJ292" s="15">
        <v>0</v>
      </c>
      <c r="BK292" s="15">
        <v>0</v>
      </c>
      <c r="BL292" s="15">
        <v>0</v>
      </c>
      <c r="BM292" s="15">
        <v>0</v>
      </c>
      <c r="BN292" s="15">
        <v>0</v>
      </c>
      <c r="BO292" s="33">
        <f>Table1[[#This Row],[Summer 2018 Price Check]]*Table1[[#This Row],[Spring 2019 Students]]</f>
        <v>0</v>
      </c>
      <c r="BP292" s="16">
        <f t="shared" si="226"/>
        <v>0</v>
      </c>
      <c r="BQ292" s="20">
        <f t="shared" si="227"/>
        <v>0</v>
      </c>
      <c r="BR292" s="13" t="s">
        <v>858</v>
      </c>
      <c r="BS292" s="15">
        <v>0</v>
      </c>
      <c r="BT292" s="15">
        <v>0</v>
      </c>
      <c r="BU292" s="15">
        <v>0</v>
      </c>
      <c r="BV292" s="15">
        <f t="shared" si="243"/>
        <v>0</v>
      </c>
      <c r="BW292" s="20"/>
      <c r="BX292" s="33">
        <f t="shared" si="228"/>
        <v>0</v>
      </c>
      <c r="BY292" s="20">
        <v>0</v>
      </c>
      <c r="BZ292" s="32">
        <f>IF(Table1[[#This Row],[Check 3 Status]]="Continued", Table1[[#This Row],[Check 3 Students Summer]], 0)</f>
        <v>0</v>
      </c>
      <c r="CA292" s="33">
        <f>Table1[[#This Row],[Check 3 Per Student Savings]]*BZ292</f>
        <v>0</v>
      </c>
      <c r="CB292" s="32">
        <f>IF(Table1[[#This Row],[Check 3 Status]]="Continued", Table1[[#This Row],[Check 3 Students Fall]], 0)</f>
        <v>0</v>
      </c>
      <c r="CC292" s="33">
        <f>Table1[[#This Row],[Check 3 Per Student Savings]]*CB292</f>
        <v>0</v>
      </c>
      <c r="CD292" s="32">
        <f>IF(Table1[[#This Row],[Check 3 Status]]="Continued", Table1[[#This Row],[Check 3 Students Spring]], 0)</f>
        <v>0</v>
      </c>
      <c r="CE292" s="33">
        <f>Table1[[#This Row],[Check 3 Per Student Savings]]*CD292</f>
        <v>0</v>
      </c>
      <c r="CF292" s="32">
        <f t="shared" si="229"/>
        <v>0</v>
      </c>
      <c r="CG292" s="33">
        <f t="shared" si="230"/>
        <v>0</v>
      </c>
      <c r="CH292" s="33" t="s">
        <v>858</v>
      </c>
      <c r="CI292" s="32">
        <v>0</v>
      </c>
      <c r="CJ292" s="32">
        <v>0</v>
      </c>
      <c r="CK292" s="32">
        <v>0</v>
      </c>
      <c r="CL292" s="32">
        <f t="shared" si="244"/>
        <v>0</v>
      </c>
      <c r="CM292" s="33"/>
      <c r="CN292" s="33">
        <f t="shared" si="231"/>
        <v>0</v>
      </c>
      <c r="CO292" s="15">
        <f>IF(Table1[[#This Row],[Check 4 Status]]="Continued", Table1[[#This Row],[Check 4 Students Summer]], 0)</f>
        <v>0</v>
      </c>
      <c r="CP292" s="20">
        <f>Table1[[#This Row],[Check 4 Per Student Savings]]*CO292</f>
        <v>0</v>
      </c>
      <c r="CQ292" s="32">
        <f>IF(Table1[[#This Row],[Check 4 Status]]="Continued", Table1[[#This Row],[Check 4 Students Fall]], 0)</f>
        <v>0</v>
      </c>
      <c r="CR292" s="33">
        <f>Table1[[#This Row],[Check 4 Per Student Savings]]*CQ292</f>
        <v>0</v>
      </c>
      <c r="CS292" s="15">
        <f>IF(Table1[[#This Row],[Check 4 Status]]="Continued", Table1[[#This Row],[Check 4 Students Spring]], 0)</f>
        <v>0</v>
      </c>
      <c r="CT292" s="20">
        <f>Table1[[#This Row],[Check 4 Per Student Savings]]*CS292</f>
        <v>0</v>
      </c>
      <c r="CU292" s="89">
        <f t="shared" si="232"/>
        <v>0</v>
      </c>
      <c r="CV292" s="20">
        <f t="shared" si="233"/>
        <v>0</v>
      </c>
      <c r="CW292" s="20" t="s">
        <v>858</v>
      </c>
      <c r="CX292" s="15">
        <v>0</v>
      </c>
      <c r="CY292" s="15">
        <v>0</v>
      </c>
      <c r="CZ292" s="15">
        <v>0</v>
      </c>
      <c r="DA292" s="15">
        <f t="shared" si="234"/>
        <v>0</v>
      </c>
      <c r="DB292" s="20"/>
      <c r="DC292" s="20">
        <f t="shared" si="235"/>
        <v>0</v>
      </c>
      <c r="DD292" s="88" t="s">
        <v>1116</v>
      </c>
      <c r="DE292" s="15">
        <f>IF(Table1[[#This Row],[Check 5 Status]]="Continued", Table1[[#This Row],[Check 5 Students Summer]], 0)</f>
        <v>0</v>
      </c>
      <c r="DF292" s="20">
        <f>Table1[[#This Row],[Check 5 Per Student Savings]]*DE292</f>
        <v>0</v>
      </c>
      <c r="DG292" s="15">
        <f>IF(Table1[[#This Row],[Check 5 Status]]="Continued", Table1[[#This Row],[Check 5 Students Fall]], 0)</f>
        <v>0</v>
      </c>
      <c r="DH292" s="20">
        <f>Table1[[#This Row],[Check 5 Per Student Savings]]*DG292</f>
        <v>0</v>
      </c>
      <c r="DI292" s="15">
        <f>IF(Table1[[#This Row],[Check 5 Status]]="Continued", Table1[[#This Row],[Check 5 Students Spring]], 0)</f>
        <v>0</v>
      </c>
      <c r="DJ292" s="20">
        <f>Table1[[#This Row],[Check 5 Per Student Savings]]*DI292</f>
        <v>0</v>
      </c>
      <c r="DK292" s="15">
        <f t="shared" si="236"/>
        <v>0</v>
      </c>
      <c r="DL292" s="20">
        <f t="shared" si="237"/>
        <v>0</v>
      </c>
      <c r="DM292" s="20" t="s">
        <v>858</v>
      </c>
      <c r="DN292" s="15">
        <v>0</v>
      </c>
      <c r="DO292" s="15">
        <v>0</v>
      </c>
      <c r="DP292" s="15">
        <v>0</v>
      </c>
      <c r="DQ292" s="15">
        <f t="shared" si="238"/>
        <v>0</v>
      </c>
      <c r="DR292" s="20"/>
      <c r="DS292" s="20">
        <f t="shared" si="239"/>
        <v>0</v>
      </c>
      <c r="DT292" s="88" t="s">
        <v>1116</v>
      </c>
      <c r="DU292" s="15">
        <f>IF(Table1[[#This Row],[Check 6 Status]]="Continued", Table1[[#This Row],[Check 6 Students Summer]], 0)</f>
        <v>0</v>
      </c>
      <c r="DV292" s="20">
        <f>Table1[[#This Row],[Check 6 Per Student Savings]]*DU292</f>
        <v>0</v>
      </c>
      <c r="DW292" s="15">
        <f>IF(Table1[[#This Row],[Check 6 Status]]="Continued", Table1[[#This Row],[Check 6 Students Fall]], 0)</f>
        <v>0</v>
      </c>
      <c r="DX292" s="20">
        <f>Table1[[#This Row],[Check 6 Per Student Savings]]*DW292</f>
        <v>0</v>
      </c>
      <c r="DY292" s="15">
        <f>IF(Table1[[#This Row],[Check 6 Status]]="Continued", Table1[[#This Row],[Check 6 Students Spring]], 0)</f>
        <v>0</v>
      </c>
      <c r="DZ292" s="20">
        <f>Table1[[#This Row],[Check 6 Per Student Savings]]*DY292</f>
        <v>0</v>
      </c>
      <c r="EA292" s="15">
        <f t="shared" si="240"/>
        <v>0</v>
      </c>
      <c r="EB292" s="20">
        <f t="shared" si="241"/>
        <v>0</v>
      </c>
      <c r="EC292"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292"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292" s="20">
        <f>Table1[[#This Row],[Grand Total Savings]]/Table1[[#This Row],[Total Award]]</f>
        <v>0</v>
      </c>
      <c r="EF292" s="13"/>
      <c r="EG292" s="13"/>
      <c r="EH292" s="13"/>
      <c r="EI292" s="13"/>
      <c r="EJ292" s="13"/>
      <c r="EK292" s="13"/>
      <c r="EL292" s="13"/>
      <c r="ES292" s="15"/>
      <c r="ET292" s="20"/>
      <c r="EU292" s="15"/>
      <c r="EV292" s="15"/>
      <c r="FB292" s="13"/>
      <c r="FC292" s="13"/>
      <c r="FD292" s="13"/>
      <c r="FE292" s="13"/>
    </row>
    <row r="293" spans="1:161" x14ac:dyDescent="0.25">
      <c r="A293" s="116" t="s">
        <v>1228</v>
      </c>
      <c r="B293" s="125" t="s">
        <v>1115</v>
      </c>
      <c r="C293" s="23" t="s">
        <v>3</v>
      </c>
      <c r="D293" s="56" t="s">
        <v>856</v>
      </c>
      <c r="E293" s="13" t="s">
        <v>147</v>
      </c>
      <c r="F293" s="92">
        <v>4800</v>
      </c>
      <c r="G293" s="88" t="s">
        <v>1116</v>
      </c>
      <c r="H293" s="53" t="s">
        <v>291</v>
      </c>
      <c r="I293" s="53" t="s">
        <v>292</v>
      </c>
      <c r="J293" s="28" t="s">
        <v>1229</v>
      </c>
      <c r="K293" s="28" t="s">
        <v>1230</v>
      </c>
      <c r="L293" s="28" t="s">
        <v>188</v>
      </c>
      <c r="M293" s="13" t="s">
        <v>857</v>
      </c>
      <c r="N293" s="13" t="s">
        <v>857</v>
      </c>
      <c r="O293" s="13" t="s">
        <v>857</v>
      </c>
      <c r="P293" s="20">
        <v>0</v>
      </c>
      <c r="Q293" s="20">
        <v>0</v>
      </c>
      <c r="R293" s="20">
        <v>0</v>
      </c>
      <c r="S293" s="15">
        <v>0</v>
      </c>
      <c r="T293" s="15">
        <v>0</v>
      </c>
      <c r="U293" s="15">
        <v>0</v>
      </c>
      <c r="V293" s="20">
        <v>0</v>
      </c>
      <c r="W293" s="13" t="s">
        <v>144</v>
      </c>
      <c r="X293" s="33"/>
      <c r="Y293" s="33"/>
      <c r="Z293" s="20" t="s">
        <v>858</v>
      </c>
      <c r="AA293" s="32">
        <f t="shared" si="245"/>
        <v>0</v>
      </c>
      <c r="AB293" s="16">
        <v>0</v>
      </c>
      <c r="AC293" s="15">
        <v>0</v>
      </c>
      <c r="AD293" s="16">
        <v>0</v>
      </c>
      <c r="AE293" s="15">
        <v>0</v>
      </c>
      <c r="AF293" s="16">
        <v>0</v>
      </c>
      <c r="AG293" s="15">
        <v>0</v>
      </c>
      <c r="AH293" s="16">
        <v>0</v>
      </c>
      <c r="AI293" s="15">
        <v>0</v>
      </c>
      <c r="AJ293" s="16">
        <v>0</v>
      </c>
      <c r="AK293" s="15">
        <v>0</v>
      </c>
      <c r="AL293" s="16">
        <v>0</v>
      </c>
      <c r="AM293" s="15">
        <v>0</v>
      </c>
      <c r="AN293" s="16">
        <v>0</v>
      </c>
      <c r="AO293" s="16">
        <v>0</v>
      </c>
      <c r="AP293" s="16">
        <v>0</v>
      </c>
      <c r="AQ293" s="16">
        <v>0</v>
      </c>
      <c r="AR293" s="16">
        <v>0</v>
      </c>
      <c r="AS293" s="16">
        <v>0</v>
      </c>
      <c r="AT293" s="16">
        <v>0</v>
      </c>
      <c r="AU293" s="16">
        <v>0</v>
      </c>
      <c r="AV293" s="16">
        <v>0</v>
      </c>
      <c r="AW293" s="16">
        <v>0</v>
      </c>
      <c r="AX293" s="16">
        <v>0</v>
      </c>
      <c r="AY293" s="16">
        <v>0</v>
      </c>
      <c r="AZ293" s="16">
        <v>0</v>
      </c>
      <c r="BA293" s="16">
        <v>0</v>
      </c>
      <c r="BB293" s="16">
        <v>0</v>
      </c>
      <c r="BC293" s="13" t="s">
        <v>858</v>
      </c>
      <c r="BD293" s="16">
        <v>0</v>
      </c>
      <c r="BE293" s="16">
        <v>0</v>
      </c>
      <c r="BF293" s="16">
        <v>0</v>
      </c>
      <c r="BG293" s="16">
        <v>0</v>
      </c>
      <c r="BH293" s="16">
        <v>0</v>
      </c>
      <c r="BI293" s="16">
        <v>0</v>
      </c>
      <c r="BJ293" s="15">
        <v>0</v>
      </c>
      <c r="BK293" s="15">
        <v>0</v>
      </c>
      <c r="BL293" s="15">
        <v>0</v>
      </c>
      <c r="BM293" s="15">
        <v>0</v>
      </c>
      <c r="BN293" s="15">
        <v>0</v>
      </c>
      <c r="BO293" s="33">
        <f>Table1[[#This Row],[Summer 2018 Price Check]]*Table1[[#This Row],[Spring 2019 Students]]</f>
        <v>0</v>
      </c>
      <c r="BP293" s="16">
        <f t="shared" si="226"/>
        <v>0</v>
      </c>
      <c r="BQ293" s="20">
        <f t="shared" si="227"/>
        <v>0</v>
      </c>
      <c r="BR293" s="13" t="s">
        <v>858</v>
      </c>
      <c r="BS293" s="15">
        <v>0</v>
      </c>
      <c r="BT293" s="15">
        <v>0</v>
      </c>
      <c r="BU293" s="15">
        <v>0</v>
      </c>
      <c r="BV293" s="15">
        <f t="shared" si="243"/>
        <v>0</v>
      </c>
      <c r="BW293" s="20"/>
      <c r="BX293" s="33">
        <f t="shared" si="228"/>
        <v>0</v>
      </c>
      <c r="BY293" s="20">
        <v>0</v>
      </c>
      <c r="BZ293" s="32">
        <f>IF(Table1[[#This Row],[Check 3 Status]]="Continued", Table1[[#This Row],[Check 3 Students Summer]], 0)</f>
        <v>0</v>
      </c>
      <c r="CA293" s="33">
        <f>Table1[[#This Row],[Check 3 Per Student Savings]]*BZ293</f>
        <v>0</v>
      </c>
      <c r="CB293" s="32">
        <f>IF(Table1[[#This Row],[Check 3 Status]]="Continued", Table1[[#This Row],[Check 3 Students Fall]], 0)</f>
        <v>0</v>
      </c>
      <c r="CC293" s="33">
        <f>Table1[[#This Row],[Check 3 Per Student Savings]]*CB293</f>
        <v>0</v>
      </c>
      <c r="CD293" s="32">
        <f>IF(Table1[[#This Row],[Check 3 Status]]="Continued", Table1[[#This Row],[Check 3 Students Spring]], 0)</f>
        <v>0</v>
      </c>
      <c r="CE293" s="33">
        <f>Table1[[#This Row],[Check 3 Per Student Savings]]*CD293</f>
        <v>0</v>
      </c>
      <c r="CF293" s="32">
        <f t="shared" si="229"/>
        <v>0</v>
      </c>
      <c r="CG293" s="33">
        <f t="shared" si="230"/>
        <v>0</v>
      </c>
      <c r="CH293" s="33" t="s">
        <v>858</v>
      </c>
      <c r="CI293" s="32">
        <v>0</v>
      </c>
      <c r="CJ293" s="32">
        <v>0</v>
      </c>
      <c r="CK293" s="32">
        <v>0</v>
      </c>
      <c r="CL293" s="32">
        <f t="shared" si="244"/>
        <v>0</v>
      </c>
      <c r="CM293" s="33"/>
      <c r="CN293" s="33">
        <f t="shared" si="231"/>
        <v>0</v>
      </c>
      <c r="CO293" s="15">
        <f>IF(Table1[[#This Row],[Check 4 Status]]="Continued", Table1[[#This Row],[Check 4 Students Summer]], 0)</f>
        <v>0</v>
      </c>
      <c r="CP293" s="20">
        <f>Table1[[#This Row],[Check 4 Per Student Savings]]*CO293</f>
        <v>0</v>
      </c>
      <c r="CQ293" s="32">
        <f>IF(Table1[[#This Row],[Check 4 Status]]="Continued", Table1[[#This Row],[Check 4 Students Fall]], 0)</f>
        <v>0</v>
      </c>
      <c r="CR293" s="33">
        <f>Table1[[#This Row],[Check 4 Per Student Savings]]*CQ293</f>
        <v>0</v>
      </c>
      <c r="CS293" s="15">
        <f>IF(Table1[[#This Row],[Check 4 Status]]="Continued", Table1[[#This Row],[Check 4 Students Spring]], 0)</f>
        <v>0</v>
      </c>
      <c r="CT293" s="20">
        <f>Table1[[#This Row],[Check 4 Per Student Savings]]*CS293</f>
        <v>0</v>
      </c>
      <c r="CU293" s="89">
        <f t="shared" si="232"/>
        <v>0</v>
      </c>
      <c r="CV293" s="20">
        <f t="shared" si="233"/>
        <v>0</v>
      </c>
      <c r="CW293" s="20" t="s">
        <v>858</v>
      </c>
      <c r="CX293" s="15">
        <v>0</v>
      </c>
      <c r="CY293" s="15">
        <v>0</v>
      </c>
      <c r="CZ293" s="15">
        <v>0</v>
      </c>
      <c r="DA293" s="15">
        <f t="shared" si="234"/>
        <v>0</v>
      </c>
      <c r="DB293" s="20"/>
      <c r="DC293" s="20">
        <f t="shared" si="235"/>
        <v>0</v>
      </c>
      <c r="DD293" s="88" t="s">
        <v>1116</v>
      </c>
      <c r="DE293" s="15">
        <f>IF(Table1[[#This Row],[Check 5 Status]]="Continued", Table1[[#This Row],[Check 5 Students Summer]], 0)</f>
        <v>0</v>
      </c>
      <c r="DF293" s="20">
        <f>Table1[[#This Row],[Check 5 Per Student Savings]]*DE293</f>
        <v>0</v>
      </c>
      <c r="DG293" s="15">
        <f>IF(Table1[[#This Row],[Check 5 Status]]="Continued", Table1[[#This Row],[Check 5 Students Fall]], 0)</f>
        <v>0</v>
      </c>
      <c r="DH293" s="20">
        <f>Table1[[#This Row],[Check 5 Per Student Savings]]*DG293</f>
        <v>0</v>
      </c>
      <c r="DI293" s="15">
        <f>IF(Table1[[#This Row],[Check 5 Status]]="Continued", Table1[[#This Row],[Check 5 Students Spring]], 0)</f>
        <v>0</v>
      </c>
      <c r="DJ293" s="20">
        <f>Table1[[#This Row],[Check 5 Per Student Savings]]*DI293</f>
        <v>0</v>
      </c>
      <c r="DK293" s="15">
        <f t="shared" si="236"/>
        <v>0</v>
      </c>
      <c r="DL293" s="20">
        <f t="shared" si="237"/>
        <v>0</v>
      </c>
      <c r="DM293" s="20" t="s">
        <v>858</v>
      </c>
      <c r="DN293" s="15">
        <v>0</v>
      </c>
      <c r="DO293" s="15">
        <v>0</v>
      </c>
      <c r="DP293" s="15">
        <v>0</v>
      </c>
      <c r="DQ293" s="15">
        <f t="shared" si="238"/>
        <v>0</v>
      </c>
      <c r="DR293" s="20"/>
      <c r="DS293" s="20">
        <f t="shared" si="239"/>
        <v>0</v>
      </c>
      <c r="DT293" s="88" t="s">
        <v>1116</v>
      </c>
      <c r="DU293" s="15">
        <f>IF(Table1[[#This Row],[Check 6 Status]]="Continued", Table1[[#This Row],[Check 6 Students Summer]], 0)</f>
        <v>0</v>
      </c>
      <c r="DV293" s="20">
        <f>Table1[[#This Row],[Check 6 Per Student Savings]]*DU293</f>
        <v>0</v>
      </c>
      <c r="DW293" s="15">
        <f>IF(Table1[[#This Row],[Check 6 Status]]="Continued", Table1[[#This Row],[Check 6 Students Fall]], 0)</f>
        <v>0</v>
      </c>
      <c r="DX293" s="20">
        <f>Table1[[#This Row],[Check 6 Per Student Savings]]*DW293</f>
        <v>0</v>
      </c>
      <c r="DY293" s="15">
        <f>IF(Table1[[#This Row],[Check 6 Status]]="Continued", Table1[[#This Row],[Check 6 Students Spring]], 0)</f>
        <v>0</v>
      </c>
      <c r="DZ293" s="20">
        <f>Table1[[#This Row],[Check 6 Per Student Savings]]*DY293</f>
        <v>0</v>
      </c>
      <c r="EA293" s="15">
        <f t="shared" si="240"/>
        <v>0</v>
      </c>
      <c r="EB293" s="20">
        <f t="shared" si="241"/>
        <v>0</v>
      </c>
      <c r="EC293"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293"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293" s="20">
        <f>Table1[[#This Row],[Grand Total Savings]]/Table1[[#This Row],[Total Award]]</f>
        <v>0</v>
      </c>
      <c r="EF293" s="13"/>
      <c r="EG293" s="13"/>
      <c r="EH293" s="13"/>
      <c r="EI293" s="13"/>
      <c r="EJ293" s="13"/>
      <c r="EK293" s="13"/>
      <c r="EL293" s="13"/>
      <c r="ES293" s="15"/>
      <c r="ET293" s="20"/>
      <c r="EU293" s="15"/>
      <c r="EV293" s="15"/>
      <c r="FB293" s="13"/>
      <c r="FC293" s="13"/>
      <c r="FD293" s="13"/>
      <c r="FE293" s="13"/>
    </row>
    <row r="294" spans="1:161" x14ac:dyDescent="0.25">
      <c r="A294" s="116" t="s">
        <v>1231</v>
      </c>
      <c r="B294" s="125" t="s">
        <v>1115</v>
      </c>
      <c r="C294" s="23" t="s">
        <v>3</v>
      </c>
      <c r="D294" s="56" t="s">
        <v>856</v>
      </c>
      <c r="E294" s="13" t="s">
        <v>233</v>
      </c>
      <c r="F294" s="92">
        <v>2000</v>
      </c>
      <c r="G294" s="88" t="s">
        <v>986</v>
      </c>
      <c r="H294" s="53" t="s">
        <v>1232</v>
      </c>
      <c r="I294" s="53" t="s">
        <v>1233</v>
      </c>
      <c r="J294" s="28" t="s">
        <v>797</v>
      </c>
      <c r="K294" s="28" t="s">
        <v>798</v>
      </c>
      <c r="L294" s="28" t="s">
        <v>216</v>
      </c>
      <c r="M294" s="13" t="s">
        <v>857</v>
      </c>
      <c r="N294" s="13" t="s">
        <v>857</v>
      </c>
      <c r="O294" s="13" t="s">
        <v>857</v>
      </c>
      <c r="P294" s="20">
        <v>0</v>
      </c>
      <c r="Q294" s="20">
        <v>0</v>
      </c>
      <c r="R294" s="20">
        <v>0</v>
      </c>
      <c r="S294" s="15">
        <v>0</v>
      </c>
      <c r="T294" s="15">
        <v>0</v>
      </c>
      <c r="U294" s="15">
        <v>0</v>
      </c>
      <c r="V294" s="20">
        <v>0</v>
      </c>
      <c r="W294" s="13" t="s">
        <v>144</v>
      </c>
      <c r="X294" s="33"/>
      <c r="Y294" s="33"/>
      <c r="Z294" s="20" t="s">
        <v>858</v>
      </c>
      <c r="AA294" s="32">
        <f t="shared" si="245"/>
        <v>0</v>
      </c>
      <c r="AB294" s="16">
        <v>0</v>
      </c>
      <c r="AC294" s="15">
        <v>0</v>
      </c>
      <c r="AD294" s="16">
        <v>0</v>
      </c>
      <c r="AE294" s="15">
        <v>0</v>
      </c>
      <c r="AF294" s="16">
        <v>0</v>
      </c>
      <c r="AG294" s="15">
        <v>0</v>
      </c>
      <c r="AH294" s="16">
        <v>0</v>
      </c>
      <c r="AI294" s="15">
        <v>0</v>
      </c>
      <c r="AJ294" s="16">
        <v>0</v>
      </c>
      <c r="AK294" s="15">
        <v>0</v>
      </c>
      <c r="AL294" s="16">
        <v>0</v>
      </c>
      <c r="AM294" s="15">
        <v>0</v>
      </c>
      <c r="AN294" s="16">
        <v>0</v>
      </c>
      <c r="AO294" s="16">
        <v>0</v>
      </c>
      <c r="AP294" s="16">
        <v>0</v>
      </c>
      <c r="AQ294" s="16">
        <v>0</v>
      </c>
      <c r="AR294" s="16">
        <v>0</v>
      </c>
      <c r="AS294" s="16">
        <v>0</v>
      </c>
      <c r="AT294" s="16">
        <v>0</v>
      </c>
      <c r="AU294" s="16">
        <v>0</v>
      </c>
      <c r="AV294" s="16">
        <v>0</v>
      </c>
      <c r="AW294" s="16">
        <v>0</v>
      </c>
      <c r="AX294" s="16">
        <v>0</v>
      </c>
      <c r="AY294" s="16">
        <v>0</v>
      </c>
      <c r="AZ294" s="16">
        <v>0</v>
      </c>
      <c r="BA294" s="16">
        <v>0</v>
      </c>
      <c r="BB294" s="16">
        <v>0</v>
      </c>
      <c r="BC294" s="13" t="s">
        <v>858</v>
      </c>
      <c r="BD294" s="16">
        <v>0</v>
      </c>
      <c r="BE294" s="16">
        <v>0</v>
      </c>
      <c r="BF294" s="16">
        <v>0</v>
      </c>
      <c r="BG294" s="16">
        <v>0</v>
      </c>
      <c r="BH294" s="16">
        <v>0</v>
      </c>
      <c r="BI294" s="16">
        <v>0</v>
      </c>
      <c r="BJ294" s="15">
        <v>0</v>
      </c>
      <c r="BK294" s="15">
        <v>0</v>
      </c>
      <c r="BL294" s="15">
        <v>0</v>
      </c>
      <c r="BM294" s="15">
        <v>0</v>
      </c>
      <c r="BN294" s="15">
        <v>0</v>
      </c>
      <c r="BO294" s="33">
        <f>Table1[[#This Row],[Summer 2018 Price Check]]*Table1[[#This Row],[Spring 2019 Students]]</f>
        <v>0</v>
      </c>
      <c r="BP294" s="16">
        <f t="shared" si="226"/>
        <v>0</v>
      </c>
      <c r="BQ294" s="20">
        <f t="shared" si="227"/>
        <v>0</v>
      </c>
      <c r="BR294" s="13" t="s">
        <v>858</v>
      </c>
      <c r="BS294" s="15">
        <v>0</v>
      </c>
      <c r="BT294" s="15">
        <v>0</v>
      </c>
      <c r="BU294" s="15">
        <v>0</v>
      </c>
      <c r="BV294" s="15">
        <f t="shared" si="243"/>
        <v>0</v>
      </c>
      <c r="BW294" s="20"/>
      <c r="BX294" s="33">
        <f t="shared" si="228"/>
        <v>0</v>
      </c>
      <c r="BY294" s="20">
        <v>0</v>
      </c>
      <c r="BZ294" s="32">
        <f>IF(Table1[[#This Row],[Check 3 Status]]="Continued", Table1[[#This Row],[Check 3 Students Summer]], 0)</f>
        <v>0</v>
      </c>
      <c r="CA294" s="33">
        <f>Table1[[#This Row],[Check 3 Per Student Savings]]*BZ294</f>
        <v>0</v>
      </c>
      <c r="CB294" s="32">
        <f>IF(Table1[[#This Row],[Check 3 Status]]="Continued", Table1[[#This Row],[Check 3 Students Fall]], 0)</f>
        <v>0</v>
      </c>
      <c r="CC294" s="33">
        <f>Table1[[#This Row],[Check 3 Per Student Savings]]*CB294</f>
        <v>0</v>
      </c>
      <c r="CD294" s="32">
        <f>IF(Table1[[#This Row],[Check 3 Status]]="Continued", Table1[[#This Row],[Check 3 Students Spring]], 0)</f>
        <v>0</v>
      </c>
      <c r="CE294" s="33">
        <f>Table1[[#This Row],[Check 3 Per Student Savings]]*CD294</f>
        <v>0</v>
      </c>
      <c r="CF294" s="32">
        <f t="shared" si="229"/>
        <v>0</v>
      </c>
      <c r="CG294" s="33">
        <f t="shared" si="230"/>
        <v>0</v>
      </c>
      <c r="CH294" s="33" t="s">
        <v>858</v>
      </c>
      <c r="CI294" s="32">
        <v>0</v>
      </c>
      <c r="CJ294" s="32">
        <v>0</v>
      </c>
      <c r="CK294" s="32">
        <v>0</v>
      </c>
      <c r="CL294" s="32">
        <f t="shared" si="244"/>
        <v>0</v>
      </c>
      <c r="CM294" s="33"/>
      <c r="CN294" s="33">
        <f t="shared" si="231"/>
        <v>0</v>
      </c>
      <c r="CO294" s="15">
        <f>IF(Table1[[#This Row],[Check 4 Status]]="Continued", Table1[[#This Row],[Check 4 Students Summer]], 0)</f>
        <v>0</v>
      </c>
      <c r="CP294" s="20">
        <f>Table1[[#This Row],[Check 4 Per Student Savings]]*CO294</f>
        <v>0</v>
      </c>
      <c r="CQ294" s="32">
        <f>IF(Table1[[#This Row],[Check 4 Status]]="Continued", Table1[[#This Row],[Check 4 Students Fall]], 0)</f>
        <v>0</v>
      </c>
      <c r="CR294" s="33">
        <f>Table1[[#This Row],[Check 4 Per Student Savings]]*CQ294</f>
        <v>0</v>
      </c>
      <c r="CS294" s="15">
        <f>IF(Table1[[#This Row],[Check 4 Status]]="Continued", Table1[[#This Row],[Check 4 Students Spring]], 0)</f>
        <v>0</v>
      </c>
      <c r="CT294" s="20">
        <f>Table1[[#This Row],[Check 4 Per Student Savings]]*CS294</f>
        <v>0</v>
      </c>
      <c r="CU294" s="89">
        <f t="shared" si="232"/>
        <v>0</v>
      </c>
      <c r="CV294" s="20">
        <f t="shared" si="233"/>
        <v>0</v>
      </c>
      <c r="CW294" s="20" t="s">
        <v>858</v>
      </c>
      <c r="CX294" s="15">
        <v>0</v>
      </c>
      <c r="CY294" s="15">
        <v>0</v>
      </c>
      <c r="CZ294" s="15">
        <v>0</v>
      </c>
      <c r="DA294" s="15">
        <f t="shared" si="234"/>
        <v>0</v>
      </c>
      <c r="DB294" s="20"/>
      <c r="DC294" s="20">
        <f t="shared" si="235"/>
        <v>0</v>
      </c>
      <c r="DD294" s="88" t="s">
        <v>986</v>
      </c>
      <c r="DE294" s="15">
        <f>IF(Table1[[#This Row],[Check 5 Status]]="Continued", Table1[[#This Row],[Check 5 Students Summer]], 0)</f>
        <v>0</v>
      </c>
      <c r="DF294" s="20">
        <f>Table1[[#This Row],[Check 5 Per Student Savings]]*DE294</f>
        <v>0</v>
      </c>
      <c r="DG294" s="15">
        <f>IF(Table1[[#This Row],[Check 5 Status]]="Continued", Table1[[#This Row],[Check 5 Students Fall]], 0)</f>
        <v>0</v>
      </c>
      <c r="DH294" s="20">
        <f>Table1[[#This Row],[Check 5 Per Student Savings]]*DG294</f>
        <v>0</v>
      </c>
      <c r="DI294" s="15">
        <f>IF(Table1[[#This Row],[Check 5 Status]]="Continued", Table1[[#This Row],[Check 5 Students Spring]], 0)</f>
        <v>0</v>
      </c>
      <c r="DJ294" s="20">
        <f>Table1[[#This Row],[Check 5 Per Student Savings]]*DI294</f>
        <v>0</v>
      </c>
      <c r="DK294" s="15">
        <f t="shared" si="236"/>
        <v>0</v>
      </c>
      <c r="DL294" s="20">
        <f t="shared" si="237"/>
        <v>0</v>
      </c>
      <c r="DM294" s="20" t="s">
        <v>858</v>
      </c>
      <c r="DN294" s="15">
        <v>0</v>
      </c>
      <c r="DO294" s="15">
        <v>0</v>
      </c>
      <c r="DP294" s="15">
        <v>0</v>
      </c>
      <c r="DQ294" s="15">
        <f t="shared" si="238"/>
        <v>0</v>
      </c>
      <c r="DR294" s="20"/>
      <c r="DS294" s="20">
        <f t="shared" si="239"/>
        <v>0</v>
      </c>
      <c r="DT294" s="88" t="s">
        <v>986</v>
      </c>
      <c r="DU294" s="15">
        <f>IF(Table1[[#This Row],[Check 6 Status]]="Continued", Table1[[#This Row],[Check 6 Students Summer]], 0)</f>
        <v>0</v>
      </c>
      <c r="DV294" s="20">
        <f>Table1[[#This Row],[Check 6 Per Student Savings]]*DU294</f>
        <v>0</v>
      </c>
      <c r="DW294" s="15">
        <f>IF(Table1[[#This Row],[Check 6 Status]]="Continued", Table1[[#This Row],[Check 6 Students Fall]], 0)</f>
        <v>0</v>
      </c>
      <c r="DX294" s="20">
        <f>Table1[[#This Row],[Check 6 Per Student Savings]]*DW294</f>
        <v>0</v>
      </c>
      <c r="DY294" s="15">
        <f>IF(Table1[[#This Row],[Check 6 Status]]="Continued", Table1[[#This Row],[Check 6 Students Spring]], 0)</f>
        <v>0</v>
      </c>
      <c r="DZ294" s="20">
        <f>Table1[[#This Row],[Check 6 Per Student Savings]]*DY294</f>
        <v>0</v>
      </c>
      <c r="EA294" s="15">
        <f t="shared" si="240"/>
        <v>0</v>
      </c>
      <c r="EB294" s="20">
        <f t="shared" si="241"/>
        <v>0</v>
      </c>
      <c r="EC294"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294"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294" s="20">
        <f>Table1[[#This Row],[Grand Total Savings]]/Table1[[#This Row],[Total Award]]</f>
        <v>0</v>
      </c>
      <c r="EF294" s="13"/>
      <c r="EG294" s="13"/>
      <c r="EH294" s="13"/>
      <c r="EI294" s="13"/>
      <c r="EJ294" s="13"/>
      <c r="EK294" s="13"/>
      <c r="EL294" s="13"/>
      <c r="ES294" s="15"/>
      <c r="ET294" s="20"/>
      <c r="EU294" s="15"/>
      <c r="EV294" s="15"/>
      <c r="FB294" s="13"/>
      <c r="FC294" s="13"/>
      <c r="FD294" s="13"/>
      <c r="FE294" s="13"/>
    </row>
    <row r="295" spans="1:161" x14ac:dyDescent="0.25">
      <c r="A295" s="116" t="s">
        <v>1234</v>
      </c>
      <c r="B295" s="125" t="s">
        <v>1115</v>
      </c>
      <c r="C295" s="23" t="s">
        <v>3</v>
      </c>
      <c r="D295" s="56" t="s">
        <v>856</v>
      </c>
      <c r="E295" s="13" t="s">
        <v>171</v>
      </c>
      <c r="F295" s="92">
        <v>4000</v>
      </c>
      <c r="G295" s="88" t="s">
        <v>986</v>
      </c>
      <c r="H295" s="53" t="s">
        <v>2306</v>
      </c>
      <c r="I295" s="53" t="s">
        <v>1235</v>
      </c>
      <c r="J295" s="28" t="s">
        <v>1236</v>
      </c>
      <c r="K295" s="28" t="s">
        <v>1237</v>
      </c>
      <c r="L295" s="28" t="s">
        <v>162</v>
      </c>
      <c r="M295" s="13" t="s">
        <v>857</v>
      </c>
      <c r="N295" s="13" t="s">
        <v>857</v>
      </c>
      <c r="O295" s="13" t="s">
        <v>857</v>
      </c>
      <c r="P295" s="20">
        <v>0</v>
      </c>
      <c r="Q295" s="20">
        <v>0</v>
      </c>
      <c r="R295" s="20">
        <v>0</v>
      </c>
      <c r="S295" s="15">
        <v>0</v>
      </c>
      <c r="T295" s="15">
        <v>0</v>
      </c>
      <c r="U295" s="15">
        <v>0</v>
      </c>
      <c r="V295" s="20">
        <v>0</v>
      </c>
      <c r="W295" s="13" t="s">
        <v>144</v>
      </c>
      <c r="X295" s="33"/>
      <c r="Y295" s="33"/>
      <c r="Z295" s="20" t="s">
        <v>858</v>
      </c>
      <c r="AA295" s="32">
        <f t="shared" si="245"/>
        <v>0</v>
      </c>
      <c r="AB295" s="16">
        <v>0</v>
      </c>
      <c r="AC295" s="15">
        <v>0</v>
      </c>
      <c r="AD295" s="16">
        <v>0</v>
      </c>
      <c r="AE295" s="15">
        <v>0</v>
      </c>
      <c r="AF295" s="16">
        <v>0</v>
      </c>
      <c r="AG295" s="15">
        <v>0</v>
      </c>
      <c r="AH295" s="16">
        <v>0</v>
      </c>
      <c r="AI295" s="15">
        <v>0</v>
      </c>
      <c r="AJ295" s="16">
        <v>0</v>
      </c>
      <c r="AK295" s="15">
        <v>0</v>
      </c>
      <c r="AL295" s="16">
        <v>0</v>
      </c>
      <c r="AM295" s="15">
        <v>0</v>
      </c>
      <c r="AN295" s="16">
        <v>0</v>
      </c>
      <c r="AO295" s="16">
        <v>0</v>
      </c>
      <c r="AP295" s="16">
        <v>0</v>
      </c>
      <c r="AQ295" s="16">
        <v>0</v>
      </c>
      <c r="AR295" s="16">
        <v>0</v>
      </c>
      <c r="AS295" s="16">
        <v>0</v>
      </c>
      <c r="AT295" s="16">
        <v>0</v>
      </c>
      <c r="AU295" s="16">
        <v>0</v>
      </c>
      <c r="AV295" s="16">
        <v>0</v>
      </c>
      <c r="AW295" s="16">
        <v>0</v>
      </c>
      <c r="AX295" s="16">
        <v>0</v>
      </c>
      <c r="AY295" s="16">
        <v>0</v>
      </c>
      <c r="AZ295" s="16">
        <v>0</v>
      </c>
      <c r="BA295" s="16">
        <v>0</v>
      </c>
      <c r="BB295" s="16">
        <v>0</v>
      </c>
      <c r="BC295" s="13" t="s">
        <v>858</v>
      </c>
      <c r="BD295" s="16">
        <v>0</v>
      </c>
      <c r="BE295" s="16">
        <v>0</v>
      </c>
      <c r="BF295" s="16">
        <v>0</v>
      </c>
      <c r="BG295" s="16">
        <v>0</v>
      </c>
      <c r="BH295" s="16">
        <v>0</v>
      </c>
      <c r="BI295" s="16">
        <v>0</v>
      </c>
      <c r="BJ295" s="15">
        <v>0</v>
      </c>
      <c r="BK295" s="15">
        <v>0</v>
      </c>
      <c r="BL295" s="15">
        <v>0</v>
      </c>
      <c r="BM295" s="15">
        <v>0</v>
      </c>
      <c r="BN295" s="15">
        <v>0</v>
      </c>
      <c r="BO295" s="33">
        <f>Table1[[#This Row],[Summer 2018 Price Check]]*Table1[[#This Row],[Spring 2019 Students]]</f>
        <v>0</v>
      </c>
      <c r="BP295" s="16">
        <f t="shared" si="226"/>
        <v>0</v>
      </c>
      <c r="BQ295" s="20">
        <f t="shared" si="227"/>
        <v>0</v>
      </c>
      <c r="BR295" s="13" t="s">
        <v>858</v>
      </c>
      <c r="BS295" s="15">
        <v>0</v>
      </c>
      <c r="BT295" s="15">
        <v>0</v>
      </c>
      <c r="BU295" s="15">
        <v>0</v>
      </c>
      <c r="BV295" s="15">
        <f t="shared" si="243"/>
        <v>0</v>
      </c>
      <c r="BW295" s="20"/>
      <c r="BX295" s="33">
        <f t="shared" si="228"/>
        <v>0</v>
      </c>
      <c r="BY295" s="20">
        <v>0</v>
      </c>
      <c r="BZ295" s="32">
        <f>IF(Table1[[#This Row],[Check 3 Status]]="Continued", Table1[[#This Row],[Check 3 Students Summer]], 0)</f>
        <v>0</v>
      </c>
      <c r="CA295" s="33">
        <f>Table1[[#This Row],[Check 3 Per Student Savings]]*BZ295</f>
        <v>0</v>
      </c>
      <c r="CB295" s="32">
        <f>IF(Table1[[#This Row],[Check 3 Status]]="Continued", Table1[[#This Row],[Check 3 Students Fall]], 0)</f>
        <v>0</v>
      </c>
      <c r="CC295" s="33">
        <f>Table1[[#This Row],[Check 3 Per Student Savings]]*CB295</f>
        <v>0</v>
      </c>
      <c r="CD295" s="32">
        <f>IF(Table1[[#This Row],[Check 3 Status]]="Continued", Table1[[#This Row],[Check 3 Students Spring]], 0)</f>
        <v>0</v>
      </c>
      <c r="CE295" s="33">
        <f>Table1[[#This Row],[Check 3 Per Student Savings]]*CD295</f>
        <v>0</v>
      </c>
      <c r="CF295" s="32">
        <f t="shared" si="229"/>
        <v>0</v>
      </c>
      <c r="CG295" s="33">
        <f t="shared" si="230"/>
        <v>0</v>
      </c>
      <c r="CH295" s="33" t="s">
        <v>858</v>
      </c>
      <c r="CI295" s="32">
        <v>0</v>
      </c>
      <c r="CJ295" s="32">
        <v>0</v>
      </c>
      <c r="CK295" s="32">
        <v>0</v>
      </c>
      <c r="CL295" s="32">
        <f t="shared" si="244"/>
        <v>0</v>
      </c>
      <c r="CM295" s="33"/>
      <c r="CN295" s="33">
        <f t="shared" si="231"/>
        <v>0</v>
      </c>
      <c r="CO295" s="15">
        <f>IF(Table1[[#This Row],[Check 4 Status]]="Continued", Table1[[#This Row],[Check 4 Students Summer]], 0)</f>
        <v>0</v>
      </c>
      <c r="CP295" s="20">
        <f>Table1[[#This Row],[Check 4 Per Student Savings]]*CO295</f>
        <v>0</v>
      </c>
      <c r="CQ295" s="32">
        <f>IF(Table1[[#This Row],[Check 4 Status]]="Continued", Table1[[#This Row],[Check 4 Students Fall]], 0)</f>
        <v>0</v>
      </c>
      <c r="CR295" s="33">
        <f>Table1[[#This Row],[Check 4 Per Student Savings]]*CQ295</f>
        <v>0</v>
      </c>
      <c r="CS295" s="15">
        <f>IF(Table1[[#This Row],[Check 4 Status]]="Continued", Table1[[#This Row],[Check 4 Students Spring]], 0)</f>
        <v>0</v>
      </c>
      <c r="CT295" s="20">
        <f>Table1[[#This Row],[Check 4 Per Student Savings]]*CS295</f>
        <v>0</v>
      </c>
      <c r="CU295" s="89">
        <f t="shared" si="232"/>
        <v>0</v>
      </c>
      <c r="CV295" s="20">
        <f t="shared" si="233"/>
        <v>0</v>
      </c>
      <c r="CW295" s="20" t="s">
        <v>858</v>
      </c>
      <c r="CX295" s="15">
        <v>0</v>
      </c>
      <c r="CY295" s="15">
        <v>0</v>
      </c>
      <c r="CZ295" s="15">
        <v>0</v>
      </c>
      <c r="DA295" s="15">
        <f t="shared" si="234"/>
        <v>0</v>
      </c>
      <c r="DB295" s="20"/>
      <c r="DC295" s="20">
        <f t="shared" si="235"/>
        <v>0</v>
      </c>
      <c r="DD295" s="88" t="s">
        <v>986</v>
      </c>
      <c r="DE295" s="15">
        <f>IF(Table1[[#This Row],[Check 5 Status]]="Continued", Table1[[#This Row],[Check 5 Students Summer]], 0)</f>
        <v>0</v>
      </c>
      <c r="DF295" s="20">
        <f>Table1[[#This Row],[Check 5 Per Student Savings]]*DE295</f>
        <v>0</v>
      </c>
      <c r="DG295" s="15">
        <f>IF(Table1[[#This Row],[Check 5 Status]]="Continued", Table1[[#This Row],[Check 5 Students Fall]], 0)</f>
        <v>0</v>
      </c>
      <c r="DH295" s="20">
        <f>Table1[[#This Row],[Check 5 Per Student Savings]]*DG295</f>
        <v>0</v>
      </c>
      <c r="DI295" s="15">
        <f>IF(Table1[[#This Row],[Check 5 Status]]="Continued", Table1[[#This Row],[Check 5 Students Spring]], 0)</f>
        <v>0</v>
      </c>
      <c r="DJ295" s="20">
        <f>Table1[[#This Row],[Check 5 Per Student Savings]]*DI295</f>
        <v>0</v>
      </c>
      <c r="DK295" s="15">
        <f t="shared" si="236"/>
        <v>0</v>
      </c>
      <c r="DL295" s="20">
        <f t="shared" si="237"/>
        <v>0</v>
      </c>
      <c r="DM295" s="20" t="s">
        <v>858</v>
      </c>
      <c r="DN295" s="15">
        <v>0</v>
      </c>
      <c r="DO295" s="15">
        <v>0</v>
      </c>
      <c r="DP295" s="15">
        <v>0</v>
      </c>
      <c r="DQ295" s="15">
        <f t="shared" si="238"/>
        <v>0</v>
      </c>
      <c r="DR295" s="20"/>
      <c r="DS295" s="20">
        <f t="shared" si="239"/>
        <v>0</v>
      </c>
      <c r="DT295" s="88" t="s">
        <v>986</v>
      </c>
      <c r="DU295" s="15">
        <f>IF(Table1[[#This Row],[Check 6 Status]]="Continued", Table1[[#This Row],[Check 6 Students Summer]], 0)</f>
        <v>0</v>
      </c>
      <c r="DV295" s="20">
        <f>Table1[[#This Row],[Check 6 Per Student Savings]]*DU295</f>
        <v>0</v>
      </c>
      <c r="DW295" s="15">
        <f>IF(Table1[[#This Row],[Check 6 Status]]="Continued", Table1[[#This Row],[Check 6 Students Fall]], 0)</f>
        <v>0</v>
      </c>
      <c r="DX295" s="20">
        <f>Table1[[#This Row],[Check 6 Per Student Savings]]*DW295</f>
        <v>0</v>
      </c>
      <c r="DY295" s="15">
        <f>IF(Table1[[#This Row],[Check 6 Status]]="Continued", Table1[[#This Row],[Check 6 Students Spring]], 0)</f>
        <v>0</v>
      </c>
      <c r="DZ295" s="20">
        <f>Table1[[#This Row],[Check 6 Per Student Savings]]*DY295</f>
        <v>0</v>
      </c>
      <c r="EA295" s="15">
        <f t="shared" si="240"/>
        <v>0</v>
      </c>
      <c r="EB295" s="20">
        <f t="shared" si="241"/>
        <v>0</v>
      </c>
      <c r="EC295"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295"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295" s="20">
        <f>Table1[[#This Row],[Grand Total Savings]]/Table1[[#This Row],[Total Award]]</f>
        <v>0</v>
      </c>
      <c r="EF295" s="13"/>
      <c r="EG295" s="13"/>
      <c r="EH295" s="13"/>
      <c r="EI295" s="13"/>
      <c r="EJ295" s="13"/>
      <c r="EK295" s="13"/>
      <c r="EL295" s="13"/>
      <c r="ES295" s="15"/>
      <c r="ET295" s="20"/>
      <c r="EU295" s="15"/>
      <c r="EV295" s="15"/>
      <c r="FB295" s="13"/>
      <c r="FC295" s="13"/>
      <c r="FD295" s="13"/>
      <c r="FE295" s="13"/>
    </row>
    <row r="296" spans="1:161" x14ac:dyDescent="0.25">
      <c r="A296" s="116" t="s">
        <v>1238</v>
      </c>
      <c r="B296" s="125" t="s">
        <v>1115</v>
      </c>
      <c r="C296" s="23" t="s">
        <v>3</v>
      </c>
      <c r="D296" s="56" t="s">
        <v>856</v>
      </c>
      <c r="E296" s="13" t="s">
        <v>171</v>
      </c>
      <c r="F296" s="92">
        <v>4800</v>
      </c>
      <c r="G296" s="88" t="s">
        <v>986</v>
      </c>
      <c r="H296" s="53" t="s">
        <v>1239</v>
      </c>
      <c r="I296" s="53" t="s">
        <v>1240</v>
      </c>
      <c r="J296" s="28" t="s">
        <v>1241</v>
      </c>
      <c r="K296" s="28" t="s">
        <v>304</v>
      </c>
      <c r="L296" s="28" t="s">
        <v>305</v>
      </c>
      <c r="M296" s="13" t="s">
        <v>857</v>
      </c>
      <c r="N296" s="13" t="s">
        <v>857</v>
      </c>
      <c r="O296" s="13" t="s">
        <v>857</v>
      </c>
      <c r="P296" s="20">
        <v>0</v>
      </c>
      <c r="Q296" s="20">
        <v>0</v>
      </c>
      <c r="R296" s="20">
        <v>0</v>
      </c>
      <c r="S296" s="15">
        <v>0</v>
      </c>
      <c r="T296" s="15">
        <v>0</v>
      </c>
      <c r="U296" s="15">
        <v>0</v>
      </c>
      <c r="V296" s="20">
        <v>0</v>
      </c>
      <c r="W296" s="13" t="s">
        <v>144</v>
      </c>
      <c r="X296" s="33"/>
      <c r="Y296" s="33"/>
      <c r="Z296" s="20" t="s">
        <v>858</v>
      </c>
      <c r="AA296" s="32">
        <f t="shared" si="245"/>
        <v>0</v>
      </c>
      <c r="AB296" s="16">
        <v>0</v>
      </c>
      <c r="AC296" s="15">
        <v>0</v>
      </c>
      <c r="AD296" s="16">
        <v>0</v>
      </c>
      <c r="AE296" s="15">
        <v>0</v>
      </c>
      <c r="AF296" s="16">
        <v>0</v>
      </c>
      <c r="AG296" s="15">
        <v>0</v>
      </c>
      <c r="AH296" s="16">
        <v>0</v>
      </c>
      <c r="AI296" s="15">
        <v>0</v>
      </c>
      <c r="AJ296" s="16">
        <v>0</v>
      </c>
      <c r="AK296" s="15">
        <v>0</v>
      </c>
      <c r="AL296" s="16">
        <v>0</v>
      </c>
      <c r="AM296" s="15">
        <v>0</v>
      </c>
      <c r="AN296" s="16">
        <v>0</v>
      </c>
      <c r="AO296" s="16">
        <v>0</v>
      </c>
      <c r="AP296" s="16">
        <v>0</v>
      </c>
      <c r="AQ296" s="16">
        <v>0</v>
      </c>
      <c r="AR296" s="16">
        <v>0</v>
      </c>
      <c r="AS296" s="16">
        <v>0</v>
      </c>
      <c r="AT296" s="16">
        <v>0</v>
      </c>
      <c r="AU296" s="16">
        <v>0</v>
      </c>
      <c r="AV296" s="16">
        <v>0</v>
      </c>
      <c r="AW296" s="16">
        <v>0</v>
      </c>
      <c r="AX296" s="16">
        <v>0</v>
      </c>
      <c r="AY296" s="16">
        <v>0</v>
      </c>
      <c r="AZ296" s="16">
        <v>0</v>
      </c>
      <c r="BA296" s="16">
        <v>0</v>
      </c>
      <c r="BB296" s="16">
        <v>0</v>
      </c>
      <c r="BC296" s="13" t="s">
        <v>858</v>
      </c>
      <c r="BD296" s="16">
        <v>0</v>
      </c>
      <c r="BE296" s="16">
        <v>0</v>
      </c>
      <c r="BF296" s="16">
        <v>0</v>
      </c>
      <c r="BG296" s="16">
        <v>0</v>
      </c>
      <c r="BH296" s="16">
        <v>0</v>
      </c>
      <c r="BI296" s="16">
        <v>0</v>
      </c>
      <c r="BJ296" s="15">
        <v>0</v>
      </c>
      <c r="BK296" s="15">
        <v>0</v>
      </c>
      <c r="BL296" s="15">
        <v>0</v>
      </c>
      <c r="BM296" s="15">
        <v>0</v>
      </c>
      <c r="BN296" s="15">
        <v>0</v>
      </c>
      <c r="BO296" s="33">
        <f>Table1[[#This Row],[Summer 2018 Price Check]]*Table1[[#This Row],[Spring 2019 Students]]</f>
        <v>0</v>
      </c>
      <c r="BP296" s="16">
        <f t="shared" si="226"/>
        <v>0</v>
      </c>
      <c r="BQ296" s="20">
        <f t="shared" si="227"/>
        <v>0</v>
      </c>
      <c r="BR296" s="13" t="s">
        <v>858</v>
      </c>
      <c r="BS296" s="15">
        <v>0</v>
      </c>
      <c r="BT296" s="15">
        <v>0</v>
      </c>
      <c r="BU296" s="15">
        <v>0</v>
      </c>
      <c r="BV296" s="15">
        <f t="shared" si="243"/>
        <v>0</v>
      </c>
      <c r="BW296" s="20"/>
      <c r="BX296" s="33">
        <f t="shared" si="228"/>
        <v>0</v>
      </c>
      <c r="BY296" s="20">
        <v>0</v>
      </c>
      <c r="BZ296" s="32">
        <f>IF(Table1[[#This Row],[Check 3 Status]]="Continued", Table1[[#This Row],[Check 3 Students Summer]], 0)</f>
        <v>0</v>
      </c>
      <c r="CA296" s="33">
        <f>Table1[[#This Row],[Check 3 Per Student Savings]]*BZ296</f>
        <v>0</v>
      </c>
      <c r="CB296" s="32">
        <f>IF(Table1[[#This Row],[Check 3 Status]]="Continued", Table1[[#This Row],[Check 3 Students Fall]], 0)</f>
        <v>0</v>
      </c>
      <c r="CC296" s="33">
        <f>Table1[[#This Row],[Check 3 Per Student Savings]]*CB296</f>
        <v>0</v>
      </c>
      <c r="CD296" s="32">
        <f>IF(Table1[[#This Row],[Check 3 Status]]="Continued", Table1[[#This Row],[Check 3 Students Spring]], 0)</f>
        <v>0</v>
      </c>
      <c r="CE296" s="33">
        <f>Table1[[#This Row],[Check 3 Per Student Savings]]*CD296</f>
        <v>0</v>
      </c>
      <c r="CF296" s="32">
        <f t="shared" si="229"/>
        <v>0</v>
      </c>
      <c r="CG296" s="33">
        <f t="shared" si="230"/>
        <v>0</v>
      </c>
      <c r="CH296" s="33" t="s">
        <v>858</v>
      </c>
      <c r="CI296" s="32">
        <v>0</v>
      </c>
      <c r="CJ296" s="32">
        <v>0</v>
      </c>
      <c r="CK296" s="32">
        <v>0</v>
      </c>
      <c r="CL296" s="32">
        <f t="shared" si="244"/>
        <v>0</v>
      </c>
      <c r="CM296" s="33"/>
      <c r="CN296" s="33">
        <f t="shared" si="231"/>
        <v>0</v>
      </c>
      <c r="CO296" s="15">
        <f>IF(Table1[[#This Row],[Check 4 Status]]="Continued", Table1[[#This Row],[Check 4 Students Summer]], 0)</f>
        <v>0</v>
      </c>
      <c r="CP296" s="20">
        <f>Table1[[#This Row],[Check 4 Per Student Savings]]*CO296</f>
        <v>0</v>
      </c>
      <c r="CQ296" s="32">
        <f>IF(Table1[[#This Row],[Check 4 Status]]="Continued", Table1[[#This Row],[Check 4 Students Fall]], 0)</f>
        <v>0</v>
      </c>
      <c r="CR296" s="33">
        <f>Table1[[#This Row],[Check 4 Per Student Savings]]*CQ296</f>
        <v>0</v>
      </c>
      <c r="CS296" s="15">
        <f>IF(Table1[[#This Row],[Check 4 Status]]="Continued", Table1[[#This Row],[Check 4 Students Spring]], 0)</f>
        <v>0</v>
      </c>
      <c r="CT296" s="20">
        <f>Table1[[#This Row],[Check 4 Per Student Savings]]*CS296</f>
        <v>0</v>
      </c>
      <c r="CU296" s="89">
        <f t="shared" si="232"/>
        <v>0</v>
      </c>
      <c r="CV296" s="20">
        <f t="shared" si="233"/>
        <v>0</v>
      </c>
      <c r="CW296" s="20" t="s">
        <v>858</v>
      </c>
      <c r="CX296" s="15">
        <v>0</v>
      </c>
      <c r="CY296" s="15">
        <v>0</v>
      </c>
      <c r="CZ296" s="15">
        <v>0</v>
      </c>
      <c r="DA296" s="15">
        <f t="shared" si="234"/>
        <v>0</v>
      </c>
      <c r="DB296" s="20"/>
      <c r="DC296" s="20">
        <f t="shared" si="235"/>
        <v>0</v>
      </c>
      <c r="DD296" s="88" t="s">
        <v>986</v>
      </c>
      <c r="DE296" s="15">
        <f>IF(Table1[[#This Row],[Check 5 Status]]="Continued", Table1[[#This Row],[Check 5 Students Summer]], 0)</f>
        <v>0</v>
      </c>
      <c r="DF296" s="20">
        <f>Table1[[#This Row],[Check 5 Per Student Savings]]*DE296</f>
        <v>0</v>
      </c>
      <c r="DG296" s="15">
        <f>IF(Table1[[#This Row],[Check 5 Status]]="Continued", Table1[[#This Row],[Check 5 Students Fall]], 0)</f>
        <v>0</v>
      </c>
      <c r="DH296" s="20">
        <f>Table1[[#This Row],[Check 5 Per Student Savings]]*DG296</f>
        <v>0</v>
      </c>
      <c r="DI296" s="15">
        <f>IF(Table1[[#This Row],[Check 5 Status]]="Continued", Table1[[#This Row],[Check 5 Students Spring]], 0)</f>
        <v>0</v>
      </c>
      <c r="DJ296" s="20">
        <f>Table1[[#This Row],[Check 5 Per Student Savings]]*DI296</f>
        <v>0</v>
      </c>
      <c r="DK296" s="15">
        <f t="shared" si="236"/>
        <v>0</v>
      </c>
      <c r="DL296" s="20">
        <f t="shared" si="237"/>
        <v>0</v>
      </c>
      <c r="DM296" s="20" t="s">
        <v>858</v>
      </c>
      <c r="DN296" s="15">
        <v>0</v>
      </c>
      <c r="DO296" s="15">
        <v>0</v>
      </c>
      <c r="DP296" s="15">
        <v>0</v>
      </c>
      <c r="DQ296" s="15">
        <f t="shared" si="238"/>
        <v>0</v>
      </c>
      <c r="DR296" s="20"/>
      <c r="DS296" s="20">
        <f t="shared" si="239"/>
        <v>0</v>
      </c>
      <c r="DT296" s="88" t="s">
        <v>986</v>
      </c>
      <c r="DU296" s="15">
        <f>IF(Table1[[#This Row],[Check 6 Status]]="Continued", Table1[[#This Row],[Check 6 Students Summer]], 0)</f>
        <v>0</v>
      </c>
      <c r="DV296" s="20">
        <f>Table1[[#This Row],[Check 6 Per Student Savings]]*DU296</f>
        <v>0</v>
      </c>
      <c r="DW296" s="15">
        <f>IF(Table1[[#This Row],[Check 6 Status]]="Continued", Table1[[#This Row],[Check 6 Students Fall]], 0)</f>
        <v>0</v>
      </c>
      <c r="DX296" s="20">
        <f>Table1[[#This Row],[Check 6 Per Student Savings]]*DW296</f>
        <v>0</v>
      </c>
      <c r="DY296" s="15">
        <f>IF(Table1[[#This Row],[Check 6 Status]]="Continued", Table1[[#This Row],[Check 6 Students Spring]], 0)</f>
        <v>0</v>
      </c>
      <c r="DZ296" s="20">
        <f>Table1[[#This Row],[Check 6 Per Student Savings]]*DY296</f>
        <v>0</v>
      </c>
      <c r="EA296" s="15">
        <f t="shared" si="240"/>
        <v>0</v>
      </c>
      <c r="EB296" s="20">
        <f t="shared" si="241"/>
        <v>0</v>
      </c>
      <c r="EC296"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296"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296" s="20">
        <f>Table1[[#This Row],[Grand Total Savings]]/Table1[[#This Row],[Total Award]]</f>
        <v>0</v>
      </c>
      <c r="EF296" s="13"/>
      <c r="EG296" s="13"/>
      <c r="EH296" s="13"/>
      <c r="EI296" s="13"/>
      <c r="EJ296" s="13"/>
      <c r="EK296" s="13"/>
      <c r="EL296" s="13"/>
      <c r="ES296" s="15"/>
      <c r="ET296" s="20"/>
      <c r="EU296" s="15"/>
      <c r="EV296" s="15"/>
      <c r="FB296" s="13"/>
      <c r="FC296" s="13"/>
      <c r="FD296" s="13"/>
      <c r="FE296" s="13"/>
    </row>
    <row r="297" spans="1:161" x14ac:dyDescent="0.25">
      <c r="A297" s="116" t="s">
        <v>1242</v>
      </c>
      <c r="B297" s="125" t="s">
        <v>1115</v>
      </c>
      <c r="C297" s="23" t="s">
        <v>3</v>
      </c>
      <c r="D297" s="56" t="s">
        <v>856</v>
      </c>
      <c r="E297" s="13" t="s">
        <v>171</v>
      </c>
      <c r="F297" s="92">
        <v>4800</v>
      </c>
      <c r="G297" s="88" t="s">
        <v>1116</v>
      </c>
      <c r="H297" s="53" t="s">
        <v>1239</v>
      </c>
      <c r="I297" s="53" t="s">
        <v>1240</v>
      </c>
      <c r="J297" s="28" t="s">
        <v>1243</v>
      </c>
      <c r="K297" s="28" t="s">
        <v>1244</v>
      </c>
      <c r="L297" s="28" t="s">
        <v>305</v>
      </c>
      <c r="M297" s="13" t="s">
        <v>857</v>
      </c>
      <c r="N297" s="13" t="s">
        <v>857</v>
      </c>
      <c r="O297" s="13" t="s">
        <v>857</v>
      </c>
      <c r="P297" s="20">
        <v>0</v>
      </c>
      <c r="Q297" s="20">
        <v>0</v>
      </c>
      <c r="R297" s="20">
        <v>0</v>
      </c>
      <c r="S297" s="15">
        <v>0</v>
      </c>
      <c r="T297" s="15">
        <v>0</v>
      </c>
      <c r="U297" s="15">
        <v>0</v>
      </c>
      <c r="V297" s="20">
        <v>0</v>
      </c>
      <c r="W297" s="13" t="s">
        <v>144</v>
      </c>
      <c r="X297" s="33"/>
      <c r="Y297" s="33"/>
      <c r="Z297" s="20" t="s">
        <v>858</v>
      </c>
      <c r="AA297" s="32">
        <f t="shared" si="245"/>
        <v>0</v>
      </c>
      <c r="AB297" s="16">
        <v>0</v>
      </c>
      <c r="AC297" s="15">
        <v>0</v>
      </c>
      <c r="AD297" s="16">
        <v>0</v>
      </c>
      <c r="AE297" s="15">
        <v>0</v>
      </c>
      <c r="AF297" s="16">
        <v>0</v>
      </c>
      <c r="AG297" s="15">
        <v>0</v>
      </c>
      <c r="AH297" s="16">
        <v>0</v>
      </c>
      <c r="AI297" s="15">
        <v>0</v>
      </c>
      <c r="AJ297" s="16">
        <v>0</v>
      </c>
      <c r="AK297" s="15">
        <v>0</v>
      </c>
      <c r="AL297" s="16">
        <v>0</v>
      </c>
      <c r="AM297" s="15">
        <v>0</v>
      </c>
      <c r="AN297" s="16">
        <v>0</v>
      </c>
      <c r="AO297" s="16">
        <v>0</v>
      </c>
      <c r="AP297" s="16">
        <v>0</v>
      </c>
      <c r="AQ297" s="16">
        <v>0</v>
      </c>
      <c r="AR297" s="16">
        <v>0</v>
      </c>
      <c r="AS297" s="16">
        <v>0</v>
      </c>
      <c r="AT297" s="16">
        <v>0</v>
      </c>
      <c r="AU297" s="16">
        <v>0</v>
      </c>
      <c r="AV297" s="16">
        <v>0</v>
      </c>
      <c r="AW297" s="16">
        <v>0</v>
      </c>
      <c r="AX297" s="16">
        <v>0</v>
      </c>
      <c r="AY297" s="16">
        <v>0</v>
      </c>
      <c r="AZ297" s="16">
        <v>0</v>
      </c>
      <c r="BA297" s="16">
        <v>0</v>
      </c>
      <c r="BB297" s="16">
        <v>0</v>
      </c>
      <c r="BC297" s="13" t="s">
        <v>858</v>
      </c>
      <c r="BD297" s="16">
        <v>0</v>
      </c>
      <c r="BE297" s="16">
        <v>0</v>
      </c>
      <c r="BF297" s="16">
        <v>0</v>
      </c>
      <c r="BG297" s="16">
        <v>0</v>
      </c>
      <c r="BH297" s="16">
        <v>0</v>
      </c>
      <c r="BI297" s="16">
        <v>0</v>
      </c>
      <c r="BJ297" s="15">
        <v>0</v>
      </c>
      <c r="BK297" s="15">
        <v>0</v>
      </c>
      <c r="BL297" s="15">
        <v>0</v>
      </c>
      <c r="BM297" s="15">
        <v>0</v>
      </c>
      <c r="BN297" s="15">
        <v>0</v>
      </c>
      <c r="BO297" s="33">
        <f>Table1[[#This Row],[Summer 2018 Price Check]]*Table1[[#This Row],[Spring 2019 Students]]</f>
        <v>0</v>
      </c>
      <c r="BP297" s="16">
        <f t="shared" si="226"/>
        <v>0</v>
      </c>
      <c r="BQ297" s="20">
        <f t="shared" si="227"/>
        <v>0</v>
      </c>
      <c r="BR297" s="13" t="s">
        <v>858</v>
      </c>
      <c r="BS297" s="15">
        <v>0</v>
      </c>
      <c r="BT297" s="15">
        <v>0</v>
      </c>
      <c r="BU297" s="15">
        <v>0</v>
      </c>
      <c r="BV297" s="15">
        <f t="shared" si="243"/>
        <v>0</v>
      </c>
      <c r="BW297" s="20"/>
      <c r="BX297" s="33">
        <f t="shared" si="228"/>
        <v>0</v>
      </c>
      <c r="BY297" s="20">
        <v>0</v>
      </c>
      <c r="BZ297" s="32">
        <f>IF(Table1[[#This Row],[Check 3 Status]]="Continued", Table1[[#This Row],[Check 3 Students Summer]], 0)</f>
        <v>0</v>
      </c>
      <c r="CA297" s="33">
        <f>Table1[[#This Row],[Check 3 Per Student Savings]]*BZ297</f>
        <v>0</v>
      </c>
      <c r="CB297" s="32">
        <f>IF(Table1[[#This Row],[Check 3 Status]]="Continued", Table1[[#This Row],[Check 3 Students Fall]], 0)</f>
        <v>0</v>
      </c>
      <c r="CC297" s="33">
        <f>Table1[[#This Row],[Check 3 Per Student Savings]]*CB297</f>
        <v>0</v>
      </c>
      <c r="CD297" s="32">
        <f>IF(Table1[[#This Row],[Check 3 Status]]="Continued", Table1[[#This Row],[Check 3 Students Spring]], 0)</f>
        <v>0</v>
      </c>
      <c r="CE297" s="33">
        <f>Table1[[#This Row],[Check 3 Per Student Savings]]*CD297</f>
        <v>0</v>
      </c>
      <c r="CF297" s="32">
        <f t="shared" si="229"/>
        <v>0</v>
      </c>
      <c r="CG297" s="33">
        <f t="shared" si="230"/>
        <v>0</v>
      </c>
      <c r="CH297" s="33" t="s">
        <v>858</v>
      </c>
      <c r="CI297" s="32">
        <v>0</v>
      </c>
      <c r="CJ297" s="32">
        <v>0</v>
      </c>
      <c r="CK297" s="32">
        <v>0</v>
      </c>
      <c r="CL297" s="32">
        <f t="shared" si="244"/>
        <v>0</v>
      </c>
      <c r="CM297" s="33"/>
      <c r="CN297" s="33">
        <f t="shared" si="231"/>
        <v>0</v>
      </c>
      <c r="CO297" s="15">
        <f>IF(Table1[[#This Row],[Check 4 Status]]="Continued", Table1[[#This Row],[Check 4 Students Summer]], 0)</f>
        <v>0</v>
      </c>
      <c r="CP297" s="20">
        <f>Table1[[#This Row],[Check 4 Per Student Savings]]*CO297</f>
        <v>0</v>
      </c>
      <c r="CQ297" s="32">
        <f>IF(Table1[[#This Row],[Check 4 Status]]="Continued", Table1[[#This Row],[Check 4 Students Fall]], 0)</f>
        <v>0</v>
      </c>
      <c r="CR297" s="33">
        <f>Table1[[#This Row],[Check 4 Per Student Savings]]*CQ297</f>
        <v>0</v>
      </c>
      <c r="CS297" s="15">
        <f>IF(Table1[[#This Row],[Check 4 Status]]="Continued", Table1[[#This Row],[Check 4 Students Spring]], 0)</f>
        <v>0</v>
      </c>
      <c r="CT297" s="20">
        <f>Table1[[#This Row],[Check 4 Per Student Savings]]*CS297</f>
        <v>0</v>
      </c>
      <c r="CU297" s="89">
        <f t="shared" si="232"/>
        <v>0</v>
      </c>
      <c r="CV297" s="20">
        <f t="shared" si="233"/>
        <v>0</v>
      </c>
      <c r="CW297" s="20" t="s">
        <v>858</v>
      </c>
      <c r="CX297" s="15">
        <v>0</v>
      </c>
      <c r="CY297" s="15">
        <v>0</v>
      </c>
      <c r="CZ297" s="15">
        <v>0</v>
      </c>
      <c r="DA297" s="15">
        <f t="shared" si="234"/>
        <v>0</v>
      </c>
      <c r="DB297" s="20"/>
      <c r="DC297" s="20">
        <f t="shared" si="235"/>
        <v>0</v>
      </c>
      <c r="DD297" s="88" t="s">
        <v>1116</v>
      </c>
      <c r="DE297" s="15">
        <f>IF(Table1[[#This Row],[Check 5 Status]]="Continued", Table1[[#This Row],[Check 5 Students Summer]], 0)</f>
        <v>0</v>
      </c>
      <c r="DF297" s="20">
        <f>Table1[[#This Row],[Check 5 Per Student Savings]]*DE297</f>
        <v>0</v>
      </c>
      <c r="DG297" s="15">
        <f>IF(Table1[[#This Row],[Check 5 Status]]="Continued", Table1[[#This Row],[Check 5 Students Fall]], 0)</f>
        <v>0</v>
      </c>
      <c r="DH297" s="20">
        <f>Table1[[#This Row],[Check 5 Per Student Savings]]*DG297</f>
        <v>0</v>
      </c>
      <c r="DI297" s="15">
        <f>IF(Table1[[#This Row],[Check 5 Status]]="Continued", Table1[[#This Row],[Check 5 Students Spring]], 0)</f>
        <v>0</v>
      </c>
      <c r="DJ297" s="20">
        <f>Table1[[#This Row],[Check 5 Per Student Savings]]*DI297</f>
        <v>0</v>
      </c>
      <c r="DK297" s="15">
        <f t="shared" si="236"/>
        <v>0</v>
      </c>
      <c r="DL297" s="20">
        <f t="shared" si="237"/>
        <v>0</v>
      </c>
      <c r="DM297" s="20" t="s">
        <v>858</v>
      </c>
      <c r="DN297" s="15">
        <v>0</v>
      </c>
      <c r="DO297" s="15">
        <v>0</v>
      </c>
      <c r="DP297" s="15">
        <v>0</v>
      </c>
      <c r="DQ297" s="15">
        <f t="shared" si="238"/>
        <v>0</v>
      </c>
      <c r="DR297" s="20"/>
      <c r="DS297" s="20">
        <f t="shared" si="239"/>
        <v>0</v>
      </c>
      <c r="DT297" s="88" t="s">
        <v>1116</v>
      </c>
      <c r="DU297" s="15">
        <f>IF(Table1[[#This Row],[Check 6 Status]]="Continued", Table1[[#This Row],[Check 6 Students Summer]], 0)</f>
        <v>0</v>
      </c>
      <c r="DV297" s="20">
        <f>Table1[[#This Row],[Check 6 Per Student Savings]]*DU297</f>
        <v>0</v>
      </c>
      <c r="DW297" s="15">
        <f>IF(Table1[[#This Row],[Check 6 Status]]="Continued", Table1[[#This Row],[Check 6 Students Fall]], 0)</f>
        <v>0</v>
      </c>
      <c r="DX297" s="20">
        <f>Table1[[#This Row],[Check 6 Per Student Savings]]*DW297</f>
        <v>0</v>
      </c>
      <c r="DY297" s="15">
        <f>IF(Table1[[#This Row],[Check 6 Status]]="Continued", Table1[[#This Row],[Check 6 Students Spring]], 0)</f>
        <v>0</v>
      </c>
      <c r="DZ297" s="20">
        <f>Table1[[#This Row],[Check 6 Per Student Savings]]*DY297</f>
        <v>0</v>
      </c>
      <c r="EA297" s="15">
        <f t="shared" si="240"/>
        <v>0</v>
      </c>
      <c r="EB297" s="20">
        <f t="shared" si="241"/>
        <v>0</v>
      </c>
      <c r="EC297"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297"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297" s="20">
        <f>Table1[[#This Row],[Grand Total Savings]]/Table1[[#This Row],[Total Award]]</f>
        <v>0</v>
      </c>
      <c r="EF297" s="13"/>
      <c r="EG297" s="13"/>
      <c r="EH297" s="13"/>
      <c r="EI297" s="13"/>
      <c r="EJ297" s="13"/>
      <c r="EK297" s="13"/>
      <c r="EL297" s="13"/>
      <c r="ES297" s="15"/>
      <c r="ET297" s="20"/>
      <c r="EU297" s="15"/>
      <c r="EV297" s="15"/>
      <c r="FB297" s="13"/>
      <c r="FC297" s="13"/>
      <c r="FD297" s="13"/>
      <c r="FE297" s="13"/>
    </row>
    <row r="298" spans="1:161" x14ac:dyDescent="0.25">
      <c r="A298" s="116" t="s">
        <v>1245</v>
      </c>
      <c r="B298" s="125" t="s">
        <v>1115</v>
      </c>
      <c r="C298" s="23" t="s">
        <v>3</v>
      </c>
      <c r="D298" s="56" t="s">
        <v>856</v>
      </c>
      <c r="E298" s="13" t="s">
        <v>544</v>
      </c>
      <c r="F298" s="92">
        <v>4000</v>
      </c>
      <c r="G298" s="88" t="s">
        <v>1116</v>
      </c>
      <c r="H298" s="53" t="s">
        <v>1246</v>
      </c>
      <c r="I298" s="53" t="s">
        <v>1247</v>
      </c>
      <c r="J298" s="28" t="s">
        <v>1248</v>
      </c>
      <c r="K298" s="28" t="s">
        <v>1249</v>
      </c>
      <c r="L298" s="28" t="s">
        <v>506</v>
      </c>
      <c r="M298" s="13" t="s">
        <v>857</v>
      </c>
      <c r="N298" s="13" t="s">
        <v>857</v>
      </c>
      <c r="O298" s="13" t="s">
        <v>857</v>
      </c>
      <c r="P298" s="20">
        <v>0</v>
      </c>
      <c r="Q298" s="20">
        <v>0</v>
      </c>
      <c r="R298" s="20">
        <v>0</v>
      </c>
      <c r="S298" s="15">
        <v>0</v>
      </c>
      <c r="T298" s="15">
        <v>0</v>
      </c>
      <c r="U298" s="15">
        <v>0</v>
      </c>
      <c r="V298" s="20">
        <v>0</v>
      </c>
      <c r="W298" s="13" t="s">
        <v>144</v>
      </c>
      <c r="X298" s="33"/>
      <c r="Y298" s="33"/>
      <c r="Z298" s="20" t="s">
        <v>858</v>
      </c>
      <c r="AA298" s="32">
        <f t="shared" si="245"/>
        <v>0</v>
      </c>
      <c r="AB298" s="16">
        <v>0</v>
      </c>
      <c r="AC298" s="15">
        <v>0</v>
      </c>
      <c r="AD298" s="16">
        <v>0</v>
      </c>
      <c r="AE298" s="15">
        <v>0</v>
      </c>
      <c r="AF298" s="16">
        <v>0</v>
      </c>
      <c r="AG298" s="15">
        <v>0</v>
      </c>
      <c r="AH298" s="16">
        <v>0</v>
      </c>
      <c r="AI298" s="15">
        <v>0</v>
      </c>
      <c r="AJ298" s="16">
        <v>0</v>
      </c>
      <c r="AK298" s="15">
        <v>0</v>
      </c>
      <c r="AL298" s="16">
        <v>0</v>
      </c>
      <c r="AM298" s="15">
        <v>0</v>
      </c>
      <c r="AN298" s="16">
        <v>0</v>
      </c>
      <c r="AO298" s="16">
        <v>0</v>
      </c>
      <c r="AP298" s="16">
        <v>0</v>
      </c>
      <c r="AQ298" s="16">
        <v>0</v>
      </c>
      <c r="AR298" s="16">
        <v>0</v>
      </c>
      <c r="AS298" s="16">
        <v>0</v>
      </c>
      <c r="AT298" s="16">
        <v>0</v>
      </c>
      <c r="AU298" s="16">
        <v>0</v>
      </c>
      <c r="AV298" s="16">
        <v>0</v>
      </c>
      <c r="AW298" s="16">
        <v>0</v>
      </c>
      <c r="AX298" s="16">
        <v>0</v>
      </c>
      <c r="AY298" s="16">
        <v>0</v>
      </c>
      <c r="AZ298" s="16">
        <v>0</v>
      </c>
      <c r="BA298" s="16">
        <v>0</v>
      </c>
      <c r="BB298" s="16">
        <v>0</v>
      </c>
      <c r="BC298" s="13" t="s">
        <v>858</v>
      </c>
      <c r="BD298" s="16">
        <v>0</v>
      </c>
      <c r="BE298" s="16">
        <v>0</v>
      </c>
      <c r="BF298" s="16">
        <v>0</v>
      </c>
      <c r="BG298" s="16">
        <v>0</v>
      </c>
      <c r="BH298" s="16">
        <v>0</v>
      </c>
      <c r="BI298" s="16">
        <v>0</v>
      </c>
      <c r="BJ298" s="15">
        <v>0</v>
      </c>
      <c r="BK298" s="15">
        <v>0</v>
      </c>
      <c r="BL298" s="15">
        <v>0</v>
      </c>
      <c r="BM298" s="15">
        <v>0</v>
      </c>
      <c r="BN298" s="15">
        <v>0</v>
      </c>
      <c r="BO298" s="33">
        <f>Table1[[#This Row],[Summer 2018 Price Check]]*Table1[[#This Row],[Spring 2019 Students]]</f>
        <v>0</v>
      </c>
      <c r="BP298" s="16">
        <f t="shared" si="226"/>
        <v>0</v>
      </c>
      <c r="BQ298" s="20">
        <f t="shared" si="227"/>
        <v>0</v>
      </c>
      <c r="BR298" s="13" t="s">
        <v>858</v>
      </c>
      <c r="BS298" s="15">
        <v>0</v>
      </c>
      <c r="BT298" s="15">
        <v>0</v>
      </c>
      <c r="BU298" s="15">
        <v>0</v>
      </c>
      <c r="BV298" s="15">
        <f t="shared" si="243"/>
        <v>0</v>
      </c>
      <c r="BW298" s="20"/>
      <c r="BX298" s="33">
        <f t="shared" si="228"/>
        <v>0</v>
      </c>
      <c r="BY298" s="20">
        <v>0</v>
      </c>
      <c r="BZ298" s="32">
        <f>IF(Table1[[#This Row],[Check 3 Status]]="Continued", Table1[[#This Row],[Check 3 Students Summer]], 0)</f>
        <v>0</v>
      </c>
      <c r="CA298" s="33">
        <f>Table1[[#This Row],[Check 3 Per Student Savings]]*BZ298</f>
        <v>0</v>
      </c>
      <c r="CB298" s="32">
        <f>IF(Table1[[#This Row],[Check 3 Status]]="Continued", Table1[[#This Row],[Check 3 Students Fall]], 0)</f>
        <v>0</v>
      </c>
      <c r="CC298" s="33">
        <f>Table1[[#This Row],[Check 3 Per Student Savings]]*CB298</f>
        <v>0</v>
      </c>
      <c r="CD298" s="32">
        <f>IF(Table1[[#This Row],[Check 3 Status]]="Continued", Table1[[#This Row],[Check 3 Students Spring]], 0)</f>
        <v>0</v>
      </c>
      <c r="CE298" s="33">
        <f>Table1[[#This Row],[Check 3 Per Student Savings]]*CD298</f>
        <v>0</v>
      </c>
      <c r="CF298" s="32">
        <f t="shared" si="229"/>
        <v>0</v>
      </c>
      <c r="CG298" s="33">
        <f t="shared" si="230"/>
        <v>0</v>
      </c>
      <c r="CH298" s="33" t="s">
        <v>858</v>
      </c>
      <c r="CI298" s="32">
        <v>0</v>
      </c>
      <c r="CJ298" s="32">
        <v>0</v>
      </c>
      <c r="CK298" s="32">
        <v>0</v>
      </c>
      <c r="CL298" s="32">
        <f t="shared" si="244"/>
        <v>0</v>
      </c>
      <c r="CM298" s="33"/>
      <c r="CN298" s="33">
        <f t="shared" si="231"/>
        <v>0</v>
      </c>
      <c r="CO298" s="15">
        <f>IF(Table1[[#This Row],[Check 4 Status]]="Continued", Table1[[#This Row],[Check 4 Students Summer]], 0)</f>
        <v>0</v>
      </c>
      <c r="CP298" s="20">
        <f>Table1[[#This Row],[Check 4 Per Student Savings]]*CO298</f>
        <v>0</v>
      </c>
      <c r="CQ298" s="32">
        <f>IF(Table1[[#This Row],[Check 4 Status]]="Continued", Table1[[#This Row],[Check 4 Students Fall]], 0)</f>
        <v>0</v>
      </c>
      <c r="CR298" s="33">
        <f>Table1[[#This Row],[Check 4 Per Student Savings]]*CQ298</f>
        <v>0</v>
      </c>
      <c r="CS298" s="15">
        <f>IF(Table1[[#This Row],[Check 4 Status]]="Continued", Table1[[#This Row],[Check 4 Students Spring]], 0)</f>
        <v>0</v>
      </c>
      <c r="CT298" s="20">
        <f>Table1[[#This Row],[Check 4 Per Student Savings]]*CS298</f>
        <v>0</v>
      </c>
      <c r="CU298" s="89">
        <f t="shared" si="232"/>
        <v>0</v>
      </c>
      <c r="CV298" s="20">
        <f t="shared" si="233"/>
        <v>0</v>
      </c>
      <c r="CW298" s="20" t="s">
        <v>858</v>
      </c>
      <c r="CX298" s="15">
        <v>0</v>
      </c>
      <c r="CY298" s="15">
        <v>0</v>
      </c>
      <c r="CZ298" s="15">
        <v>0</v>
      </c>
      <c r="DA298" s="15">
        <f t="shared" si="234"/>
        <v>0</v>
      </c>
      <c r="DB298" s="20"/>
      <c r="DC298" s="20">
        <f t="shared" si="235"/>
        <v>0</v>
      </c>
      <c r="DD298" s="88" t="s">
        <v>1116</v>
      </c>
      <c r="DE298" s="15">
        <f>IF(Table1[[#This Row],[Check 5 Status]]="Continued", Table1[[#This Row],[Check 5 Students Summer]], 0)</f>
        <v>0</v>
      </c>
      <c r="DF298" s="20">
        <f>Table1[[#This Row],[Check 5 Per Student Savings]]*DE298</f>
        <v>0</v>
      </c>
      <c r="DG298" s="15">
        <f>IF(Table1[[#This Row],[Check 5 Status]]="Continued", Table1[[#This Row],[Check 5 Students Fall]], 0)</f>
        <v>0</v>
      </c>
      <c r="DH298" s="20">
        <f>Table1[[#This Row],[Check 5 Per Student Savings]]*DG298</f>
        <v>0</v>
      </c>
      <c r="DI298" s="15">
        <f>IF(Table1[[#This Row],[Check 5 Status]]="Continued", Table1[[#This Row],[Check 5 Students Spring]], 0)</f>
        <v>0</v>
      </c>
      <c r="DJ298" s="20">
        <f>Table1[[#This Row],[Check 5 Per Student Savings]]*DI298</f>
        <v>0</v>
      </c>
      <c r="DK298" s="15">
        <f t="shared" si="236"/>
        <v>0</v>
      </c>
      <c r="DL298" s="20">
        <f t="shared" si="237"/>
        <v>0</v>
      </c>
      <c r="DM298" s="20" t="s">
        <v>858</v>
      </c>
      <c r="DN298" s="15">
        <v>0</v>
      </c>
      <c r="DO298" s="15">
        <v>0</v>
      </c>
      <c r="DP298" s="15">
        <v>0</v>
      </c>
      <c r="DQ298" s="15">
        <f t="shared" si="238"/>
        <v>0</v>
      </c>
      <c r="DR298" s="20"/>
      <c r="DS298" s="20">
        <f t="shared" si="239"/>
        <v>0</v>
      </c>
      <c r="DT298" s="88" t="s">
        <v>1116</v>
      </c>
      <c r="DU298" s="15">
        <f>IF(Table1[[#This Row],[Check 6 Status]]="Continued", Table1[[#This Row],[Check 6 Students Summer]], 0)</f>
        <v>0</v>
      </c>
      <c r="DV298" s="20">
        <f>Table1[[#This Row],[Check 6 Per Student Savings]]*DU298</f>
        <v>0</v>
      </c>
      <c r="DW298" s="15">
        <f>IF(Table1[[#This Row],[Check 6 Status]]="Continued", Table1[[#This Row],[Check 6 Students Fall]], 0)</f>
        <v>0</v>
      </c>
      <c r="DX298" s="20">
        <f>Table1[[#This Row],[Check 6 Per Student Savings]]*DW298</f>
        <v>0</v>
      </c>
      <c r="DY298" s="15">
        <f>IF(Table1[[#This Row],[Check 6 Status]]="Continued", Table1[[#This Row],[Check 6 Students Spring]], 0)</f>
        <v>0</v>
      </c>
      <c r="DZ298" s="20">
        <f>Table1[[#This Row],[Check 6 Per Student Savings]]*DY298</f>
        <v>0</v>
      </c>
      <c r="EA298" s="15">
        <f t="shared" si="240"/>
        <v>0</v>
      </c>
      <c r="EB298" s="20">
        <f t="shared" si="241"/>
        <v>0</v>
      </c>
      <c r="EC298"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298"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298" s="20">
        <f>Table1[[#This Row],[Grand Total Savings]]/Table1[[#This Row],[Total Award]]</f>
        <v>0</v>
      </c>
      <c r="EF298" s="13"/>
      <c r="EG298" s="13"/>
      <c r="EH298" s="13"/>
      <c r="EI298" s="13"/>
      <c r="EJ298" s="13"/>
      <c r="EK298" s="13"/>
      <c r="EL298" s="13"/>
      <c r="ES298" s="15"/>
      <c r="ET298" s="20"/>
      <c r="EU298" s="15"/>
      <c r="EV298" s="15"/>
      <c r="FB298" s="13"/>
      <c r="FC298" s="13"/>
      <c r="FD298" s="13"/>
      <c r="FE298" s="13"/>
    </row>
    <row r="299" spans="1:161" x14ac:dyDescent="0.25">
      <c r="A299" s="116" t="s">
        <v>1250</v>
      </c>
      <c r="B299" s="125" t="s">
        <v>1115</v>
      </c>
      <c r="C299" s="23" t="s">
        <v>3</v>
      </c>
      <c r="D299" s="56" t="s">
        <v>856</v>
      </c>
      <c r="E299" s="13" t="s">
        <v>171</v>
      </c>
      <c r="F299" s="92">
        <v>4800</v>
      </c>
      <c r="G299" s="88" t="s">
        <v>1116</v>
      </c>
      <c r="H299" s="53" t="s">
        <v>1239</v>
      </c>
      <c r="I299" s="53" t="s">
        <v>1240</v>
      </c>
      <c r="J299" s="28" t="s">
        <v>1251</v>
      </c>
      <c r="K299" s="28" t="s">
        <v>1252</v>
      </c>
      <c r="L299" s="28" t="s">
        <v>305</v>
      </c>
      <c r="M299" s="13" t="s">
        <v>857</v>
      </c>
      <c r="N299" s="13" t="s">
        <v>857</v>
      </c>
      <c r="O299" s="13" t="s">
        <v>857</v>
      </c>
      <c r="P299" s="20">
        <v>0</v>
      </c>
      <c r="Q299" s="20">
        <v>0</v>
      </c>
      <c r="R299" s="20">
        <v>0</v>
      </c>
      <c r="S299" s="15">
        <v>0</v>
      </c>
      <c r="T299" s="15">
        <v>0</v>
      </c>
      <c r="U299" s="15">
        <v>0</v>
      </c>
      <c r="V299" s="20">
        <v>0</v>
      </c>
      <c r="W299" s="13" t="s">
        <v>144</v>
      </c>
      <c r="X299" s="33"/>
      <c r="Y299" s="33"/>
      <c r="Z299" s="20" t="s">
        <v>858</v>
      </c>
      <c r="AA299" s="32">
        <f t="shared" si="245"/>
        <v>0</v>
      </c>
      <c r="AB299" s="16">
        <v>0</v>
      </c>
      <c r="AC299" s="15">
        <v>0</v>
      </c>
      <c r="AD299" s="16">
        <v>0</v>
      </c>
      <c r="AE299" s="15">
        <v>0</v>
      </c>
      <c r="AF299" s="16">
        <v>0</v>
      </c>
      <c r="AG299" s="15">
        <v>0</v>
      </c>
      <c r="AH299" s="16">
        <v>0</v>
      </c>
      <c r="AI299" s="15">
        <v>0</v>
      </c>
      <c r="AJ299" s="16">
        <v>0</v>
      </c>
      <c r="AK299" s="15">
        <v>0</v>
      </c>
      <c r="AL299" s="16">
        <v>0</v>
      </c>
      <c r="AM299" s="15">
        <v>0</v>
      </c>
      <c r="AN299" s="16">
        <v>0</v>
      </c>
      <c r="AO299" s="16">
        <v>0</v>
      </c>
      <c r="AP299" s="16">
        <v>0</v>
      </c>
      <c r="AQ299" s="16">
        <v>0</v>
      </c>
      <c r="AR299" s="16">
        <v>0</v>
      </c>
      <c r="AS299" s="16">
        <v>0</v>
      </c>
      <c r="AT299" s="16">
        <v>0</v>
      </c>
      <c r="AU299" s="16">
        <v>0</v>
      </c>
      <c r="AV299" s="16">
        <v>0</v>
      </c>
      <c r="AW299" s="16">
        <v>0</v>
      </c>
      <c r="AX299" s="16">
        <v>0</v>
      </c>
      <c r="AY299" s="16">
        <v>0</v>
      </c>
      <c r="AZ299" s="16">
        <v>0</v>
      </c>
      <c r="BA299" s="16">
        <v>0</v>
      </c>
      <c r="BB299" s="16">
        <v>0</v>
      </c>
      <c r="BC299" s="13" t="s">
        <v>858</v>
      </c>
      <c r="BD299" s="16">
        <v>0</v>
      </c>
      <c r="BE299" s="16">
        <v>0</v>
      </c>
      <c r="BF299" s="16">
        <v>0</v>
      </c>
      <c r="BG299" s="16">
        <v>0</v>
      </c>
      <c r="BH299" s="16">
        <v>0</v>
      </c>
      <c r="BI299" s="16">
        <v>0</v>
      </c>
      <c r="BJ299" s="15">
        <v>0</v>
      </c>
      <c r="BK299" s="15">
        <v>0</v>
      </c>
      <c r="BL299" s="15">
        <v>0</v>
      </c>
      <c r="BM299" s="15">
        <v>0</v>
      </c>
      <c r="BN299" s="15">
        <v>0</v>
      </c>
      <c r="BO299" s="33">
        <f>Table1[[#This Row],[Summer 2018 Price Check]]*Table1[[#This Row],[Spring 2019 Students]]</f>
        <v>0</v>
      </c>
      <c r="BP299" s="16">
        <f t="shared" si="226"/>
        <v>0</v>
      </c>
      <c r="BQ299" s="20">
        <f t="shared" si="227"/>
        <v>0</v>
      </c>
      <c r="BR299" s="13" t="s">
        <v>858</v>
      </c>
      <c r="BS299" s="15">
        <v>0</v>
      </c>
      <c r="BT299" s="15">
        <v>0</v>
      </c>
      <c r="BU299" s="15">
        <v>0</v>
      </c>
      <c r="BV299" s="15">
        <f t="shared" si="243"/>
        <v>0</v>
      </c>
      <c r="BW299" s="20"/>
      <c r="BX299" s="33">
        <f t="shared" si="228"/>
        <v>0</v>
      </c>
      <c r="BY299" s="20">
        <v>0</v>
      </c>
      <c r="BZ299" s="32">
        <f>IF(Table1[[#This Row],[Check 3 Status]]="Continued", Table1[[#This Row],[Check 3 Students Summer]], 0)</f>
        <v>0</v>
      </c>
      <c r="CA299" s="33">
        <f>Table1[[#This Row],[Check 3 Per Student Savings]]*BZ299</f>
        <v>0</v>
      </c>
      <c r="CB299" s="32">
        <f>IF(Table1[[#This Row],[Check 3 Status]]="Continued", Table1[[#This Row],[Check 3 Students Fall]], 0)</f>
        <v>0</v>
      </c>
      <c r="CC299" s="33">
        <f>Table1[[#This Row],[Check 3 Per Student Savings]]*CB299</f>
        <v>0</v>
      </c>
      <c r="CD299" s="32">
        <f>IF(Table1[[#This Row],[Check 3 Status]]="Continued", Table1[[#This Row],[Check 3 Students Spring]], 0)</f>
        <v>0</v>
      </c>
      <c r="CE299" s="33">
        <f>Table1[[#This Row],[Check 3 Per Student Savings]]*CD299</f>
        <v>0</v>
      </c>
      <c r="CF299" s="32">
        <f t="shared" si="229"/>
        <v>0</v>
      </c>
      <c r="CG299" s="33">
        <f t="shared" si="230"/>
        <v>0</v>
      </c>
      <c r="CH299" s="33" t="s">
        <v>858</v>
      </c>
      <c r="CI299" s="32">
        <v>0</v>
      </c>
      <c r="CJ299" s="32">
        <v>0</v>
      </c>
      <c r="CK299" s="32">
        <v>0</v>
      </c>
      <c r="CL299" s="32">
        <f t="shared" si="244"/>
        <v>0</v>
      </c>
      <c r="CM299" s="33"/>
      <c r="CN299" s="33">
        <f t="shared" si="231"/>
        <v>0</v>
      </c>
      <c r="CO299" s="15">
        <f>IF(Table1[[#This Row],[Check 4 Status]]="Continued", Table1[[#This Row],[Check 4 Students Summer]], 0)</f>
        <v>0</v>
      </c>
      <c r="CP299" s="20">
        <f>Table1[[#This Row],[Check 4 Per Student Savings]]*CO299</f>
        <v>0</v>
      </c>
      <c r="CQ299" s="32">
        <f>IF(Table1[[#This Row],[Check 4 Status]]="Continued", Table1[[#This Row],[Check 4 Students Fall]], 0)</f>
        <v>0</v>
      </c>
      <c r="CR299" s="33">
        <f>Table1[[#This Row],[Check 4 Per Student Savings]]*CQ299</f>
        <v>0</v>
      </c>
      <c r="CS299" s="15">
        <f>IF(Table1[[#This Row],[Check 4 Status]]="Continued", Table1[[#This Row],[Check 4 Students Spring]], 0)</f>
        <v>0</v>
      </c>
      <c r="CT299" s="20">
        <f>Table1[[#This Row],[Check 4 Per Student Savings]]*CS299</f>
        <v>0</v>
      </c>
      <c r="CU299" s="89">
        <f t="shared" si="232"/>
        <v>0</v>
      </c>
      <c r="CV299" s="20">
        <f t="shared" si="233"/>
        <v>0</v>
      </c>
      <c r="CW299" s="20" t="s">
        <v>858</v>
      </c>
      <c r="CX299" s="15">
        <v>0</v>
      </c>
      <c r="CY299" s="15">
        <v>0</v>
      </c>
      <c r="CZ299" s="15">
        <v>0</v>
      </c>
      <c r="DA299" s="15">
        <f t="shared" si="234"/>
        <v>0</v>
      </c>
      <c r="DB299" s="20"/>
      <c r="DC299" s="20">
        <f t="shared" si="235"/>
        <v>0</v>
      </c>
      <c r="DD299" s="88" t="s">
        <v>1116</v>
      </c>
      <c r="DE299" s="15">
        <f>IF(Table1[[#This Row],[Check 5 Status]]="Continued", Table1[[#This Row],[Check 5 Students Summer]], 0)</f>
        <v>0</v>
      </c>
      <c r="DF299" s="20">
        <f>Table1[[#This Row],[Check 5 Per Student Savings]]*DE299</f>
        <v>0</v>
      </c>
      <c r="DG299" s="15">
        <f>IF(Table1[[#This Row],[Check 5 Status]]="Continued", Table1[[#This Row],[Check 5 Students Fall]], 0)</f>
        <v>0</v>
      </c>
      <c r="DH299" s="20">
        <f>Table1[[#This Row],[Check 5 Per Student Savings]]*DG299</f>
        <v>0</v>
      </c>
      <c r="DI299" s="15">
        <f>IF(Table1[[#This Row],[Check 5 Status]]="Continued", Table1[[#This Row],[Check 5 Students Spring]], 0)</f>
        <v>0</v>
      </c>
      <c r="DJ299" s="20">
        <f>Table1[[#This Row],[Check 5 Per Student Savings]]*DI299</f>
        <v>0</v>
      </c>
      <c r="DK299" s="15">
        <f t="shared" si="236"/>
        <v>0</v>
      </c>
      <c r="DL299" s="20">
        <f t="shared" si="237"/>
        <v>0</v>
      </c>
      <c r="DM299" s="20" t="s">
        <v>858</v>
      </c>
      <c r="DN299" s="15">
        <v>0</v>
      </c>
      <c r="DO299" s="15">
        <v>0</v>
      </c>
      <c r="DP299" s="15">
        <v>0</v>
      </c>
      <c r="DQ299" s="15">
        <f t="shared" si="238"/>
        <v>0</v>
      </c>
      <c r="DR299" s="20"/>
      <c r="DS299" s="20">
        <f t="shared" si="239"/>
        <v>0</v>
      </c>
      <c r="DT299" s="88" t="s">
        <v>1116</v>
      </c>
      <c r="DU299" s="15">
        <f>IF(Table1[[#This Row],[Check 6 Status]]="Continued", Table1[[#This Row],[Check 6 Students Summer]], 0)</f>
        <v>0</v>
      </c>
      <c r="DV299" s="20">
        <f>Table1[[#This Row],[Check 6 Per Student Savings]]*DU299</f>
        <v>0</v>
      </c>
      <c r="DW299" s="15">
        <f>IF(Table1[[#This Row],[Check 6 Status]]="Continued", Table1[[#This Row],[Check 6 Students Fall]], 0)</f>
        <v>0</v>
      </c>
      <c r="DX299" s="20">
        <f>Table1[[#This Row],[Check 6 Per Student Savings]]*DW299</f>
        <v>0</v>
      </c>
      <c r="DY299" s="15">
        <f>IF(Table1[[#This Row],[Check 6 Status]]="Continued", Table1[[#This Row],[Check 6 Students Spring]], 0)</f>
        <v>0</v>
      </c>
      <c r="DZ299" s="20">
        <f>Table1[[#This Row],[Check 6 Per Student Savings]]*DY299</f>
        <v>0</v>
      </c>
      <c r="EA299" s="15">
        <f t="shared" si="240"/>
        <v>0</v>
      </c>
      <c r="EB299" s="20">
        <f t="shared" si="241"/>
        <v>0</v>
      </c>
      <c r="EC299"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299"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299" s="20">
        <f>Table1[[#This Row],[Grand Total Savings]]/Table1[[#This Row],[Total Award]]</f>
        <v>0</v>
      </c>
      <c r="EF299" s="13"/>
      <c r="EG299" s="13"/>
      <c r="EH299" s="13"/>
      <c r="EI299" s="13"/>
      <c r="EJ299" s="13"/>
      <c r="EK299" s="13"/>
      <c r="EL299" s="13"/>
      <c r="ES299" s="15"/>
      <c r="ET299" s="20"/>
      <c r="EU299" s="15"/>
      <c r="EV299" s="15"/>
      <c r="FB299" s="13"/>
      <c r="FC299" s="13"/>
      <c r="FD299" s="13"/>
      <c r="FE299" s="13"/>
    </row>
    <row r="300" spans="1:161" x14ac:dyDescent="0.25">
      <c r="A300" s="116" t="s">
        <v>1253</v>
      </c>
      <c r="B300" s="125" t="s">
        <v>1115</v>
      </c>
      <c r="C300" s="23" t="s">
        <v>3</v>
      </c>
      <c r="D300" s="56" t="s">
        <v>856</v>
      </c>
      <c r="E300" s="13" t="s">
        <v>171</v>
      </c>
      <c r="F300" s="92">
        <v>4800</v>
      </c>
      <c r="G300" s="88" t="s">
        <v>986</v>
      </c>
      <c r="H300" s="53" t="s">
        <v>1239</v>
      </c>
      <c r="I300" s="53" t="s">
        <v>1240</v>
      </c>
      <c r="J300" s="28" t="s">
        <v>1241</v>
      </c>
      <c r="K300" s="28" t="s">
        <v>304</v>
      </c>
      <c r="L300" s="28" t="s">
        <v>305</v>
      </c>
      <c r="M300" s="13" t="s">
        <v>857</v>
      </c>
      <c r="N300" s="13" t="s">
        <v>857</v>
      </c>
      <c r="O300" s="13" t="s">
        <v>857</v>
      </c>
      <c r="P300" s="20">
        <v>0</v>
      </c>
      <c r="Q300" s="20">
        <v>0</v>
      </c>
      <c r="R300" s="20">
        <v>0</v>
      </c>
      <c r="S300" s="15">
        <v>0</v>
      </c>
      <c r="T300" s="15">
        <v>0</v>
      </c>
      <c r="U300" s="15">
        <v>0</v>
      </c>
      <c r="V300" s="20">
        <v>0</v>
      </c>
      <c r="W300" s="13" t="s">
        <v>144</v>
      </c>
      <c r="X300" s="33"/>
      <c r="Y300" s="33"/>
      <c r="Z300" s="20" t="s">
        <v>858</v>
      </c>
      <c r="AA300" s="32">
        <f t="shared" si="245"/>
        <v>0</v>
      </c>
      <c r="AB300" s="16">
        <v>0</v>
      </c>
      <c r="AC300" s="15">
        <v>0</v>
      </c>
      <c r="AD300" s="16">
        <v>0</v>
      </c>
      <c r="AE300" s="15">
        <v>0</v>
      </c>
      <c r="AF300" s="16">
        <v>0</v>
      </c>
      <c r="AG300" s="15">
        <v>0</v>
      </c>
      <c r="AH300" s="16">
        <v>0</v>
      </c>
      <c r="AI300" s="15">
        <v>0</v>
      </c>
      <c r="AJ300" s="16">
        <v>0</v>
      </c>
      <c r="AK300" s="15">
        <v>0</v>
      </c>
      <c r="AL300" s="16">
        <v>0</v>
      </c>
      <c r="AM300" s="15">
        <v>0</v>
      </c>
      <c r="AN300" s="16">
        <v>0</v>
      </c>
      <c r="AO300" s="16">
        <v>0</v>
      </c>
      <c r="AP300" s="16">
        <v>0</v>
      </c>
      <c r="AQ300" s="16">
        <v>0</v>
      </c>
      <c r="AR300" s="16">
        <v>0</v>
      </c>
      <c r="AS300" s="16">
        <v>0</v>
      </c>
      <c r="AT300" s="16">
        <v>0</v>
      </c>
      <c r="AU300" s="16">
        <v>0</v>
      </c>
      <c r="AV300" s="16">
        <v>0</v>
      </c>
      <c r="AW300" s="16">
        <v>0</v>
      </c>
      <c r="AX300" s="16">
        <v>0</v>
      </c>
      <c r="AY300" s="16">
        <v>0</v>
      </c>
      <c r="AZ300" s="16">
        <v>0</v>
      </c>
      <c r="BA300" s="16">
        <v>0</v>
      </c>
      <c r="BB300" s="16">
        <v>0</v>
      </c>
      <c r="BC300" s="13" t="s">
        <v>858</v>
      </c>
      <c r="BD300" s="16">
        <v>0</v>
      </c>
      <c r="BE300" s="16">
        <v>0</v>
      </c>
      <c r="BF300" s="16">
        <v>0</v>
      </c>
      <c r="BG300" s="16">
        <v>0</v>
      </c>
      <c r="BH300" s="16">
        <v>0</v>
      </c>
      <c r="BI300" s="16">
        <v>0</v>
      </c>
      <c r="BJ300" s="15">
        <v>0</v>
      </c>
      <c r="BK300" s="15">
        <v>0</v>
      </c>
      <c r="BL300" s="15">
        <v>0</v>
      </c>
      <c r="BM300" s="15">
        <v>0</v>
      </c>
      <c r="BN300" s="15">
        <v>0</v>
      </c>
      <c r="BO300" s="33">
        <f>Table1[[#This Row],[Summer 2018 Price Check]]*Table1[[#This Row],[Spring 2019 Students]]</f>
        <v>0</v>
      </c>
      <c r="BP300" s="16">
        <f t="shared" si="226"/>
        <v>0</v>
      </c>
      <c r="BQ300" s="20">
        <f t="shared" si="227"/>
        <v>0</v>
      </c>
      <c r="BR300" s="13" t="s">
        <v>858</v>
      </c>
      <c r="BS300" s="15">
        <v>0</v>
      </c>
      <c r="BT300" s="15">
        <v>0</v>
      </c>
      <c r="BU300" s="15">
        <v>0</v>
      </c>
      <c r="BV300" s="15">
        <f t="shared" si="243"/>
        <v>0</v>
      </c>
      <c r="BW300" s="20"/>
      <c r="BX300" s="33">
        <f t="shared" si="228"/>
        <v>0</v>
      </c>
      <c r="BY300" s="20">
        <v>0</v>
      </c>
      <c r="BZ300" s="32">
        <f>IF(Table1[[#This Row],[Check 3 Status]]="Continued", Table1[[#This Row],[Check 3 Students Summer]], 0)</f>
        <v>0</v>
      </c>
      <c r="CA300" s="33">
        <f>Table1[[#This Row],[Check 3 Per Student Savings]]*BZ300</f>
        <v>0</v>
      </c>
      <c r="CB300" s="32">
        <f>IF(Table1[[#This Row],[Check 3 Status]]="Continued", Table1[[#This Row],[Check 3 Students Fall]], 0)</f>
        <v>0</v>
      </c>
      <c r="CC300" s="33">
        <f>Table1[[#This Row],[Check 3 Per Student Savings]]*CB300</f>
        <v>0</v>
      </c>
      <c r="CD300" s="32">
        <f>IF(Table1[[#This Row],[Check 3 Status]]="Continued", Table1[[#This Row],[Check 3 Students Spring]], 0)</f>
        <v>0</v>
      </c>
      <c r="CE300" s="33">
        <f>Table1[[#This Row],[Check 3 Per Student Savings]]*CD300</f>
        <v>0</v>
      </c>
      <c r="CF300" s="32">
        <f t="shared" si="229"/>
        <v>0</v>
      </c>
      <c r="CG300" s="33">
        <f t="shared" si="230"/>
        <v>0</v>
      </c>
      <c r="CH300" s="33" t="s">
        <v>858</v>
      </c>
      <c r="CI300" s="32">
        <v>0</v>
      </c>
      <c r="CJ300" s="32">
        <v>0</v>
      </c>
      <c r="CK300" s="32">
        <v>0</v>
      </c>
      <c r="CL300" s="32">
        <f t="shared" si="244"/>
        <v>0</v>
      </c>
      <c r="CM300" s="33"/>
      <c r="CN300" s="33">
        <f t="shared" si="231"/>
        <v>0</v>
      </c>
      <c r="CO300" s="15">
        <f>IF(Table1[[#This Row],[Check 4 Status]]="Continued", Table1[[#This Row],[Check 4 Students Summer]], 0)</f>
        <v>0</v>
      </c>
      <c r="CP300" s="20">
        <f>Table1[[#This Row],[Check 4 Per Student Savings]]*CO300</f>
        <v>0</v>
      </c>
      <c r="CQ300" s="32">
        <f>IF(Table1[[#This Row],[Check 4 Status]]="Continued", Table1[[#This Row],[Check 4 Students Fall]], 0)</f>
        <v>0</v>
      </c>
      <c r="CR300" s="33">
        <f>Table1[[#This Row],[Check 4 Per Student Savings]]*CQ300</f>
        <v>0</v>
      </c>
      <c r="CS300" s="15">
        <f>IF(Table1[[#This Row],[Check 4 Status]]="Continued", Table1[[#This Row],[Check 4 Students Spring]], 0)</f>
        <v>0</v>
      </c>
      <c r="CT300" s="20">
        <f>Table1[[#This Row],[Check 4 Per Student Savings]]*CS300</f>
        <v>0</v>
      </c>
      <c r="CU300" s="89">
        <f t="shared" si="232"/>
        <v>0</v>
      </c>
      <c r="CV300" s="20">
        <f t="shared" si="233"/>
        <v>0</v>
      </c>
      <c r="CW300" s="20" t="s">
        <v>858</v>
      </c>
      <c r="CX300" s="15">
        <v>0</v>
      </c>
      <c r="CY300" s="15">
        <v>0</v>
      </c>
      <c r="CZ300" s="15">
        <v>0</v>
      </c>
      <c r="DA300" s="15">
        <f t="shared" si="234"/>
        <v>0</v>
      </c>
      <c r="DB300" s="20"/>
      <c r="DC300" s="20">
        <f t="shared" si="235"/>
        <v>0</v>
      </c>
      <c r="DD300" s="88" t="s">
        <v>986</v>
      </c>
      <c r="DE300" s="15">
        <f>IF(Table1[[#This Row],[Check 5 Status]]="Continued", Table1[[#This Row],[Check 5 Students Summer]], 0)</f>
        <v>0</v>
      </c>
      <c r="DF300" s="20">
        <f>Table1[[#This Row],[Check 5 Per Student Savings]]*DE300</f>
        <v>0</v>
      </c>
      <c r="DG300" s="15">
        <f>IF(Table1[[#This Row],[Check 5 Status]]="Continued", Table1[[#This Row],[Check 5 Students Fall]], 0)</f>
        <v>0</v>
      </c>
      <c r="DH300" s="20">
        <f>Table1[[#This Row],[Check 5 Per Student Savings]]*DG300</f>
        <v>0</v>
      </c>
      <c r="DI300" s="15">
        <f>IF(Table1[[#This Row],[Check 5 Status]]="Continued", Table1[[#This Row],[Check 5 Students Spring]], 0)</f>
        <v>0</v>
      </c>
      <c r="DJ300" s="20">
        <f>Table1[[#This Row],[Check 5 Per Student Savings]]*DI300</f>
        <v>0</v>
      </c>
      <c r="DK300" s="15">
        <f t="shared" si="236"/>
        <v>0</v>
      </c>
      <c r="DL300" s="20">
        <f t="shared" si="237"/>
        <v>0</v>
      </c>
      <c r="DM300" s="20" t="s">
        <v>858</v>
      </c>
      <c r="DN300" s="15">
        <v>0</v>
      </c>
      <c r="DO300" s="15">
        <v>0</v>
      </c>
      <c r="DP300" s="15">
        <v>0</v>
      </c>
      <c r="DQ300" s="15">
        <f t="shared" si="238"/>
        <v>0</v>
      </c>
      <c r="DR300" s="20"/>
      <c r="DS300" s="20">
        <f t="shared" si="239"/>
        <v>0</v>
      </c>
      <c r="DT300" s="88" t="s">
        <v>986</v>
      </c>
      <c r="DU300" s="15">
        <f>IF(Table1[[#This Row],[Check 6 Status]]="Continued", Table1[[#This Row],[Check 6 Students Summer]], 0)</f>
        <v>0</v>
      </c>
      <c r="DV300" s="20">
        <f>Table1[[#This Row],[Check 6 Per Student Savings]]*DU300</f>
        <v>0</v>
      </c>
      <c r="DW300" s="15">
        <f>IF(Table1[[#This Row],[Check 6 Status]]="Continued", Table1[[#This Row],[Check 6 Students Fall]], 0)</f>
        <v>0</v>
      </c>
      <c r="DX300" s="20">
        <f>Table1[[#This Row],[Check 6 Per Student Savings]]*DW300</f>
        <v>0</v>
      </c>
      <c r="DY300" s="15">
        <f>IF(Table1[[#This Row],[Check 6 Status]]="Continued", Table1[[#This Row],[Check 6 Students Spring]], 0)</f>
        <v>0</v>
      </c>
      <c r="DZ300" s="20">
        <f>Table1[[#This Row],[Check 6 Per Student Savings]]*DY300</f>
        <v>0</v>
      </c>
      <c r="EA300" s="15">
        <f t="shared" si="240"/>
        <v>0</v>
      </c>
      <c r="EB300" s="20">
        <f t="shared" si="241"/>
        <v>0</v>
      </c>
      <c r="EC300"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300"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300" s="20">
        <f>Table1[[#This Row],[Grand Total Savings]]/Table1[[#This Row],[Total Award]]</f>
        <v>0</v>
      </c>
      <c r="EF300" s="13"/>
      <c r="EG300" s="13"/>
      <c r="EH300" s="13"/>
      <c r="EI300" s="13"/>
      <c r="EJ300" s="13"/>
      <c r="EK300" s="13"/>
      <c r="EL300" s="13"/>
      <c r="ES300" s="15"/>
      <c r="ET300" s="20"/>
      <c r="EU300" s="15"/>
      <c r="EV300" s="15"/>
      <c r="FB300" s="13"/>
      <c r="FC300" s="13"/>
      <c r="FD300" s="13"/>
      <c r="FE300" s="13"/>
    </row>
    <row r="301" spans="1:161" x14ac:dyDescent="0.25">
      <c r="A301" s="116" t="s">
        <v>1254</v>
      </c>
      <c r="B301" s="125" t="s">
        <v>1115</v>
      </c>
      <c r="C301" s="23" t="s">
        <v>3</v>
      </c>
      <c r="D301" s="56" t="s">
        <v>856</v>
      </c>
      <c r="E301" s="13" t="s">
        <v>262</v>
      </c>
      <c r="F301" s="92">
        <v>2800</v>
      </c>
      <c r="G301" s="88" t="s">
        <v>986</v>
      </c>
      <c r="H301" s="53" t="s">
        <v>1255</v>
      </c>
      <c r="I301" s="53" t="s">
        <v>1256</v>
      </c>
      <c r="J301" s="28" t="s">
        <v>878</v>
      </c>
      <c r="K301" s="28" t="s">
        <v>1097</v>
      </c>
      <c r="L301" s="28" t="s">
        <v>201</v>
      </c>
      <c r="M301" s="13" t="s">
        <v>857</v>
      </c>
      <c r="N301" s="13" t="s">
        <v>857</v>
      </c>
      <c r="O301" s="13" t="s">
        <v>857</v>
      </c>
      <c r="P301" s="20">
        <v>0</v>
      </c>
      <c r="Q301" s="20">
        <v>0</v>
      </c>
      <c r="R301" s="20">
        <v>0</v>
      </c>
      <c r="S301" s="15">
        <v>0</v>
      </c>
      <c r="T301" s="15">
        <v>0</v>
      </c>
      <c r="U301" s="15">
        <v>0</v>
      </c>
      <c r="V301" s="20">
        <v>0</v>
      </c>
      <c r="W301" s="13" t="s">
        <v>144</v>
      </c>
      <c r="X301" s="33"/>
      <c r="Y301" s="33"/>
      <c r="Z301" s="20" t="s">
        <v>858</v>
      </c>
      <c r="AA301" s="32">
        <f t="shared" si="245"/>
        <v>0</v>
      </c>
      <c r="AB301" s="16">
        <v>0</v>
      </c>
      <c r="AC301" s="15">
        <v>0</v>
      </c>
      <c r="AD301" s="16">
        <v>0</v>
      </c>
      <c r="AE301" s="15">
        <v>0</v>
      </c>
      <c r="AF301" s="16">
        <v>0</v>
      </c>
      <c r="AG301" s="15">
        <v>0</v>
      </c>
      <c r="AH301" s="16">
        <v>0</v>
      </c>
      <c r="AI301" s="15">
        <v>0</v>
      </c>
      <c r="AJ301" s="16">
        <v>0</v>
      </c>
      <c r="AK301" s="15">
        <v>0</v>
      </c>
      <c r="AL301" s="16">
        <v>0</v>
      </c>
      <c r="AM301" s="15">
        <v>0</v>
      </c>
      <c r="AN301" s="16">
        <v>0</v>
      </c>
      <c r="AO301" s="16">
        <v>0</v>
      </c>
      <c r="AP301" s="16">
        <v>0</v>
      </c>
      <c r="AQ301" s="16">
        <v>0</v>
      </c>
      <c r="AR301" s="16">
        <v>0</v>
      </c>
      <c r="AS301" s="16">
        <v>0</v>
      </c>
      <c r="AT301" s="16">
        <v>0</v>
      </c>
      <c r="AU301" s="16">
        <v>0</v>
      </c>
      <c r="AV301" s="16">
        <v>0</v>
      </c>
      <c r="AW301" s="16">
        <v>0</v>
      </c>
      <c r="AX301" s="16">
        <v>0</v>
      </c>
      <c r="AY301" s="16">
        <v>0</v>
      </c>
      <c r="AZ301" s="16">
        <v>0</v>
      </c>
      <c r="BA301" s="16">
        <v>0</v>
      </c>
      <c r="BB301" s="16">
        <v>0</v>
      </c>
      <c r="BC301" s="13" t="s">
        <v>858</v>
      </c>
      <c r="BD301" s="16">
        <v>0</v>
      </c>
      <c r="BE301" s="16">
        <v>0</v>
      </c>
      <c r="BF301" s="16">
        <v>0</v>
      </c>
      <c r="BG301" s="16">
        <v>0</v>
      </c>
      <c r="BH301" s="16">
        <v>0</v>
      </c>
      <c r="BI301" s="16">
        <v>0</v>
      </c>
      <c r="BJ301" s="15">
        <v>0</v>
      </c>
      <c r="BK301" s="15">
        <v>0</v>
      </c>
      <c r="BL301" s="15">
        <v>0</v>
      </c>
      <c r="BM301" s="15">
        <v>0</v>
      </c>
      <c r="BN301" s="15">
        <v>0</v>
      </c>
      <c r="BO301" s="33">
        <f>Table1[[#This Row],[Summer 2018 Price Check]]*Table1[[#This Row],[Spring 2019 Students]]</f>
        <v>0</v>
      </c>
      <c r="BP301" s="16">
        <f t="shared" si="226"/>
        <v>0</v>
      </c>
      <c r="BQ301" s="20">
        <f t="shared" si="227"/>
        <v>0</v>
      </c>
      <c r="BR301" s="13" t="s">
        <v>858</v>
      </c>
      <c r="BS301" s="15">
        <v>0</v>
      </c>
      <c r="BT301" s="15">
        <v>0</v>
      </c>
      <c r="BU301" s="15">
        <v>0</v>
      </c>
      <c r="BV301" s="15">
        <f t="shared" si="243"/>
        <v>0</v>
      </c>
      <c r="BW301" s="20"/>
      <c r="BX301" s="33">
        <f t="shared" si="228"/>
        <v>0</v>
      </c>
      <c r="BY301" s="20">
        <v>0</v>
      </c>
      <c r="BZ301" s="32">
        <f>IF(Table1[[#This Row],[Check 3 Status]]="Continued", Table1[[#This Row],[Check 3 Students Summer]], 0)</f>
        <v>0</v>
      </c>
      <c r="CA301" s="33">
        <f>Table1[[#This Row],[Check 3 Per Student Savings]]*BZ301</f>
        <v>0</v>
      </c>
      <c r="CB301" s="32">
        <f>IF(Table1[[#This Row],[Check 3 Status]]="Continued", Table1[[#This Row],[Check 3 Students Fall]], 0)</f>
        <v>0</v>
      </c>
      <c r="CC301" s="33">
        <f>Table1[[#This Row],[Check 3 Per Student Savings]]*CB301</f>
        <v>0</v>
      </c>
      <c r="CD301" s="32">
        <f>IF(Table1[[#This Row],[Check 3 Status]]="Continued", Table1[[#This Row],[Check 3 Students Spring]], 0)</f>
        <v>0</v>
      </c>
      <c r="CE301" s="33">
        <f>Table1[[#This Row],[Check 3 Per Student Savings]]*CD301</f>
        <v>0</v>
      </c>
      <c r="CF301" s="32">
        <f t="shared" si="229"/>
        <v>0</v>
      </c>
      <c r="CG301" s="33">
        <f t="shared" si="230"/>
        <v>0</v>
      </c>
      <c r="CH301" s="33" t="s">
        <v>858</v>
      </c>
      <c r="CI301" s="32">
        <v>0</v>
      </c>
      <c r="CJ301" s="32">
        <v>0</v>
      </c>
      <c r="CK301" s="32">
        <v>0</v>
      </c>
      <c r="CL301" s="32">
        <f t="shared" si="244"/>
        <v>0</v>
      </c>
      <c r="CM301" s="33"/>
      <c r="CN301" s="33">
        <f t="shared" si="231"/>
        <v>0</v>
      </c>
      <c r="CO301" s="15">
        <f>IF(Table1[[#This Row],[Check 4 Status]]="Continued", Table1[[#This Row],[Check 4 Students Summer]], 0)</f>
        <v>0</v>
      </c>
      <c r="CP301" s="20">
        <f>Table1[[#This Row],[Check 4 Per Student Savings]]*CO301</f>
        <v>0</v>
      </c>
      <c r="CQ301" s="32">
        <f>IF(Table1[[#This Row],[Check 4 Status]]="Continued", Table1[[#This Row],[Check 4 Students Fall]], 0)</f>
        <v>0</v>
      </c>
      <c r="CR301" s="33">
        <f>Table1[[#This Row],[Check 4 Per Student Savings]]*CQ301</f>
        <v>0</v>
      </c>
      <c r="CS301" s="15">
        <f>IF(Table1[[#This Row],[Check 4 Status]]="Continued", Table1[[#This Row],[Check 4 Students Spring]], 0)</f>
        <v>0</v>
      </c>
      <c r="CT301" s="20">
        <f>Table1[[#This Row],[Check 4 Per Student Savings]]*CS301</f>
        <v>0</v>
      </c>
      <c r="CU301" s="89">
        <f t="shared" si="232"/>
        <v>0</v>
      </c>
      <c r="CV301" s="20">
        <f t="shared" si="233"/>
        <v>0</v>
      </c>
      <c r="CW301" s="20" t="s">
        <v>858</v>
      </c>
      <c r="CX301" s="15">
        <v>0</v>
      </c>
      <c r="CY301" s="15">
        <v>0</v>
      </c>
      <c r="CZ301" s="15">
        <v>0</v>
      </c>
      <c r="DA301" s="15">
        <f t="shared" si="234"/>
        <v>0</v>
      </c>
      <c r="DB301" s="20"/>
      <c r="DC301" s="20">
        <f t="shared" si="235"/>
        <v>0</v>
      </c>
      <c r="DD301" s="88" t="s">
        <v>986</v>
      </c>
      <c r="DE301" s="15">
        <f>IF(Table1[[#This Row],[Check 5 Status]]="Continued", Table1[[#This Row],[Check 5 Students Summer]], 0)</f>
        <v>0</v>
      </c>
      <c r="DF301" s="20">
        <f>Table1[[#This Row],[Check 5 Per Student Savings]]*DE301</f>
        <v>0</v>
      </c>
      <c r="DG301" s="15">
        <f>IF(Table1[[#This Row],[Check 5 Status]]="Continued", Table1[[#This Row],[Check 5 Students Fall]], 0)</f>
        <v>0</v>
      </c>
      <c r="DH301" s="20">
        <f>Table1[[#This Row],[Check 5 Per Student Savings]]*DG301</f>
        <v>0</v>
      </c>
      <c r="DI301" s="15">
        <f>IF(Table1[[#This Row],[Check 5 Status]]="Continued", Table1[[#This Row],[Check 5 Students Spring]], 0)</f>
        <v>0</v>
      </c>
      <c r="DJ301" s="20">
        <f>Table1[[#This Row],[Check 5 Per Student Savings]]*DI301</f>
        <v>0</v>
      </c>
      <c r="DK301" s="15">
        <f t="shared" si="236"/>
        <v>0</v>
      </c>
      <c r="DL301" s="20">
        <f t="shared" si="237"/>
        <v>0</v>
      </c>
      <c r="DM301" s="20" t="s">
        <v>858</v>
      </c>
      <c r="DN301" s="15">
        <v>0</v>
      </c>
      <c r="DO301" s="15">
        <v>0</v>
      </c>
      <c r="DP301" s="15">
        <v>0</v>
      </c>
      <c r="DQ301" s="15">
        <f t="shared" si="238"/>
        <v>0</v>
      </c>
      <c r="DR301" s="20"/>
      <c r="DS301" s="20">
        <f t="shared" si="239"/>
        <v>0</v>
      </c>
      <c r="DT301" s="88" t="s">
        <v>986</v>
      </c>
      <c r="DU301" s="15">
        <f>IF(Table1[[#This Row],[Check 6 Status]]="Continued", Table1[[#This Row],[Check 6 Students Summer]], 0)</f>
        <v>0</v>
      </c>
      <c r="DV301" s="20">
        <f>Table1[[#This Row],[Check 6 Per Student Savings]]*DU301</f>
        <v>0</v>
      </c>
      <c r="DW301" s="15">
        <f>IF(Table1[[#This Row],[Check 6 Status]]="Continued", Table1[[#This Row],[Check 6 Students Fall]], 0)</f>
        <v>0</v>
      </c>
      <c r="DX301" s="20">
        <f>Table1[[#This Row],[Check 6 Per Student Savings]]*DW301</f>
        <v>0</v>
      </c>
      <c r="DY301" s="15">
        <f>IF(Table1[[#This Row],[Check 6 Status]]="Continued", Table1[[#This Row],[Check 6 Students Spring]], 0)</f>
        <v>0</v>
      </c>
      <c r="DZ301" s="20">
        <f>Table1[[#This Row],[Check 6 Per Student Savings]]*DY301</f>
        <v>0</v>
      </c>
      <c r="EA301" s="15">
        <f t="shared" si="240"/>
        <v>0</v>
      </c>
      <c r="EB301" s="20">
        <f t="shared" si="241"/>
        <v>0</v>
      </c>
      <c r="EC301"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301"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301" s="20">
        <f>Table1[[#This Row],[Grand Total Savings]]/Table1[[#This Row],[Total Award]]</f>
        <v>0</v>
      </c>
      <c r="EF301" s="13"/>
      <c r="EG301" s="13"/>
      <c r="EH301" s="13"/>
      <c r="EI301" s="13"/>
      <c r="EJ301" s="13"/>
      <c r="EK301" s="13"/>
      <c r="EL301" s="13"/>
      <c r="ES301" s="15"/>
      <c r="ET301" s="20"/>
      <c r="EU301" s="15"/>
      <c r="EV301" s="15"/>
      <c r="FB301" s="13"/>
      <c r="FC301" s="13"/>
      <c r="FD301" s="13"/>
      <c r="FE301" s="13"/>
    </row>
    <row r="302" spans="1:161" x14ac:dyDescent="0.25">
      <c r="A302" s="116" t="s">
        <v>1257</v>
      </c>
      <c r="B302" s="125" t="s">
        <v>1115</v>
      </c>
      <c r="C302" s="23" t="s">
        <v>3</v>
      </c>
      <c r="D302" s="56" t="s">
        <v>856</v>
      </c>
      <c r="E302" s="13" t="s">
        <v>285</v>
      </c>
      <c r="F302" s="92">
        <v>2800</v>
      </c>
      <c r="G302" s="88" t="s">
        <v>1116</v>
      </c>
      <c r="H302" s="53" t="s">
        <v>1258</v>
      </c>
      <c r="I302" s="53" t="s">
        <v>1259</v>
      </c>
      <c r="J302" s="28" t="s">
        <v>1066</v>
      </c>
      <c r="K302" s="28" t="s">
        <v>1260</v>
      </c>
      <c r="L302" s="28" t="s">
        <v>188</v>
      </c>
      <c r="M302" s="13" t="s">
        <v>857</v>
      </c>
      <c r="N302" s="13" t="s">
        <v>857</v>
      </c>
      <c r="O302" s="13" t="s">
        <v>857</v>
      </c>
      <c r="P302" s="20">
        <v>0</v>
      </c>
      <c r="Q302" s="20">
        <v>0</v>
      </c>
      <c r="R302" s="20">
        <v>0</v>
      </c>
      <c r="S302" s="15">
        <v>0</v>
      </c>
      <c r="T302" s="15">
        <v>0</v>
      </c>
      <c r="U302" s="15">
        <v>0</v>
      </c>
      <c r="V302" s="20">
        <v>0</v>
      </c>
      <c r="W302" s="13" t="s">
        <v>144</v>
      </c>
      <c r="X302" s="33"/>
      <c r="Y302" s="33"/>
      <c r="Z302" s="20" t="s">
        <v>858</v>
      </c>
      <c r="AA302" s="32">
        <f t="shared" si="245"/>
        <v>0</v>
      </c>
      <c r="AB302" s="16">
        <v>0</v>
      </c>
      <c r="AC302" s="15">
        <v>0</v>
      </c>
      <c r="AD302" s="16">
        <v>0</v>
      </c>
      <c r="AE302" s="15">
        <v>0</v>
      </c>
      <c r="AF302" s="16">
        <v>0</v>
      </c>
      <c r="AG302" s="15">
        <v>0</v>
      </c>
      <c r="AH302" s="16">
        <v>0</v>
      </c>
      <c r="AI302" s="15">
        <v>0</v>
      </c>
      <c r="AJ302" s="16">
        <v>0</v>
      </c>
      <c r="AK302" s="15">
        <v>0</v>
      </c>
      <c r="AL302" s="16">
        <v>0</v>
      </c>
      <c r="AM302" s="15">
        <v>0</v>
      </c>
      <c r="AN302" s="16">
        <v>0</v>
      </c>
      <c r="AO302" s="16">
        <v>0</v>
      </c>
      <c r="AP302" s="16">
        <v>0</v>
      </c>
      <c r="AQ302" s="16">
        <v>0</v>
      </c>
      <c r="AR302" s="16">
        <v>0</v>
      </c>
      <c r="AS302" s="16">
        <v>0</v>
      </c>
      <c r="AT302" s="16">
        <v>0</v>
      </c>
      <c r="AU302" s="16">
        <v>0</v>
      </c>
      <c r="AV302" s="16">
        <v>0</v>
      </c>
      <c r="AW302" s="16">
        <v>0</v>
      </c>
      <c r="AX302" s="16">
        <v>0</v>
      </c>
      <c r="AY302" s="16">
        <v>0</v>
      </c>
      <c r="AZ302" s="16">
        <v>0</v>
      </c>
      <c r="BA302" s="16">
        <v>0</v>
      </c>
      <c r="BB302" s="16">
        <v>0</v>
      </c>
      <c r="BC302" s="13" t="s">
        <v>858</v>
      </c>
      <c r="BD302" s="16">
        <v>0</v>
      </c>
      <c r="BE302" s="16">
        <v>0</v>
      </c>
      <c r="BF302" s="16">
        <v>0</v>
      </c>
      <c r="BG302" s="16">
        <v>0</v>
      </c>
      <c r="BH302" s="16">
        <v>0</v>
      </c>
      <c r="BI302" s="16">
        <v>0</v>
      </c>
      <c r="BJ302" s="15">
        <v>0</v>
      </c>
      <c r="BK302" s="15">
        <v>0</v>
      </c>
      <c r="BL302" s="15">
        <v>0</v>
      </c>
      <c r="BM302" s="15">
        <v>0</v>
      </c>
      <c r="BN302" s="15">
        <v>0</v>
      </c>
      <c r="BO302" s="33">
        <f>Table1[[#This Row],[Summer 2018 Price Check]]*Table1[[#This Row],[Spring 2019 Students]]</f>
        <v>0</v>
      </c>
      <c r="BP302" s="16">
        <f t="shared" si="226"/>
        <v>0</v>
      </c>
      <c r="BQ302" s="20">
        <f t="shared" si="227"/>
        <v>0</v>
      </c>
      <c r="BR302" s="13" t="s">
        <v>858</v>
      </c>
      <c r="BS302" s="15">
        <v>0</v>
      </c>
      <c r="BT302" s="15">
        <v>0</v>
      </c>
      <c r="BU302" s="15">
        <v>0</v>
      </c>
      <c r="BV302" s="15">
        <f t="shared" si="243"/>
        <v>0</v>
      </c>
      <c r="BW302" s="20"/>
      <c r="BX302" s="33">
        <f t="shared" si="228"/>
        <v>0</v>
      </c>
      <c r="BY302" s="20">
        <v>0</v>
      </c>
      <c r="BZ302" s="32">
        <f>IF(Table1[[#This Row],[Check 3 Status]]="Continued", Table1[[#This Row],[Check 3 Students Summer]], 0)</f>
        <v>0</v>
      </c>
      <c r="CA302" s="33">
        <f>Table1[[#This Row],[Check 3 Per Student Savings]]*BZ302</f>
        <v>0</v>
      </c>
      <c r="CB302" s="32">
        <f>IF(Table1[[#This Row],[Check 3 Status]]="Continued", Table1[[#This Row],[Check 3 Students Fall]], 0)</f>
        <v>0</v>
      </c>
      <c r="CC302" s="33">
        <f>Table1[[#This Row],[Check 3 Per Student Savings]]*CB302</f>
        <v>0</v>
      </c>
      <c r="CD302" s="32">
        <f>IF(Table1[[#This Row],[Check 3 Status]]="Continued", Table1[[#This Row],[Check 3 Students Spring]], 0)</f>
        <v>0</v>
      </c>
      <c r="CE302" s="33">
        <f>Table1[[#This Row],[Check 3 Per Student Savings]]*CD302</f>
        <v>0</v>
      </c>
      <c r="CF302" s="32">
        <f t="shared" si="229"/>
        <v>0</v>
      </c>
      <c r="CG302" s="33">
        <f t="shared" si="230"/>
        <v>0</v>
      </c>
      <c r="CH302" s="33" t="s">
        <v>858</v>
      </c>
      <c r="CI302" s="32">
        <v>0</v>
      </c>
      <c r="CJ302" s="32">
        <v>0</v>
      </c>
      <c r="CK302" s="32">
        <v>0</v>
      </c>
      <c r="CL302" s="32">
        <f t="shared" si="244"/>
        <v>0</v>
      </c>
      <c r="CM302" s="33"/>
      <c r="CN302" s="33">
        <f t="shared" si="231"/>
        <v>0</v>
      </c>
      <c r="CO302" s="15">
        <f>IF(Table1[[#This Row],[Check 4 Status]]="Continued", Table1[[#This Row],[Check 4 Students Summer]], 0)</f>
        <v>0</v>
      </c>
      <c r="CP302" s="20">
        <f>Table1[[#This Row],[Check 4 Per Student Savings]]*CO302</f>
        <v>0</v>
      </c>
      <c r="CQ302" s="32">
        <f>IF(Table1[[#This Row],[Check 4 Status]]="Continued", Table1[[#This Row],[Check 4 Students Fall]], 0)</f>
        <v>0</v>
      </c>
      <c r="CR302" s="33">
        <f>Table1[[#This Row],[Check 4 Per Student Savings]]*CQ302</f>
        <v>0</v>
      </c>
      <c r="CS302" s="15">
        <f>IF(Table1[[#This Row],[Check 4 Status]]="Continued", Table1[[#This Row],[Check 4 Students Spring]], 0)</f>
        <v>0</v>
      </c>
      <c r="CT302" s="20">
        <f>Table1[[#This Row],[Check 4 Per Student Savings]]*CS302</f>
        <v>0</v>
      </c>
      <c r="CU302" s="89">
        <f t="shared" si="232"/>
        <v>0</v>
      </c>
      <c r="CV302" s="20">
        <f t="shared" si="233"/>
        <v>0</v>
      </c>
      <c r="CW302" s="20" t="s">
        <v>858</v>
      </c>
      <c r="CX302" s="15">
        <v>0</v>
      </c>
      <c r="CY302" s="15">
        <v>0</v>
      </c>
      <c r="CZ302" s="15">
        <v>0</v>
      </c>
      <c r="DA302" s="15">
        <f t="shared" si="234"/>
        <v>0</v>
      </c>
      <c r="DB302" s="20"/>
      <c r="DC302" s="20">
        <f t="shared" si="235"/>
        <v>0</v>
      </c>
      <c r="DD302" s="88" t="s">
        <v>1116</v>
      </c>
      <c r="DE302" s="15">
        <f>IF(Table1[[#This Row],[Check 5 Status]]="Continued", Table1[[#This Row],[Check 5 Students Summer]], 0)</f>
        <v>0</v>
      </c>
      <c r="DF302" s="20">
        <f>Table1[[#This Row],[Check 5 Per Student Savings]]*DE302</f>
        <v>0</v>
      </c>
      <c r="DG302" s="15">
        <f>IF(Table1[[#This Row],[Check 5 Status]]="Continued", Table1[[#This Row],[Check 5 Students Fall]], 0)</f>
        <v>0</v>
      </c>
      <c r="DH302" s="20">
        <f>Table1[[#This Row],[Check 5 Per Student Savings]]*DG302</f>
        <v>0</v>
      </c>
      <c r="DI302" s="15">
        <f>IF(Table1[[#This Row],[Check 5 Status]]="Continued", Table1[[#This Row],[Check 5 Students Spring]], 0)</f>
        <v>0</v>
      </c>
      <c r="DJ302" s="20">
        <f>Table1[[#This Row],[Check 5 Per Student Savings]]*DI302</f>
        <v>0</v>
      </c>
      <c r="DK302" s="15">
        <f t="shared" si="236"/>
        <v>0</v>
      </c>
      <c r="DL302" s="20">
        <f t="shared" si="237"/>
        <v>0</v>
      </c>
      <c r="DM302" s="20" t="s">
        <v>858</v>
      </c>
      <c r="DN302" s="15">
        <v>0</v>
      </c>
      <c r="DO302" s="15">
        <v>0</v>
      </c>
      <c r="DP302" s="15">
        <v>0</v>
      </c>
      <c r="DQ302" s="15">
        <f t="shared" si="238"/>
        <v>0</v>
      </c>
      <c r="DR302" s="20"/>
      <c r="DS302" s="20">
        <f t="shared" si="239"/>
        <v>0</v>
      </c>
      <c r="DT302" s="88" t="s">
        <v>1116</v>
      </c>
      <c r="DU302" s="15">
        <f>IF(Table1[[#This Row],[Check 6 Status]]="Continued", Table1[[#This Row],[Check 6 Students Summer]], 0)</f>
        <v>0</v>
      </c>
      <c r="DV302" s="20">
        <f>Table1[[#This Row],[Check 6 Per Student Savings]]*DU302</f>
        <v>0</v>
      </c>
      <c r="DW302" s="15">
        <f>IF(Table1[[#This Row],[Check 6 Status]]="Continued", Table1[[#This Row],[Check 6 Students Fall]], 0)</f>
        <v>0</v>
      </c>
      <c r="DX302" s="20">
        <f>Table1[[#This Row],[Check 6 Per Student Savings]]*DW302</f>
        <v>0</v>
      </c>
      <c r="DY302" s="15">
        <f>IF(Table1[[#This Row],[Check 6 Status]]="Continued", Table1[[#This Row],[Check 6 Students Spring]], 0)</f>
        <v>0</v>
      </c>
      <c r="DZ302" s="20">
        <f>Table1[[#This Row],[Check 6 Per Student Savings]]*DY302</f>
        <v>0</v>
      </c>
      <c r="EA302" s="15">
        <f t="shared" si="240"/>
        <v>0</v>
      </c>
      <c r="EB302" s="20">
        <f t="shared" si="241"/>
        <v>0</v>
      </c>
      <c r="EC302"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302"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302" s="20">
        <f>Table1[[#This Row],[Grand Total Savings]]/Table1[[#This Row],[Total Award]]</f>
        <v>0</v>
      </c>
      <c r="EF302" s="13"/>
      <c r="EG302" s="13"/>
      <c r="EH302" s="13"/>
      <c r="EI302" s="13"/>
      <c r="EJ302" s="13"/>
      <c r="EK302" s="13"/>
      <c r="EL302" s="13"/>
      <c r="ES302" s="15"/>
      <c r="ET302" s="20"/>
      <c r="EU302" s="15"/>
      <c r="EV302" s="15"/>
      <c r="FB302" s="13"/>
      <c r="FC302" s="13"/>
      <c r="FD302" s="13"/>
      <c r="FE302" s="13"/>
    </row>
    <row r="303" spans="1:161" x14ac:dyDescent="0.25">
      <c r="A303" s="116" t="s">
        <v>1261</v>
      </c>
      <c r="B303" s="125" t="s">
        <v>1115</v>
      </c>
      <c r="C303" s="23" t="s">
        <v>3</v>
      </c>
      <c r="D303" s="56" t="s">
        <v>856</v>
      </c>
      <c r="E303" s="13" t="s">
        <v>477</v>
      </c>
      <c r="F303" s="92">
        <v>4800</v>
      </c>
      <c r="G303" s="88" t="s">
        <v>1116</v>
      </c>
      <c r="H303" s="53" t="s">
        <v>1262</v>
      </c>
      <c r="I303" s="53" t="s">
        <v>1263</v>
      </c>
      <c r="J303" s="28" t="s">
        <v>310</v>
      </c>
      <c r="K303" s="28" t="s">
        <v>311</v>
      </c>
      <c r="L303" s="28" t="s">
        <v>162</v>
      </c>
      <c r="M303" s="13" t="s">
        <v>857</v>
      </c>
      <c r="N303" s="13" t="s">
        <v>857</v>
      </c>
      <c r="O303" s="13" t="s">
        <v>857</v>
      </c>
      <c r="P303" s="20">
        <v>0</v>
      </c>
      <c r="Q303" s="20">
        <v>0</v>
      </c>
      <c r="R303" s="20">
        <v>0</v>
      </c>
      <c r="S303" s="15">
        <v>0</v>
      </c>
      <c r="T303" s="15">
        <v>0</v>
      </c>
      <c r="U303" s="15">
        <v>0</v>
      </c>
      <c r="V303" s="20">
        <v>0</v>
      </c>
      <c r="W303" s="13" t="s">
        <v>144</v>
      </c>
      <c r="X303" s="33"/>
      <c r="Y303" s="33"/>
      <c r="Z303" s="20" t="s">
        <v>858</v>
      </c>
      <c r="AA303" s="32">
        <f t="shared" si="245"/>
        <v>0</v>
      </c>
      <c r="AB303" s="16">
        <v>0</v>
      </c>
      <c r="AC303" s="15">
        <v>0</v>
      </c>
      <c r="AD303" s="16">
        <v>0</v>
      </c>
      <c r="AE303" s="15">
        <v>0</v>
      </c>
      <c r="AF303" s="16">
        <v>0</v>
      </c>
      <c r="AG303" s="15">
        <v>0</v>
      </c>
      <c r="AH303" s="16">
        <v>0</v>
      </c>
      <c r="AI303" s="15">
        <v>0</v>
      </c>
      <c r="AJ303" s="16">
        <v>0</v>
      </c>
      <c r="AK303" s="15">
        <v>0</v>
      </c>
      <c r="AL303" s="16">
        <v>0</v>
      </c>
      <c r="AM303" s="15">
        <v>0</v>
      </c>
      <c r="AN303" s="16">
        <v>0</v>
      </c>
      <c r="AO303" s="16">
        <v>0</v>
      </c>
      <c r="AP303" s="16">
        <v>0</v>
      </c>
      <c r="AQ303" s="16">
        <v>0</v>
      </c>
      <c r="AR303" s="16">
        <v>0</v>
      </c>
      <c r="AS303" s="16">
        <v>0</v>
      </c>
      <c r="AT303" s="16">
        <v>0</v>
      </c>
      <c r="AU303" s="16">
        <v>0</v>
      </c>
      <c r="AV303" s="16">
        <v>0</v>
      </c>
      <c r="AW303" s="16">
        <v>0</v>
      </c>
      <c r="AX303" s="16">
        <v>0</v>
      </c>
      <c r="AY303" s="16">
        <v>0</v>
      </c>
      <c r="AZ303" s="16">
        <v>0</v>
      </c>
      <c r="BA303" s="16">
        <v>0</v>
      </c>
      <c r="BB303" s="16">
        <v>0</v>
      </c>
      <c r="BC303" s="13" t="s">
        <v>858</v>
      </c>
      <c r="BD303" s="16">
        <v>0</v>
      </c>
      <c r="BE303" s="16">
        <v>0</v>
      </c>
      <c r="BF303" s="16">
        <v>0</v>
      </c>
      <c r="BG303" s="16">
        <v>0</v>
      </c>
      <c r="BH303" s="16">
        <v>0</v>
      </c>
      <c r="BI303" s="16">
        <v>0</v>
      </c>
      <c r="BJ303" s="15">
        <v>0</v>
      </c>
      <c r="BK303" s="15">
        <v>0</v>
      </c>
      <c r="BL303" s="15">
        <v>0</v>
      </c>
      <c r="BM303" s="15">
        <v>0</v>
      </c>
      <c r="BN303" s="15">
        <v>0</v>
      </c>
      <c r="BO303" s="33">
        <f>Table1[[#This Row],[Summer 2018 Price Check]]*Table1[[#This Row],[Spring 2019 Students]]</f>
        <v>0</v>
      </c>
      <c r="BP303" s="16">
        <f t="shared" si="226"/>
        <v>0</v>
      </c>
      <c r="BQ303" s="20">
        <f t="shared" si="227"/>
        <v>0</v>
      </c>
      <c r="BR303" s="13" t="s">
        <v>858</v>
      </c>
      <c r="BS303" s="15">
        <v>0</v>
      </c>
      <c r="BT303" s="15">
        <v>0</v>
      </c>
      <c r="BU303" s="15">
        <v>0</v>
      </c>
      <c r="BV303" s="15">
        <f t="shared" si="243"/>
        <v>0</v>
      </c>
      <c r="BW303" s="20"/>
      <c r="BX303" s="33">
        <f t="shared" si="228"/>
        <v>0</v>
      </c>
      <c r="BY303" s="20">
        <v>0</v>
      </c>
      <c r="BZ303" s="32">
        <f>IF(Table1[[#This Row],[Check 3 Status]]="Continued", Table1[[#This Row],[Check 3 Students Summer]], 0)</f>
        <v>0</v>
      </c>
      <c r="CA303" s="33">
        <f>Table1[[#This Row],[Check 3 Per Student Savings]]*BZ303</f>
        <v>0</v>
      </c>
      <c r="CB303" s="32">
        <f>IF(Table1[[#This Row],[Check 3 Status]]="Continued", Table1[[#This Row],[Check 3 Students Fall]], 0)</f>
        <v>0</v>
      </c>
      <c r="CC303" s="33">
        <f>Table1[[#This Row],[Check 3 Per Student Savings]]*CB303</f>
        <v>0</v>
      </c>
      <c r="CD303" s="32">
        <f>IF(Table1[[#This Row],[Check 3 Status]]="Continued", Table1[[#This Row],[Check 3 Students Spring]], 0)</f>
        <v>0</v>
      </c>
      <c r="CE303" s="33">
        <f>Table1[[#This Row],[Check 3 Per Student Savings]]*CD303</f>
        <v>0</v>
      </c>
      <c r="CF303" s="32">
        <f t="shared" si="229"/>
        <v>0</v>
      </c>
      <c r="CG303" s="33">
        <f t="shared" si="230"/>
        <v>0</v>
      </c>
      <c r="CH303" s="33" t="s">
        <v>858</v>
      </c>
      <c r="CI303" s="32">
        <v>0</v>
      </c>
      <c r="CJ303" s="32">
        <v>0</v>
      </c>
      <c r="CK303" s="32">
        <v>0</v>
      </c>
      <c r="CL303" s="32">
        <f t="shared" si="244"/>
        <v>0</v>
      </c>
      <c r="CM303" s="33"/>
      <c r="CN303" s="33">
        <f t="shared" si="231"/>
        <v>0</v>
      </c>
      <c r="CO303" s="15">
        <f>IF(Table1[[#This Row],[Check 4 Status]]="Continued", Table1[[#This Row],[Check 4 Students Summer]], 0)</f>
        <v>0</v>
      </c>
      <c r="CP303" s="20">
        <f>Table1[[#This Row],[Check 4 Per Student Savings]]*CO303</f>
        <v>0</v>
      </c>
      <c r="CQ303" s="32">
        <f>IF(Table1[[#This Row],[Check 4 Status]]="Continued", Table1[[#This Row],[Check 4 Students Fall]], 0)</f>
        <v>0</v>
      </c>
      <c r="CR303" s="33">
        <f>Table1[[#This Row],[Check 4 Per Student Savings]]*CQ303</f>
        <v>0</v>
      </c>
      <c r="CS303" s="15">
        <f>IF(Table1[[#This Row],[Check 4 Status]]="Continued", Table1[[#This Row],[Check 4 Students Spring]], 0)</f>
        <v>0</v>
      </c>
      <c r="CT303" s="20">
        <f>Table1[[#This Row],[Check 4 Per Student Savings]]*CS303</f>
        <v>0</v>
      </c>
      <c r="CU303" s="89">
        <f t="shared" si="232"/>
        <v>0</v>
      </c>
      <c r="CV303" s="20">
        <f t="shared" si="233"/>
        <v>0</v>
      </c>
      <c r="CW303" s="20" t="s">
        <v>858</v>
      </c>
      <c r="CX303" s="15">
        <v>0</v>
      </c>
      <c r="CY303" s="15">
        <v>0</v>
      </c>
      <c r="CZ303" s="15">
        <v>0</v>
      </c>
      <c r="DA303" s="15">
        <f t="shared" si="234"/>
        <v>0</v>
      </c>
      <c r="DB303" s="20"/>
      <c r="DC303" s="20">
        <f t="shared" si="235"/>
        <v>0</v>
      </c>
      <c r="DD303" s="88" t="s">
        <v>1116</v>
      </c>
      <c r="DE303" s="15">
        <f>IF(Table1[[#This Row],[Check 5 Status]]="Continued", Table1[[#This Row],[Check 5 Students Summer]], 0)</f>
        <v>0</v>
      </c>
      <c r="DF303" s="20">
        <f>Table1[[#This Row],[Check 5 Per Student Savings]]*DE303</f>
        <v>0</v>
      </c>
      <c r="DG303" s="15">
        <f>IF(Table1[[#This Row],[Check 5 Status]]="Continued", Table1[[#This Row],[Check 5 Students Fall]], 0)</f>
        <v>0</v>
      </c>
      <c r="DH303" s="20">
        <f>Table1[[#This Row],[Check 5 Per Student Savings]]*DG303</f>
        <v>0</v>
      </c>
      <c r="DI303" s="15">
        <f>IF(Table1[[#This Row],[Check 5 Status]]="Continued", Table1[[#This Row],[Check 5 Students Spring]], 0)</f>
        <v>0</v>
      </c>
      <c r="DJ303" s="20">
        <f>Table1[[#This Row],[Check 5 Per Student Savings]]*DI303</f>
        <v>0</v>
      </c>
      <c r="DK303" s="15">
        <f t="shared" si="236"/>
        <v>0</v>
      </c>
      <c r="DL303" s="20">
        <f t="shared" si="237"/>
        <v>0</v>
      </c>
      <c r="DM303" s="20" t="s">
        <v>858</v>
      </c>
      <c r="DN303" s="15">
        <v>0</v>
      </c>
      <c r="DO303" s="15">
        <v>0</v>
      </c>
      <c r="DP303" s="15">
        <v>0</v>
      </c>
      <c r="DQ303" s="15">
        <f t="shared" si="238"/>
        <v>0</v>
      </c>
      <c r="DR303" s="20"/>
      <c r="DS303" s="20">
        <f t="shared" si="239"/>
        <v>0</v>
      </c>
      <c r="DT303" s="88" t="s">
        <v>1116</v>
      </c>
      <c r="DU303" s="15">
        <f>IF(Table1[[#This Row],[Check 6 Status]]="Continued", Table1[[#This Row],[Check 6 Students Summer]], 0)</f>
        <v>0</v>
      </c>
      <c r="DV303" s="20">
        <f>Table1[[#This Row],[Check 6 Per Student Savings]]*DU303</f>
        <v>0</v>
      </c>
      <c r="DW303" s="15">
        <f>IF(Table1[[#This Row],[Check 6 Status]]="Continued", Table1[[#This Row],[Check 6 Students Fall]], 0)</f>
        <v>0</v>
      </c>
      <c r="DX303" s="20">
        <f>Table1[[#This Row],[Check 6 Per Student Savings]]*DW303</f>
        <v>0</v>
      </c>
      <c r="DY303" s="15">
        <f>IF(Table1[[#This Row],[Check 6 Status]]="Continued", Table1[[#This Row],[Check 6 Students Spring]], 0)</f>
        <v>0</v>
      </c>
      <c r="DZ303" s="20">
        <f>Table1[[#This Row],[Check 6 Per Student Savings]]*DY303</f>
        <v>0</v>
      </c>
      <c r="EA303" s="15">
        <f t="shared" si="240"/>
        <v>0</v>
      </c>
      <c r="EB303" s="20">
        <f t="shared" si="241"/>
        <v>0</v>
      </c>
      <c r="EC303"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303"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303" s="20">
        <f>Table1[[#This Row],[Grand Total Savings]]/Table1[[#This Row],[Total Award]]</f>
        <v>0</v>
      </c>
      <c r="EF303" s="13"/>
      <c r="EG303" s="13"/>
      <c r="EH303" s="13"/>
      <c r="EI303" s="13"/>
      <c r="EJ303" s="13"/>
      <c r="EK303" s="13"/>
      <c r="EL303" s="13"/>
      <c r="ES303" s="15"/>
      <c r="ET303" s="20"/>
      <c r="EU303" s="15"/>
      <c r="EV303" s="15"/>
      <c r="FB303" s="13"/>
      <c r="FC303" s="13"/>
      <c r="FD303" s="13"/>
      <c r="FE303" s="13"/>
    </row>
    <row r="304" spans="1:161" x14ac:dyDescent="0.25">
      <c r="A304" s="116" t="s">
        <v>1264</v>
      </c>
      <c r="B304" s="125" t="s">
        <v>1115</v>
      </c>
      <c r="C304" s="23" t="s">
        <v>3</v>
      </c>
      <c r="D304" s="56" t="s">
        <v>856</v>
      </c>
      <c r="E304" s="13" t="s">
        <v>171</v>
      </c>
      <c r="F304" s="92">
        <v>4800</v>
      </c>
      <c r="G304" s="88" t="s">
        <v>986</v>
      </c>
      <c r="H304" s="53" t="s">
        <v>1265</v>
      </c>
      <c r="I304" s="53" t="s">
        <v>1266</v>
      </c>
      <c r="J304" s="28" t="s">
        <v>1267</v>
      </c>
      <c r="K304" s="28" t="s">
        <v>1268</v>
      </c>
      <c r="L304" s="28" t="s">
        <v>188</v>
      </c>
      <c r="M304" s="13" t="s">
        <v>857</v>
      </c>
      <c r="N304" s="13" t="s">
        <v>857</v>
      </c>
      <c r="O304" s="13" t="s">
        <v>857</v>
      </c>
      <c r="P304" s="20">
        <v>0</v>
      </c>
      <c r="Q304" s="20">
        <v>0</v>
      </c>
      <c r="R304" s="20">
        <v>0</v>
      </c>
      <c r="S304" s="15">
        <v>0</v>
      </c>
      <c r="T304" s="15">
        <v>0</v>
      </c>
      <c r="U304" s="15">
        <v>0</v>
      </c>
      <c r="V304" s="20">
        <v>0</v>
      </c>
      <c r="W304" s="13" t="s">
        <v>144</v>
      </c>
      <c r="X304" s="33"/>
      <c r="Y304" s="33"/>
      <c r="Z304" s="20" t="s">
        <v>858</v>
      </c>
      <c r="AA304" s="32">
        <f t="shared" si="245"/>
        <v>0</v>
      </c>
      <c r="AB304" s="16">
        <v>0</v>
      </c>
      <c r="AC304" s="15">
        <v>0</v>
      </c>
      <c r="AD304" s="16">
        <v>0</v>
      </c>
      <c r="AE304" s="15">
        <v>0</v>
      </c>
      <c r="AF304" s="16">
        <v>0</v>
      </c>
      <c r="AG304" s="15">
        <v>0</v>
      </c>
      <c r="AH304" s="16">
        <v>0</v>
      </c>
      <c r="AI304" s="15">
        <v>0</v>
      </c>
      <c r="AJ304" s="16">
        <v>0</v>
      </c>
      <c r="AK304" s="15">
        <v>0</v>
      </c>
      <c r="AL304" s="16">
        <v>0</v>
      </c>
      <c r="AM304" s="15">
        <v>0</v>
      </c>
      <c r="AN304" s="16">
        <v>0</v>
      </c>
      <c r="AO304" s="16">
        <v>0</v>
      </c>
      <c r="AP304" s="16">
        <v>0</v>
      </c>
      <c r="AQ304" s="16">
        <v>0</v>
      </c>
      <c r="AR304" s="16">
        <v>0</v>
      </c>
      <c r="AS304" s="16">
        <v>0</v>
      </c>
      <c r="AT304" s="16">
        <v>0</v>
      </c>
      <c r="AU304" s="16">
        <v>0</v>
      </c>
      <c r="AV304" s="16">
        <v>0</v>
      </c>
      <c r="AW304" s="16">
        <v>0</v>
      </c>
      <c r="AX304" s="16">
        <v>0</v>
      </c>
      <c r="AY304" s="16">
        <v>0</v>
      </c>
      <c r="AZ304" s="16">
        <v>0</v>
      </c>
      <c r="BA304" s="16">
        <v>0</v>
      </c>
      <c r="BB304" s="16">
        <v>0</v>
      </c>
      <c r="BC304" s="13" t="s">
        <v>858</v>
      </c>
      <c r="BD304" s="16">
        <v>0</v>
      </c>
      <c r="BE304" s="16">
        <v>0</v>
      </c>
      <c r="BF304" s="16">
        <v>0</v>
      </c>
      <c r="BG304" s="16">
        <v>0</v>
      </c>
      <c r="BH304" s="16">
        <v>0</v>
      </c>
      <c r="BI304" s="16">
        <v>0</v>
      </c>
      <c r="BJ304" s="15">
        <v>0</v>
      </c>
      <c r="BK304" s="15">
        <v>0</v>
      </c>
      <c r="BL304" s="15">
        <v>0</v>
      </c>
      <c r="BM304" s="15">
        <v>0</v>
      </c>
      <c r="BN304" s="15">
        <v>0</v>
      </c>
      <c r="BO304" s="33">
        <f>Table1[[#This Row],[Summer 2018 Price Check]]*Table1[[#This Row],[Spring 2019 Students]]</f>
        <v>0</v>
      </c>
      <c r="BP304" s="16">
        <f t="shared" si="226"/>
        <v>0</v>
      </c>
      <c r="BQ304" s="20">
        <f t="shared" si="227"/>
        <v>0</v>
      </c>
      <c r="BR304" s="13" t="s">
        <v>858</v>
      </c>
      <c r="BS304" s="15">
        <v>0</v>
      </c>
      <c r="BT304" s="15">
        <v>0</v>
      </c>
      <c r="BU304" s="15">
        <v>0</v>
      </c>
      <c r="BV304" s="15">
        <f t="shared" si="243"/>
        <v>0</v>
      </c>
      <c r="BW304" s="20"/>
      <c r="BX304" s="33">
        <f t="shared" si="228"/>
        <v>0</v>
      </c>
      <c r="BY304" s="20">
        <v>0</v>
      </c>
      <c r="BZ304" s="32">
        <f>IF(Table1[[#This Row],[Check 3 Status]]="Continued", Table1[[#This Row],[Check 3 Students Summer]], 0)</f>
        <v>0</v>
      </c>
      <c r="CA304" s="33">
        <f>Table1[[#This Row],[Check 3 Per Student Savings]]*BZ304</f>
        <v>0</v>
      </c>
      <c r="CB304" s="32">
        <f>IF(Table1[[#This Row],[Check 3 Status]]="Continued", Table1[[#This Row],[Check 3 Students Fall]], 0)</f>
        <v>0</v>
      </c>
      <c r="CC304" s="33">
        <f>Table1[[#This Row],[Check 3 Per Student Savings]]*CB304</f>
        <v>0</v>
      </c>
      <c r="CD304" s="32">
        <f>IF(Table1[[#This Row],[Check 3 Status]]="Continued", Table1[[#This Row],[Check 3 Students Spring]], 0)</f>
        <v>0</v>
      </c>
      <c r="CE304" s="33">
        <f>Table1[[#This Row],[Check 3 Per Student Savings]]*CD304</f>
        <v>0</v>
      </c>
      <c r="CF304" s="32">
        <f t="shared" si="229"/>
        <v>0</v>
      </c>
      <c r="CG304" s="33">
        <f t="shared" si="230"/>
        <v>0</v>
      </c>
      <c r="CH304" s="33" t="s">
        <v>858</v>
      </c>
      <c r="CI304" s="32">
        <v>0</v>
      </c>
      <c r="CJ304" s="32">
        <v>0</v>
      </c>
      <c r="CK304" s="32">
        <v>0</v>
      </c>
      <c r="CL304" s="32">
        <f t="shared" si="244"/>
        <v>0</v>
      </c>
      <c r="CM304" s="33"/>
      <c r="CN304" s="33">
        <f t="shared" si="231"/>
        <v>0</v>
      </c>
      <c r="CO304" s="15">
        <f>IF(Table1[[#This Row],[Check 4 Status]]="Continued", Table1[[#This Row],[Check 4 Students Summer]], 0)</f>
        <v>0</v>
      </c>
      <c r="CP304" s="20">
        <f>Table1[[#This Row],[Check 4 Per Student Savings]]*CO304</f>
        <v>0</v>
      </c>
      <c r="CQ304" s="32">
        <f>IF(Table1[[#This Row],[Check 4 Status]]="Continued", Table1[[#This Row],[Check 4 Students Fall]], 0)</f>
        <v>0</v>
      </c>
      <c r="CR304" s="33">
        <f>Table1[[#This Row],[Check 4 Per Student Savings]]*CQ304</f>
        <v>0</v>
      </c>
      <c r="CS304" s="15">
        <f>IF(Table1[[#This Row],[Check 4 Status]]="Continued", Table1[[#This Row],[Check 4 Students Spring]], 0)</f>
        <v>0</v>
      </c>
      <c r="CT304" s="20">
        <f>Table1[[#This Row],[Check 4 Per Student Savings]]*CS304</f>
        <v>0</v>
      </c>
      <c r="CU304" s="89">
        <f t="shared" si="232"/>
        <v>0</v>
      </c>
      <c r="CV304" s="20">
        <f t="shared" si="233"/>
        <v>0</v>
      </c>
      <c r="CW304" s="20" t="s">
        <v>858</v>
      </c>
      <c r="CX304" s="15">
        <v>0</v>
      </c>
      <c r="CY304" s="15">
        <v>0</v>
      </c>
      <c r="CZ304" s="15">
        <v>0</v>
      </c>
      <c r="DA304" s="15">
        <f t="shared" si="234"/>
        <v>0</v>
      </c>
      <c r="DB304" s="20"/>
      <c r="DC304" s="20">
        <f t="shared" si="235"/>
        <v>0</v>
      </c>
      <c r="DD304" s="88" t="s">
        <v>986</v>
      </c>
      <c r="DE304" s="15">
        <f>IF(Table1[[#This Row],[Check 5 Status]]="Continued", Table1[[#This Row],[Check 5 Students Summer]], 0)</f>
        <v>0</v>
      </c>
      <c r="DF304" s="20">
        <f>Table1[[#This Row],[Check 5 Per Student Savings]]*DE304</f>
        <v>0</v>
      </c>
      <c r="DG304" s="15">
        <f>IF(Table1[[#This Row],[Check 5 Status]]="Continued", Table1[[#This Row],[Check 5 Students Fall]], 0)</f>
        <v>0</v>
      </c>
      <c r="DH304" s="20">
        <f>Table1[[#This Row],[Check 5 Per Student Savings]]*DG304</f>
        <v>0</v>
      </c>
      <c r="DI304" s="15">
        <f>IF(Table1[[#This Row],[Check 5 Status]]="Continued", Table1[[#This Row],[Check 5 Students Spring]], 0)</f>
        <v>0</v>
      </c>
      <c r="DJ304" s="20">
        <f>Table1[[#This Row],[Check 5 Per Student Savings]]*DI304</f>
        <v>0</v>
      </c>
      <c r="DK304" s="15">
        <f t="shared" si="236"/>
        <v>0</v>
      </c>
      <c r="DL304" s="20">
        <f t="shared" si="237"/>
        <v>0</v>
      </c>
      <c r="DM304" s="20" t="s">
        <v>858</v>
      </c>
      <c r="DN304" s="15">
        <v>0</v>
      </c>
      <c r="DO304" s="15">
        <v>0</v>
      </c>
      <c r="DP304" s="15">
        <v>0</v>
      </c>
      <c r="DQ304" s="15">
        <f t="shared" si="238"/>
        <v>0</v>
      </c>
      <c r="DR304" s="20"/>
      <c r="DS304" s="20">
        <f t="shared" si="239"/>
        <v>0</v>
      </c>
      <c r="DT304" s="88" t="s">
        <v>986</v>
      </c>
      <c r="DU304" s="15">
        <f>IF(Table1[[#This Row],[Check 6 Status]]="Continued", Table1[[#This Row],[Check 6 Students Summer]], 0)</f>
        <v>0</v>
      </c>
      <c r="DV304" s="20">
        <f>Table1[[#This Row],[Check 6 Per Student Savings]]*DU304</f>
        <v>0</v>
      </c>
      <c r="DW304" s="15">
        <f>IF(Table1[[#This Row],[Check 6 Status]]="Continued", Table1[[#This Row],[Check 6 Students Fall]], 0)</f>
        <v>0</v>
      </c>
      <c r="DX304" s="20">
        <f>Table1[[#This Row],[Check 6 Per Student Savings]]*DW304</f>
        <v>0</v>
      </c>
      <c r="DY304" s="15">
        <f>IF(Table1[[#This Row],[Check 6 Status]]="Continued", Table1[[#This Row],[Check 6 Students Spring]], 0)</f>
        <v>0</v>
      </c>
      <c r="DZ304" s="20">
        <f>Table1[[#This Row],[Check 6 Per Student Savings]]*DY304</f>
        <v>0</v>
      </c>
      <c r="EA304" s="15">
        <f t="shared" si="240"/>
        <v>0</v>
      </c>
      <c r="EB304" s="20">
        <f t="shared" si="241"/>
        <v>0</v>
      </c>
      <c r="EC304"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304"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304" s="20">
        <f>Table1[[#This Row],[Grand Total Savings]]/Table1[[#This Row],[Total Award]]</f>
        <v>0</v>
      </c>
      <c r="EF304" s="13"/>
      <c r="EG304" s="13"/>
      <c r="EH304" s="13"/>
      <c r="EI304" s="13"/>
      <c r="EJ304" s="13"/>
      <c r="EK304" s="13"/>
      <c r="EL304" s="13"/>
      <c r="ES304" s="15"/>
      <c r="ET304" s="20"/>
      <c r="EU304" s="15"/>
      <c r="EV304" s="15"/>
      <c r="FB304" s="13"/>
      <c r="FC304" s="13"/>
      <c r="FD304" s="13"/>
      <c r="FE304" s="13"/>
    </row>
    <row r="305" spans="1:161" x14ac:dyDescent="0.25">
      <c r="A305" s="116">
        <v>438</v>
      </c>
      <c r="B305" s="64" t="s">
        <v>1269</v>
      </c>
      <c r="C305" s="65" t="s">
        <v>3</v>
      </c>
      <c r="D305" s="74" t="s">
        <v>134</v>
      </c>
      <c r="E305" s="62" t="s">
        <v>183</v>
      </c>
      <c r="F305" s="93">
        <v>30000</v>
      </c>
      <c r="G305" s="65" t="s">
        <v>1270</v>
      </c>
      <c r="H305" s="62" t="s">
        <v>1271</v>
      </c>
      <c r="I305" s="62" t="s">
        <v>1272</v>
      </c>
      <c r="J305" s="62" t="s">
        <v>1273</v>
      </c>
      <c r="K305" s="62" t="s">
        <v>1274</v>
      </c>
      <c r="L305" s="63" t="s">
        <v>317</v>
      </c>
      <c r="M305" s="13" t="e" cm="1">
        <f t="array" ref="M305">_xlfn.XLOOKUP(Table1[[#This Row],[Grant '#]],#REF!,#REF!, "Not Found")</f>
        <v>#REF!</v>
      </c>
      <c r="N305" s="13" t="e" cm="1">
        <f t="array" ref="N305">_xlfn.XLOOKUP(Table1[[#This Row],[Grant '#]],#REF!,#REF!, "Not Found")</f>
        <v>#REF!</v>
      </c>
      <c r="O305" s="13" t="e" cm="1">
        <f t="array" ref="O305">_xlfn.XLOOKUP(Table1[[#This Row],[Grant '#]],#REF!,#REF!, "Not Found")</f>
        <v>#REF!</v>
      </c>
      <c r="P305" s="66">
        <v>195617.73</v>
      </c>
      <c r="Q305" s="67">
        <v>1463</v>
      </c>
      <c r="R305" s="68">
        <v>133.71</v>
      </c>
      <c r="S305" s="67">
        <v>112</v>
      </c>
      <c r="T305" s="67">
        <v>696</v>
      </c>
      <c r="U305" s="67">
        <v>655</v>
      </c>
      <c r="V305" s="62" t="s">
        <v>1270</v>
      </c>
      <c r="W305" s="68" t="s">
        <v>144</v>
      </c>
      <c r="X305" s="68"/>
      <c r="Y305" s="68"/>
      <c r="Z305" s="68" t="s">
        <v>145</v>
      </c>
      <c r="AA305" s="67">
        <v>0</v>
      </c>
      <c r="AB305" s="67">
        <v>0</v>
      </c>
      <c r="AC305" s="67">
        <v>0</v>
      </c>
      <c r="AD305" s="67">
        <v>0</v>
      </c>
      <c r="AE305" s="67">
        <v>0</v>
      </c>
      <c r="AF305" s="67">
        <v>0</v>
      </c>
      <c r="AG305" s="67">
        <v>0</v>
      </c>
      <c r="AH305" s="67">
        <v>0</v>
      </c>
      <c r="AI305" s="67">
        <v>0</v>
      </c>
      <c r="AJ305" s="67">
        <v>0</v>
      </c>
      <c r="AK305" s="67">
        <v>0</v>
      </c>
      <c r="AL305" s="67">
        <v>0</v>
      </c>
      <c r="AM305" s="67">
        <v>0</v>
      </c>
      <c r="AN305" s="67">
        <v>0</v>
      </c>
      <c r="AO305" s="67">
        <v>0</v>
      </c>
      <c r="AP305" s="67">
        <v>0</v>
      </c>
      <c r="AQ305" s="67">
        <v>0</v>
      </c>
      <c r="AR305" s="67">
        <v>0</v>
      </c>
      <c r="AS305" s="67">
        <v>0</v>
      </c>
      <c r="AT305" s="67">
        <v>0</v>
      </c>
      <c r="AU305" s="67">
        <v>0</v>
      </c>
      <c r="AV305" s="67">
        <v>0</v>
      </c>
      <c r="AW305" s="67">
        <v>0</v>
      </c>
      <c r="AX305" s="67">
        <v>0</v>
      </c>
      <c r="AY305" s="67">
        <v>0</v>
      </c>
      <c r="AZ305" s="67">
        <v>0</v>
      </c>
      <c r="BA305" s="67">
        <v>0</v>
      </c>
      <c r="BB305" s="67">
        <v>0</v>
      </c>
      <c r="BC305" s="62" t="s">
        <v>145</v>
      </c>
      <c r="BD305" s="67">
        <v>0</v>
      </c>
      <c r="BE305" s="67">
        <v>0</v>
      </c>
      <c r="BF305" s="67">
        <v>0</v>
      </c>
      <c r="BG305" s="69">
        <f t="shared" ref="BG305:BG344" si="246">SUM(BD305:BF305)</f>
        <v>0</v>
      </c>
      <c r="BH305" s="69">
        <f t="shared" ref="BH305:BH344" si="247">SUM(BE305:BG305)</f>
        <v>0</v>
      </c>
      <c r="BI305" s="68">
        <f>Table1[[#This Row],[Check 2 Students Total]]*Table1[[#This Row],[Summer 2018 Price Check]]</f>
        <v>0</v>
      </c>
      <c r="BJ305" s="67">
        <v>0</v>
      </c>
      <c r="BK305" s="67">
        <v>0</v>
      </c>
      <c r="BL305" s="67">
        <v>0</v>
      </c>
      <c r="BM305" s="67">
        <v>0</v>
      </c>
      <c r="BN305" s="67">
        <v>0</v>
      </c>
      <c r="BO305" s="68">
        <f>Table1[[#This Row],[Summer 2018 Price Check]]*Table1[[#This Row],[Spring 2019 Students]]</f>
        <v>0</v>
      </c>
      <c r="BP305" s="69">
        <f t="shared" si="226"/>
        <v>0</v>
      </c>
      <c r="BQ305" s="68">
        <f t="shared" si="227"/>
        <v>0</v>
      </c>
      <c r="BR305" s="62" t="s">
        <v>145</v>
      </c>
      <c r="BS305" s="67">
        <f t="shared" ref="BS305:BS328" si="248">S305</f>
        <v>112</v>
      </c>
      <c r="BT305" s="67">
        <f t="shared" ref="BT305:BT328" si="249">T305</f>
        <v>696</v>
      </c>
      <c r="BU305" s="67">
        <f t="shared" ref="BU305:BU328" si="250">U305</f>
        <v>655</v>
      </c>
      <c r="BV305" s="67">
        <f t="shared" si="243"/>
        <v>1463</v>
      </c>
      <c r="BW305" s="68">
        <f t="shared" ref="BW305:BW328" si="251">R305</f>
        <v>133.71</v>
      </c>
      <c r="BX305" s="68">
        <f t="shared" si="228"/>
        <v>195617.73</v>
      </c>
      <c r="BY305" s="62" t="s">
        <v>1270</v>
      </c>
      <c r="BZ305" s="67">
        <v>0</v>
      </c>
      <c r="CA305" s="68">
        <f>Table1[[#This Row],[Check 3 Per Student Savings]]*BZ305</f>
        <v>0</v>
      </c>
      <c r="CB305" s="67">
        <v>0</v>
      </c>
      <c r="CC305" s="68">
        <f>Table1[[#This Row],[Check 3 Per Student Savings]]*CB305</f>
        <v>0</v>
      </c>
      <c r="CD305" s="67">
        <v>0</v>
      </c>
      <c r="CE305" s="68">
        <f>Table1[[#This Row],[Check 3 Per Student Savings]]*CD305</f>
        <v>0</v>
      </c>
      <c r="CF305" s="67">
        <f t="shared" si="229"/>
        <v>0</v>
      </c>
      <c r="CG305" s="68">
        <f t="shared" si="230"/>
        <v>0</v>
      </c>
      <c r="CH305" s="68" t="s">
        <v>145</v>
      </c>
      <c r="CI305" s="67">
        <v>112</v>
      </c>
      <c r="CJ305" s="67">
        <v>696</v>
      </c>
      <c r="CK305" s="67">
        <v>655</v>
      </c>
      <c r="CL305" s="67">
        <f t="shared" si="244"/>
        <v>1463</v>
      </c>
      <c r="CM305" s="68">
        <v>133.71</v>
      </c>
      <c r="CN305" s="68">
        <f t="shared" si="231"/>
        <v>195617.73</v>
      </c>
      <c r="CO305" s="15">
        <f>IF(Table1[[#This Row],[Check 4 Status]]="Continued", Table1[[#This Row],[Check 4 Students Summer]], 0)</f>
        <v>112</v>
      </c>
      <c r="CP305" s="20">
        <f>Table1[[#This Row],[Check 4 Per Student Savings]]*CO305</f>
        <v>14975.52</v>
      </c>
      <c r="CQ305" s="67">
        <f>IF(Table1[[#This Row],[Check 4 Status]]="Continued", Table1[[#This Row],[Check 4 Students Fall]], 0)</f>
        <v>696</v>
      </c>
      <c r="CR305" s="68">
        <f>Table1[[#This Row],[Check 4 Per Student Savings]]*CQ305</f>
        <v>93062.16</v>
      </c>
      <c r="CS305" s="15">
        <f>IF(Table1[[#This Row],[Check 4 Status]]="Continued", Table1[[#This Row],[Check 4 Students Spring]], 0)</f>
        <v>655</v>
      </c>
      <c r="CT305" s="20">
        <f>Table1[[#This Row],[Check 4 Per Student Savings]]*CS305</f>
        <v>87580.05</v>
      </c>
      <c r="CU305" s="89">
        <f t="shared" si="232"/>
        <v>1463</v>
      </c>
      <c r="CV305" s="20">
        <f t="shared" si="233"/>
        <v>195617.73</v>
      </c>
      <c r="CW305" s="20" t="s">
        <v>155</v>
      </c>
      <c r="CX305" s="15">
        <v>112</v>
      </c>
      <c r="CY305" s="15">
        <v>696</v>
      </c>
      <c r="CZ305" s="15">
        <v>655</v>
      </c>
      <c r="DA305" s="15">
        <f t="shared" si="234"/>
        <v>1463</v>
      </c>
      <c r="DB305" s="20">
        <v>133.71</v>
      </c>
      <c r="DC305" s="20">
        <f t="shared" si="235"/>
        <v>195617.73</v>
      </c>
      <c r="DD305" s="65" t="s">
        <v>1270</v>
      </c>
      <c r="DE305" s="15">
        <f>IF(Table1[[#This Row],[Check 5 Status]]="Continued", Table1[[#This Row],[Check 5 Students Summer]], 0)</f>
        <v>0</v>
      </c>
      <c r="DF305" s="20">
        <f>Table1[[#This Row],[Check 5 Per Student Savings]]*DE305</f>
        <v>0</v>
      </c>
      <c r="DG305" s="15">
        <f>IF(Table1[[#This Row],[Check 5 Status]]="Continued", Table1[[#This Row],[Check 5 Students Fall]], 0)</f>
        <v>0</v>
      </c>
      <c r="DH305" s="20">
        <f>Table1[[#This Row],[Check 5 Per Student Savings]]*DG305</f>
        <v>0</v>
      </c>
      <c r="DI305" s="15">
        <f>IF(Table1[[#This Row],[Check 5 Status]]="Continued", Table1[[#This Row],[Check 5 Students Spring]], 0)</f>
        <v>0</v>
      </c>
      <c r="DJ305" s="20">
        <f>Table1[[#This Row],[Check 5 Per Student Savings]]*DI305</f>
        <v>0</v>
      </c>
      <c r="DK305" s="15">
        <f t="shared" si="236"/>
        <v>0</v>
      </c>
      <c r="DL305" s="20">
        <f t="shared" si="237"/>
        <v>0</v>
      </c>
      <c r="DM305" s="20" t="s">
        <v>156</v>
      </c>
      <c r="DN305" s="15">
        <v>112</v>
      </c>
      <c r="DO305" s="15">
        <v>696</v>
      </c>
      <c r="DP305" s="15">
        <v>655</v>
      </c>
      <c r="DQ305" s="15">
        <f t="shared" si="238"/>
        <v>1463</v>
      </c>
      <c r="DR305" s="20">
        <v>133.71</v>
      </c>
      <c r="DS305" s="20">
        <f t="shared" si="239"/>
        <v>195617.73</v>
      </c>
      <c r="DT305" s="65" t="s">
        <v>1270</v>
      </c>
      <c r="DU305" s="15">
        <f>IF(Table1[[#This Row],[Check 6 Status]]="Continued", Table1[[#This Row],[Check 6 Students Summer]], 0)</f>
        <v>0</v>
      </c>
      <c r="DV305" s="20">
        <f>Table1[[#This Row],[Check 6 Per Student Savings]]*DU305</f>
        <v>0</v>
      </c>
      <c r="DW305" s="15">
        <f>IF(Table1[[#This Row],[Check 6 Status]]="Continued", Table1[[#This Row],[Check 6 Students Fall]], 0)</f>
        <v>0</v>
      </c>
      <c r="DX305" s="20">
        <f>Table1[[#This Row],[Check 6 Per Student Savings]]*DW305</f>
        <v>0</v>
      </c>
      <c r="DY305" s="15">
        <f>IF(Table1[[#This Row],[Check 6 Status]]="Continued", Table1[[#This Row],[Check 6 Students Spring]], 0)</f>
        <v>0</v>
      </c>
      <c r="DZ305" s="20">
        <f>Table1[[#This Row],[Check 6 Per Student Savings]]*DY305</f>
        <v>0</v>
      </c>
      <c r="EA305" s="15">
        <f t="shared" si="240"/>
        <v>0</v>
      </c>
      <c r="EB305" s="20">
        <f t="shared" si="241"/>
        <v>0</v>
      </c>
      <c r="EC305"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1463</v>
      </c>
      <c r="ED305"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195617.73</v>
      </c>
      <c r="EE305" s="68">
        <f>Table1[[#This Row],[Grand Total Savings]]/Table1[[#This Row],[Total Award]]</f>
        <v>6.5205910000000005</v>
      </c>
      <c r="EF305" s="13"/>
      <c r="EG305" s="13"/>
      <c r="EH305" s="13"/>
      <c r="EI305" s="13"/>
      <c r="EJ305" s="13"/>
      <c r="EK305" s="13"/>
      <c r="EL305" s="13"/>
      <c r="ES305" s="15"/>
      <c r="ET305" s="20"/>
      <c r="EU305" s="15"/>
      <c r="EV305" s="15"/>
      <c r="FB305" s="13"/>
      <c r="FC305" s="13"/>
      <c r="FD305" s="13"/>
      <c r="FE305" s="13"/>
    </row>
    <row r="306" spans="1:161" x14ac:dyDescent="0.25">
      <c r="A306" s="116">
        <v>439</v>
      </c>
      <c r="B306" s="54" t="s">
        <v>1269</v>
      </c>
      <c r="C306" s="23" t="s">
        <v>3</v>
      </c>
      <c r="D306" s="73" t="s">
        <v>134</v>
      </c>
      <c r="E306" s="13" t="s">
        <v>249</v>
      </c>
      <c r="F306" s="52">
        <v>30000</v>
      </c>
      <c r="G306" s="23" t="s">
        <v>1116</v>
      </c>
      <c r="H306" s="13" t="s">
        <v>1275</v>
      </c>
      <c r="I306" s="13" t="s">
        <v>1276</v>
      </c>
      <c r="J306" s="13" t="s">
        <v>1277</v>
      </c>
      <c r="K306" s="13" t="s">
        <v>1278</v>
      </c>
      <c r="L306" s="28" t="s">
        <v>188</v>
      </c>
      <c r="M306" s="13" t="e" cm="1">
        <f t="array" ref="M306">_xlfn.XLOOKUP(Table1[[#This Row],[Grant '#]],#REF!,#REF!, "Not Found")</f>
        <v>#REF!</v>
      </c>
      <c r="N306" s="13" t="e" cm="1">
        <f t="array" ref="N306">_xlfn.XLOOKUP(Table1[[#This Row],[Grant '#]],#REF!,#REF!, "Not Found")</f>
        <v>#REF!</v>
      </c>
      <c r="O306" s="13" t="e" cm="1">
        <f t="array" ref="O306">_xlfn.XLOOKUP(Table1[[#This Row],[Grant '#]],#REF!,#REF!, "Not Found")</f>
        <v>#REF!</v>
      </c>
      <c r="P306" s="19">
        <v>61603.5</v>
      </c>
      <c r="Q306" s="15">
        <v>525</v>
      </c>
      <c r="R306" s="20">
        <v>117.34</v>
      </c>
      <c r="S306" s="15">
        <v>90</v>
      </c>
      <c r="T306" s="15">
        <v>180</v>
      </c>
      <c r="U306" s="15">
        <v>255</v>
      </c>
      <c r="V306" s="13" t="s">
        <v>1116</v>
      </c>
      <c r="W306" s="20" t="s">
        <v>144</v>
      </c>
      <c r="X306" s="20"/>
      <c r="Y306" s="20"/>
      <c r="Z306" s="30" t="s">
        <v>145</v>
      </c>
      <c r="AA306" s="15">
        <v>0</v>
      </c>
      <c r="AB306" s="15">
        <v>0</v>
      </c>
      <c r="AC306" s="15">
        <v>0</v>
      </c>
      <c r="AD306" s="15">
        <v>0</v>
      </c>
      <c r="AE306" s="15">
        <v>0</v>
      </c>
      <c r="AF306" s="15">
        <v>0</v>
      </c>
      <c r="AG306" s="15">
        <v>0</v>
      </c>
      <c r="AH306" s="15">
        <v>0</v>
      </c>
      <c r="AI306" s="15">
        <v>0</v>
      </c>
      <c r="AJ306" s="15">
        <v>0</v>
      </c>
      <c r="AK306" s="15">
        <v>0</v>
      </c>
      <c r="AL306" s="15">
        <v>0</v>
      </c>
      <c r="AM306" s="15">
        <v>0</v>
      </c>
      <c r="AN306" s="15">
        <v>0</v>
      </c>
      <c r="AO306" s="15">
        <v>0</v>
      </c>
      <c r="AP306" s="15">
        <v>0</v>
      </c>
      <c r="AQ306" s="15">
        <v>0</v>
      </c>
      <c r="AR306" s="15">
        <v>0</v>
      </c>
      <c r="AS306" s="15">
        <v>0</v>
      </c>
      <c r="AT306" s="15">
        <v>0</v>
      </c>
      <c r="AU306" s="15">
        <v>0</v>
      </c>
      <c r="AV306" s="15">
        <v>0</v>
      </c>
      <c r="AW306" s="15">
        <v>0</v>
      </c>
      <c r="AX306" s="15">
        <v>0</v>
      </c>
      <c r="AY306" s="15">
        <v>0</v>
      </c>
      <c r="AZ306" s="15">
        <v>0</v>
      </c>
      <c r="BA306" s="15">
        <v>0</v>
      </c>
      <c r="BB306" s="15">
        <v>0</v>
      </c>
      <c r="BC306" s="13" t="s">
        <v>145</v>
      </c>
      <c r="BD306" s="15">
        <v>0</v>
      </c>
      <c r="BE306" s="15">
        <v>0</v>
      </c>
      <c r="BF306" s="15">
        <v>0</v>
      </c>
      <c r="BG306" s="16">
        <f t="shared" si="246"/>
        <v>0</v>
      </c>
      <c r="BH306" s="16">
        <f t="shared" si="247"/>
        <v>0</v>
      </c>
      <c r="BI306" s="20">
        <f>Table1[[#This Row],[Check 2 Students Total]]*Table1[[#This Row],[Summer 2018 Price Check]]</f>
        <v>0</v>
      </c>
      <c r="BJ306" s="15">
        <v>0</v>
      </c>
      <c r="BK306" s="15">
        <v>0</v>
      </c>
      <c r="BL306" s="15">
        <v>0</v>
      </c>
      <c r="BM306" s="15">
        <v>0</v>
      </c>
      <c r="BN306" s="15">
        <v>0</v>
      </c>
      <c r="BO306" s="33">
        <f>Table1[[#This Row],[Summer 2018 Price Check]]*Table1[[#This Row],[Spring 2019 Students]]</f>
        <v>0</v>
      </c>
      <c r="BP306" s="16">
        <f t="shared" si="226"/>
        <v>0</v>
      </c>
      <c r="BQ306" s="20">
        <f t="shared" si="227"/>
        <v>0</v>
      </c>
      <c r="BR306" s="13" t="s">
        <v>145</v>
      </c>
      <c r="BS306" s="15">
        <f t="shared" si="248"/>
        <v>90</v>
      </c>
      <c r="BT306" s="15">
        <f t="shared" si="249"/>
        <v>180</v>
      </c>
      <c r="BU306" s="15">
        <f t="shared" si="250"/>
        <v>255</v>
      </c>
      <c r="BV306" s="15">
        <f t="shared" si="243"/>
        <v>525</v>
      </c>
      <c r="BW306" s="20">
        <f t="shared" si="251"/>
        <v>117.34</v>
      </c>
      <c r="BX306" s="33">
        <f t="shared" si="228"/>
        <v>61603.5</v>
      </c>
      <c r="BY306" s="13" t="s">
        <v>1116</v>
      </c>
      <c r="BZ306" s="32">
        <v>0</v>
      </c>
      <c r="CA306" s="33">
        <f>Table1[[#This Row],[Check 3 Per Student Savings]]*BZ306</f>
        <v>0</v>
      </c>
      <c r="CB306" s="32">
        <v>0</v>
      </c>
      <c r="CC306" s="33">
        <f>Table1[[#This Row],[Check 3 Per Student Savings]]*CB306</f>
        <v>0</v>
      </c>
      <c r="CD306" s="32">
        <f>IF(Table1[[#This Row],[Check 3 Status]]="Continued", Table1[[#This Row],[Check 3 Students Spring]], 0)</f>
        <v>255</v>
      </c>
      <c r="CE306" s="33">
        <f>Table1[[#This Row],[Check 3 Per Student Savings]]*CD306</f>
        <v>29921.7</v>
      </c>
      <c r="CF306" s="32">
        <f t="shared" si="229"/>
        <v>255</v>
      </c>
      <c r="CG306" s="33">
        <f t="shared" si="230"/>
        <v>29921.7</v>
      </c>
      <c r="CH306" s="33" t="s">
        <v>145</v>
      </c>
      <c r="CI306" s="32">
        <v>90</v>
      </c>
      <c r="CJ306" s="32">
        <v>180</v>
      </c>
      <c r="CK306" s="32">
        <v>255</v>
      </c>
      <c r="CL306" s="32">
        <f t="shared" si="244"/>
        <v>525</v>
      </c>
      <c r="CM306" s="33">
        <v>117.34</v>
      </c>
      <c r="CN306" s="33">
        <f t="shared" si="231"/>
        <v>61603.5</v>
      </c>
      <c r="CO306" s="15">
        <f>IF(Table1[[#This Row],[Check 4 Status]]="Continued", Table1[[#This Row],[Check 4 Students Summer]], 0)</f>
        <v>90</v>
      </c>
      <c r="CP306" s="20">
        <f>Table1[[#This Row],[Check 4 Per Student Savings]]*CO306</f>
        <v>10560.6</v>
      </c>
      <c r="CQ306" s="32">
        <f>IF(Table1[[#This Row],[Check 4 Status]]="Continued", Table1[[#This Row],[Check 4 Students Fall]], 0)</f>
        <v>180</v>
      </c>
      <c r="CR306" s="33">
        <f>Table1[[#This Row],[Check 4 Per Student Savings]]*CQ306</f>
        <v>21121.200000000001</v>
      </c>
      <c r="CS306" s="15">
        <f>IF(Table1[[#This Row],[Check 4 Status]]="Continued", Table1[[#This Row],[Check 4 Students Spring]], 0)</f>
        <v>255</v>
      </c>
      <c r="CT306" s="20">
        <f>Table1[[#This Row],[Check 4 Per Student Savings]]*CS306</f>
        <v>29921.7</v>
      </c>
      <c r="CU306" s="89">
        <f t="shared" si="232"/>
        <v>525</v>
      </c>
      <c r="CV306" s="20">
        <f t="shared" si="233"/>
        <v>61603.5</v>
      </c>
      <c r="CW306" s="20" t="s">
        <v>155</v>
      </c>
      <c r="CX306" s="15">
        <v>90</v>
      </c>
      <c r="CY306" s="15">
        <v>180</v>
      </c>
      <c r="CZ306" s="15">
        <v>255</v>
      </c>
      <c r="DA306" s="15">
        <f t="shared" si="234"/>
        <v>525</v>
      </c>
      <c r="DB306" s="20">
        <v>117.34</v>
      </c>
      <c r="DC306" s="20">
        <f t="shared" si="235"/>
        <v>61603.5</v>
      </c>
      <c r="DD306" s="23" t="s">
        <v>1116</v>
      </c>
      <c r="DE306" s="15">
        <f>IF(Table1[[#This Row],[Check 5 Status]]="Continued", Table1[[#This Row],[Check 5 Students Summer]], 0)</f>
        <v>0</v>
      </c>
      <c r="DF306" s="20">
        <f>Table1[[#This Row],[Check 5 Per Student Savings]]*DE306</f>
        <v>0</v>
      </c>
      <c r="DG306" s="15">
        <f>IF(Table1[[#This Row],[Check 5 Status]]="Continued", Table1[[#This Row],[Check 5 Students Fall]], 0)</f>
        <v>0</v>
      </c>
      <c r="DH306" s="20">
        <f>Table1[[#This Row],[Check 5 Per Student Savings]]*DG306</f>
        <v>0</v>
      </c>
      <c r="DI306" s="15">
        <f>IF(Table1[[#This Row],[Check 5 Status]]="Continued", Table1[[#This Row],[Check 5 Students Spring]], 0)</f>
        <v>0</v>
      </c>
      <c r="DJ306" s="20">
        <f>Table1[[#This Row],[Check 5 Per Student Savings]]*DI306</f>
        <v>0</v>
      </c>
      <c r="DK306" s="15">
        <f t="shared" si="236"/>
        <v>0</v>
      </c>
      <c r="DL306" s="20">
        <f t="shared" si="237"/>
        <v>0</v>
      </c>
      <c r="DM306" s="20" t="s">
        <v>155</v>
      </c>
      <c r="DN306" s="15">
        <v>90</v>
      </c>
      <c r="DO306" s="15">
        <v>180</v>
      </c>
      <c r="DP306" s="15">
        <v>255</v>
      </c>
      <c r="DQ306" s="15">
        <f t="shared" si="238"/>
        <v>525</v>
      </c>
      <c r="DR306" s="20">
        <v>117.34</v>
      </c>
      <c r="DS306" s="20">
        <f t="shared" si="239"/>
        <v>61603.5</v>
      </c>
      <c r="DT306" s="23" t="s">
        <v>1116</v>
      </c>
      <c r="DU306" s="15">
        <f>IF(Table1[[#This Row],[Check 6 Status]]="Continued", Table1[[#This Row],[Check 6 Students Summer]], 0)</f>
        <v>0</v>
      </c>
      <c r="DV306" s="20">
        <f>Table1[[#This Row],[Check 6 Per Student Savings]]*DU306</f>
        <v>0</v>
      </c>
      <c r="DW306" s="15">
        <f>IF(Table1[[#This Row],[Check 6 Status]]="Continued", Table1[[#This Row],[Check 6 Students Fall]], 0)</f>
        <v>0</v>
      </c>
      <c r="DX306" s="20">
        <f>Table1[[#This Row],[Check 6 Per Student Savings]]*DW306</f>
        <v>0</v>
      </c>
      <c r="DY306" s="15">
        <f>IF(Table1[[#This Row],[Check 6 Status]]="Continued", Table1[[#This Row],[Check 6 Students Spring]], 0)</f>
        <v>0</v>
      </c>
      <c r="DZ306" s="20">
        <f>Table1[[#This Row],[Check 6 Per Student Savings]]*DY306</f>
        <v>0</v>
      </c>
      <c r="EA306" s="15">
        <f t="shared" si="240"/>
        <v>0</v>
      </c>
      <c r="EB306" s="20">
        <f t="shared" si="241"/>
        <v>0</v>
      </c>
      <c r="EC306"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780</v>
      </c>
      <c r="ED306"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91525.2</v>
      </c>
      <c r="EE306" s="34">
        <f>Table1[[#This Row],[Grand Total Savings]]/Table1[[#This Row],[Total Award]]</f>
        <v>3.05084</v>
      </c>
      <c r="EF306" s="13"/>
      <c r="EG306" s="13"/>
      <c r="EH306" s="13"/>
      <c r="EI306" s="13"/>
      <c r="EJ306" s="13"/>
      <c r="EK306" s="13"/>
      <c r="EL306" s="13"/>
      <c r="ES306" s="15"/>
      <c r="ET306" s="20"/>
      <c r="EU306" s="15"/>
      <c r="EV306" s="15"/>
      <c r="FB306" s="13"/>
      <c r="FC306" s="13"/>
      <c r="FD306" s="13"/>
      <c r="FE306" s="13"/>
    </row>
    <row r="307" spans="1:161" x14ac:dyDescent="0.25">
      <c r="A307" s="116">
        <v>440</v>
      </c>
      <c r="B307" s="125" t="s">
        <v>1269</v>
      </c>
      <c r="C307" s="23" t="s">
        <v>3</v>
      </c>
      <c r="D307" s="73" t="s">
        <v>134</v>
      </c>
      <c r="E307" s="13" t="s">
        <v>147</v>
      </c>
      <c r="F307" s="52">
        <v>30000</v>
      </c>
      <c r="G307" s="23" t="s">
        <v>1116</v>
      </c>
      <c r="H307" s="13" t="s">
        <v>1279</v>
      </c>
      <c r="I307" s="13" t="s">
        <v>1280</v>
      </c>
      <c r="J307" s="13" t="s">
        <v>1281</v>
      </c>
      <c r="K307" s="13" t="s">
        <v>1282</v>
      </c>
      <c r="L307" s="28" t="s">
        <v>188</v>
      </c>
      <c r="M307" s="13" t="e" cm="1">
        <f t="array" ref="M307">_xlfn.XLOOKUP(Table1[[#This Row],[Grant '#]],#REF!,#REF!, "Not Found")</f>
        <v>#REF!</v>
      </c>
      <c r="N307" s="13" t="e" cm="1">
        <f t="array" ref="N307">_xlfn.XLOOKUP(Table1[[#This Row],[Grant '#]],#REF!,#REF!, "Not Found")</f>
        <v>#REF!</v>
      </c>
      <c r="O307" s="13" t="e" cm="1">
        <f t="array" ref="O307">_xlfn.XLOOKUP(Table1[[#This Row],[Grant '#]],#REF!,#REF!, "Not Found")</f>
        <v>#REF!</v>
      </c>
      <c r="P307" s="19">
        <v>254643.20000000001</v>
      </c>
      <c r="Q307" s="15">
        <v>1715</v>
      </c>
      <c r="R307" s="20">
        <v>148.47999999999999</v>
      </c>
      <c r="S307" s="15">
        <v>424</v>
      </c>
      <c r="T307" s="15">
        <v>646</v>
      </c>
      <c r="U307" s="15">
        <v>646</v>
      </c>
      <c r="V307" s="13" t="s">
        <v>1116</v>
      </c>
      <c r="W307" s="20" t="s">
        <v>144</v>
      </c>
      <c r="X307" s="20"/>
      <c r="Y307" s="20"/>
      <c r="Z307" s="30" t="s">
        <v>145</v>
      </c>
      <c r="AA307" s="15">
        <v>0</v>
      </c>
      <c r="AB307" s="15">
        <v>0</v>
      </c>
      <c r="AC307" s="15">
        <v>0</v>
      </c>
      <c r="AD307" s="15">
        <v>0</v>
      </c>
      <c r="AE307" s="15">
        <v>0</v>
      </c>
      <c r="AF307" s="15">
        <v>0</v>
      </c>
      <c r="AG307" s="15">
        <v>0</v>
      </c>
      <c r="AH307" s="15">
        <v>0</v>
      </c>
      <c r="AI307" s="15">
        <v>0</v>
      </c>
      <c r="AJ307" s="15">
        <v>0</v>
      </c>
      <c r="AK307" s="15">
        <v>0</v>
      </c>
      <c r="AL307" s="15">
        <v>0</v>
      </c>
      <c r="AM307" s="15">
        <v>0</v>
      </c>
      <c r="AN307" s="15">
        <v>0</v>
      </c>
      <c r="AO307" s="15">
        <v>0</v>
      </c>
      <c r="AP307" s="15">
        <v>0</v>
      </c>
      <c r="AQ307" s="15">
        <v>0</v>
      </c>
      <c r="AR307" s="15">
        <v>0</v>
      </c>
      <c r="AS307" s="15">
        <v>0</v>
      </c>
      <c r="AT307" s="15">
        <v>0</v>
      </c>
      <c r="AU307" s="15">
        <v>0</v>
      </c>
      <c r="AV307" s="15">
        <v>0</v>
      </c>
      <c r="AW307" s="15">
        <v>0</v>
      </c>
      <c r="AX307" s="15">
        <v>0</v>
      </c>
      <c r="AY307" s="15">
        <v>0</v>
      </c>
      <c r="AZ307" s="15">
        <v>0</v>
      </c>
      <c r="BA307" s="15">
        <v>0</v>
      </c>
      <c r="BB307" s="15">
        <v>0</v>
      </c>
      <c r="BC307" s="13" t="s">
        <v>145</v>
      </c>
      <c r="BD307" s="15">
        <v>0</v>
      </c>
      <c r="BE307" s="15">
        <v>0</v>
      </c>
      <c r="BF307" s="15">
        <v>0</v>
      </c>
      <c r="BG307" s="16">
        <f t="shared" si="246"/>
        <v>0</v>
      </c>
      <c r="BH307" s="16">
        <f t="shared" si="247"/>
        <v>0</v>
      </c>
      <c r="BI307" s="20">
        <f>Table1[[#This Row],[Check 2 Students Total]]*Table1[[#This Row],[Summer 2018 Price Check]]</f>
        <v>0</v>
      </c>
      <c r="BJ307" s="15">
        <v>0</v>
      </c>
      <c r="BK307" s="15">
        <v>0</v>
      </c>
      <c r="BL307" s="15">
        <v>0</v>
      </c>
      <c r="BM307" s="15">
        <v>0</v>
      </c>
      <c r="BN307" s="15">
        <v>0</v>
      </c>
      <c r="BO307" s="33">
        <f>Table1[[#This Row],[Summer 2018 Price Check]]*Table1[[#This Row],[Spring 2019 Students]]</f>
        <v>0</v>
      </c>
      <c r="BP307" s="16">
        <f t="shared" si="226"/>
        <v>0</v>
      </c>
      <c r="BQ307" s="20">
        <f t="shared" si="227"/>
        <v>0</v>
      </c>
      <c r="BR307" s="13" t="s">
        <v>145</v>
      </c>
      <c r="BS307" s="15">
        <f t="shared" si="248"/>
        <v>424</v>
      </c>
      <c r="BT307" s="15">
        <f t="shared" si="249"/>
        <v>646</v>
      </c>
      <c r="BU307" s="15">
        <f t="shared" si="250"/>
        <v>646</v>
      </c>
      <c r="BV307" s="15">
        <f t="shared" si="243"/>
        <v>1716</v>
      </c>
      <c r="BW307" s="20">
        <f t="shared" si="251"/>
        <v>148.47999999999999</v>
      </c>
      <c r="BX307" s="33">
        <f t="shared" si="228"/>
        <v>254791.67999999999</v>
      </c>
      <c r="BY307" s="13" t="s">
        <v>1116</v>
      </c>
      <c r="BZ307" s="32">
        <v>0</v>
      </c>
      <c r="CA307" s="33">
        <f>Table1[[#This Row],[Check 3 Per Student Savings]]*BZ307</f>
        <v>0</v>
      </c>
      <c r="CB307" s="32">
        <v>0</v>
      </c>
      <c r="CC307" s="33">
        <f>Table1[[#This Row],[Check 3 Per Student Savings]]*CB307</f>
        <v>0</v>
      </c>
      <c r="CD307" s="32">
        <f>IF(Table1[[#This Row],[Check 3 Status]]="Continued", Table1[[#This Row],[Check 3 Students Spring]], 0)</f>
        <v>646</v>
      </c>
      <c r="CE307" s="33">
        <f>Table1[[#This Row],[Check 3 Per Student Savings]]*CD307</f>
        <v>95918.079999999987</v>
      </c>
      <c r="CF307" s="32">
        <f t="shared" si="229"/>
        <v>646</v>
      </c>
      <c r="CG307" s="33">
        <f t="shared" si="230"/>
        <v>95918.079999999987</v>
      </c>
      <c r="CH307" s="33" t="s">
        <v>145</v>
      </c>
      <c r="CI307" s="32">
        <v>424</v>
      </c>
      <c r="CJ307" s="32">
        <v>646</v>
      </c>
      <c r="CK307" s="32">
        <v>646</v>
      </c>
      <c r="CL307" s="32">
        <f t="shared" si="244"/>
        <v>1716</v>
      </c>
      <c r="CM307" s="33">
        <v>148.47999999999999</v>
      </c>
      <c r="CN307" s="33">
        <f t="shared" si="231"/>
        <v>254791.67999999999</v>
      </c>
      <c r="CO307" s="15">
        <f>IF(Table1[[#This Row],[Check 4 Status]]="Continued", Table1[[#This Row],[Check 4 Students Summer]], 0)</f>
        <v>424</v>
      </c>
      <c r="CP307" s="20">
        <f>Table1[[#This Row],[Check 4 Per Student Savings]]*CO307</f>
        <v>62955.519999999997</v>
      </c>
      <c r="CQ307" s="32">
        <f>IF(Table1[[#This Row],[Check 4 Status]]="Continued", Table1[[#This Row],[Check 4 Students Fall]], 0)</f>
        <v>646</v>
      </c>
      <c r="CR307" s="33">
        <f>Table1[[#This Row],[Check 4 Per Student Savings]]*CQ307</f>
        <v>95918.079999999987</v>
      </c>
      <c r="CS307" s="15">
        <f>IF(Table1[[#This Row],[Check 4 Status]]="Continued", Table1[[#This Row],[Check 4 Students Spring]], 0)</f>
        <v>646</v>
      </c>
      <c r="CT307" s="20">
        <f>Table1[[#This Row],[Check 4 Per Student Savings]]*CS307</f>
        <v>95918.079999999987</v>
      </c>
      <c r="CU307" s="89">
        <f t="shared" si="232"/>
        <v>1716</v>
      </c>
      <c r="CV307" s="20">
        <f t="shared" si="233"/>
        <v>254791.67999999996</v>
      </c>
      <c r="CW307" s="20" t="s">
        <v>145</v>
      </c>
      <c r="CX307" s="15">
        <v>424</v>
      </c>
      <c r="CY307" s="15">
        <v>646</v>
      </c>
      <c r="CZ307" s="15">
        <v>646</v>
      </c>
      <c r="DA307" s="15">
        <f t="shared" si="234"/>
        <v>1716</v>
      </c>
      <c r="DB307" s="20">
        <v>148.47999999999999</v>
      </c>
      <c r="DC307" s="20">
        <f t="shared" si="235"/>
        <v>254791.67999999999</v>
      </c>
      <c r="DD307" s="23" t="s">
        <v>1116</v>
      </c>
      <c r="DE307" s="15">
        <f>IF(Table1[[#This Row],[Check 5 Status]]="Continued", Table1[[#This Row],[Check 5 Students Summer]], 0)</f>
        <v>424</v>
      </c>
      <c r="DF307" s="20">
        <f>Table1[[#This Row],[Check 5 Per Student Savings]]*DE307</f>
        <v>62955.519999999997</v>
      </c>
      <c r="DG307" s="15">
        <f>IF(Table1[[#This Row],[Check 5 Status]]="Continued", Table1[[#This Row],[Check 5 Students Fall]], 0)</f>
        <v>646</v>
      </c>
      <c r="DH307" s="20">
        <f>Table1[[#This Row],[Check 5 Per Student Savings]]*DG307</f>
        <v>95918.079999999987</v>
      </c>
      <c r="DI307" s="15">
        <f>IF(Table1[[#This Row],[Check 5 Status]]="Continued", Table1[[#This Row],[Check 5 Students Spring]], 0)</f>
        <v>646</v>
      </c>
      <c r="DJ307" s="20">
        <f>Table1[[#This Row],[Check 5 Per Student Savings]]*DI307</f>
        <v>95918.079999999987</v>
      </c>
      <c r="DK307" s="15">
        <f t="shared" si="236"/>
        <v>1716</v>
      </c>
      <c r="DL307" s="20">
        <f t="shared" si="237"/>
        <v>254791.67999999996</v>
      </c>
      <c r="DM307" s="20" t="s">
        <v>155</v>
      </c>
      <c r="DN307" s="15">
        <v>424</v>
      </c>
      <c r="DO307" s="15">
        <v>646</v>
      </c>
      <c r="DP307" s="15">
        <v>646</v>
      </c>
      <c r="DQ307" s="15">
        <f t="shared" si="238"/>
        <v>1716</v>
      </c>
      <c r="DR307" s="20">
        <v>148.47999999999999</v>
      </c>
      <c r="DS307" s="20">
        <f t="shared" si="239"/>
        <v>254791.67999999999</v>
      </c>
      <c r="DT307" s="23" t="s">
        <v>1116</v>
      </c>
      <c r="DU307" s="15">
        <f>IF(Table1[[#This Row],[Check 6 Status]]="Continued", Table1[[#This Row],[Check 6 Students Summer]], 0)</f>
        <v>0</v>
      </c>
      <c r="DV307" s="20">
        <f>Table1[[#This Row],[Check 6 Per Student Savings]]*DU307</f>
        <v>0</v>
      </c>
      <c r="DW307" s="15">
        <f>IF(Table1[[#This Row],[Check 6 Status]]="Continued", Table1[[#This Row],[Check 6 Students Fall]], 0)</f>
        <v>0</v>
      </c>
      <c r="DX307" s="20">
        <f>Table1[[#This Row],[Check 6 Per Student Savings]]*DW307</f>
        <v>0</v>
      </c>
      <c r="DY307" s="15">
        <f>IF(Table1[[#This Row],[Check 6 Status]]="Continued", Table1[[#This Row],[Check 6 Students Spring]], 0)</f>
        <v>0</v>
      </c>
      <c r="DZ307" s="20">
        <f>Table1[[#This Row],[Check 6 Per Student Savings]]*DY307</f>
        <v>0</v>
      </c>
      <c r="EA307" s="15">
        <f t="shared" si="240"/>
        <v>0</v>
      </c>
      <c r="EB307" s="20">
        <f t="shared" si="241"/>
        <v>0</v>
      </c>
      <c r="EC307"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4078</v>
      </c>
      <c r="ED307"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605501.43999999994</v>
      </c>
      <c r="EE307" s="34">
        <f>Table1[[#This Row],[Grand Total Savings]]/Table1[[#This Row],[Total Award]]</f>
        <v>20.183381333333333</v>
      </c>
      <c r="EF307" s="13"/>
      <c r="EG307" s="13"/>
      <c r="EH307" s="13"/>
      <c r="EI307" s="13"/>
      <c r="EJ307" s="13"/>
      <c r="EK307" s="13"/>
      <c r="EL307" s="13"/>
      <c r="ES307" s="15"/>
      <c r="ET307" s="20"/>
      <c r="EU307" s="15"/>
      <c r="EV307" s="15"/>
      <c r="FB307" s="13"/>
      <c r="FC307" s="13"/>
      <c r="FD307" s="13"/>
      <c r="FE307" s="13"/>
    </row>
    <row r="308" spans="1:161" x14ac:dyDescent="0.25">
      <c r="A308" s="116">
        <v>442</v>
      </c>
      <c r="B308" s="125" t="s">
        <v>1269</v>
      </c>
      <c r="C308" s="23" t="s">
        <v>3</v>
      </c>
      <c r="D308" s="73" t="s">
        <v>134</v>
      </c>
      <c r="E308" s="13" t="s">
        <v>147</v>
      </c>
      <c r="F308" s="52">
        <v>10800</v>
      </c>
      <c r="G308" s="23" t="s">
        <v>1270</v>
      </c>
      <c r="H308" s="13" t="s">
        <v>886</v>
      </c>
      <c r="I308" t="s">
        <v>887</v>
      </c>
      <c r="J308" s="13" t="s">
        <v>1283</v>
      </c>
      <c r="K308" s="13" t="s">
        <v>1284</v>
      </c>
      <c r="L308" s="28" t="s">
        <v>693</v>
      </c>
      <c r="M308" s="13" t="e" cm="1">
        <f t="array" ref="M308">_xlfn.XLOOKUP(Table1[[#This Row],[Grant '#]],#REF!,#REF!, "Not Found")</f>
        <v>#REF!</v>
      </c>
      <c r="N308" s="13" t="e" cm="1">
        <f t="array" ref="N308">_xlfn.XLOOKUP(Table1[[#This Row],[Grant '#]],#REF!,#REF!, "Not Found")</f>
        <v>#REF!</v>
      </c>
      <c r="O308" s="13" t="e" cm="1">
        <f t="array" ref="O308">_xlfn.XLOOKUP(Table1[[#This Row],[Grant '#]],#REF!,#REF!, "Not Found")</f>
        <v>#REF!</v>
      </c>
      <c r="P308" s="19">
        <v>26847</v>
      </c>
      <c r="Q308" s="15">
        <v>225</v>
      </c>
      <c r="R308" s="20">
        <v>119.32</v>
      </c>
      <c r="S308" s="15">
        <v>45</v>
      </c>
      <c r="T308" s="15">
        <v>185</v>
      </c>
      <c r="U308" s="15">
        <v>25</v>
      </c>
      <c r="V308" s="13" t="s">
        <v>1270</v>
      </c>
      <c r="W308" s="20" t="s">
        <v>144</v>
      </c>
      <c r="X308" s="20"/>
      <c r="Y308" s="20"/>
      <c r="Z308" s="30" t="s">
        <v>145</v>
      </c>
      <c r="AA308" s="15">
        <v>0</v>
      </c>
      <c r="AB308" s="15">
        <v>0</v>
      </c>
      <c r="AC308" s="15">
        <v>0</v>
      </c>
      <c r="AD308" s="15">
        <v>0</v>
      </c>
      <c r="AE308" s="15">
        <v>0</v>
      </c>
      <c r="AF308" s="15">
        <v>0</v>
      </c>
      <c r="AG308" s="15">
        <v>0</v>
      </c>
      <c r="AH308" s="15">
        <v>0</v>
      </c>
      <c r="AI308" s="15">
        <v>0</v>
      </c>
      <c r="AJ308" s="15">
        <v>0</v>
      </c>
      <c r="AK308" s="15">
        <v>0</v>
      </c>
      <c r="AL308" s="15">
        <v>0</v>
      </c>
      <c r="AM308" s="15">
        <v>0</v>
      </c>
      <c r="AN308" s="15">
        <v>0</v>
      </c>
      <c r="AO308" s="15">
        <v>0</v>
      </c>
      <c r="AP308" s="15">
        <v>0</v>
      </c>
      <c r="AQ308" s="15">
        <v>0</v>
      </c>
      <c r="AR308" s="15">
        <v>0</v>
      </c>
      <c r="AS308" s="15">
        <v>0</v>
      </c>
      <c r="AT308" s="15">
        <v>0</v>
      </c>
      <c r="AU308" s="15">
        <v>0</v>
      </c>
      <c r="AV308" s="15">
        <v>0</v>
      </c>
      <c r="AW308" s="15">
        <v>0</v>
      </c>
      <c r="AX308" s="15">
        <v>0</v>
      </c>
      <c r="AY308" s="15">
        <v>0</v>
      </c>
      <c r="AZ308" s="15">
        <v>0</v>
      </c>
      <c r="BA308" s="15">
        <v>0</v>
      </c>
      <c r="BB308" s="15">
        <v>0</v>
      </c>
      <c r="BC308" s="13" t="s">
        <v>145</v>
      </c>
      <c r="BD308" s="15">
        <v>0</v>
      </c>
      <c r="BE308" s="15">
        <v>0</v>
      </c>
      <c r="BF308" s="15">
        <v>0</v>
      </c>
      <c r="BG308" s="16">
        <f t="shared" si="246"/>
        <v>0</v>
      </c>
      <c r="BH308" s="16">
        <f t="shared" si="247"/>
        <v>0</v>
      </c>
      <c r="BI308" s="20">
        <f>Table1[[#This Row],[Check 2 Students Total]]*Table1[[#This Row],[Summer 2018 Price Check]]</f>
        <v>0</v>
      </c>
      <c r="BJ308" s="15">
        <v>0</v>
      </c>
      <c r="BK308" s="15">
        <v>0</v>
      </c>
      <c r="BL308" s="15">
        <v>0</v>
      </c>
      <c r="BM308" s="15">
        <v>0</v>
      </c>
      <c r="BN308" s="15">
        <v>0</v>
      </c>
      <c r="BO308" s="33">
        <f>Table1[[#This Row],[Summer 2018 Price Check]]*Table1[[#This Row],[Spring 2019 Students]]</f>
        <v>0</v>
      </c>
      <c r="BP308" s="16">
        <f t="shared" si="226"/>
        <v>0</v>
      </c>
      <c r="BQ308" s="20">
        <f t="shared" si="227"/>
        <v>0</v>
      </c>
      <c r="BR308" s="13" t="s">
        <v>145</v>
      </c>
      <c r="BS308" s="15">
        <f t="shared" si="248"/>
        <v>45</v>
      </c>
      <c r="BT308" s="15">
        <f t="shared" si="249"/>
        <v>185</v>
      </c>
      <c r="BU308" s="15">
        <f t="shared" si="250"/>
        <v>25</v>
      </c>
      <c r="BV308" s="15">
        <f t="shared" si="243"/>
        <v>255</v>
      </c>
      <c r="BW308" s="20">
        <f t="shared" si="251"/>
        <v>119.32</v>
      </c>
      <c r="BX308" s="33">
        <f t="shared" si="228"/>
        <v>30426.6</v>
      </c>
      <c r="BY308" s="13" t="s">
        <v>1270</v>
      </c>
      <c r="BZ308" s="32">
        <v>0</v>
      </c>
      <c r="CA308" s="33">
        <f>Table1[[#This Row],[Check 3 Per Student Savings]]*BZ308</f>
        <v>0</v>
      </c>
      <c r="CB308" s="32">
        <v>0</v>
      </c>
      <c r="CC308" s="33">
        <f>Table1[[#This Row],[Check 3 Per Student Savings]]*CB308</f>
        <v>0</v>
      </c>
      <c r="CD308" s="32">
        <v>0</v>
      </c>
      <c r="CE308" s="33">
        <f>Table1[[#This Row],[Check 3 Per Student Savings]]*CD308</f>
        <v>0</v>
      </c>
      <c r="CF308" s="32">
        <f t="shared" si="229"/>
        <v>0</v>
      </c>
      <c r="CG308" s="33">
        <f t="shared" si="230"/>
        <v>0</v>
      </c>
      <c r="CH308" s="33" t="s">
        <v>145</v>
      </c>
      <c r="CI308" s="32">
        <v>45</v>
      </c>
      <c r="CJ308" s="32">
        <v>185</v>
      </c>
      <c r="CK308" s="32">
        <v>25</v>
      </c>
      <c r="CL308" s="32">
        <f t="shared" si="244"/>
        <v>255</v>
      </c>
      <c r="CM308" s="33">
        <v>119.32</v>
      </c>
      <c r="CN308" s="33">
        <f t="shared" si="231"/>
        <v>30426.6</v>
      </c>
      <c r="CO308" s="15">
        <f>IF(Table1[[#This Row],[Check 4 Status]]="Continued", Table1[[#This Row],[Check 4 Students Summer]], 0)</f>
        <v>45</v>
      </c>
      <c r="CP308" s="20">
        <f>Table1[[#This Row],[Check 4 Per Student Savings]]*CO308</f>
        <v>5369.4</v>
      </c>
      <c r="CQ308" s="32">
        <f>IF(Table1[[#This Row],[Check 4 Status]]="Continued", Table1[[#This Row],[Check 4 Students Fall]], 0)</f>
        <v>185</v>
      </c>
      <c r="CR308" s="33">
        <f>Table1[[#This Row],[Check 4 Per Student Savings]]*CQ308</f>
        <v>22074.199999999997</v>
      </c>
      <c r="CS308" s="15">
        <f>IF(Table1[[#This Row],[Check 4 Status]]="Continued", Table1[[#This Row],[Check 4 Students Spring]], 0)</f>
        <v>25</v>
      </c>
      <c r="CT308" s="20">
        <f>Table1[[#This Row],[Check 4 Per Student Savings]]*CS308</f>
        <v>2983</v>
      </c>
      <c r="CU308" s="89">
        <f t="shared" si="232"/>
        <v>255</v>
      </c>
      <c r="CV308" s="20">
        <f t="shared" si="233"/>
        <v>30426.6</v>
      </c>
      <c r="CW308" s="20" t="s">
        <v>145</v>
      </c>
      <c r="CX308" s="15">
        <v>45</v>
      </c>
      <c r="CY308" s="15">
        <v>185</v>
      </c>
      <c r="CZ308" s="15">
        <v>25</v>
      </c>
      <c r="DA308" s="15">
        <f t="shared" si="234"/>
        <v>255</v>
      </c>
      <c r="DB308" s="20">
        <v>119.32</v>
      </c>
      <c r="DC308" s="20">
        <f t="shared" si="235"/>
        <v>30426.6</v>
      </c>
      <c r="DD308" s="23" t="s">
        <v>1270</v>
      </c>
      <c r="DE308" s="15">
        <f>IF(Table1[[#This Row],[Check 5 Status]]="Continued", Table1[[#This Row],[Check 5 Students Summer]], 0)</f>
        <v>45</v>
      </c>
      <c r="DF308" s="20">
        <f>Table1[[#This Row],[Check 5 Per Student Savings]]*DE308</f>
        <v>5369.4</v>
      </c>
      <c r="DG308" s="15">
        <f>IF(Table1[[#This Row],[Check 5 Status]]="Continued", Table1[[#This Row],[Check 5 Students Fall]], 0)</f>
        <v>185</v>
      </c>
      <c r="DH308" s="20">
        <f>Table1[[#This Row],[Check 5 Per Student Savings]]*DG308</f>
        <v>22074.199999999997</v>
      </c>
      <c r="DI308" s="15">
        <f>IF(Table1[[#This Row],[Check 5 Status]]="Continued", Table1[[#This Row],[Check 5 Students Spring]], 0)</f>
        <v>25</v>
      </c>
      <c r="DJ308" s="20">
        <f>Table1[[#This Row],[Check 5 Per Student Savings]]*DI308</f>
        <v>2983</v>
      </c>
      <c r="DK308" s="15">
        <f t="shared" si="236"/>
        <v>255</v>
      </c>
      <c r="DL308" s="20">
        <f t="shared" si="237"/>
        <v>30426.6</v>
      </c>
      <c r="DM308" s="20" t="s">
        <v>145</v>
      </c>
      <c r="DN308" s="15">
        <v>45</v>
      </c>
      <c r="DO308" s="15">
        <v>185</v>
      </c>
      <c r="DP308" s="15">
        <v>25</v>
      </c>
      <c r="DQ308" s="15">
        <f t="shared" si="238"/>
        <v>255</v>
      </c>
      <c r="DR308" s="20">
        <v>119.32</v>
      </c>
      <c r="DS308" s="20">
        <f t="shared" si="239"/>
        <v>30426.6</v>
      </c>
      <c r="DT308" s="23" t="s">
        <v>1270</v>
      </c>
      <c r="DU308" s="15">
        <f>IF(Table1[[#This Row],[Check 6 Status]]="Continued", Table1[[#This Row],[Check 6 Students Summer]], 0)</f>
        <v>45</v>
      </c>
      <c r="DV308" s="20">
        <f>Table1[[#This Row],[Check 6 Per Student Savings]]*DU308</f>
        <v>5369.4</v>
      </c>
      <c r="DW308" s="15">
        <f>IF(Table1[[#This Row],[Check 6 Status]]="Continued", Table1[[#This Row],[Check 6 Students Fall]], 0)</f>
        <v>185</v>
      </c>
      <c r="DX308" s="20">
        <f>Table1[[#This Row],[Check 6 Per Student Savings]]*DW308</f>
        <v>22074.199999999997</v>
      </c>
      <c r="DY308" s="15">
        <f>IF(Table1[[#This Row],[Check 6 Status]]="Continued", Table1[[#This Row],[Check 6 Students Spring]], 0)</f>
        <v>25</v>
      </c>
      <c r="DZ308" s="20">
        <f>Table1[[#This Row],[Check 6 Per Student Savings]]*DY308</f>
        <v>2983</v>
      </c>
      <c r="EA308" s="15">
        <f t="shared" si="240"/>
        <v>255</v>
      </c>
      <c r="EB308" s="20">
        <f t="shared" si="241"/>
        <v>30426.6</v>
      </c>
      <c r="EC308"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765</v>
      </c>
      <c r="ED308"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91279.799999999988</v>
      </c>
      <c r="EE308" s="34">
        <f>Table1[[#This Row],[Grand Total Savings]]/Table1[[#This Row],[Total Award]]</f>
        <v>8.4518333333333331</v>
      </c>
      <c r="EF308" s="13"/>
      <c r="EG308" s="13"/>
      <c r="EH308" s="13"/>
      <c r="EI308" s="13"/>
      <c r="EJ308" s="13"/>
      <c r="EK308" s="13"/>
      <c r="EL308" s="13"/>
      <c r="ES308" s="15"/>
      <c r="ET308" s="20"/>
      <c r="EU308" s="15"/>
      <c r="EV308" s="15"/>
      <c r="FB308" s="13"/>
      <c r="FC308" s="13"/>
      <c r="FD308" s="13"/>
      <c r="FE308" s="13"/>
    </row>
    <row r="309" spans="1:161" x14ac:dyDescent="0.25">
      <c r="A309" s="116">
        <v>443</v>
      </c>
      <c r="B309" s="125" t="s">
        <v>1269</v>
      </c>
      <c r="C309" s="23" t="s">
        <v>3</v>
      </c>
      <c r="D309" s="73" t="s">
        <v>134</v>
      </c>
      <c r="E309" s="13" t="s">
        <v>147</v>
      </c>
      <c r="F309" s="52">
        <v>10800</v>
      </c>
      <c r="G309" s="23" t="s">
        <v>1116</v>
      </c>
      <c r="H309" s="13" t="s">
        <v>1285</v>
      </c>
      <c r="I309" t="s">
        <v>1286</v>
      </c>
      <c r="J309" s="13" t="s">
        <v>1287</v>
      </c>
      <c r="K309" s="13" t="s">
        <v>1288</v>
      </c>
      <c r="L309" s="28" t="s">
        <v>254</v>
      </c>
      <c r="M309" s="13" t="e" cm="1">
        <f t="array" ref="M309">_xlfn.XLOOKUP(Table1[[#This Row],[Grant '#]],#REF!,#REF!, "Not Found")</f>
        <v>#REF!</v>
      </c>
      <c r="N309" s="13" t="e" cm="1">
        <f t="array" ref="N309">_xlfn.XLOOKUP(Table1[[#This Row],[Grant '#]],#REF!,#REF!, "Not Found")</f>
        <v>#REF!</v>
      </c>
      <c r="O309" s="13" t="e" cm="1">
        <f t="array" ref="O309">_xlfn.XLOOKUP(Table1[[#This Row],[Grant '#]],#REF!,#REF!, "Not Found")</f>
        <v>#REF!</v>
      </c>
      <c r="P309" s="19">
        <v>13500</v>
      </c>
      <c r="Q309" s="15">
        <v>200</v>
      </c>
      <c r="R309" s="20">
        <v>67.5</v>
      </c>
      <c r="S309" s="15" t="s">
        <v>1134</v>
      </c>
      <c r="T309" s="15" t="s">
        <v>1178</v>
      </c>
      <c r="U309" s="15" t="s">
        <v>1178</v>
      </c>
      <c r="V309" s="13" t="s">
        <v>1116</v>
      </c>
      <c r="W309" s="20" t="s">
        <v>144</v>
      </c>
      <c r="X309" s="20"/>
      <c r="Y309" s="20"/>
      <c r="Z309" s="30" t="s">
        <v>145</v>
      </c>
      <c r="AA309" s="15">
        <v>0</v>
      </c>
      <c r="AB309" s="15">
        <v>0</v>
      </c>
      <c r="AC309" s="15">
        <v>0</v>
      </c>
      <c r="AD309" s="15">
        <v>0</v>
      </c>
      <c r="AE309" s="15">
        <v>0</v>
      </c>
      <c r="AF309" s="15">
        <v>0</v>
      </c>
      <c r="AG309" s="15">
        <v>0</v>
      </c>
      <c r="AH309" s="15">
        <v>0</v>
      </c>
      <c r="AI309" s="15">
        <v>0</v>
      </c>
      <c r="AJ309" s="15">
        <v>0</v>
      </c>
      <c r="AK309" s="15">
        <v>0</v>
      </c>
      <c r="AL309" s="15">
        <v>0</v>
      </c>
      <c r="AM309" s="15">
        <v>0</v>
      </c>
      <c r="AN309" s="15">
        <v>0</v>
      </c>
      <c r="AO309" s="15">
        <v>0</v>
      </c>
      <c r="AP309" s="15">
        <v>0</v>
      </c>
      <c r="AQ309" s="15">
        <v>0</v>
      </c>
      <c r="AR309" s="15">
        <v>0</v>
      </c>
      <c r="AS309" s="15">
        <v>0</v>
      </c>
      <c r="AT309" s="15">
        <v>0</v>
      </c>
      <c r="AU309" s="15">
        <v>0</v>
      </c>
      <c r="AV309" s="15">
        <v>0</v>
      </c>
      <c r="AW309" s="15">
        <v>0</v>
      </c>
      <c r="AX309" s="15">
        <v>0</v>
      </c>
      <c r="AY309" s="15">
        <v>0</v>
      </c>
      <c r="AZ309" s="15">
        <v>0</v>
      </c>
      <c r="BA309" s="15">
        <v>0</v>
      </c>
      <c r="BB309" s="15">
        <v>0</v>
      </c>
      <c r="BC309" s="13" t="s">
        <v>145</v>
      </c>
      <c r="BD309" s="15">
        <v>0</v>
      </c>
      <c r="BE309" s="15">
        <v>0</v>
      </c>
      <c r="BF309" s="15">
        <v>0</v>
      </c>
      <c r="BG309" s="16">
        <f t="shared" si="246"/>
        <v>0</v>
      </c>
      <c r="BH309" s="16">
        <f t="shared" si="247"/>
        <v>0</v>
      </c>
      <c r="BI309" s="20">
        <f>Table1[[#This Row],[Check 2 Students Total]]*Table1[[#This Row],[Summer 2018 Price Check]]</f>
        <v>0</v>
      </c>
      <c r="BJ309" s="15">
        <v>0</v>
      </c>
      <c r="BK309" s="15">
        <v>0</v>
      </c>
      <c r="BL309" s="15">
        <v>0</v>
      </c>
      <c r="BM309" s="15">
        <v>0</v>
      </c>
      <c r="BN309" s="15">
        <v>0</v>
      </c>
      <c r="BO309" s="33">
        <f>Table1[[#This Row],[Summer 2018 Price Check]]*Table1[[#This Row],[Spring 2019 Students]]</f>
        <v>0</v>
      </c>
      <c r="BP309" s="16">
        <f t="shared" si="226"/>
        <v>0</v>
      </c>
      <c r="BQ309" s="20">
        <f t="shared" si="227"/>
        <v>0</v>
      </c>
      <c r="BR309" s="13" t="s">
        <v>145</v>
      </c>
      <c r="BS309" s="15" t="str">
        <f t="shared" si="248"/>
        <v>0</v>
      </c>
      <c r="BT309" s="15" t="str">
        <f t="shared" si="249"/>
        <v>100</v>
      </c>
      <c r="BU309" s="15" t="str">
        <f t="shared" si="250"/>
        <v>100</v>
      </c>
      <c r="BV309" s="15">
        <f t="shared" si="243"/>
        <v>200</v>
      </c>
      <c r="BW309" s="20">
        <f t="shared" si="251"/>
        <v>67.5</v>
      </c>
      <c r="BX309" s="33">
        <f t="shared" si="228"/>
        <v>13500</v>
      </c>
      <c r="BY309" s="13" t="s">
        <v>1116</v>
      </c>
      <c r="BZ309" s="32" t="str">
        <f>IF(Table1[[#This Row],[Check 3 Status]]="Continued", Table1[[#This Row],[Check 3 Students Summer]], 0)</f>
        <v>0</v>
      </c>
      <c r="CA309" s="33">
        <f>Table1[[#This Row],[Check 3 Per Student Savings]]*BZ309</f>
        <v>0</v>
      </c>
      <c r="CB309" s="32">
        <v>0</v>
      </c>
      <c r="CC309" s="33">
        <f>Table1[[#This Row],[Check 3 Per Student Savings]]*CB309</f>
        <v>0</v>
      </c>
      <c r="CD309" s="32" t="str">
        <f>IF(Table1[[#This Row],[Check 3 Status]]="Continued", Table1[[#This Row],[Check 3 Students Spring]], 0)</f>
        <v>100</v>
      </c>
      <c r="CE309" s="33">
        <f>Table1[[#This Row],[Check 3 Per Student Savings]]*CD309</f>
        <v>6750</v>
      </c>
      <c r="CF309" s="32">
        <f t="shared" si="229"/>
        <v>100</v>
      </c>
      <c r="CG309" s="33">
        <f t="shared" si="230"/>
        <v>6750</v>
      </c>
      <c r="CH309" s="33" t="s">
        <v>145</v>
      </c>
      <c r="CI309" s="32" t="s">
        <v>1134</v>
      </c>
      <c r="CJ309" s="32" t="s">
        <v>1178</v>
      </c>
      <c r="CK309" s="32" t="s">
        <v>1178</v>
      </c>
      <c r="CL309" s="32">
        <f t="shared" si="244"/>
        <v>200</v>
      </c>
      <c r="CM309" s="33">
        <v>67.5</v>
      </c>
      <c r="CN309" s="33">
        <f t="shared" si="231"/>
        <v>13500</v>
      </c>
      <c r="CO309" s="15" t="str">
        <f>IF(Table1[[#This Row],[Check 4 Status]]="Continued", Table1[[#This Row],[Check 4 Students Summer]], 0)</f>
        <v>0</v>
      </c>
      <c r="CP309" s="20">
        <f>Table1[[#This Row],[Check 4 Per Student Savings]]*CO309</f>
        <v>0</v>
      </c>
      <c r="CQ309" s="32" t="str">
        <f>IF(Table1[[#This Row],[Check 4 Status]]="Continued", Table1[[#This Row],[Check 4 Students Fall]], 0)</f>
        <v>100</v>
      </c>
      <c r="CR309" s="33">
        <f>Table1[[#This Row],[Check 4 Per Student Savings]]*CQ309</f>
        <v>6750</v>
      </c>
      <c r="CS309" s="15" t="str">
        <f>IF(Table1[[#This Row],[Check 4 Status]]="Continued", Table1[[#This Row],[Check 4 Students Spring]], 0)</f>
        <v>100</v>
      </c>
      <c r="CT309" s="20">
        <f>Table1[[#This Row],[Check 4 Per Student Savings]]*CS309</f>
        <v>6750</v>
      </c>
      <c r="CU309" s="89">
        <f t="shared" si="232"/>
        <v>200</v>
      </c>
      <c r="CV309" s="20">
        <f t="shared" si="233"/>
        <v>13500</v>
      </c>
      <c r="CW309" s="20" t="s">
        <v>155</v>
      </c>
      <c r="CX309" s="15" t="s">
        <v>1134</v>
      </c>
      <c r="CY309" s="15" t="s">
        <v>1178</v>
      </c>
      <c r="CZ309" s="15" t="s">
        <v>1178</v>
      </c>
      <c r="DA309" s="15">
        <f t="shared" si="234"/>
        <v>200</v>
      </c>
      <c r="DB309" s="20">
        <v>67.5</v>
      </c>
      <c r="DC309" s="20">
        <f t="shared" si="235"/>
        <v>13500</v>
      </c>
      <c r="DD309" s="23" t="s">
        <v>1116</v>
      </c>
      <c r="DE309" s="15">
        <f>IF(Table1[[#This Row],[Check 5 Status]]="Continued", Table1[[#This Row],[Check 5 Students Summer]], 0)</f>
        <v>0</v>
      </c>
      <c r="DF309" s="20">
        <f>Table1[[#This Row],[Check 5 Per Student Savings]]*DE309</f>
        <v>0</v>
      </c>
      <c r="DG309" s="15">
        <f>IF(Table1[[#This Row],[Check 5 Status]]="Continued", Table1[[#This Row],[Check 5 Students Fall]], 0)</f>
        <v>0</v>
      </c>
      <c r="DH309" s="20">
        <f>Table1[[#This Row],[Check 5 Per Student Savings]]*DG309</f>
        <v>0</v>
      </c>
      <c r="DI309" s="15">
        <f>IF(Table1[[#This Row],[Check 5 Status]]="Continued", Table1[[#This Row],[Check 5 Students Spring]], 0)</f>
        <v>0</v>
      </c>
      <c r="DJ309" s="20">
        <f>Table1[[#This Row],[Check 5 Per Student Savings]]*DI309</f>
        <v>0</v>
      </c>
      <c r="DK309" s="15">
        <f t="shared" si="236"/>
        <v>0</v>
      </c>
      <c r="DL309" s="20">
        <f t="shared" si="237"/>
        <v>0</v>
      </c>
      <c r="DM309" s="20" t="s">
        <v>155</v>
      </c>
      <c r="DN309" s="15" t="s">
        <v>1134</v>
      </c>
      <c r="DO309" s="15" t="s">
        <v>1178</v>
      </c>
      <c r="DP309" s="15" t="s">
        <v>1178</v>
      </c>
      <c r="DQ309" s="15">
        <f t="shared" si="238"/>
        <v>200</v>
      </c>
      <c r="DR309" s="20">
        <v>67.5</v>
      </c>
      <c r="DS309" s="20">
        <f t="shared" si="239"/>
        <v>13500</v>
      </c>
      <c r="DT309" s="23" t="s">
        <v>1116</v>
      </c>
      <c r="DU309" s="15">
        <f>IF(Table1[[#This Row],[Check 6 Status]]="Continued", Table1[[#This Row],[Check 6 Students Summer]], 0)</f>
        <v>0</v>
      </c>
      <c r="DV309" s="20">
        <f>Table1[[#This Row],[Check 6 Per Student Savings]]*DU309</f>
        <v>0</v>
      </c>
      <c r="DW309" s="15">
        <f>IF(Table1[[#This Row],[Check 6 Status]]="Continued", Table1[[#This Row],[Check 6 Students Fall]], 0)</f>
        <v>0</v>
      </c>
      <c r="DX309" s="20">
        <f>Table1[[#This Row],[Check 6 Per Student Savings]]*DW309</f>
        <v>0</v>
      </c>
      <c r="DY309" s="15">
        <f>IF(Table1[[#This Row],[Check 6 Status]]="Continued", Table1[[#This Row],[Check 6 Students Spring]], 0)</f>
        <v>0</v>
      </c>
      <c r="DZ309" s="20">
        <f>Table1[[#This Row],[Check 6 Per Student Savings]]*DY309</f>
        <v>0</v>
      </c>
      <c r="EA309" s="15">
        <f t="shared" si="240"/>
        <v>0</v>
      </c>
      <c r="EB309" s="20">
        <f t="shared" si="241"/>
        <v>0</v>
      </c>
      <c r="EC309"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300</v>
      </c>
      <c r="ED309"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20250</v>
      </c>
      <c r="EE309" s="34">
        <f>Table1[[#This Row],[Grand Total Savings]]/Table1[[#This Row],[Total Award]]</f>
        <v>1.875</v>
      </c>
      <c r="EF309" s="13"/>
      <c r="EG309" s="13"/>
      <c r="EH309" s="13"/>
      <c r="EI309" s="13"/>
      <c r="EJ309" s="13"/>
      <c r="EK309" s="13"/>
      <c r="EL309" s="13"/>
      <c r="ES309" s="15"/>
      <c r="ET309" s="20"/>
      <c r="EU309" s="15"/>
      <c r="EV309" s="15"/>
      <c r="FB309" s="13"/>
      <c r="FC309" s="13"/>
      <c r="FD309" s="13"/>
      <c r="FE309" s="13"/>
    </row>
    <row r="310" spans="1:161" x14ac:dyDescent="0.25">
      <c r="A310" s="116">
        <v>445</v>
      </c>
      <c r="B310" s="125" t="s">
        <v>1269</v>
      </c>
      <c r="C310" s="23" t="s">
        <v>3</v>
      </c>
      <c r="D310" s="73" t="s">
        <v>134</v>
      </c>
      <c r="E310" s="13" t="s">
        <v>381</v>
      </c>
      <c r="F310" s="52">
        <v>25800</v>
      </c>
      <c r="G310" s="23" t="s">
        <v>1270</v>
      </c>
      <c r="H310" s="13" t="s">
        <v>1289</v>
      </c>
      <c r="I310" s="13" t="s">
        <v>1290</v>
      </c>
      <c r="J310" s="13" t="s">
        <v>1291</v>
      </c>
      <c r="K310" s="13" t="s">
        <v>352</v>
      </c>
      <c r="L310" s="28" t="s">
        <v>305</v>
      </c>
      <c r="M310" s="13" t="e" cm="1">
        <f t="array" ref="M310">_xlfn.XLOOKUP(Table1[[#This Row],[Grant '#]],#REF!,#REF!, "Not Found")</f>
        <v>#REF!</v>
      </c>
      <c r="N310" s="13" t="e" cm="1">
        <f t="array" ref="N310">_xlfn.XLOOKUP(Table1[[#This Row],[Grant '#]],#REF!,#REF!, "Not Found")</f>
        <v>#REF!</v>
      </c>
      <c r="O310" s="13" t="e" cm="1">
        <f t="array" ref="O310">_xlfn.XLOOKUP(Table1[[#This Row],[Grant '#]],#REF!,#REF!, "Not Found")</f>
        <v>#REF!</v>
      </c>
      <c r="P310" s="19">
        <v>85060.800000000003</v>
      </c>
      <c r="Q310" s="15">
        <v>440</v>
      </c>
      <c r="R310" s="20">
        <v>193.32</v>
      </c>
      <c r="S310" s="15" t="s">
        <v>1292</v>
      </c>
      <c r="T310" s="15" t="s">
        <v>1293</v>
      </c>
      <c r="U310" s="15" t="s">
        <v>1294</v>
      </c>
      <c r="V310" s="13" t="s">
        <v>1270</v>
      </c>
      <c r="W310" s="20" t="s">
        <v>144</v>
      </c>
      <c r="X310" s="20"/>
      <c r="Y310" s="20"/>
      <c r="Z310" s="30" t="s">
        <v>145</v>
      </c>
      <c r="AA310" s="15">
        <v>0</v>
      </c>
      <c r="AB310" s="15">
        <v>0</v>
      </c>
      <c r="AC310" s="15">
        <v>0</v>
      </c>
      <c r="AD310" s="15">
        <v>0</v>
      </c>
      <c r="AE310" s="15">
        <v>0</v>
      </c>
      <c r="AF310" s="15">
        <v>0</v>
      </c>
      <c r="AG310" s="15">
        <v>0</v>
      </c>
      <c r="AH310" s="15">
        <v>0</v>
      </c>
      <c r="AI310" s="15">
        <v>0</v>
      </c>
      <c r="AJ310" s="15">
        <v>0</v>
      </c>
      <c r="AK310" s="15">
        <v>0</v>
      </c>
      <c r="AL310" s="15">
        <v>0</v>
      </c>
      <c r="AM310" s="15">
        <v>0</v>
      </c>
      <c r="AN310" s="15">
        <v>0</v>
      </c>
      <c r="AO310" s="15">
        <v>0</v>
      </c>
      <c r="AP310" s="15">
        <v>0</v>
      </c>
      <c r="AQ310" s="15">
        <v>0</v>
      </c>
      <c r="AR310" s="15">
        <v>0</v>
      </c>
      <c r="AS310" s="15">
        <v>0</v>
      </c>
      <c r="AT310" s="15">
        <v>0</v>
      </c>
      <c r="AU310" s="15">
        <v>0</v>
      </c>
      <c r="AV310" s="15">
        <v>0</v>
      </c>
      <c r="AW310" s="15">
        <v>0</v>
      </c>
      <c r="AX310" s="15">
        <v>0</v>
      </c>
      <c r="AY310" s="15">
        <v>0</v>
      </c>
      <c r="AZ310" s="15">
        <v>0</v>
      </c>
      <c r="BA310" s="15">
        <v>0</v>
      </c>
      <c r="BB310" s="15">
        <v>0</v>
      </c>
      <c r="BC310" s="13" t="s">
        <v>145</v>
      </c>
      <c r="BD310" s="15">
        <v>0</v>
      </c>
      <c r="BE310" s="15">
        <v>0</v>
      </c>
      <c r="BF310" s="15">
        <v>0</v>
      </c>
      <c r="BG310" s="16">
        <f t="shared" si="246"/>
        <v>0</v>
      </c>
      <c r="BH310" s="16">
        <f t="shared" si="247"/>
        <v>0</v>
      </c>
      <c r="BI310" s="20">
        <f>Table1[[#This Row],[Check 2 Students Total]]*Table1[[#This Row],[Summer 2018 Price Check]]</f>
        <v>0</v>
      </c>
      <c r="BJ310" s="15">
        <v>0</v>
      </c>
      <c r="BK310" s="15">
        <v>0</v>
      </c>
      <c r="BL310" s="15">
        <v>0</v>
      </c>
      <c r="BM310" s="15">
        <v>0</v>
      </c>
      <c r="BN310" s="15">
        <v>0</v>
      </c>
      <c r="BO310" s="33">
        <f>Table1[[#This Row],[Summer 2018 Price Check]]*Table1[[#This Row],[Spring 2019 Students]]</f>
        <v>0</v>
      </c>
      <c r="BP310" s="16">
        <f t="shared" si="226"/>
        <v>0</v>
      </c>
      <c r="BQ310" s="20">
        <f t="shared" si="227"/>
        <v>0</v>
      </c>
      <c r="BR310" s="13" t="s">
        <v>145</v>
      </c>
      <c r="BS310" s="15" t="str">
        <f t="shared" si="248"/>
        <v>68</v>
      </c>
      <c r="BT310" s="15" t="str">
        <f t="shared" si="249"/>
        <v>183</v>
      </c>
      <c r="BU310" s="15" t="str">
        <f t="shared" si="250"/>
        <v>189</v>
      </c>
      <c r="BV310" s="15">
        <f t="shared" si="243"/>
        <v>440</v>
      </c>
      <c r="BW310" s="20">
        <f t="shared" si="251"/>
        <v>193.32</v>
      </c>
      <c r="BX310" s="33">
        <f t="shared" si="228"/>
        <v>85060.800000000003</v>
      </c>
      <c r="BY310" s="13" t="s">
        <v>1270</v>
      </c>
      <c r="BZ310" s="32">
        <v>0</v>
      </c>
      <c r="CA310" s="33">
        <f>Table1[[#This Row],[Check 3 Per Student Savings]]*BZ310</f>
        <v>0</v>
      </c>
      <c r="CB310" s="32">
        <v>0</v>
      </c>
      <c r="CC310" s="33">
        <f>Table1[[#This Row],[Check 3 Per Student Savings]]*CB310</f>
        <v>0</v>
      </c>
      <c r="CD310" s="32">
        <v>0</v>
      </c>
      <c r="CE310" s="33">
        <f>Table1[[#This Row],[Check 3 Per Student Savings]]*CD310</f>
        <v>0</v>
      </c>
      <c r="CF310" s="32">
        <f t="shared" si="229"/>
        <v>0</v>
      </c>
      <c r="CG310" s="33">
        <f t="shared" si="230"/>
        <v>0</v>
      </c>
      <c r="CH310" s="33" t="s">
        <v>145</v>
      </c>
      <c r="CI310" s="32" t="s">
        <v>1292</v>
      </c>
      <c r="CJ310" s="32" t="s">
        <v>1293</v>
      </c>
      <c r="CK310" s="32" t="s">
        <v>1294</v>
      </c>
      <c r="CL310" s="32">
        <f t="shared" si="244"/>
        <v>440</v>
      </c>
      <c r="CM310" s="33">
        <v>193.32</v>
      </c>
      <c r="CN310" s="33">
        <f t="shared" si="231"/>
        <v>85060.800000000003</v>
      </c>
      <c r="CO310" s="15" t="str">
        <f>IF(Table1[[#This Row],[Check 4 Status]]="Continued", Table1[[#This Row],[Check 4 Students Summer]], 0)</f>
        <v>68</v>
      </c>
      <c r="CP310" s="20">
        <f>Table1[[#This Row],[Check 4 Per Student Savings]]*CO310</f>
        <v>13145.76</v>
      </c>
      <c r="CQ310" s="32" t="str">
        <f>IF(Table1[[#This Row],[Check 4 Status]]="Continued", Table1[[#This Row],[Check 4 Students Fall]], 0)</f>
        <v>183</v>
      </c>
      <c r="CR310" s="33">
        <f>Table1[[#This Row],[Check 4 Per Student Savings]]*CQ310</f>
        <v>35377.56</v>
      </c>
      <c r="CS310" s="15" t="str">
        <f>IF(Table1[[#This Row],[Check 4 Status]]="Continued", Table1[[#This Row],[Check 4 Students Spring]], 0)</f>
        <v>189</v>
      </c>
      <c r="CT310" s="20">
        <f>Table1[[#This Row],[Check 4 Per Student Savings]]*CS310</f>
        <v>36537.479999999996</v>
      </c>
      <c r="CU310" s="89">
        <f t="shared" si="232"/>
        <v>440</v>
      </c>
      <c r="CV310" s="20">
        <f t="shared" si="233"/>
        <v>85060.799999999988</v>
      </c>
      <c r="CW310" s="20" t="s">
        <v>145</v>
      </c>
      <c r="CX310" s="15" t="s">
        <v>1292</v>
      </c>
      <c r="CY310" s="15" t="s">
        <v>1293</v>
      </c>
      <c r="CZ310" s="15" t="s">
        <v>1294</v>
      </c>
      <c r="DA310" s="15">
        <f t="shared" si="234"/>
        <v>440</v>
      </c>
      <c r="DB310" s="20">
        <v>193.32</v>
      </c>
      <c r="DC310" s="20">
        <f t="shared" si="235"/>
        <v>85060.800000000003</v>
      </c>
      <c r="DD310" s="23" t="s">
        <v>1270</v>
      </c>
      <c r="DE310" s="15" t="str">
        <f>IF(Table1[[#This Row],[Check 5 Status]]="Continued", Table1[[#This Row],[Check 5 Students Summer]], 0)</f>
        <v>68</v>
      </c>
      <c r="DF310" s="20">
        <f>Table1[[#This Row],[Check 5 Per Student Savings]]*DE310</f>
        <v>13145.76</v>
      </c>
      <c r="DG310" s="15" t="str">
        <f>IF(Table1[[#This Row],[Check 5 Status]]="Continued", Table1[[#This Row],[Check 5 Students Fall]], 0)</f>
        <v>183</v>
      </c>
      <c r="DH310" s="20">
        <f>Table1[[#This Row],[Check 5 Per Student Savings]]*DG310</f>
        <v>35377.56</v>
      </c>
      <c r="DI310" s="15" t="str">
        <f>IF(Table1[[#This Row],[Check 5 Status]]="Continued", Table1[[#This Row],[Check 5 Students Spring]], 0)</f>
        <v>189</v>
      </c>
      <c r="DJ310" s="20">
        <f>Table1[[#This Row],[Check 5 Per Student Savings]]*DI310</f>
        <v>36537.479999999996</v>
      </c>
      <c r="DK310" s="15">
        <f t="shared" si="236"/>
        <v>440</v>
      </c>
      <c r="DL310" s="20">
        <f t="shared" si="237"/>
        <v>85060.799999999988</v>
      </c>
      <c r="DM310" s="20" t="s">
        <v>145</v>
      </c>
      <c r="DN310" s="15" t="s">
        <v>1292</v>
      </c>
      <c r="DO310" s="15" t="s">
        <v>1293</v>
      </c>
      <c r="DP310" s="15" t="s">
        <v>1294</v>
      </c>
      <c r="DQ310" s="15">
        <f t="shared" si="238"/>
        <v>440</v>
      </c>
      <c r="DR310" s="20">
        <v>193.32</v>
      </c>
      <c r="DS310" s="20">
        <f t="shared" si="239"/>
        <v>85060.800000000003</v>
      </c>
      <c r="DT310" s="23" t="s">
        <v>1270</v>
      </c>
      <c r="DU310" s="15" t="str">
        <f>IF(Table1[[#This Row],[Check 6 Status]]="Continued", Table1[[#This Row],[Check 6 Students Summer]], 0)</f>
        <v>68</v>
      </c>
      <c r="DV310" s="20">
        <f>Table1[[#This Row],[Check 6 Per Student Savings]]*DU310</f>
        <v>13145.76</v>
      </c>
      <c r="DW310" s="15" t="str">
        <f>IF(Table1[[#This Row],[Check 6 Status]]="Continued", Table1[[#This Row],[Check 6 Students Fall]], 0)</f>
        <v>183</v>
      </c>
      <c r="DX310" s="20">
        <f>Table1[[#This Row],[Check 6 Per Student Savings]]*DW310</f>
        <v>35377.56</v>
      </c>
      <c r="DY310" s="15" t="str">
        <f>IF(Table1[[#This Row],[Check 6 Status]]="Continued", Table1[[#This Row],[Check 6 Students Spring]], 0)</f>
        <v>189</v>
      </c>
      <c r="DZ310" s="20">
        <f>Table1[[#This Row],[Check 6 Per Student Savings]]*DY310</f>
        <v>36537.479999999996</v>
      </c>
      <c r="EA310" s="15">
        <f t="shared" si="240"/>
        <v>440</v>
      </c>
      <c r="EB310" s="20">
        <f t="shared" si="241"/>
        <v>85060.799999999988</v>
      </c>
      <c r="EC310"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1320</v>
      </c>
      <c r="ED310"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255182.39999999997</v>
      </c>
      <c r="EE310" s="34">
        <f>Table1[[#This Row],[Grand Total Savings]]/Table1[[#This Row],[Total Award]]</f>
        <v>9.8907906976744169</v>
      </c>
      <c r="EF310" s="13"/>
      <c r="EG310" s="13"/>
      <c r="EH310" s="13"/>
      <c r="EI310" s="13"/>
      <c r="EJ310" s="13"/>
      <c r="EK310" s="13"/>
      <c r="EL310" s="13"/>
      <c r="ES310" s="15"/>
      <c r="ET310" s="20"/>
      <c r="EU310" s="15"/>
      <c r="EV310" s="15"/>
      <c r="FB310" s="13"/>
      <c r="FC310" s="13"/>
      <c r="FD310" s="13"/>
      <c r="FE310" s="13"/>
    </row>
    <row r="311" spans="1:161" s="62" customFormat="1" x14ac:dyDescent="0.25">
      <c r="A311" s="116">
        <v>447</v>
      </c>
      <c r="B311" s="125" t="s">
        <v>1269</v>
      </c>
      <c r="C311" s="23" t="s">
        <v>3</v>
      </c>
      <c r="D311" s="73" t="s">
        <v>134</v>
      </c>
      <c r="E311" s="13" t="s">
        <v>324</v>
      </c>
      <c r="F311" s="52">
        <v>10800</v>
      </c>
      <c r="G311" s="23" t="s">
        <v>1270</v>
      </c>
      <c r="H311" s="13" t="s">
        <v>1295</v>
      </c>
      <c r="I311" s="13" t="s">
        <v>1296</v>
      </c>
      <c r="J311" s="13" t="s">
        <v>1297</v>
      </c>
      <c r="K311" s="13" t="s">
        <v>1298</v>
      </c>
      <c r="L311" s="28" t="s">
        <v>643</v>
      </c>
      <c r="M311" s="13" t="e" cm="1">
        <f t="array" ref="M311">_xlfn.XLOOKUP(Table1[[#This Row],[Grant '#]],#REF!,#REF!, "Not Found")</f>
        <v>#REF!</v>
      </c>
      <c r="N311" s="13" t="e" cm="1">
        <f t="array" ref="N311">_xlfn.XLOOKUP(Table1[[#This Row],[Grant '#]],#REF!,#REF!, "Not Found")</f>
        <v>#REF!</v>
      </c>
      <c r="O311" s="13" t="e" cm="1">
        <f t="array" ref="O311">_xlfn.XLOOKUP(Table1[[#This Row],[Grant '#]],#REF!,#REF!, "Not Found")</f>
        <v>#REF!</v>
      </c>
      <c r="P311" s="19">
        <v>32678.799999999999</v>
      </c>
      <c r="Q311" s="15">
        <v>280</v>
      </c>
      <c r="R311" s="20">
        <v>116.71</v>
      </c>
      <c r="S311" s="15" t="s">
        <v>1299</v>
      </c>
      <c r="T311" s="15" t="s">
        <v>1300</v>
      </c>
      <c r="U311" s="15" t="s">
        <v>1300</v>
      </c>
      <c r="V311" s="13" t="s">
        <v>1270</v>
      </c>
      <c r="W311" s="20" t="s">
        <v>144</v>
      </c>
      <c r="X311" s="20"/>
      <c r="Y311" s="20"/>
      <c r="Z311" s="30" t="s">
        <v>145</v>
      </c>
      <c r="AA311" s="15">
        <v>0</v>
      </c>
      <c r="AB311" s="15">
        <v>0</v>
      </c>
      <c r="AC311" s="15">
        <v>0</v>
      </c>
      <c r="AD311" s="15">
        <v>0</v>
      </c>
      <c r="AE311" s="15">
        <v>0</v>
      </c>
      <c r="AF311" s="15">
        <v>0</v>
      </c>
      <c r="AG311" s="15">
        <v>0</v>
      </c>
      <c r="AH311" s="15">
        <v>0</v>
      </c>
      <c r="AI311" s="15">
        <v>0</v>
      </c>
      <c r="AJ311" s="15">
        <v>0</v>
      </c>
      <c r="AK311" s="15">
        <v>0</v>
      </c>
      <c r="AL311" s="15">
        <v>0</v>
      </c>
      <c r="AM311" s="15">
        <v>0</v>
      </c>
      <c r="AN311" s="15">
        <v>0</v>
      </c>
      <c r="AO311" s="15">
        <v>0</v>
      </c>
      <c r="AP311" s="15">
        <v>0</v>
      </c>
      <c r="AQ311" s="15">
        <v>0</v>
      </c>
      <c r="AR311" s="15">
        <v>0</v>
      </c>
      <c r="AS311" s="15">
        <v>0</v>
      </c>
      <c r="AT311" s="15">
        <v>0</v>
      </c>
      <c r="AU311" s="15">
        <v>0</v>
      </c>
      <c r="AV311" s="15">
        <v>0</v>
      </c>
      <c r="AW311" s="15">
        <v>0</v>
      </c>
      <c r="AX311" s="15">
        <v>0</v>
      </c>
      <c r="AY311" s="15">
        <v>0</v>
      </c>
      <c r="AZ311" s="15">
        <v>0</v>
      </c>
      <c r="BA311" s="15">
        <v>0</v>
      </c>
      <c r="BB311" s="15">
        <v>0</v>
      </c>
      <c r="BC311" s="13" t="s">
        <v>145</v>
      </c>
      <c r="BD311" s="15">
        <v>0</v>
      </c>
      <c r="BE311" s="15">
        <v>0</v>
      </c>
      <c r="BF311" s="15">
        <v>0</v>
      </c>
      <c r="BG311" s="16">
        <f t="shared" si="246"/>
        <v>0</v>
      </c>
      <c r="BH311" s="16">
        <f t="shared" si="247"/>
        <v>0</v>
      </c>
      <c r="BI311" s="20">
        <f>Table1[[#This Row],[Check 2 Students Total]]*Table1[[#This Row],[Summer 2018 Price Check]]</f>
        <v>0</v>
      </c>
      <c r="BJ311" s="15">
        <v>0</v>
      </c>
      <c r="BK311" s="15">
        <v>0</v>
      </c>
      <c r="BL311" s="15">
        <v>0</v>
      </c>
      <c r="BM311" s="15">
        <v>0</v>
      </c>
      <c r="BN311" s="15">
        <v>0</v>
      </c>
      <c r="BO311" s="33">
        <f>Table1[[#This Row],[Summer 2018 Price Check]]*Table1[[#This Row],[Spring 2019 Students]]</f>
        <v>0</v>
      </c>
      <c r="BP311" s="16">
        <f t="shared" si="226"/>
        <v>0</v>
      </c>
      <c r="BQ311" s="20">
        <f t="shared" si="227"/>
        <v>0</v>
      </c>
      <c r="BR311" s="13" t="s">
        <v>145</v>
      </c>
      <c r="BS311" s="15" t="str">
        <f t="shared" si="248"/>
        <v>35</v>
      </c>
      <c r="BT311" s="15" t="str">
        <f t="shared" si="249"/>
        <v>140</v>
      </c>
      <c r="BU311" s="15" t="str">
        <f t="shared" si="250"/>
        <v>140</v>
      </c>
      <c r="BV311" s="15">
        <f t="shared" si="243"/>
        <v>315</v>
      </c>
      <c r="BW311" s="20">
        <f t="shared" si="251"/>
        <v>116.71</v>
      </c>
      <c r="BX311" s="33">
        <f t="shared" si="228"/>
        <v>36763.65</v>
      </c>
      <c r="BY311" s="13" t="s">
        <v>1270</v>
      </c>
      <c r="BZ311" s="32">
        <v>0</v>
      </c>
      <c r="CA311" s="33">
        <f>Table1[[#This Row],[Check 3 Per Student Savings]]*BZ311</f>
        <v>0</v>
      </c>
      <c r="CB311" s="32">
        <v>0</v>
      </c>
      <c r="CC311" s="33">
        <f>Table1[[#This Row],[Check 3 Per Student Savings]]*CB311</f>
        <v>0</v>
      </c>
      <c r="CD311" s="32">
        <v>0</v>
      </c>
      <c r="CE311" s="33">
        <f>Table1[[#This Row],[Check 3 Per Student Savings]]*CD311</f>
        <v>0</v>
      </c>
      <c r="CF311" s="32">
        <f t="shared" si="229"/>
        <v>0</v>
      </c>
      <c r="CG311" s="33">
        <f t="shared" si="230"/>
        <v>0</v>
      </c>
      <c r="CH311" s="33" t="s">
        <v>145</v>
      </c>
      <c r="CI311" s="32" t="s">
        <v>1299</v>
      </c>
      <c r="CJ311" s="32" t="s">
        <v>1300</v>
      </c>
      <c r="CK311" s="32" t="s">
        <v>1300</v>
      </c>
      <c r="CL311" s="32">
        <f t="shared" si="244"/>
        <v>315</v>
      </c>
      <c r="CM311" s="33">
        <v>116.71</v>
      </c>
      <c r="CN311" s="33">
        <f t="shared" si="231"/>
        <v>36763.65</v>
      </c>
      <c r="CO311" s="15" t="str">
        <f>IF(Table1[[#This Row],[Check 4 Status]]="Continued", Table1[[#This Row],[Check 4 Students Summer]], 0)</f>
        <v>35</v>
      </c>
      <c r="CP311" s="20">
        <f>Table1[[#This Row],[Check 4 Per Student Savings]]*CO311</f>
        <v>4084.85</v>
      </c>
      <c r="CQ311" s="32" t="str">
        <f>IF(Table1[[#This Row],[Check 4 Status]]="Continued", Table1[[#This Row],[Check 4 Students Fall]], 0)</f>
        <v>140</v>
      </c>
      <c r="CR311" s="33">
        <f>Table1[[#This Row],[Check 4 Per Student Savings]]*CQ311</f>
        <v>16339.4</v>
      </c>
      <c r="CS311" s="15" t="str">
        <f>IF(Table1[[#This Row],[Check 4 Status]]="Continued", Table1[[#This Row],[Check 4 Students Spring]], 0)</f>
        <v>140</v>
      </c>
      <c r="CT311" s="20">
        <f>Table1[[#This Row],[Check 4 Per Student Savings]]*CS311</f>
        <v>16339.4</v>
      </c>
      <c r="CU311" s="89">
        <f t="shared" si="232"/>
        <v>315</v>
      </c>
      <c r="CV311" s="20">
        <f t="shared" si="233"/>
        <v>36763.65</v>
      </c>
      <c r="CW311" s="20" t="s">
        <v>145</v>
      </c>
      <c r="CX311" s="15" t="s">
        <v>1299</v>
      </c>
      <c r="CY311" s="15" t="s">
        <v>1300</v>
      </c>
      <c r="CZ311" s="15" t="s">
        <v>1300</v>
      </c>
      <c r="DA311" s="15">
        <f t="shared" si="234"/>
        <v>315</v>
      </c>
      <c r="DB311" s="20">
        <v>116.71</v>
      </c>
      <c r="DC311" s="20">
        <f t="shared" si="235"/>
        <v>36763.65</v>
      </c>
      <c r="DD311" s="23" t="s">
        <v>1270</v>
      </c>
      <c r="DE311" s="15" t="str">
        <f>IF(Table1[[#This Row],[Check 5 Status]]="Continued", Table1[[#This Row],[Check 5 Students Summer]], 0)</f>
        <v>35</v>
      </c>
      <c r="DF311" s="20">
        <f>Table1[[#This Row],[Check 5 Per Student Savings]]*DE311</f>
        <v>4084.85</v>
      </c>
      <c r="DG311" s="15" t="str">
        <f>IF(Table1[[#This Row],[Check 5 Status]]="Continued", Table1[[#This Row],[Check 5 Students Fall]], 0)</f>
        <v>140</v>
      </c>
      <c r="DH311" s="20">
        <f>Table1[[#This Row],[Check 5 Per Student Savings]]*DG311</f>
        <v>16339.4</v>
      </c>
      <c r="DI311" s="15" t="str">
        <f>IF(Table1[[#This Row],[Check 5 Status]]="Continued", Table1[[#This Row],[Check 5 Students Spring]], 0)</f>
        <v>140</v>
      </c>
      <c r="DJ311" s="20">
        <f>Table1[[#This Row],[Check 5 Per Student Savings]]*DI311</f>
        <v>16339.4</v>
      </c>
      <c r="DK311" s="15">
        <f t="shared" si="236"/>
        <v>315</v>
      </c>
      <c r="DL311" s="20">
        <f t="shared" si="237"/>
        <v>36763.65</v>
      </c>
      <c r="DM311" s="20" t="s">
        <v>155</v>
      </c>
      <c r="DN311" s="15" t="s">
        <v>1299</v>
      </c>
      <c r="DO311" s="15" t="s">
        <v>1300</v>
      </c>
      <c r="DP311" s="15" t="s">
        <v>1300</v>
      </c>
      <c r="DQ311" s="15">
        <f t="shared" si="238"/>
        <v>315</v>
      </c>
      <c r="DR311" s="20">
        <v>116.71</v>
      </c>
      <c r="DS311" s="20">
        <f t="shared" si="239"/>
        <v>36763.65</v>
      </c>
      <c r="DT311" s="23" t="s">
        <v>1270</v>
      </c>
      <c r="DU311" s="15">
        <f>IF(Table1[[#This Row],[Check 6 Status]]="Continued", Table1[[#This Row],[Check 6 Students Summer]], 0)</f>
        <v>0</v>
      </c>
      <c r="DV311" s="20">
        <f>Table1[[#This Row],[Check 6 Per Student Savings]]*DU311</f>
        <v>0</v>
      </c>
      <c r="DW311" s="15">
        <f>IF(Table1[[#This Row],[Check 6 Status]]="Continued", Table1[[#This Row],[Check 6 Students Fall]], 0)</f>
        <v>0</v>
      </c>
      <c r="DX311" s="20">
        <f>Table1[[#This Row],[Check 6 Per Student Savings]]*DW311</f>
        <v>0</v>
      </c>
      <c r="DY311" s="15">
        <f>IF(Table1[[#This Row],[Check 6 Status]]="Continued", Table1[[#This Row],[Check 6 Students Spring]], 0)</f>
        <v>0</v>
      </c>
      <c r="DZ311" s="20">
        <f>Table1[[#This Row],[Check 6 Per Student Savings]]*DY311</f>
        <v>0</v>
      </c>
      <c r="EA311" s="15">
        <f t="shared" si="240"/>
        <v>0</v>
      </c>
      <c r="EB311" s="20">
        <f t="shared" si="241"/>
        <v>0</v>
      </c>
      <c r="EC311"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630</v>
      </c>
      <c r="ED311"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73527.3</v>
      </c>
      <c r="EE311" s="34">
        <f>Table1[[#This Row],[Grand Total Savings]]/Table1[[#This Row],[Total Award]]</f>
        <v>6.8080833333333333</v>
      </c>
      <c r="ES311" s="67"/>
      <c r="ET311" s="68"/>
      <c r="EU311" s="67"/>
      <c r="EV311" s="67"/>
    </row>
    <row r="312" spans="1:161" x14ac:dyDescent="0.25">
      <c r="A312" s="116">
        <v>449</v>
      </c>
      <c r="B312" s="125" t="s">
        <v>1269</v>
      </c>
      <c r="C312" s="23" t="s">
        <v>3</v>
      </c>
      <c r="D312" s="73" t="s">
        <v>134</v>
      </c>
      <c r="E312" s="13" t="s">
        <v>307</v>
      </c>
      <c r="F312" s="52">
        <v>10800</v>
      </c>
      <c r="G312" s="23" t="s">
        <v>1270</v>
      </c>
      <c r="H312" s="13" t="s">
        <v>1301</v>
      </c>
      <c r="I312" s="13" t="s">
        <v>1302</v>
      </c>
      <c r="J312" s="13" t="s">
        <v>368</v>
      </c>
      <c r="K312" s="13" t="s">
        <v>369</v>
      </c>
      <c r="L312" s="28" t="s">
        <v>162</v>
      </c>
      <c r="M312" s="13" t="e" cm="1">
        <f t="array" ref="M312">_xlfn.XLOOKUP(Table1[[#This Row],[Grant '#]],#REF!,#REF!, "Not Found")</f>
        <v>#REF!</v>
      </c>
      <c r="N312" s="13" t="e" cm="1">
        <f t="array" ref="N312">_xlfn.XLOOKUP(Table1[[#This Row],[Grant '#]],#REF!,#REF!, "Not Found")</f>
        <v>#REF!</v>
      </c>
      <c r="O312" s="13" t="e" cm="1">
        <f t="array" ref="O312">_xlfn.XLOOKUP(Table1[[#This Row],[Grant '#]],#REF!,#REF!, "Not Found")</f>
        <v>#REF!</v>
      </c>
      <c r="P312" s="19">
        <v>34320</v>
      </c>
      <c r="Q312" s="15">
        <v>330</v>
      </c>
      <c r="R312" s="20">
        <v>104</v>
      </c>
      <c r="S312" s="15" t="s">
        <v>1134</v>
      </c>
      <c r="T312" s="15" t="s">
        <v>1303</v>
      </c>
      <c r="U312" s="15" t="s">
        <v>1304</v>
      </c>
      <c r="V312" s="13" t="s">
        <v>1270</v>
      </c>
      <c r="W312" s="20" t="s">
        <v>144</v>
      </c>
      <c r="X312" s="20"/>
      <c r="Y312" s="20"/>
      <c r="Z312" s="30" t="s">
        <v>145</v>
      </c>
      <c r="AA312" s="15">
        <v>0</v>
      </c>
      <c r="AB312" s="15">
        <v>0</v>
      </c>
      <c r="AC312" s="15">
        <v>0</v>
      </c>
      <c r="AD312" s="15">
        <v>0</v>
      </c>
      <c r="AE312" s="15">
        <v>0</v>
      </c>
      <c r="AF312" s="15">
        <v>0</v>
      </c>
      <c r="AG312" s="15">
        <v>0</v>
      </c>
      <c r="AH312" s="15">
        <v>0</v>
      </c>
      <c r="AI312" s="15">
        <v>0</v>
      </c>
      <c r="AJ312" s="15">
        <v>0</v>
      </c>
      <c r="AK312" s="15">
        <v>0</v>
      </c>
      <c r="AL312" s="15">
        <v>0</v>
      </c>
      <c r="AM312" s="15">
        <v>0</v>
      </c>
      <c r="AN312" s="15">
        <v>0</v>
      </c>
      <c r="AO312" s="15">
        <v>0</v>
      </c>
      <c r="AP312" s="15">
        <v>0</v>
      </c>
      <c r="AQ312" s="15">
        <v>0</v>
      </c>
      <c r="AR312" s="15">
        <v>0</v>
      </c>
      <c r="AS312" s="15">
        <v>0</v>
      </c>
      <c r="AT312" s="15">
        <v>0</v>
      </c>
      <c r="AU312" s="15">
        <v>0</v>
      </c>
      <c r="AV312" s="15">
        <v>0</v>
      </c>
      <c r="AW312" s="15">
        <v>0</v>
      </c>
      <c r="AX312" s="15">
        <v>0</v>
      </c>
      <c r="AY312" s="15">
        <v>0</v>
      </c>
      <c r="AZ312" s="15">
        <v>0</v>
      </c>
      <c r="BA312" s="15">
        <v>0</v>
      </c>
      <c r="BB312" s="15">
        <v>0</v>
      </c>
      <c r="BC312" s="13" t="s">
        <v>145</v>
      </c>
      <c r="BD312" s="15">
        <v>0</v>
      </c>
      <c r="BE312" s="15">
        <v>0</v>
      </c>
      <c r="BF312" s="15">
        <v>0</v>
      </c>
      <c r="BG312" s="16">
        <f t="shared" si="246"/>
        <v>0</v>
      </c>
      <c r="BH312" s="16">
        <f t="shared" si="247"/>
        <v>0</v>
      </c>
      <c r="BI312" s="20">
        <f>Table1[[#This Row],[Check 2 Students Total]]*Table1[[#This Row],[Summer 2018 Price Check]]</f>
        <v>0</v>
      </c>
      <c r="BJ312" s="15">
        <v>0</v>
      </c>
      <c r="BK312" s="15">
        <v>0</v>
      </c>
      <c r="BL312" s="15">
        <v>0</v>
      </c>
      <c r="BM312" s="15">
        <v>0</v>
      </c>
      <c r="BN312" s="15">
        <v>0</v>
      </c>
      <c r="BO312" s="33">
        <f>Table1[[#This Row],[Summer 2018 Price Check]]*Table1[[#This Row],[Spring 2019 Students]]</f>
        <v>0</v>
      </c>
      <c r="BP312" s="16">
        <f t="shared" si="226"/>
        <v>0</v>
      </c>
      <c r="BQ312" s="20">
        <f t="shared" si="227"/>
        <v>0</v>
      </c>
      <c r="BR312" s="13" t="s">
        <v>145</v>
      </c>
      <c r="BS312" s="15" t="str">
        <f t="shared" si="248"/>
        <v>0</v>
      </c>
      <c r="BT312" s="15" t="str">
        <f t="shared" si="249"/>
        <v>90</v>
      </c>
      <c r="BU312" s="15" t="str">
        <f t="shared" si="250"/>
        <v>240</v>
      </c>
      <c r="BV312" s="15">
        <f t="shared" si="243"/>
        <v>330</v>
      </c>
      <c r="BW312" s="20">
        <f t="shared" si="251"/>
        <v>104</v>
      </c>
      <c r="BX312" s="33">
        <f t="shared" si="228"/>
        <v>34320</v>
      </c>
      <c r="BY312" s="13" t="s">
        <v>1270</v>
      </c>
      <c r="BZ312" s="32">
        <v>0</v>
      </c>
      <c r="CA312" s="33">
        <f>Table1[[#This Row],[Check 3 Per Student Savings]]*BZ312</f>
        <v>0</v>
      </c>
      <c r="CB312" s="32">
        <v>0</v>
      </c>
      <c r="CC312" s="33">
        <f>Table1[[#This Row],[Check 3 Per Student Savings]]*CB312</f>
        <v>0</v>
      </c>
      <c r="CD312" s="32">
        <v>0</v>
      </c>
      <c r="CE312" s="33">
        <f>Table1[[#This Row],[Check 3 Per Student Savings]]*CD312</f>
        <v>0</v>
      </c>
      <c r="CF312" s="32">
        <f t="shared" si="229"/>
        <v>0</v>
      </c>
      <c r="CG312" s="33">
        <f t="shared" si="230"/>
        <v>0</v>
      </c>
      <c r="CH312" s="33" t="s">
        <v>145</v>
      </c>
      <c r="CI312" s="32" t="s">
        <v>1134</v>
      </c>
      <c r="CJ312" s="32" t="s">
        <v>1303</v>
      </c>
      <c r="CK312" s="32" t="s">
        <v>1304</v>
      </c>
      <c r="CL312" s="32">
        <f t="shared" si="244"/>
        <v>330</v>
      </c>
      <c r="CM312" s="33">
        <v>104</v>
      </c>
      <c r="CN312" s="33">
        <f t="shared" si="231"/>
        <v>34320</v>
      </c>
      <c r="CO312" s="15" t="str">
        <f>IF(Table1[[#This Row],[Check 4 Status]]="Continued", Table1[[#This Row],[Check 4 Students Summer]], 0)</f>
        <v>0</v>
      </c>
      <c r="CP312" s="20">
        <f>Table1[[#This Row],[Check 4 Per Student Savings]]*CO312</f>
        <v>0</v>
      </c>
      <c r="CQ312" s="32" t="str">
        <f>IF(Table1[[#This Row],[Check 4 Status]]="Continued", Table1[[#This Row],[Check 4 Students Fall]], 0)</f>
        <v>90</v>
      </c>
      <c r="CR312" s="33">
        <f>Table1[[#This Row],[Check 4 Per Student Savings]]*CQ312</f>
        <v>9360</v>
      </c>
      <c r="CS312" s="15" t="str">
        <f>IF(Table1[[#This Row],[Check 4 Status]]="Continued", Table1[[#This Row],[Check 4 Students Spring]], 0)</f>
        <v>240</v>
      </c>
      <c r="CT312" s="20">
        <f>Table1[[#This Row],[Check 4 Per Student Savings]]*CS312</f>
        <v>24960</v>
      </c>
      <c r="CU312" s="89">
        <f t="shared" si="232"/>
        <v>330</v>
      </c>
      <c r="CV312" s="20">
        <f t="shared" si="233"/>
        <v>34320</v>
      </c>
      <c r="CW312" s="20" t="s">
        <v>145</v>
      </c>
      <c r="CX312" s="15" t="s">
        <v>1134</v>
      </c>
      <c r="CY312" s="15" t="s">
        <v>1303</v>
      </c>
      <c r="CZ312" s="15" t="s">
        <v>1304</v>
      </c>
      <c r="DA312" s="15">
        <f t="shared" si="234"/>
        <v>330</v>
      </c>
      <c r="DB312" s="20">
        <v>104</v>
      </c>
      <c r="DC312" s="20">
        <f t="shared" si="235"/>
        <v>34320</v>
      </c>
      <c r="DD312" s="23" t="s">
        <v>1270</v>
      </c>
      <c r="DE312" s="15" t="str">
        <f>IF(Table1[[#This Row],[Check 5 Status]]="Continued", Table1[[#This Row],[Check 5 Students Summer]], 0)</f>
        <v>0</v>
      </c>
      <c r="DF312" s="20">
        <f>Table1[[#This Row],[Check 5 Per Student Savings]]*DE312</f>
        <v>0</v>
      </c>
      <c r="DG312" s="15" t="str">
        <f>IF(Table1[[#This Row],[Check 5 Status]]="Continued", Table1[[#This Row],[Check 5 Students Fall]], 0)</f>
        <v>90</v>
      </c>
      <c r="DH312" s="20">
        <f>Table1[[#This Row],[Check 5 Per Student Savings]]*DG312</f>
        <v>9360</v>
      </c>
      <c r="DI312" s="15" t="str">
        <f>IF(Table1[[#This Row],[Check 5 Status]]="Continued", Table1[[#This Row],[Check 5 Students Spring]], 0)</f>
        <v>240</v>
      </c>
      <c r="DJ312" s="20">
        <f>Table1[[#This Row],[Check 5 Per Student Savings]]*DI312</f>
        <v>24960</v>
      </c>
      <c r="DK312" s="15">
        <f t="shared" si="236"/>
        <v>330</v>
      </c>
      <c r="DL312" s="20">
        <f t="shared" si="237"/>
        <v>34320</v>
      </c>
      <c r="DM312" s="20" t="s">
        <v>145</v>
      </c>
      <c r="DN312" s="15" t="s">
        <v>1134</v>
      </c>
      <c r="DO312" s="15" t="s">
        <v>1303</v>
      </c>
      <c r="DP312" s="15" t="s">
        <v>1304</v>
      </c>
      <c r="DQ312" s="15">
        <f t="shared" si="238"/>
        <v>330</v>
      </c>
      <c r="DR312" s="20">
        <v>104</v>
      </c>
      <c r="DS312" s="20">
        <f t="shared" si="239"/>
        <v>34320</v>
      </c>
      <c r="DT312" s="23" t="s">
        <v>1270</v>
      </c>
      <c r="DU312" s="15" t="str">
        <f>IF(Table1[[#This Row],[Check 6 Status]]="Continued", Table1[[#This Row],[Check 6 Students Summer]], 0)</f>
        <v>0</v>
      </c>
      <c r="DV312" s="20">
        <f>Table1[[#This Row],[Check 6 Per Student Savings]]*DU312</f>
        <v>0</v>
      </c>
      <c r="DW312" s="15" t="str">
        <f>IF(Table1[[#This Row],[Check 6 Status]]="Continued", Table1[[#This Row],[Check 6 Students Fall]], 0)</f>
        <v>90</v>
      </c>
      <c r="DX312" s="20">
        <f>Table1[[#This Row],[Check 6 Per Student Savings]]*DW312</f>
        <v>9360</v>
      </c>
      <c r="DY312" s="15" t="str">
        <f>IF(Table1[[#This Row],[Check 6 Status]]="Continued", Table1[[#This Row],[Check 6 Students Spring]], 0)</f>
        <v>240</v>
      </c>
      <c r="DZ312" s="20">
        <f>Table1[[#This Row],[Check 6 Per Student Savings]]*DY312</f>
        <v>24960</v>
      </c>
      <c r="EA312" s="15">
        <f t="shared" si="240"/>
        <v>330</v>
      </c>
      <c r="EB312" s="20">
        <f t="shared" si="241"/>
        <v>34320</v>
      </c>
      <c r="EC312"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990</v>
      </c>
      <c r="ED312"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102960</v>
      </c>
      <c r="EE312" s="34">
        <f>Table1[[#This Row],[Grand Total Savings]]/Table1[[#This Row],[Total Award]]</f>
        <v>9.5333333333333332</v>
      </c>
      <c r="EF312" s="13"/>
      <c r="EG312" s="13"/>
      <c r="EH312" s="13"/>
      <c r="EI312" s="13"/>
      <c r="EJ312" s="13"/>
      <c r="EK312" s="13"/>
      <c r="EL312" s="13"/>
      <c r="ES312" s="15"/>
      <c r="ET312" s="20"/>
      <c r="EU312" s="15"/>
      <c r="EV312" s="15"/>
      <c r="FB312" s="13"/>
      <c r="FC312" s="13"/>
      <c r="FD312" s="13"/>
      <c r="FE312" s="13"/>
    </row>
    <row r="313" spans="1:161" x14ac:dyDescent="0.25">
      <c r="A313" s="116">
        <v>450</v>
      </c>
      <c r="B313" s="125" t="s">
        <v>1269</v>
      </c>
      <c r="C313" s="23" t="s">
        <v>3</v>
      </c>
      <c r="D313" s="73" t="s">
        <v>134</v>
      </c>
      <c r="E313" s="13" t="s">
        <v>183</v>
      </c>
      <c r="F313" s="52">
        <v>10800</v>
      </c>
      <c r="G313" s="23" t="s">
        <v>1116</v>
      </c>
      <c r="H313" s="13" t="s">
        <v>1305</v>
      </c>
      <c r="I313" s="13" t="s">
        <v>1306</v>
      </c>
      <c r="J313" s="13" t="s">
        <v>1307</v>
      </c>
      <c r="K313" s="13" t="s">
        <v>1308</v>
      </c>
      <c r="L313" s="28" t="s">
        <v>580</v>
      </c>
      <c r="M313" s="13" t="e" cm="1">
        <f t="array" ref="M313">_xlfn.XLOOKUP(Table1[[#This Row],[Grant '#]],#REF!,#REF!, "Not Found")</f>
        <v>#REF!</v>
      </c>
      <c r="N313" s="13" t="e" cm="1">
        <f t="array" ref="N313">_xlfn.XLOOKUP(Table1[[#This Row],[Grant '#]],#REF!,#REF!, "Not Found")</f>
        <v>#REF!</v>
      </c>
      <c r="O313" s="13" t="e" cm="1">
        <f t="array" ref="O313">_xlfn.XLOOKUP(Table1[[#This Row],[Grant '#]],#REF!,#REF!, "Not Found")</f>
        <v>#REF!</v>
      </c>
      <c r="P313" s="19">
        <v>35997</v>
      </c>
      <c r="Q313" s="15">
        <v>300</v>
      </c>
      <c r="R313" s="20">
        <v>119</v>
      </c>
      <c r="S313" s="15" t="s">
        <v>1178</v>
      </c>
      <c r="T313" s="15" t="s">
        <v>1178</v>
      </c>
      <c r="U313" s="15" t="s">
        <v>1178</v>
      </c>
      <c r="V313" s="13" t="s">
        <v>1116</v>
      </c>
      <c r="W313" s="20" t="s">
        <v>144</v>
      </c>
      <c r="X313" s="20"/>
      <c r="Y313" s="20"/>
      <c r="Z313" s="30" t="s">
        <v>145</v>
      </c>
      <c r="AA313" s="15">
        <v>0</v>
      </c>
      <c r="AB313" s="15">
        <v>0</v>
      </c>
      <c r="AC313" s="15">
        <v>0</v>
      </c>
      <c r="AD313" s="15">
        <v>0</v>
      </c>
      <c r="AE313" s="15">
        <v>0</v>
      </c>
      <c r="AF313" s="15">
        <v>0</v>
      </c>
      <c r="AG313" s="15">
        <v>0</v>
      </c>
      <c r="AH313" s="15">
        <v>0</v>
      </c>
      <c r="AI313" s="15">
        <v>0</v>
      </c>
      <c r="AJ313" s="15">
        <v>0</v>
      </c>
      <c r="AK313" s="15">
        <v>0</v>
      </c>
      <c r="AL313" s="15">
        <v>0</v>
      </c>
      <c r="AM313" s="15">
        <v>0</v>
      </c>
      <c r="AN313" s="15">
        <v>0</v>
      </c>
      <c r="AO313" s="15">
        <v>0</v>
      </c>
      <c r="AP313" s="15">
        <v>0</v>
      </c>
      <c r="AQ313" s="15">
        <v>0</v>
      </c>
      <c r="AR313" s="15">
        <v>0</v>
      </c>
      <c r="AS313" s="15">
        <v>0</v>
      </c>
      <c r="AT313" s="15">
        <v>0</v>
      </c>
      <c r="AU313" s="15">
        <v>0</v>
      </c>
      <c r="AV313" s="15">
        <v>0</v>
      </c>
      <c r="AW313" s="15">
        <v>0</v>
      </c>
      <c r="AX313" s="15">
        <v>0</v>
      </c>
      <c r="AY313" s="15">
        <v>0</v>
      </c>
      <c r="AZ313" s="15">
        <v>0</v>
      </c>
      <c r="BA313" s="15">
        <v>0</v>
      </c>
      <c r="BB313" s="15">
        <v>0</v>
      </c>
      <c r="BC313" s="13" t="s">
        <v>145</v>
      </c>
      <c r="BD313" s="15">
        <v>0</v>
      </c>
      <c r="BE313" s="15">
        <v>0</v>
      </c>
      <c r="BF313" s="15">
        <v>0</v>
      </c>
      <c r="BG313" s="16">
        <f t="shared" si="246"/>
        <v>0</v>
      </c>
      <c r="BH313" s="16">
        <f t="shared" si="247"/>
        <v>0</v>
      </c>
      <c r="BI313" s="20">
        <f>Table1[[#This Row],[Check 2 Students Total]]*Table1[[#This Row],[Summer 2018 Price Check]]</f>
        <v>0</v>
      </c>
      <c r="BJ313" s="15">
        <v>0</v>
      </c>
      <c r="BK313" s="15">
        <v>0</v>
      </c>
      <c r="BL313" s="15">
        <v>0</v>
      </c>
      <c r="BM313" s="15">
        <v>0</v>
      </c>
      <c r="BN313" s="15">
        <v>0</v>
      </c>
      <c r="BO313" s="33">
        <f>Table1[[#This Row],[Summer 2018 Price Check]]*Table1[[#This Row],[Spring 2019 Students]]</f>
        <v>0</v>
      </c>
      <c r="BP313" s="16">
        <f t="shared" si="226"/>
        <v>0</v>
      </c>
      <c r="BQ313" s="20">
        <f t="shared" si="227"/>
        <v>0</v>
      </c>
      <c r="BR313" s="13" t="s">
        <v>145</v>
      </c>
      <c r="BS313" s="15" t="str">
        <f t="shared" si="248"/>
        <v>100</v>
      </c>
      <c r="BT313" s="15" t="str">
        <f t="shared" si="249"/>
        <v>100</v>
      </c>
      <c r="BU313" s="15" t="str">
        <f t="shared" si="250"/>
        <v>100</v>
      </c>
      <c r="BV313" s="15">
        <f t="shared" si="243"/>
        <v>300</v>
      </c>
      <c r="BW313" s="20">
        <f t="shared" si="251"/>
        <v>119</v>
      </c>
      <c r="BX313" s="33">
        <f t="shared" si="228"/>
        <v>35700</v>
      </c>
      <c r="BY313" s="13" t="s">
        <v>1116</v>
      </c>
      <c r="BZ313" s="32">
        <v>0</v>
      </c>
      <c r="CA313" s="33">
        <f>Table1[[#This Row],[Check 3 Per Student Savings]]*BZ313</f>
        <v>0</v>
      </c>
      <c r="CB313" s="32">
        <v>0</v>
      </c>
      <c r="CC313" s="33">
        <f>Table1[[#This Row],[Check 3 Per Student Savings]]*CB313</f>
        <v>0</v>
      </c>
      <c r="CD313" s="32" t="str">
        <f>IF(Table1[[#This Row],[Check 3 Status]]="Continued", Table1[[#This Row],[Check 3 Students Spring]], 0)</f>
        <v>100</v>
      </c>
      <c r="CE313" s="33">
        <f>Table1[[#This Row],[Check 3 Per Student Savings]]*CD313</f>
        <v>11900</v>
      </c>
      <c r="CF313" s="32">
        <f t="shared" si="229"/>
        <v>100</v>
      </c>
      <c r="CG313" s="33">
        <f t="shared" si="230"/>
        <v>11900</v>
      </c>
      <c r="CH313" s="33" t="s">
        <v>145</v>
      </c>
      <c r="CI313" s="32" t="s">
        <v>1178</v>
      </c>
      <c r="CJ313" s="32" t="s">
        <v>1178</v>
      </c>
      <c r="CK313" s="32" t="s">
        <v>1178</v>
      </c>
      <c r="CL313" s="32">
        <f t="shared" si="244"/>
        <v>300</v>
      </c>
      <c r="CM313" s="33">
        <v>119</v>
      </c>
      <c r="CN313" s="33">
        <f t="shared" si="231"/>
        <v>35700</v>
      </c>
      <c r="CO313" s="15" t="str">
        <f>IF(Table1[[#This Row],[Check 4 Status]]="Continued", Table1[[#This Row],[Check 4 Students Summer]], 0)</f>
        <v>100</v>
      </c>
      <c r="CP313" s="20">
        <f>Table1[[#This Row],[Check 4 Per Student Savings]]*CO313</f>
        <v>11900</v>
      </c>
      <c r="CQ313" s="32" t="str">
        <f>IF(Table1[[#This Row],[Check 4 Status]]="Continued", Table1[[#This Row],[Check 4 Students Fall]], 0)</f>
        <v>100</v>
      </c>
      <c r="CR313" s="33">
        <f>Table1[[#This Row],[Check 4 Per Student Savings]]*CQ313</f>
        <v>11900</v>
      </c>
      <c r="CS313" s="15" t="str">
        <f>IF(Table1[[#This Row],[Check 4 Status]]="Continued", Table1[[#This Row],[Check 4 Students Spring]], 0)</f>
        <v>100</v>
      </c>
      <c r="CT313" s="20">
        <f>Table1[[#This Row],[Check 4 Per Student Savings]]*CS313</f>
        <v>11900</v>
      </c>
      <c r="CU313" s="89">
        <f t="shared" si="232"/>
        <v>300</v>
      </c>
      <c r="CV313" s="20">
        <f t="shared" si="233"/>
        <v>35700</v>
      </c>
      <c r="CW313" s="20" t="s">
        <v>145</v>
      </c>
      <c r="CX313" s="15" t="s">
        <v>1178</v>
      </c>
      <c r="CY313" s="15" t="s">
        <v>1178</v>
      </c>
      <c r="CZ313" s="15" t="s">
        <v>1178</v>
      </c>
      <c r="DA313" s="15">
        <f t="shared" si="234"/>
        <v>300</v>
      </c>
      <c r="DB313" s="20">
        <v>119</v>
      </c>
      <c r="DC313" s="20">
        <f t="shared" si="235"/>
        <v>35700</v>
      </c>
      <c r="DD313" s="23" t="s">
        <v>1116</v>
      </c>
      <c r="DE313" s="15" t="str">
        <f>IF(Table1[[#This Row],[Check 5 Status]]="Continued", Table1[[#This Row],[Check 5 Students Summer]], 0)</f>
        <v>100</v>
      </c>
      <c r="DF313" s="20">
        <f>Table1[[#This Row],[Check 5 Per Student Savings]]*DE313</f>
        <v>11900</v>
      </c>
      <c r="DG313" s="15" t="str">
        <f>IF(Table1[[#This Row],[Check 5 Status]]="Continued", Table1[[#This Row],[Check 5 Students Fall]], 0)</f>
        <v>100</v>
      </c>
      <c r="DH313" s="20">
        <f>Table1[[#This Row],[Check 5 Per Student Savings]]*DG313</f>
        <v>11900</v>
      </c>
      <c r="DI313" s="15" t="str">
        <f>IF(Table1[[#This Row],[Check 5 Status]]="Continued", Table1[[#This Row],[Check 5 Students Spring]], 0)</f>
        <v>100</v>
      </c>
      <c r="DJ313" s="20">
        <f>Table1[[#This Row],[Check 5 Per Student Savings]]*DI313</f>
        <v>11900</v>
      </c>
      <c r="DK313" s="15">
        <f t="shared" si="236"/>
        <v>300</v>
      </c>
      <c r="DL313" s="20">
        <f t="shared" si="237"/>
        <v>35700</v>
      </c>
      <c r="DM313" s="20" t="s">
        <v>145</v>
      </c>
      <c r="DN313" s="15" t="s">
        <v>1178</v>
      </c>
      <c r="DO313" s="15" t="s">
        <v>1178</v>
      </c>
      <c r="DP313" s="15" t="s">
        <v>1178</v>
      </c>
      <c r="DQ313" s="15">
        <f t="shared" si="238"/>
        <v>300</v>
      </c>
      <c r="DR313" s="20">
        <v>119</v>
      </c>
      <c r="DS313" s="20">
        <f t="shared" si="239"/>
        <v>35700</v>
      </c>
      <c r="DT313" s="23" t="s">
        <v>1116</v>
      </c>
      <c r="DU313" s="15" t="str">
        <f>IF(Table1[[#This Row],[Check 6 Status]]="Continued", Table1[[#This Row],[Check 6 Students Summer]], 0)</f>
        <v>100</v>
      </c>
      <c r="DV313" s="20">
        <f>Table1[[#This Row],[Check 6 Per Student Savings]]*DU313</f>
        <v>11900</v>
      </c>
      <c r="DW313" s="15" t="str">
        <f>IF(Table1[[#This Row],[Check 6 Status]]="Continued", Table1[[#This Row],[Check 6 Students Fall]], 0)</f>
        <v>100</v>
      </c>
      <c r="DX313" s="20">
        <f>Table1[[#This Row],[Check 6 Per Student Savings]]*DW313</f>
        <v>11900</v>
      </c>
      <c r="DY313" s="15" t="str">
        <f>IF(Table1[[#This Row],[Check 6 Status]]="Continued", Table1[[#This Row],[Check 6 Students Spring]], 0)</f>
        <v>100</v>
      </c>
      <c r="DZ313" s="20">
        <f>Table1[[#This Row],[Check 6 Per Student Savings]]*DY313</f>
        <v>11900</v>
      </c>
      <c r="EA313" s="15">
        <f t="shared" si="240"/>
        <v>300</v>
      </c>
      <c r="EB313" s="20">
        <f t="shared" si="241"/>
        <v>35700</v>
      </c>
      <c r="EC313"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1000</v>
      </c>
      <c r="ED313"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119000</v>
      </c>
      <c r="EE313" s="34">
        <f>Table1[[#This Row],[Grand Total Savings]]/Table1[[#This Row],[Total Award]]</f>
        <v>11.018518518518519</v>
      </c>
      <c r="EF313" s="13"/>
      <c r="EG313" s="13"/>
      <c r="EH313" s="13"/>
      <c r="EI313" s="13"/>
      <c r="EJ313" s="13"/>
      <c r="EK313" s="13"/>
      <c r="EL313" s="13"/>
      <c r="ES313" s="15"/>
      <c r="ET313" s="20"/>
      <c r="EU313" s="15"/>
      <c r="EV313" s="15"/>
      <c r="FB313" s="13"/>
      <c r="FC313" s="13"/>
      <c r="FD313" s="13"/>
      <c r="FE313" s="13"/>
    </row>
    <row r="314" spans="1:161" x14ac:dyDescent="0.25">
      <c r="A314" s="116">
        <v>451</v>
      </c>
      <c r="B314" s="54" t="s">
        <v>1269</v>
      </c>
      <c r="C314" s="23" t="s">
        <v>3</v>
      </c>
      <c r="D314" s="73" t="s">
        <v>134</v>
      </c>
      <c r="E314" s="124" t="s">
        <v>147</v>
      </c>
      <c r="F314" s="52">
        <v>15800</v>
      </c>
      <c r="G314" s="23" t="s">
        <v>1270</v>
      </c>
      <c r="H314" s="13" t="s">
        <v>815</v>
      </c>
      <c r="I314" s="13" t="s">
        <v>816</v>
      </c>
      <c r="J314" s="13" t="s">
        <v>1309</v>
      </c>
      <c r="K314" s="13" t="s">
        <v>1310</v>
      </c>
      <c r="L314" s="28" t="s">
        <v>188</v>
      </c>
      <c r="M314" s="13" t="e" cm="1">
        <f t="array" ref="M314">_xlfn.XLOOKUP(Table1[[#This Row],[Grant '#]],#REF!,#REF!, "Not Found")</f>
        <v>#REF!</v>
      </c>
      <c r="N314" s="13" t="e" cm="1">
        <f t="array" ref="N314">_xlfn.XLOOKUP(Table1[[#This Row],[Grant '#]],#REF!,#REF!, "Not Found")</f>
        <v>#REF!</v>
      </c>
      <c r="O314" s="13" t="e" cm="1">
        <f t="array" ref="O314">_xlfn.XLOOKUP(Table1[[#This Row],[Grant '#]],#REF!,#REF!, "Not Found")</f>
        <v>#REF!</v>
      </c>
      <c r="P314" s="135">
        <v>36514.800000000003</v>
      </c>
      <c r="Q314" s="15">
        <v>315</v>
      </c>
      <c r="R314" s="131">
        <v>115.92</v>
      </c>
      <c r="S314" s="15" t="s">
        <v>1311</v>
      </c>
      <c r="T314" s="15" t="s">
        <v>1312</v>
      </c>
      <c r="U314" s="15" t="s">
        <v>1312</v>
      </c>
      <c r="V314" s="13" t="s">
        <v>1270</v>
      </c>
      <c r="W314" s="20" t="s">
        <v>144</v>
      </c>
      <c r="X314" s="20"/>
      <c r="Y314" s="20"/>
      <c r="Z314" s="30" t="s">
        <v>145</v>
      </c>
      <c r="AA314" s="15">
        <v>0</v>
      </c>
      <c r="AB314" s="15">
        <v>0</v>
      </c>
      <c r="AC314" s="15">
        <v>0</v>
      </c>
      <c r="AD314" s="15">
        <v>0</v>
      </c>
      <c r="AE314" s="15">
        <v>0</v>
      </c>
      <c r="AF314" s="15">
        <v>0</v>
      </c>
      <c r="AG314" s="15">
        <v>0</v>
      </c>
      <c r="AH314" s="15">
        <v>0</v>
      </c>
      <c r="AI314" s="15">
        <v>0</v>
      </c>
      <c r="AJ314" s="15">
        <v>0</v>
      </c>
      <c r="AK314" s="15">
        <v>0</v>
      </c>
      <c r="AL314" s="15">
        <v>0</v>
      </c>
      <c r="AM314" s="15">
        <v>0</v>
      </c>
      <c r="AN314" s="15">
        <v>0</v>
      </c>
      <c r="AO314" s="15">
        <v>0</v>
      </c>
      <c r="AP314" s="15">
        <v>0</v>
      </c>
      <c r="AQ314" s="15">
        <v>0</v>
      </c>
      <c r="AR314" s="15">
        <v>0</v>
      </c>
      <c r="AS314" s="15">
        <v>0</v>
      </c>
      <c r="AT314" s="15">
        <v>0</v>
      </c>
      <c r="AU314" s="15">
        <v>0</v>
      </c>
      <c r="AV314" s="15">
        <v>0</v>
      </c>
      <c r="AW314" s="15">
        <v>0</v>
      </c>
      <c r="AX314" s="15">
        <v>0</v>
      </c>
      <c r="AY314" s="15">
        <v>0</v>
      </c>
      <c r="AZ314" s="15">
        <v>0</v>
      </c>
      <c r="BA314" s="15">
        <v>0</v>
      </c>
      <c r="BB314" s="15">
        <v>0</v>
      </c>
      <c r="BC314" s="13" t="s">
        <v>145</v>
      </c>
      <c r="BD314" s="15">
        <v>0</v>
      </c>
      <c r="BE314" s="15">
        <v>0</v>
      </c>
      <c r="BF314" s="15">
        <v>0</v>
      </c>
      <c r="BG314" s="16">
        <f t="shared" si="246"/>
        <v>0</v>
      </c>
      <c r="BH314" s="16">
        <f t="shared" si="247"/>
        <v>0</v>
      </c>
      <c r="BI314" s="20">
        <f>Table1[[#This Row],[Check 2 Students Total]]*Table1[[#This Row],[Summer 2018 Price Check]]</f>
        <v>0</v>
      </c>
      <c r="BJ314" s="15">
        <v>0</v>
      </c>
      <c r="BK314" s="15">
        <v>0</v>
      </c>
      <c r="BL314" s="15">
        <v>0</v>
      </c>
      <c r="BM314" s="15">
        <v>0</v>
      </c>
      <c r="BN314" s="15">
        <v>0</v>
      </c>
      <c r="BO314" s="33">
        <f>Table1[[#This Row],[Summer 2018 Price Check]]*Table1[[#This Row],[Spring 2019 Students]]</f>
        <v>0</v>
      </c>
      <c r="BP314" s="16">
        <f t="shared" si="226"/>
        <v>0</v>
      </c>
      <c r="BQ314" s="20">
        <f t="shared" si="227"/>
        <v>0</v>
      </c>
      <c r="BR314" s="13" t="s">
        <v>145</v>
      </c>
      <c r="BS314" s="15" t="str">
        <f t="shared" si="248"/>
        <v>70</v>
      </c>
      <c r="BT314" s="15" t="str">
        <f t="shared" si="249"/>
        <v>105</v>
      </c>
      <c r="BU314" s="15" t="str">
        <f t="shared" si="250"/>
        <v>105</v>
      </c>
      <c r="BV314" s="15">
        <f t="shared" si="243"/>
        <v>280</v>
      </c>
      <c r="BW314" s="131">
        <f t="shared" si="251"/>
        <v>115.92</v>
      </c>
      <c r="BX314" s="33">
        <f t="shared" si="228"/>
        <v>32457.600000000002</v>
      </c>
      <c r="BY314" s="13" t="s">
        <v>1270</v>
      </c>
      <c r="BZ314" s="32">
        <v>0</v>
      </c>
      <c r="CA314" s="33">
        <f>Table1[[#This Row],[Check 3 Per Student Savings]]*BZ314</f>
        <v>0</v>
      </c>
      <c r="CB314" s="32">
        <v>0</v>
      </c>
      <c r="CC314" s="33">
        <f>Table1[[#This Row],[Check 3 Per Student Savings]]*CB314</f>
        <v>0</v>
      </c>
      <c r="CD314" s="32">
        <v>0</v>
      </c>
      <c r="CE314" s="33">
        <f>Table1[[#This Row],[Check 3 Per Student Savings]]*CD314</f>
        <v>0</v>
      </c>
      <c r="CF314" s="32">
        <f t="shared" si="229"/>
        <v>0</v>
      </c>
      <c r="CG314" s="33">
        <f t="shared" si="230"/>
        <v>0</v>
      </c>
      <c r="CH314" s="33" t="s">
        <v>145</v>
      </c>
      <c r="CI314" s="32" t="s">
        <v>1311</v>
      </c>
      <c r="CJ314" s="32" t="s">
        <v>1312</v>
      </c>
      <c r="CK314" s="32" t="s">
        <v>1312</v>
      </c>
      <c r="CL314" s="32">
        <f t="shared" si="244"/>
        <v>280</v>
      </c>
      <c r="CM314" s="33">
        <v>115.92</v>
      </c>
      <c r="CN314" s="33">
        <f t="shared" si="231"/>
        <v>32457.600000000002</v>
      </c>
      <c r="CO314" s="15" t="str">
        <f>IF(Table1[[#This Row],[Check 4 Status]]="Continued", Table1[[#This Row],[Check 4 Students Summer]], 0)</f>
        <v>70</v>
      </c>
      <c r="CP314" s="20">
        <f>Table1[[#This Row],[Check 4 Per Student Savings]]*CO314</f>
        <v>8114.4000000000005</v>
      </c>
      <c r="CQ314" s="32" t="str">
        <f>IF(Table1[[#This Row],[Check 4 Status]]="Continued", Table1[[#This Row],[Check 4 Students Fall]], 0)</f>
        <v>105</v>
      </c>
      <c r="CR314" s="33">
        <f>Table1[[#This Row],[Check 4 Per Student Savings]]*CQ314</f>
        <v>12171.6</v>
      </c>
      <c r="CS314" s="15" t="str">
        <f>IF(Table1[[#This Row],[Check 4 Status]]="Continued", Table1[[#This Row],[Check 4 Students Spring]], 0)</f>
        <v>105</v>
      </c>
      <c r="CT314" s="20">
        <f>Table1[[#This Row],[Check 4 Per Student Savings]]*CS314</f>
        <v>12171.6</v>
      </c>
      <c r="CU314" s="89">
        <f t="shared" si="232"/>
        <v>280</v>
      </c>
      <c r="CV314" s="20">
        <f t="shared" si="233"/>
        <v>32457.599999999999</v>
      </c>
      <c r="CW314" s="20" t="s">
        <v>155</v>
      </c>
      <c r="CX314" s="15" t="s">
        <v>1311</v>
      </c>
      <c r="CY314" s="15" t="s">
        <v>1312</v>
      </c>
      <c r="CZ314" s="15" t="s">
        <v>1312</v>
      </c>
      <c r="DA314" s="15">
        <f t="shared" si="234"/>
        <v>280</v>
      </c>
      <c r="DB314" s="20">
        <v>115.92</v>
      </c>
      <c r="DC314" s="20">
        <f t="shared" si="235"/>
        <v>32457.600000000002</v>
      </c>
      <c r="DD314" s="23" t="s">
        <v>1270</v>
      </c>
      <c r="DE314" s="15">
        <f>IF(Table1[[#This Row],[Check 5 Status]]="Continued", Table1[[#This Row],[Check 5 Students Summer]], 0)</f>
        <v>0</v>
      </c>
      <c r="DF314" s="20">
        <f>Table1[[#This Row],[Check 5 Per Student Savings]]*DE314</f>
        <v>0</v>
      </c>
      <c r="DG314" s="15">
        <f>IF(Table1[[#This Row],[Check 5 Status]]="Continued", Table1[[#This Row],[Check 5 Students Fall]], 0)</f>
        <v>0</v>
      </c>
      <c r="DH314" s="20">
        <f>Table1[[#This Row],[Check 5 Per Student Savings]]*DG314</f>
        <v>0</v>
      </c>
      <c r="DI314" s="15">
        <f>IF(Table1[[#This Row],[Check 5 Status]]="Continued", Table1[[#This Row],[Check 5 Students Spring]], 0)</f>
        <v>0</v>
      </c>
      <c r="DJ314" s="20">
        <f>Table1[[#This Row],[Check 5 Per Student Savings]]*DI314</f>
        <v>0</v>
      </c>
      <c r="DK314" s="15">
        <f t="shared" si="236"/>
        <v>0</v>
      </c>
      <c r="DL314" s="20">
        <f t="shared" si="237"/>
        <v>0</v>
      </c>
      <c r="DM314" s="20" t="s">
        <v>155</v>
      </c>
      <c r="DN314" s="15" t="s">
        <v>1311</v>
      </c>
      <c r="DO314" s="15" t="s">
        <v>1312</v>
      </c>
      <c r="DP314" s="15" t="s">
        <v>1312</v>
      </c>
      <c r="DQ314" s="15">
        <f t="shared" si="238"/>
        <v>280</v>
      </c>
      <c r="DR314" s="20">
        <v>115.92</v>
      </c>
      <c r="DS314" s="20">
        <f t="shared" si="239"/>
        <v>32457.600000000002</v>
      </c>
      <c r="DT314" s="23" t="s">
        <v>1270</v>
      </c>
      <c r="DU314" s="15">
        <f>IF(Table1[[#This Row],[Check 6 Status]]="Continued", Table1[[#This Row],[Check 6 Students Summer]], 0)</f>
        <v>0</v>
      </c>
      <c r="DV314" s="20">
        <f>Table1[[#This Row],[Check 6 Per Student Savings]]*DU314</f>
        <v>0</v>
      </c>
      <c r="DW314" s="15">
        <f>IF(Table1[[#This Row],[Check 6 Status]]="Continued", Table1[[#This Row],[Check 6 Students Fall]], 0)</f>
        <v>0</v>
      </c>
      <c r="DX314" s="20">
        <f>Table1[[#This Row],[Check 6 Per Student Savings]]*DW314</f>
        <v>0</v>
      </c>
      <c r="DY314" s="15">
        <f>IF(Table1[[#This Row],[Check 6 Status]]="Continued", Table1[[#This Row],[Check 6 Students Spring]], 0)</f>
        <v>0</v>
      </c>
      <c r="DZ314" s="20">
        <f>Table1[[#This Row],[Check 6 Per Student Savings]]*DY314</f>
        <v>0</v>
      </c>
      <c r="EA314" s="15">
        <f t="shared" si="240"/>
        <v>0</v>
      </c>
      <c r="EB314" s="20">
        <f t="shared" si="241"/>
        <v>0</v>
      </c>
      <c r="EC314"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280</v>
      </c>
      <c r="ED314"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32457.599999999999</v>
      </c>
      <c r="EE314" s="34">
        <f>Table1[[#This Row],[Grand Total Savings]]/Table1[[#This Row],[Total Award]]</f>
        <v>2.0542784810126582</v>
      </c>
      <c r="EF314" s="13"/>
      <c r="EG314" s="13"/>
      <c r="EH314" s="13"/>
      <c r="EI314" s="13"/>
      <c r="EJ314" s="13"/>
      <c r="EK314" s="13"/>
      <c r="EL314" s="13"/>
      <c r="ES314" s="15"/>
      <c r="ET314" s="20"/>
      <c r="EU314" s="15"/>
      <c r="EV314" s="15"/>
      <c r="FB314" s="13"/>
      <c r="FC314" s="13"/>
      <c r="FD314" s="13"/>
      <c r="FE314" s="13"/>
    </row>
    <row r="315" spans="1:161" x14ac:dyDescent="0.25">
      <c r="A315" s="116">
        <v>453</v>
      </c>
      <c r="B315" s="125" t="s">
        <v>1269</v>
      </c>
      <c r="C315" s="23" t="s">
        <v>3</v>
      </c>
      <c r="D315" s="73" t="s">
        <v>134</v>
      </c>
      <c r="E315" s="13" t="s">
        <v>171</v>
      </c>
      <c r="F315" s="52">
        <v>30000</v>
      </c>
      <c r="G315" s="23" t="s">
        <v>1270</v>
      </c>
      <c r="H315" s="13" t="s">
        <v>1239</v>
      </c>
      <c r="I315" s="13" t="s">
        <v>1240</v>
      </c>
      <c r="J315" s="13" t="s">
        <v>1313</v>
      </c>
      <c r="K315" s="13" t="s">
        <v>352</v>
      </c>
      <c r="L315" s="28" t="s">
        <v>305</v>
      </c>
      <c r="M315" s="13" t="e" cm="1">
        <f t="array" ref="M315">_xlfn.XLOOKUP(Table1[[#This Row],[Grant '#]],#REF!,#REF!, "Not Found")</f>
        <v>#REF!</v>
      </c>
      <c r="N315" s="13" t="e" cm="1">
        <f t="array" ref="N315">_xlfn.XLOOKUP(Table1[[#This Row],[Grant '#]],#REF!,#REF!, "Not Found")</f>
        <v>#REF!</v>
      </c>
      <c r="O315" s="13" t="e" cm="1">
        <f t="array" ref="O315">_xlfn.XLOOKUP(Table1[[#This Row],[Grant '#]],#REF!,#REF!, "Not Found")</f>
        <v>#REF!</v>
      </c>
      <c r="P315" s="19">
        <v>400000</v>
      </c>
      <c r="Q315" s="15">
        <v>6000</v>
      </c>
      <c r="R315" s="20">
        <v>100</v>
      </c>
      <c r="S315" s="15" t="s">
        <v>1173</v>
      </c>
      <c r="T315" s="15" t="s">
        <v>1314</v>
      </c>
      <c r="U315" s="15" t="s">
        <v>1315</v>
      </c>
      <c r="V315" s="13" t="s">
        <v>1270</v>
      </c>
      <c r="W315" s="20" t="s">
        <v>144</v>
      </c>
      <c r="X315" s="20"/>
      <c r="Y315" s="20"/>
      <c r="Z315" s="30" t="s">
        <v>145</v>
      </c>
      <c r="AA315" s="15">
        <v>0</v>
      </c>
      <c r="AB315" s="15">
        <v>0</v>
      </c>
      <c r="AC315" s="15">
        <v>0</v>
      </c>
      <c r="AD315" s="15">
        <v>0</v>
      </c>
      <c r="AE315" s="15">
        <v>0</v>
      </c>
      <c r="AF315" s="15">
        <v>0</v>
      </c>
      <c r="AG315" s="15">
        <v>0</v>
      </c>
      <c r="AH315" s="15">
        <v>0</v>
      </c>
      <c r="AI315" s="15">
        <v>0</v>
      </c>
      <c r="AJ315" s="15">
        <v>0</v>
      </c>
      <c r="AK315" s="15">
        <v>0</v>
      </c>
      <c r="AL315" s="15">
        <v>0</v>
      </c>
      <c r="AM315" s="15">
        <v>0</v>
      </c>
      <c r="AN315" s="15">
        <v>0</v>
      </c>
      <c r="AO315" s="15">
        <v>0</v>
      </c>
      <c r="AP315" s="15">
        <v>0</v>
      </c>
      <c r="AQ315" s="15">
        <v>0</v>
      </c>
      <c r="AR315" s="15">
        <v>0</v>
      </c>
      <c r="AS315" s="15">
        <v>0</v>
      </c>
      <c r="AT315" s="15">
        <v>0</v>
      </c>
      <c r="AU315" s="15">
        <v>0</v>
      </c>
      <c r="AV315" s="15">
        <v>0</v>
      </c>
      <c r="AW315" s="15">
        <v>0</v>
      </c>
      <c r="AX315" s="15">
        <v>0</v>
      </c>
      <c r="AY315" s="15">
        <v>0</v>
      </c>
      <c r="AZ315" s="15">
        <v>0</v>
      </c>
      <c r="BA315" s="15">
        <v>0</v>
      </c>
      <c r="BB315" s="15">
        <v>0</v>
      </c>
      <c r="BC315" s="13" t="s">
        <v>145</v>
      </c>
      <c r="BD315" s="15">
        <v>0</v>
      </c>
      <c r="BE315" s="15">
        <v>0</v>
      </c>
      <c r="BF315" s="15">
        <v>0</v>
      </c>
      <c r="BG315" s="16">
        <f t="shared" si="246"/>
        <v>0</v>
      </c>
      <c r="BH315" s="16">
        <f t="shared" si="247"/>
        <v>0</v>
      </c>
      <c r="BI315" s="20">
        <f>Table1[[#This Row],[Check 2 Students Total]]*Table1[[#This Row],[Summer 2018 Price Check]]</f>
        <v>0</v>
      </c>
      <c r="BJ315" s="15">
        <v>0</v>
      </c>
      <c r="BK315" s="15">
        <v>0</v>
      </c>
      <c r="BL315" s="15">
        <v>0</v>
      </c>
      <c r="BM315" s="15">
        <v>0</v>
      </c>
      <c r="BN315" s="15">
        <v>0</v>
      </c>
      <c r="BO315" s="33">
        <f>Table1[[#This Row],[Summer 2018 Price Check]]*Table1[[#This Row],[Spring 2019 Students]]</f>
        <v>0</v>
      </c>
      <c r="BP315" s="16">
        <f t="shared" si="226"/>
        <v>0</v>
      </c>
      <c r="BQ315" s="20">
        <f t="shared" si="227"/>
        <v>0</v>
      </c>
      <c r="BR315" s="13" t="s">
        <v>145</v>
      </c>
      <c r="BS315" s="15" t="str">
        <f t="shared" si="248"/>
        <v>400</v>
      </c>
      <c r="BT315" s="15" t="str">
        <f t="shared" si="249"/>
        <v>3,000</v>
      </c>
      <c r="BU315" s="15" t="str">
        <f t="shared" si="250"/>
        <v>2,600</v>
      </c>
      <c r="BV315" s="15">
        <f t="shared" si="243"/>
        <v>6000</v>
      </c>
      <c r="BW315" s="20">
        <f t="shared" si="251"/>
        <v>100</v>
      </c>
      <c r="BX315" s="33">
        <f t="shared" si="228"/>
        <v>600000</v>
      </c>
      <c r="BY315" s="13" t="s">
        <v>1270</v>
      </c>
      <c r="BZ315" s="32">
        <v>0</v>
      </c>
      <c r="CA315" s="33">
        <f>Table1[[#This Row],[Check 3 Per Student Savings]]*BZ315</f>
        <v>0</v>
      </c>
      <c r="CB315" s="32">
        <v>0</v>
      </c>
      <c r="CC315" s="33">
        <f>Table1[[#This Row],[Check 3 Per Student Savings]]*CB315</f>
        <v>0</v>
      </c>
      <c r="CD315" s="32">
        <v>0</v>
      </c>
      <c r="CE315" s="33">
        <f>Table1[[#This Row],[Check 3 Per Student Savings]]*CD315</f>
        <v>0</v>
      </c>
      <c r="CF315" s="32">
        <f t="shared" si="229"/>
        <v>0</v>
      </c>
      <c r="CG315" s="33">
        <f t="shared" si="230"/>
        <v>0</v>
      </c>
      <c r="CH315" s="33" t="s">
        <v>145</v>
      </c>
      <c r="CI315" s="32" t="s">
        <v>1173</v>
      </c>
      <c r="CJ315" s="32" t="s">
        <v>1314</v>
      </c>
      <c r="CK315" s="32" t="s">
        <v>1315</v>
      </c>
      <c r="CL315" s="32">
        <f t="shared" si="244"/>
        <v>6000</v>
      </c>
      <c r="CM315" s="33">
        <v>100</v>
      </c>
      <c r="CN315" s="33">
        <f t="shared" si="231"/>
        <v>600000</v>
      </c>
      <c r="CO315" s="15" t="str">
        <f>IF(Table1[[#This Row],[Check 4 Status]]="Continued", Table1[[#This Row],[Check 4 Students Summer]], 0)</f>
        <v>400</v>
      </c>
      <c r="CP315" s="20">
        <f>Table1[[#This Row],[Check 4 Per Student Savings]]*CO315</f>
        <v>40000</v>
      </c>
      <c r="CQ315" s="32" t="str">
        <f>IF(Table1[[#This Row],[Check 4 Status]]="Continued", Table1[[#This Row],[Check 4 Students Fall]], 0)</f>
        <v>3,000</v>
      </c>
      <c r="CR315" s="33">
        <f>Table1[[#This Row],[Check 4 Per Student Savings]]*CQ315</f>
        <v>300000</v>
      </c>
      <c r="CS315" s="15" t="str">
        <f>IF(Table1[[#This Row],[Check 4 Status]]="Continued", Table1[[#This Row],[Check 4 Students Spring]], 0)</f>
        <v>2,600</v>
      </c>
      <c r="CT315" s="20">
        <f>Table1[[#This Row],[Check 4 Per Student Savings]]*CS315</f>
        <v>260000</v>
      </c>
      <c r="CU315" s="89">
        <f t="shared" si="232"/>
        <v>6000</v>
      </c>
      <c r="CV315" s="20">
        <f t="shared" si="233"/>
        <v>600000</v>
      </c>
      <c r="CW315" s="20" t="s">
        <v>155</v>
      </c>
      <c r="CX315" s="15" t="s">
        <v>1173</v>
      </c>
      <c r="CY315" s="15" t="s">
        <v>1314</v>
      </c>
      <c r="CZ315" s="15" t="s">
        <v>1315</v>
      </c>
      <c r="DA315" s="15">
        <f t="shared" si="234"/>
        <v>6000</v>
      </c>
      <c r="DB315" s="20">
        <v>100</v>
      </c>
      <c r="DC315" s="20">
        <f t="shared" si="235"/>
        <v>600000</v>
      </c>
      <c r="DD315" s="23" t="s">
        <v>1270</v>
      </c>
      <c r="DE315" s="15">
        <f>IF(Table1[[#This Row],[Check 5 Status]]="Continued", Table1[[#This Row],[Check 5 Students Summer]], 0)</f>
        <v>0</v>
      </c>
      <c r="DF315" s="20">
        <f>Table1[[#This Row],[Check 5 Per Student Savings]]*DE315</f>
        <v>0</v>
      </c>
      <c r="DG315" s="15">
        <f>IF(Table1[[#This Row],[Check 5 Status]]="Continued", Table1[[#This Row],[Check 5 Students Fall]], 0)</f>
        <v>0</v>
      </c>
      <c r="DH315" s="20">
        <f>Table1[[#This Row],[Check 5 Per Student Savings]]*DG315</f>
        <v>0</v>
      </c>
      <c r="DI315" s="15">
        <f>IF(Table1[[#This Row],[Check 5 Status]]="Continued", Table1[[#This Row],[Check 5 Students Spring]], 0)</f>
        <v>0</v>
      </c>
      <c r="DJ315" s="20">
        <f>Table1[[#This Row],[Check 5 Per Student Savings]]*DI315</f>
        <v>0</v>
      </c>
      <c r="DK315" s="15">
        <f t="shared" si="236"/>
        <v>0</v>
      </c>
      <c r="DL315" s="20">
        <f t="shared" si="237"/>
        <v>0</v>
      </c>
      <c r="DM315" s="20" t="s">
        <v>155</v>
      </c>
      <c r="DN315" s="15" t="s">
        <v>1173</v>
      </c>
      <c r="DO315" s="15" t="s">
        <v>1314</v>
      </c>
      <c r="DP315" s="15" t="s">
        <v>1315</v>
      </c>
      <c r="DQ315" s="15">
        <f t="shared" si="238"/>
        <v>6000</v>
      </c>
      <c r="DR315" s="20">
        <v>100</v>
      </c>
      <c r="DS315" s="20">
        <f t="shared" si="239"/>
        <v>600000</v>
      </c>
      <c r="DT315" s="23" t="s">
        <v>1270</v>
      </c>
      <c r="DU315" s="15">
        <f>IF(Table1[[#This Row],[Check 6 Status]]="Continued", Table1[[#This Row],[Check 6 Students Summer]], 0)</f>
        <v>0</v>
      </c>
      <c r="DV315" s="20">
        <f>Table1[[#This Row],[Check 6 Per Student Savings]]*DU315</f>
        <v>0</v>
      </c>
      <c r="DW315" s="15">
        <f>IF(Table1[[#This Row],[Check 6 Status]]="Continued", Table1[[#This Row],[Check 6 Students Fall]], 0)</f>
        <v>0</v>
      </c>
      <c r="DX315" s="20">
        <f>Table1[[#This Row],[Check 6 Per Student Savings]]*DW315</f>
        <v>0</v>
      </c>
      <c r="DY315" s="15">
        <f>IF(Table1[[#This Row],[Check 6 Status]]="Continued", Table1[[#This Row],[Check 6 Students Spring]], 0)</f>
        <v>0</v>
      </c>
      <c r="DZ315" s="20">
        <f>Table1[[#This Row],[Check 6 Per Student Savings]]*DY315</f>
        <v>0</v>
      </c>
      <c r="EA315" s="15">
        <f t="shared" si="240"/>
        <v>0</v>
      </c>
      <c r="EB315" s="20">
        <f t="shared" si="241"/>
        <v>0</v>
      </c>
      <c r="EC315"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6000</v>
      </c>
      <c r="ED315"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600000</v>
      </c>
      <c r="EE315" s="34">
        <f>Table1[[#This Row],[Grand Total Savings]]/Table1[[#This Row],[Total Award]]</f>
        <v>20</v>
      </c>
      <c r="EF315" s="13"/>
      <c r="EG315" s="13"/>
      <c r="EH315" s="13"/>
      <c r="EI315" s="13"/>
      <c r="EJ315" s="13"/>
      <c r="EK315" s="13"/>
      <c r="EL315" s="13"/>
      <c r="ES315" s="15"/>
      <c r="ET315" s="20"/>
      <c r="EU315" s="15"/>
      <c r="EV315" s="15"/>
      <c r="FB315" s="13"/>
      <c r="FC315" s="13"/>
      <c r="FD315" s="13"/>
      <c r="FE315" s="13"/>
    </row>
    <row r="316" spans="1:161" x14ac:dyDescent="0.25">
      <c r="A316" s="116">
        <v>454</v>
      </c>
      <c r="B316" s="125" t="s">
        <v>1269</v>
      </c>
      <c r="C316" s="23" t="s">
        <v>3</v>
      </c>
      <c r="D316" s="73" t="s">
        <v>134</v>
      </c>
      <c r="E316" s="13" t="s">
        <v>256</v>
      </c>
      <c r="F316" s="52">
        <v>30000</v>
      </c>
      <c r="G316" s="23" t="s">
        <v>1116</v>
      </c>
      <c r="H316" s="13" t="s">
        <v>527</v>
      </c>
      <c r="I316" s="13" t="s">
        <v>852</v>
      </c>
      <c r="J316" s="13" t="s">
        <v>1316</v>
      </c>
      <c r="K316" s="13" t="s">
        <v>600</v>
      </c>
      <c r="L316" s="28" t="s">
        <v>162</v>
      </c>
      <c r="M316" s="13" t="e" cm="1">
        <f t="array" ref="M316">_xlfn.XLOOKUP(Table1[[#This Row],[Grant '#]],#REF!,#REF!, "Not Found")</f>
        <v>#REF!</v>
      </c>
      <c r="N316" s="13" t="e" cm="1">
        <f t="array" ref="N316">_xlfn.XLOOKUP(Table1[[#This Row],[Grant '#]],#REF!,#REF!, "Not Found")</f>
        <v>#REF!</v>
      </c>
      <c r="O316" s="13" t="e" cm="1">
        <f t="array" ref="O316">_xlfn.XLOOKUP(Table1[[#This Row],[Grant '#]],#REF!,#REF!, "Not Found")</f>
        <v>#REF!</v>
      </c>
      <c r="P316" s="19">
        <v>178560</v>
      </c>
      <c r="Q316" s="15">
        <v>1920</v>
      </c>
      <c r="R316" s="20">
        <v>93</v>
      </c>
      <c r="S316" s="15" t="s">
        <v>1146</v>
      </c>
      <c r="T316" s="15" t="s">
        <v>1317</v>
      </c>
      <c r="U316" s="15" t="s">
        <v>1318</v>
      </c>
      <c r="V316" s="13" t="s">
        <v>1116</v>
      </c>
      <c r="W316" s="20" t="s">
        <v>144</v>
      </c>
      <c r="X316" s="20"/>
      <c r="Y316" s="20"/>
      <c r="Z316" s="30" t="s">
        <v>145</v>
      </c>
      <c r="AA316" s="15">
        <v>0</v>
      </c>
      <c r="AB316" s="15">
        <v>0</v>
      </c>
      <c r="AC316" s="15">
        <v>0</v>
      </c>
      <c r="AD316" s="15">
        <v>0</v>
      </c>
      <c r="AE316" s="15">
        <v>0</v>
      </c>
      <c r="AF316" s="15">
        <v>0</v>
      </c>
      <c r="AG316" s="15">
        <v>0</v>
      </c>
      <c r="AH316" s="15">
        <v>0</v>
      </c>
      <c r="AI316" s="15">
        <v>0</v>
      </c>
      <c r="AJ316" s="15">
        <v>0</v>
      </c>
      <c r="AK316" s="15">
        <v>0</v>
      </c>
      <c r="AL316" s="15">
        <v>0</v>
      </c>
      <c r="AM316" s="15">
        <v>0</v>
      </c>
      <c r="AN316" s="15">
        <v>0</v>
      </c>
      <c r="AO316" s="15">
        <v>0</v>
      </c>
      <c r="AP316" s="15">
        <v>0</v>
      </c>
      <c r="AQ316" s="15">
        <v>0</v>
      </c>
      <c r="AR316" s="15">
        <v>0</v>
      </c>
      <c r="AS316" s="15">
        <v>0</v>
      </c>
      <c r="AT316" s="15">
        <v>0</v>
      </c>
      <c r="AU316" s="15">
        <v>0</v>
      </c>
      <c r="AV316" s="15">
        <v>0</v>
      </c>
      <c r="AW316" s="15">
        <v>0</v>
      </c>
      <c r="AX316" s="15">
        <v>0</v>
      </c>
      <c r="AY316" s="15">
        <v>0</v>
      </c>
      <c r="AZ316" s="15">
        <v>0</v>
      </c>
      <c r="BA316" s="15">
        <v>0</v>
      </c>
      <c r="BB316" s="15">
        <v>0</v>
      </c>
      <c r="BC316" s="13" t="s">
        <v>145</v>
      </c>
      <c r="BD316" s="15">
        <v>0</v>
      </c>
      <c r="BE316" s="15">
        <v>0</v>
      </c>
      <c r="BF316" s="15">
        <v>0</v>
      </c>
      <c r="BG316" s="16">
        <f t="shared" si="246"/>
        <v>0</v>
      </c>
      <c r="BH316" s="16">
        <f t="shared" si="247"/>
        <v>0</v>
      </c>
      <c r="BI316" s="20">
        <f>Table1[[#This Row],[Check 2 Students Total]]*Table1[[#This Row],[Summer 2018 Price Check]]</f>
        <v>0</v>
      </c>
      <c r="BJ316" s="15">
        <v>0</v>
      </c>
      <c r="BK316" s="15">
        <v>0</v>
      </c>
      <c r="BL316" s="15">
        <v>0</v>
      </c>
      <c r="BM316" s="15">
        <v>0</v>
      </c>
      <c r="BN316" s="15">
        <v>0</v>
      </c>
      <c r="BO316" s="33">
        <f>Table1[[#This Row],[Summer 2018 Price Check]]*Table1[[#This Row],[Spring 2019 Students]]</f>
        <v>0</v>
      </c>
      <c r="BP316" s="16">
        <f t="shared" si="226"/>
        <v>0</v>
      </c>
      <c r="BQ316" s="20">
        <f t="shared" si="227"/>
        <v>0</v>
      </c>
      <c r="BR316" s="13" t="s">
        <v>145</v>
      </c>
      <c r="BS316" s="15" t="str">
        <f t="shared" si="248"/>
        <v>25</v>
      </c>
      <c r="BT316" s="15" t="str">
        <f t="shared" si="249"/>
        <v>1080</v>
      </c>
      <c r="BU316" s="15" t="str">
        <f t="shared" si="250"/>
        <v>840</v>
      </c>
      <c r="BV316" s="15">
        <f t="shared" si="243"/>
        <v>1945</v>
      </c>
      <c r="BW316" s="20">
        <f t="shared" si="251"/>
        <v>93</v>
      </c>
      <c r="BX316" s="33">
        <f t="shared" si="228"/>
        <v>180885</v>
      </c>
      <c r="BY316" s="13" t="s">
        <v>1116</v>
      </c>
      <c r="BZ316" s="32">
        <v>0</v>
      </c>
      <c r="CA316" s="33">
        <f>Table1[[#This Row],[Check 3 Per Student Savings]]*BZ316</f>
        <v>0</v>
      </c>
      <c r="CB316" s="32">
        <v>0</v>
      </c>
      <c r="CC316" s="33">
        <f>Table1[[#This Row],[Check 3 Per Student Savings]]*CB316</f>
        <v>0</v>
      </c>
      <c r="CD316" s="32" t="str">
        <f>IF(Table1[[#This Row],[Check 3 Status]]="Continued", Table1[[#This Row],[Check 3 Students Spring]], 0)</f>
        <v>840</v>
      </c>
      <c r="CE316" s="33">
        <f>Table1[[#This Row],[Check 3 Per Student Savings]]*CD316</f>
        <v>78120</v>
      </c>
      <c r="CF316" s="32">
        <f t="shared" si="229"/>
        <v>840</v>
      </c>
      <c r="CG316" s="33">
        <f t="shared" si="230"/>
        <v>78120</v>
      </c>
      <c r="CH316" s="33" t="s">
        <v>145</v>
      </c>
      <c r="CI316" s="32" t="s">
        <v>1146</v>
      </c>
      <c r="CJ316" s="32" t="s">
        <v>1317</v>
      </c>
      <c r="CK316" s="32" t="s">
        <v>1318</v>
      </c>
      <c r="CL316" s="32">
        <f t="shared" si="244"/>
        <v>1945</v>
      </c>
      <c r="CM316" s="33">
        <v>93</v>
      </c>
      <c r="CN316" s="33">
        <f t="shared" si="231"/>
        <v>180885</v>
      </c>
      <c r="CO316" s="15" t="str">
        <f>IF(Table1[[#This Row],[Check 4 Status]]="Continued", Table1[[#This Row],[Check 4 Students Summer]], 0)</f>
        <v>25</v>
      </c>
      <c r="CP316" s="20">
        <f>Table1[[#This Row],[Check 4 Per Student Savings]]*CO316</f>
        <v>2325</v>
      </c>
      <c r="CQ316" s="32" t="str">
        <f>IF(Table1[[#This Row],[Check 4 Status]]="Continued", Table1[[#This Row],[Check 4 Students Fall]], 0)</f>
        <v>1080</v>
      </c>
      <c r="CR316" s="33">
        <f>Table1[[#This Row],[Check 4 Per Student Savings]]*CQ316</f>
        <v>100440</v>
      </c>
      <c r="CS316" s="15" t="str">
        <f>IF(Table1[[#This Row],[Check 4 Status]]="Continued", Table1[[#This Row],[Check 4 Students Spring]], 0)</f>
        <v>840</v>
      </c>
      <c r="CT316" s="20">
        <f>Table1[[#This Row],[Check 4 Per Student Savings]]*CS316</f>
        <v>78120</v>
      </c>
      <c r="CU316" s="89">
        <f t="shared" si="232"/>
        <v>1945</v>
      </c>
      <c r="CV316" s="20">
        <f t="shared" si="233"/>
        <v>180885</v>
      </c>
      <c r="CW316" s="20" t="s">
        <v>145</v>
      </c>
      <c r="CX316" s="15" t="s">
        <v>1146</v>
      </c>
      <c r="CY316" s="15" t="s">
        <v>1317</v>
      </c>
      <c r="CZ316" s="15" t="s">
        <v>1318</v>
      </c>
      <c r="DA316" s="15">
        <f t="shared" si="234"/>
        <v>1945</v>
      </c>
      <c r="DB316" s="20">
        <v>93</v>
      </c>
      <c r="DC316" s="20">
        <f t="shared" si="235"/>
        <v>180885</v>
      </c>
      <c r="DD316" s="23" t="s">
        <v>1116</v>
      </c>
      <c r="DE316" s="15" t="str">
        <f>IF(Table1[[#This Row],[Check 5 Status]]="Continued", Table1[[#This Row],[Check 5 Students Summer]], 0)</f>
        <v>25</v>
      </c>
      <c r="DF316" s="20">
        <f>Table1[[#This Row],[Check 5 Per Student Savings]]*DE316</f>
        <v>2325</v>
      </c>
      <c r="DG316" s="15" t="str">
        <f>IF(Table1[[#This Row],[Check 5 Status]]="Continued", Table1[[#This Row],[Check 5 Students Fall]], 0)</f>
        <v>1080</v>
      </c>
      <c r="DH316" s="20">
        <f>Table1[[#This Row],[Check 5 Per Student Savings]]*DG316</f>
        <v>100440</v>
      </c>
      <c r="DI316" s="15" t="str">
        <f>IF(Table1[[#This Row],[Check 5 Status]]="Continued", Table1[[#This Row],[Check 5 Students Spring]], 0)</f>
        <v>840</v>
      </c>
      <c r="DJ316" s="20">
        <f>Table1[[#This Row],[Check 5 Per Student Savings]]*DI316</f>
        <v>78120</v>
      </c>
      <c r="DK316" s="15">
        <f t="shared" si="236"/>
        <v>1945</v>
      </c>
      <c r="DL316" s="20">
        <f t="shared" si="237"/>
        <v>180885</v>
      </c>
      <c r="DM316" s="20" t="s">
        <v>155</v>
      </c>
      <c r="DN316" s="15" t="s">
        <v>1146</v>
      </c>
      <c r="DO316" s="15" t="s">
        <v>1317</v>
      </c>
      <c r="DP316" s="15" t="s">
        <v>1318</v>
      </c>
      <c r="DQ316" s="15">
        <f t="shared" si="238"/>
        <v>1945</v>
      </c>
      <c r="DR316" s="20">
        <v>93</v>
      </c>
      <c r="DS316" s="20">
        <f t="shared" si="239"/>
        <v>180885</v>
      </c>
      <c r="DT316" s="23" t="s">
        <v>1116</v>
      </c>
      <c r="DU316" s="15">
        <f>IF(Table1[[#This Row],[Check 6 Status]]="Continued", Table1[[#This Row],[Check 6 Students Summer]], 0)</f>
        <v>0</v>
      </c>
      <c r="DV316" s="20">
        <f>Table1[[#This Row],[Check 6 Per Student Savings]]*DU316</f>
        <v>0</v>
      </c>
      <c r="DW316" s="15">
        <f>IF(Table1[[#This Row],[Check 6 Status]]="Continued", Table1[[#This Row],[Check 6 Students Fall]], 0)</f>
        <v>0</v>
      </c>
      <c r="DX316" s="20">
        <f>Table1[[#This Row],[Check 6 Per Student Savings]]*DW316</f>
        <v>0</v>
      </c>
      <c r="DY316" s="15">
        <f>IF(Table1[[#This Row],[Check 6 Status]]="Continued", Table1[[#This Row],[Check 6 Students Spring]], 0)</f>
        <v>0</v>
      </c>
      <c r="DZ316" s="20">
        <f>Table1[[#This Row],[Check 6 Per Student Savings]]*DY316</f>
        <v>0</v>
      </c>
      <c r="EA316" s="15">
        <f t="shared" si="240"/>
        <v>0</v>
      </c>
      <c r="EB316" s="20">
        <f t="shared" si="241"/>
        <v>0</v>
      </c>
      <c r="EC316"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4730</v>
      </c>
      <c r="ED316"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439890</v>
      </c>
      <c r="EE316" s="34">
        <f>Table1[[#This Row],[Grand Total Savings]]/Table1[[#This Row],[Total Award]]</f>
        <v>14.663</v>
      </c>
      <c r="EF316" s="13"/>
      <c r="EG316" s="13"/>
      <c r="EH316" s="13"/>
      <c r="EI316" s="13"/>
      <c r="EJ316" s="13"/>
      <c r="EK316" s="13"/>
      <c r="EL316" s="13"/>
      <c r="ES316" s="15"/>
      <c r="ET316" s="20"/>
      <c r="EU316" s="15"/>
      <c r="EV316" s="15"/>
      <c r="FB316" s="13"/>
      <c r="FC316" s="13"/>
      <c r="FD316" s="13"/>
      <c r="FE316" s="13"/>
    </row>
    <row r="317" spans="1:161" x14ac:dyDescent="0.25">
      <c r="A317" s="116">
        <v>455</v>
      </c>
      <c r="B317" s="125" t="s">
        <v>1269</v>
      </c>
      <c r="C317" s="23" t="s">
        <v>3</v>
      </c>
      <c r="D317" s="73" t="s">
        <v>134</v>
      </c>
      <c r="E317" s="13" t="s">
        <v>183</v>
      </c>
      <c r="F317" s="52">
        <v>26098</v>
      </c>
      <c r="G317" s="23" t="s">
        <v>1270</v>
      </c>
      <c r="H317" s="13" t="s">
        <v>1319</v>
      </c>
      <c r="I317" s="13" t="s">
        <v>1320</v>
      </c>
      <c r="J317" s="13" t="s">
        <v>1321</v>
      </c>
      <c r="K317" s="13" t="s">
        <v>1322</v>
      </c>
      <c r="L317" s="28" t="s">
        <v>317</v>
      </c>
      <c r="M317" s="13" t="e" cm="1">
        <f t="array" ref="M317">_xlfn.XLOOKUP(Table1[[#This Row],[Grant '#]],#REF!,#REF!, "Not Found")</f>
        <v>#REF!</v>
      </c>
      <c r="N317" s="13" t="e" cm="1">
        <f t="array" ref="N317">_xlfn.XLOOKUP(Table1[[#This Row],[Grant '#]],#REF!,#REF!, "Not Found")</f>
        <v>#REF!</v>
      </c>
      <c r="O317" s="13" t="e" cm="1">
        <f t="array" ref="O317">_xlfn.XLOOKUP(Table1[[#This Row],[Grant '#]],#REF!,#REF!, "Not Found")</f>
        <v>#REF!</v>
      </c>
      <c r="P317" s="19">
        <v>250000</v>
      </c>
      <c r="Q317" s="15">
        <v>3150</v>
      </c>
      <c r="R317" s="20">
        <v>145.08000000000001</v>
      </c>
      <c r="S317" s="15">
        <v>350</v>
      </c>
      <c r="T317" s="15">
        <v>1700</v>
      </c>
      <c r="U317" s="15">
        <v>1100</v>
      </c>
      <c r="V317" s="13" t="s">
        <v>1270</v>
      </c>
      <c r="W317" s="20" t="s">
        <v>144</v>
      </c>
      <c r="X317" s="20"/>
      <c r="Y317" s="20"/>
      <c r="Z317" s="30" t="s">
        <v>145</v>
      </c>
      <c r="AA317" s="15">
        <v>0</v>
      </c>
      <c r="AB317" s="15">
        <v>0</v>
      </c>
      <c r="AC317" s="15">
        <v>0</v>
      </c>
      <c r="AD317" s="15">
        <v>0</v>
      </c>
      <c r="AE317" s="15">
        <v>0</v>
      </c>
      <c r="AF317" s="15">
        <v>0</v>
      </c>
      <c r="AG317" s="15">
        <v>0</v>
      </c>
      <c r="AH317" s="15">
        <v>0</v>
      </c>
      <c r="AI317" s="15">
        <v>0</v>
      </c>
      <c r="AJ317" s="15">
        <v>0</v>
      </c>
      <c r="AK317" s="15">
        <v>0</v>
      </c>
      <c r="AL317" s="15">
        <v>0</v>
      </c>
      <c r="AM317" s="15">
        <v>0</v>
      </c>
      <c r="AN317" s="15">
        <v>0</v>
      </c>
      <c r="AO317" s="15">
        <v>0</v>
      </c>
      <c r="AP317" s="15">
        <v>0</v>
      </c>
      <c r="AQ317" s="15">
        <v>0</v>
      </c>
      <c r="AR317" s="15">
        <v>0</v>
      </c>
      <c r="AS317" s="15">
        <v>0</v>
      </c>
      <c r="AT317" s="15">
        <v>0</v>
      </c>
      <c r="AU317" s="15">
        <v>0</v>
      </c>
      <c r="AV317" s="15">
        <v>0</v>
      </c>
      <c r="AW317" s="15">
        <v>0</v>
      </c>
      <c r="AX317" s="15">
        <v>0</v>
      </c>
      <c r="AY317" s="15">
        <v>0</v>
      </c>
      <c r="AZ317" s="15">
        <v>0</v>
      </c>
      <c r="BA317" s="15">
        <v>0</v>
      </c>
      <c r="BB317" s="15">
        <v>0</v>
      </c>
      <c r="BC317" s="13" t="s">
        <v>145</v>
      </c>
      <c r="BD317" s="15">
        <v>0</v>
      </c>
      <c r="BE317" s="15">
        <v>0</v>
      </c>
      <c r="BF317" s="15">
        <v>0</v>
      </c>
      <c r="BG317" s="16">
        <f t="shared" si="246"/>
        <v>0</v>
      </c>
      <c r="BH317" s="16">
        <f t="shared" si="247"/>
        <v>0</v>
      </c>
      <c r="BI317" s="20">
        <f>Table1[[#This Row],[Check 2 Students Total]]*Table1[[#This Row],[Summer 2018 Price Check]]</f>
        <v>0</v>
      </c>
      <c r="BJ317" s="15">
        <v>0</v>
      </c>
      <c r="BK317" s="15">
        <v>0</v>
      </c>
      <c r="BL317" s="15">
        <v>0</v>
      </c>
      <c r="BM317" s="15">
        <v>0</v>
      </c>
      <c r="BN317" s="15">
        <v>0</v>
      </c>
      <c r="BO317" s="33">
        <f>Table1[[#This Row],[Summer 2018 Price Check]]*Table1[[#This Row],[Spring 2019 Students]]</f>
        <v>0</v>
      </c>
      <c r="BP317" s="16">
        <f t="shared" si="226"/>
        <v>0</v>
      </c>
      <c r="BQ317" s="20">
        <f t="shared" si="227"/>
        <v>0</v>
      </c>
      <c r="BR317" s="13" t="s">
        <v>145</v>
      </c>
      <c r="BS317" s="15">
        <f t="shared" si="248"/>
        <v>350</v>
      </c>
      <c r="BT317" s="15">
        <f t="shared" si="249"/>
        <v>1700</v>
      </c>
      <c r="BU317" s="15">
        <f t="shared" si="250"/>
        <v>1100</v>
      </c>
      <c r="BV317" s="15">
        <f t="shared" ref="BV317:BV348" si="252">BS317+BT317+BU317</f>
        <v>3150</v>
      </c>
      <c r="BW317" s="20">
        <f t="shared" si="251"/>
        <v>145.08000000000001</v>
      </c>
      <c r="BX317" s="33">
        <f t="shared" si="228"/>
        <v>457002.00000000006</v>
      </c>
      <c r="BY317" s="13" t="s">
        <v>1270</v>
      </c>
      <c r="BZ317" s="32">
        <v>0</v>
      </c>
      <c r="CA317" s="33">
        <f>Table1[[#This Row],[Check 3 Per Student Savings]]*BZ317</f>
        <v>0</v>
      </c>
      <c r="CB317" s="32">
        <v>0</v>
      </c>
      <c r="CC317" s="33">
        <f>Table1[[#This Row],[Check 3 Per Student Savings]]*CB317</f>
        <v>0</v>
      </c>
      <c r="CD317" s="32">
        <v>0</v>
      </c>
      <c r="CE317" s="33">
        <f>Table1[[#This Row],[Check 3 Per Student Savings]]*CD317</f>
        <v>0</v>
      </c>
      <c r="CF317" s="32">
        <f t="shared" si="229"/>
        <v>0</v>
      </c>
      <c r="CG317" s="33">
        <f t="shared" si="230"/>
        <v>0</v>
      </c>
      <c r="CH317" s="33" t="s">
        <v>145</v>
      </c>
      <c r="CI317" s="32">
        <v>350</v>
      </c>
      <c r="CJ317" s="32">
        <v>1700</v>
      </c>
      <c r="CK317" s="32">
        <v>1100</v>
      </c>
      <c r="CL317" s="32">
        <f t="shared" si="244"/>
        <v>3150</v>
      </c>
      <c r="CM317" s="33">
        <v>145.08000000000001</v>
      </c>
      <c r="CN317" s="33">
        <f t="shared" si="231"/>
        <v>457002.00000000006</v>
      </c>
      <c r="CO317" s="15">
        <f>IF(Table1[[#This Row],[Check 4 Status]]="Continued", Table1[[#This Row],[Check 4 Students Summer]], 0)</f>
        <v>350</v>
      </c>
      <c r="CP317" s="20">
        <f>Table1[[#This Row],[Check 4 Per Student Savings]]*CO317</f>
        <v>50778.000000000007</v>
      </c>
      <c r="CQ317" s="32">
        <f>IF(Table1[[#This Row],[Check 4 Status]]="Continued", Table1[[#This Row],[Check 4 Students Fall]], 0)</f>
        <v>1700</v>
      </c>
      <c r="CR317" s="33">
        <f>Table1[[#This Row],[Check 4 Per Student Savings]]*CQ317</f>
        <v>246636.00000000003</v>
      </c>
      <c r="CS317" s="15">
        <f>IF(Table1[[#This Row],[Check 4 Status]]="Continued", Table1[[#This Row],[Check 4 Students Spring]], 0)</f>
        <v>1100</v>
      </c>
      <c r="CT317" s="20">
        <f>Table1[[#This Row],[Check 4 Per Student Savings]]*CS317</f>
        <v>159588</v>
      </c>
      <c r="CU317" s="89">
        <f t="shared" si="232"/>
        <v>3150</v>
      </c>
      <c r="CV317" s="20">
        <f t="shared" si="233"/>
        <v>457002.00000000006</v>
      </c>
      <c r="CW317" s="20" t="s">
        <v>155</v>
      </c>
      <c r="CX317" s="15">
        <v>350</v>
      </c>
      <c r="CY317" s="15">
        <v>1700</v>
      </c>
      <c r="CZ317" s="15">
        <v>1100</v>
      </c>
      <c r="DA317" s="15">
        <f t="shared" si="234"/>
        <v>3150</v>
      </c>
      <c r="DB317" s="20">
        <v>145.08000000000001</v>
      </c>
      <c r="DC317" s="20">
        <f t="shared" si="235"/>
        <v>457002.00000000006</v>
      </c>
      <c r="DD317" s="23" t="s">
        <v>1270</v>
      </c>
      <c r="DE317" s="15">
        <f>IF(Table1[[#This Row],[Check 5 Status]]="Continued", Table1[[#This Row],[Check 5 Students Summer]], 0)</f>
        <v>0</v>
      </c>
      <c r="DF317" s="20">
        <f>Table1[[#This Row],[Check 5 Per Student Savings]]*DE317</f>
        <v>0</v>
      </c>
      <c r="DG317" s="15">
        <f>IF(Table1[[#This Row],[Check 5 Status]]="Continued", Table1[[#This Row],[Check 5 Students Fall]], 0)</f>
        <v>0</v>
      </c>
      <c r="DH317" s="20">
        <f>Table1[[#This Row],[Check 5 Per Student Savings]]*DG317</f>
        <v>0</v>
      </c>
      <c r="DI317" s="15">
        <f>IF(Table1[[#This Row],[Check 5 Status]]="Continued", Table1[[#This Row],[Check 5 Students Spring]], 0)</f>
        <v>0</v>
      </c>
      <c r="DJ317" s="20">
        <f>Table1[[#This Row],[Check 5 Per Student Savings]]*DI317</f>
        <v>0</v>
      </c>
      <c r="DK317" s="15">
        <f t="shared" si="236"/>
        <v>0</v>
      </c>
      <c r="DL317" s="20">
        <f t="shared" si="237"/>
        <v>0</v>
      </c>
      <c r="DM317" s="20" t="s">
        <v>155</v>
      </c>
      <c r="DN317" s="15">
        <v>350</v>
      </c>
      <c r="DO317" s="15">
        <v>1700</v>
      </c>
      <c r="DP317" s="15">
        <v>1100</v>
      </c>
      <c r="DQ317" s="15">
        <f t="shared" si="238"/>
        <v>3150</v>
      </c>
      <c r="DR317" s="20">
        <v>145.08000000000001</v>
      </c>
      <c r="DS317" s="20">
        <f t="shared" si="239"/>
        <v>457002.00000000006</v>
      </c>
      <c r="DT317" s="23" t="s">
        <v>1270</v>
      </c>
      <c r="DU317" s="15">
        <f>IF(Table1[[#This Row],[Check 6 Status]]="Continued", Table1[[#This Row],[Check 6 Students Summer]], 0)</f>
        <v>0</v>
      </c>
      <c r="DV317" s="20">
        <f>Table1[[#This Row],[Check 6 Per Student Savings]]*DU317</f>
        <v>0</v>
      </c>
      <c r="DW317" s="15">
        <f>IF(Table1[[#This Row],[Check 6 Status]]="Continued", Table1[[#This Row],[Check 6 Students Fall]], 0)</f>
        <v>0</v>
      </c>
      <c r="DX317" s="20">
        <f>Table1[[#This Row],[Check 6 Per Student Savings]]*DW317</f>
        <v>0</v>
      </c>
      <c r="DY317" s="15">
        <f>IF(Table1[[#This Row],[Check 6 Status]]="Continued", Table1[[#This Row],[Check 6 Students Spring]], 0)</f>
        <v>0</v>
      </c>
      <c r="DZ317" s="20">
        <f>Table1[[#This Row],[Check 6 Per Student Savings]]*DY317</f>
        <v>0</v>
      </c>
      <c r="EA317" s="15">
        <f t="shared" si="240"/>
        <v>0</v>
      </c>
      <c r="EB317" s="20">
        <f t="shared" si="241"/>
        <v>0</v>
      </c>
      <c r="EC317"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3150</v>
      </c>
      <c r="ED317"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457002.00000000006</v>
      </c>
      <c r="EE317" s="34">
        <f>Table1[[#This Row],[Grand Total Savings]]/Table1[[#This Row],[Total Award]]</f>
        <v>17.510997011265232</v>
      </c>
      <c r="EF317" s="13"/>
      <c r="EG317" s="13"/>
      <c r="EH317" s="13"/>
      <c r="EI317" s="13"/>
      <c r="EJ317" s="13"/>
      <c r="EK317" s="13"/>
      <c r="EL317" s="13"/>
      <c r="ES317" s="15"/>
      <c r="ET317" s="20"/>
      <c r="EU317" s="15"/>
      <c r="EV317" s="15"/>
      <c r="FB317" s="13"/>
      <c r="FC317" s="13"/>
      <c r="FD317" s="13"/>
      <c r="FE317" s="13"/>
    </row>
    <row r="318" spans="1:161" ht="15.75" thickBot="1" x14ac:dyDescent="0.3">
      <c r="A318" s="116">
        <v>456</v>
      </c>
      <c r="B318" s="57" t="s">
        <v>1269</v>
      </c>
      <c r="C318" s="23" t="s">
        <v>3</v>
      </c>
      <c r="D318" s="73" t="s">
        <v>134</v>
      </c>
      <c r="E318" s="13" t="s">
        <v>847</v>
      </c>
      <c r="F318" s="52">
        <v>10800</v>
      </c>
      <c r="G318" s="23" t="s">
        <v>1116</v>
      </c>
      <c r="H318" s="13" t="s">
        <v>1323</v>
      </c>
      <c r="I318" s="13" t="s">
        <v>1324</v>
      </c>
      <c r="J318" s="13" t="s">
        <v>465</v>
      </c>
      <c r="K318" s="13" t="s">
        <v>466</v>
      </c>
      <c r="L318" s="28" t="s">
        <v>467</v>
      </c>
      <c r="M318" s="13" t="e" cm="1">
        <f t="array" ref="M318">_xlfn.XLOOKUP(Table1[[#This Row],[Grant '#]],#REF!,#REF!, "Not Found")</f>
        <v>#REF!</v>
      </c>
      <c r="N318" s="13" t="e" cm="1">
        <f t="array" ref="N318">_xlfn.XLOOKUP(Table1[[#This Row],[Grant '#]],#REF!,#REF!, "Not Found")</f>
        <v>#REF!</v>
      </c>
      <c r="O318" s="13" t="e" cm="1">
        <f t="array" ref="O318">_xlfn.XLOOKUP(Table1[[#This Row],[Grant '#]],#REF!,#REF!, "Not Found")</f>
        <v>#REF!</v>
      </c>
      <c r="P318" s="19">
        <v>35292</v>
      </c>
      <c r="Q318" s="15">
        <v>240</v>
      </c>
      <c r="R318" s="20">
        <v>147.05000000000001</v>
      </c>
      <c r="S318" s="15" t="s">
        <v>1134</v>
      </c>
      <c r="T318" s="15" t="s">
        <v>1162</v>
      </c>
      <c r="U318" s="15" t="s">
        <v>1162</v>
      </c>
      <c r="V318" s="13" t="s">
        <v>1116</v>
      </c>
      <c r="W318" s="20" t="s">
        <v>144</v>
      </c>
      <c r="X318" s="20"/>
      <c r="Y318" s="20"/>
      <c r="Z318" s="30" t="s">
        <v>145</v>
      </c>
      <c r="AA318" s="15">
        <v>0</v>
      </c>
      <c r="AB318" s="15">
        <v>0</v>
      </c>
      <c r="AC318" s="15">
        <v>0</v>
      </c>
      <c r="AD318" s="15">
        <v>0</v>
      </c>
      <c r="AE318" s="15">
        <v>0</v>
      </c>
      <c r="AF318" s="15">
        <v>0</v>
      </c>
      <c r="AG318" s="15">
        <v>0</v>
      </c>
      <c r="AH318" s="15">
        <v>0</v>
      </c>
      <c r="AI318" s="15">
        <v>0</v>
      </c>
      <c r="AJ318" s="15">
        <v>0</v>
      </c>
      <c r="AK318" s="15">
        <v>0</v>
      </c>
      <c r="AL318" s="15">
        <v>0</v>
      </c>
      <c r="AM318" s="15">
        <v>0</v>
      </c>
      <c r="AN318" s="15">
        <v>0</v>
      </c>
      <c r="AO318" s="15">
        <v>0</v>
      </c>
      <c r="AP318" s="15">
        <v>0</v>
      </c>
      <c r="AQ318" s="15">
        <v>0</v>
      </c>
      <c r="AR318" s="15">
        <v>0</v>
      </c>
      <c r="AS318" s="15">
        <v>0</v>
      </c>
      <c r="AT318" s="15">
        <v>0</v>
      </c>
      <c r="AU318" s="15">
        <v>0</v>
      </c>
      <c r="AV318" s="15">
        <v>0</v>
      </c>
      <c r="AW318" s="15">
        <v>0</v>
      </c>
      <c r="AX318" s="15">
        <v>0</v>
      </c>
      <c r="AY318" s="15">
        <v>0</v>
      </c>
      <c r="AZ318" s="15">
        <v>0</v>
      </c>
      <c r="BA318" s="15">
        <v>0</v>
      </c>
      <c r="BB318" s="15">
        <v>0</v>
      </c>
      <c r="BC318" s="13" t="s">
        <v>145</v>
      </c>
      <c r="BD318" s="15">
        <v>0</v>
      </c>
      <c r="BE318" s="15">
        <v>0</v>
      </c>
      <c r="BF318" s="15">
        <v>0</v>
      </c>
      <c r="BG318" s="16">
        <f t="shared" si="246"/>
        <v>0</v>
      </c>
      <c r="BH318" s="16">
        <f t="shared" si="247"/>
        <v>0</v>
      </c>
      <c r="BI318" s="20">
        <f>Table1[[#This Row],[Check 2 Students Total]]*Table1[[#This Row],[Summer 2018 Price Check]]</f>
        <v>0</v>
      </c>
      <c r="BJ318" s="15">
        <v>0</v>
      </c>
      <c r="BK318" s="15">
        <v>0</v>
      </c>
      <c r="BL318" s="15">
        <v>0</v>
      </c>
      <c r="BM318" s="15">
        <v>0</v>
      </c>
      <c r="BN318" s="15">
        <v>0</v>
      </c>
      <c r="BO318" s="33">
        <f>Table1[[#This Row],[Summer 2018 Price Check]]*Table1[[#This Row],[Spring 2019 Students]]</f>
        <v>0</v>
      </c>
      <c r="BP318" s="16">
        <f t="shared" si="226"/>
        <v>0</v>
      </c>
      <c r="BQ318" s="20">
        <f t="shared" si="227"/>
        <v>0</v>
      </c>
      <c r="BR318" s="13" t="s">
        <v>145</v>
      </c>
      <c r="BS318" s="15" t="str">
        <f t="shared" si="248"/>
        <v>0</v>
      </c>
      <c r="BT318" s="15" t="str">
        <f t="shared" si="249"/>
        <v>120</v>
      </c>
      <c r="BU318" s="15" t="str">
        <f t="shared" si="250"/>
        <v>120</v>
      </c>
      <c r="BV318" s="15">
        <f t="shared" si="252"/>
        <v>240</v>
      </c>
      <c r="BW318" s="20">
        <f t="shared" si="251"/>
        <v>147.05000000000001</v>
      </c>
      <c r="BX318" s="33">
        <f t="shared" si="228"/>
        <v>35292</v>
      </c>
      <c r="BY318" s="13" t="s">
        <v>1116</v>
      </c>
      <c r="BZ318" s="32">
        <v>0</v>
      </c>
      <c r="CA318" s="33">
        <f>Table1[[#This Row],[Check 3 Per Student Savings]]*BZ318</f>
        <v>0</v>
      </c>
      <c r="CB318" s="32">
        <v>0</v>
      </c>
      <c r="CC318" s="33">
        <f>Table1[[#This Row],[Check 3 Per Student Savings]]*CB318</f>
        <v>0</v>
      </c>
      <c r="CD318" s="32" t="str">
        <f>IF(Table1[[#This Row],[Check 3 Status]]="Continued", Table1[[#This Row],[Check 3 Students Spring]], 0)</f>
        <v>120</v>
      </c>
      <c r="CE318" s="33">
        <f>Table1[[#This Row],[Check 3 Per Student Savings]]*CD318</f>
        <v>17646</v>
      </c>
      <c r="CF318" s="32">
        <f t="shared" si="229"/>
        <v>120</v>
      </c>
      <c r="CG318" s="33">
        <f t="shared" si="230"/>
        <v>17646</v>
      </c>
      <c r="CH318" s="33" t="s">
        <v>145</v>
      </c>
      <c r="CI318" s="32" t="s">
        <v>1134</v>
      </c>
      <c r="CJ318" s="32" t="s">
        <v>1162</v>
      </c>
      <c r="CK318" s="32" t="s">
        <v>1162</v>
      </c>
      <c r="CL318" s="32">
        <f t="shared" si="244"/>
        <v>240</v>
      </c>
      <c r="CM318" s="33">
        <v>147.05000000000001</v>
      </c>
      <c r="CN318" s="33">
        <f t="shared" si="231"/>
        <v>35292</v>
      </c>
      <c r="CO318" s="15" t="str">
        <f>IF(Table1[[#This Row],[Check 4 Status]]="Continued", Table1[[#This Row],[Check 4 Students Summer]], 0)</f>
        <v>0</v>
      </c>
      <c r="CP318" s="20">
        <f>Table1[[#This Row],[Check 4 Per Student Savings]]*CO318</f>
        <v>0</v>
      </c>
      <c r="CQ318" s="32" t="str">
        <f>IF(Table1[[#This Row],[Check 4 Status]]="Continued", Table1[[#This Row],[Check 4 Students Fall]], 0)</f>
        <v>120</v>
      </c>
      <c r="CR318" s="33">
        <f>Table1[[#This Row],[Check 4 Per Student Savings]]*CQ318</f>
        <v>17646</v>
      </c>
      <c r="CS318" s="15" t="str">
        <f>IF(Table1[[#This Row],[Check 4 Status]]="Continued", Table1[[#This Row],[Check 4 Students Spring]], 0)</f>
        <v>120</v>
      </c>
      <c r="CT318" s="20">
        <f>Table1[[#This Row],[Check 4 Per Student Savings]]*CS318</f>
        <v>17646</v>
      </c>
      <c r="CU318" s="89">
        <f t="shared" si="232"/>
        <v>240</v>
      </c>
      <c r="CV318" s="20">
        <f t="shared" si="233"/>
        <v>35292</v>
      </c>
      <c r="CW318" s="20" t="s">
        <v>145</v>
      </c>
      <c r="CX318" s="15" t="s">
        <v>1134</v>
      </c>
      <c r="CY318" s="15" t="s">
        <v>1162</v>
      </c>
      <c r="CZ318" s="15" t="s">
        <v>1162</v>
      </c>
      <c r="DA318" s="15">
        <f t="shared" si="234"/>
        <v>240</v>
      </c>
      <c r="DB318" s="20">
        <v>147.05000000000001</v>
      </c>
      <c r="DC318" s="20">
        <f t="shared" si="235"/>
        <v>35292</v>
      </c>
      <c r="DD318" s="23" t="s">
        <v>1116</v>
      </c>
      <c r="DE318" s="15" t="str">
        <f>IF(Table1[[#This Row],[Check 5 Status]]="Continued", Table1[[#This Row],[Check 5 Students Summer]], 0)</f>
        <v>0</v>
      </c>
      <c r="DF318" s="20">
        <f>Table1[[#This Row],[Check 5 Per Student Savings]]*DE318</f>
        <v>0</v>
      </c>
      <c r="DG318" s="15" t="str">
        <f>IF(Table1[[#This Row],[Check 5 Status]]="Continued", Table1[[#This Row],[Check 5 Students Fall]], 0)</f>
        <v>120</v>
      </c>
      <c r="DH318" s="20">
        <f>Table1[[#This Row],[Check 5 Per Student Savings]]*DG318</f>
        <v>17646</v>
      </c>
      <c r="DI318" s="15" t="str">
        <f>IF(Table1[[#This Row],[Check 5 Status]]="Continued", Table1[[#This Row],[Check 5 Students Spring]], 0)</f>
        <v>120</v>
      </c>
      <c r="DJ318" s="20">
        <f>Table1[[#This Row],[Check 5 Per Student Savings]]*DI318</f>
        <v>17646</v>
      </c>
      <c r="DK318" s="15">
        <f t="shared" si="236"/>
        <v>240</v>
      </c>
      <c r="DL318" s="20">
        <f t="shared" si="237"/>
        <v>35292</v>
      </c>
      <c r="DM318" s="20" t="s">
        <v>145</v>
      </c>
      <c r="DN318" s="15" t="s">
        <v>1134</v>
      </c>
      <c r="DO318" s="15" t="s">
        <v>1162</v>
      </c>
      <c r="DP318" s="15" t="s">
        <v>1162</v>
      </c>
      <c r="DQ318" s="15">
        <f t="shared" si="238"/>
        <v>240</v>
      </c>
      <c r="DR318" s="20">
        <v>147.05000000000001</v>
      </c>
      <c r="DS318" s="20">
        <f t="shared" si="239"/>
        <v>35292</v>
      </c>
      <c r="DT318" s="23" t="s">
        <v>1116</v>
      </c>
      <c r="DU318" s="15" t="str">
        <f>IF(Table1[[#This Row],[Check 6 Status]]="Continued", Table1[[#This Row],[Check 6 Students Summer]], 0)</f>
        <v>0</v>
      </c>
      <c r="DV318" s="20">
        <f>Table1[[#This Row],[Check 6 Per Student Savings]]*DU318</f>
        <v>0</v>
      </c>
      <c r="DW318" s="15" t="str">
        <f>IF(Table1[[#This Row],[Check 6 Status]]="Continued", Table1[[#This Row],[Check 6 Students Fall]], 0)</f>
        <v>120</v>
      </c>
      <c r="DX318" s="20">
        <f>Table1[[#This Row],[Check 6 Per Student Savings]]*DW318</f>
        <v>17646</v>
      </c>
      <c r="DY318" s="15" t="str">
        <f>IF(Table1[[#This Row],[Check 6 Status]]="Continued", Table1[[#This Row],[Check 6 Students Spring]], 0)</f>
        <v>120</v>
      </c>
      <c r="DZ318" s="20">
        <f>Table1[[#This Row],[Check 6 Per Student Savings]]*DY318</f>
        <v>17646</v>
      </c>
      <c r="EA318" s="15">
        <f t="shared" si="240"/>
        <v>240</v>
      </c>
      <c r="EB318" s="20">
        <f t="shared" si="241"/>
        <v>35292</v>
      </c>
      <c r="EC318"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840</v>
      </c>
      <c r="ED318"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123522</v>
      </c>
      <c r="EE318" s="34">
        <f>Table1[[#This Row],[Grand Total Savings]]/Table1[[#This Row],[Total Award]]</f>
        <v>11.437222222222223</v>
      </c>
      <c r="EF318" s="13"/>
      <c r="EG318" s="13"/>
      <c r="EH318" s="13"/>
      <c r="EI318" s="13"/>
      <c r="EJ318" s="13"/>
      <c r="EK318" s="13"/>
      <c r="EL318" s="13"/>
      <c r="ES318" s="15"/>
      <c r="ET318" s="20"/>
      <c r="EU318" s="15"/>
      <c r="EV318" s="15"/>
      <c r="FB318" s="13"/>
      <c r="FC318" s="13"/>
      <c r="FD318" s="13"/>
      <c r="FE318" s="13"/>
    </row>
    <row r="319" spans="1:161" ht="15.75" thickTop="1" x14ac:dyDescent="0.25">
      <c r="A319" s="116">
        <v>457</v>
      </c>
      <c r="B319" s="55" t="s">
        <v>1269</v>
      </c>
      <c r="C319" s="23" t="s">
        <v>3</v>
      </c>
      <c r="D319" s="73" t="s">
        <v>134</v>
      </c>
      <c r="E319" s="13" t="s">
        <v>285</v>
      </c>
      <c r="F319" s="52">
        <v>15800</v>
      </c>
      <c r="G319" s="23" t="s">
        <v>1270</v>
      </c>
      <c r="H319" s="13" t="s">
        <v>1325</v>
      </c>
      <c r="I319" s="13" t="s">
        <v>1326</v>
      </c>
      <c r="J319" s="13" t="s">
        <v>1327</v>
      </c>
      <c r="K319" s="13" t="s">
        <v>1328</v>
      </c>
      <c r="L319" s="28" t="s">
        <v>277</v>
      </c>
      <c r="M319" s="13" t="e" cm="1">
        <f t="array" ref="M319">_xlfn.XLOOKUP(Table1[[#This Row],[Grant '#]],#REF!,#REF!, "Not Found")</f>
        <v>#REF!</v>
      </c>
      <c r="N319" s="13" t="e" cm="1">
        <f t="array" ref="N319">_xlfn.XLOOKUP(Table1[[#This Row],[Grant '#]],#REF!,#REF!, "Not Found")</f>
        <v>#REF!</v>
      </c>
      <c r="O319" s="13" t="e" cm="1">
        <f t="array" ref="O319">_xlfn.XLOOKUP(Table1[[#This Row],[Grant '#]],#REF!,#REF!, "Not Found")</f>
        <v>#REF!</v>
      </c>
      <c r="P319" s="19">
        <v>132636.07</v>
      </c>
      <c r="Q319" s="15">
        <v>503</v>
      </c>
      <c r="R319" s="20">
        <v>263.69</v>
      </c>
      <c r="S319" s="15" t="s">
        <v>1153</v>
      </c>
      <c r="T319" s="15" t="s">
        <v>1197</v>
      </c>
      <c r="U319" s="15" t="s">
        <v>1329</v>
      </c>
      <c r="V319" s="13" t="s">
        <v>1270</v>
      </c>
      <c r="W319" s="20" t="s">
        <v>144</v>
      </c>
      <c r="X319" s="20"/>
      <c r="Y319" s="20"/>
      <c r="Z319" s="30" t="s">
        <v>145</v>
      </c>
      <c r="AA319" s="15">
        <v>0</v>
      </c>
      <c r="AB319" s="15">
        <v>0</v>
      </c>
      <c r="AC319" s="15">
        <v>0</v>
      </c>
      <c r="AD319" s="15">
        <v>0</v>
      </c>
      <c r="AE319" s="15">
        <v>0</v>
      </c>
      <c r="AF319" s="15">
        <v>0</v>
      </c>
      <c r="AG319" s="15">
        <v>0</v>
      </c>
      <c r="AH319" s="15">
        <v>0</v>
      </c>
      <c r="AI319" s="15">
        <v>0</v>
      </c>
      <c r="AJ319" s="15">
        <v>0</v>
      </c>
      <c r="AK319" s="15">
        <v>0</v>
      </c>
      <c r="AL319" s="15">
        <v>0</v>
      </c>
      <c r="AM319" s="15">
        <v>0</v>
      </c>
      <c r="AN319" s="15">
        <v>0</v>
      </c>
      <c r="AO319" s="15">
        <v>0</v>
      </c>
      <c r="AP319" s="15">
        <v>0</v>
      </c>
      <c r="AQ319" s="15">
        <v>0</v>
      </c>
      <c r="AR319" s="15">
        <v>0</v>
      </c>
      <c r="AS319" s="15">
        <v>0</v>
      </c>
      <c r="AT319" s="15">
        <v>0</v>
      </c>
      <c r="AU319" s="15">
        <v>0</v>
      </c>
      <c r="AV319" s="15">
        <v>0</v>
      </c>
      <c r="AW319" s="15">
        <v>0</v>
      </c>
      <c r="AX319" s="15">
        <v>0</v>
      </c>
      <c r="AY319" s="15">
        <v>0</v>
      </c>
      <c r="AZ319" s="15">
        <v>0</v>
      </c>
      <c r="BA319" s="15">
        <v>0</v>
      </c>
      <c r="BB319" s="15">
        <v>0</v>
      </c>
      <c r="BC319" s="13" t="s">
        <v>145</v>
      </c>
      <c r="BD319" s="15">
        <v>0</v>
      </c>
      <c r="BE319" s="15">
        <v>0</v>
      </c>
      <c r="BF319" s="15">
        <v>0</v>
      </c>
      <c r="BG319" s="16">
        <f t="shared" si="246"/>
        <v>0</v>
      </c>
      <c r="BH319" s="16">
        <f t="shared" si="247"/>
        <v>0</v>
      </c>
      <c r="BI319" s="20">
        <f>Table1[[#This Row],[Check 2 Students Total]]*Table1[[#This Row],[Summer 2018 Price Check]]</f>
        <v>0</v>
      </c>
      <c r="BJ319" s="15">
        <v>0</v>
      </c>
      <c r="BK319" s="15">
        <v>0</v>
      </c>
      <c r="BL319" s="15">
        <v>0</v>
      </c>
      <c r="BM319" s="15">
        <v>0</v>
      </c>
      <c r="BN319" s="15">
        <v>0</v>
      </c>
      <c r="BO319" s="33">
        <f>Table1[[#This Row],[Summer 2018 Price Check]]*Table1[[#This Row],[Spring 2019 Students]]</f>
        <v>0</v>
      </c>
      <c r="BP319" s="16">
        <f t="shared" si="226"/>
        <v>0</v>
      </c>
      <c r="BQ319" s="20">
        <f t="shared" si="227"/>
        <v>0</v>
      </c>
      <c r="BR319" s="13" t="s">
        <v>145</v>
      </c>
      <c r="BS319" s="15" t="str">
        <f t="shared" si="248"/>
        <v>80</v>
      </c>
      <c r="BT319" s="15" t="str">
        <f t="shared" si="249"/>
        <v>200</v>
      </c>
      <c r="BU319" s="15" t="str">
        <f t="shared" si="250"/>
        <v>223</v>
      </c>
      <c r="BV319" s="15">
        <f t="shared" si="252"/>
        <v>503</v>
      </c>
      <c r="BW319" s="20">
        <f t="shared" si="251"/>
        <v>263.69</v>
      </c>
      <c r="BX319" s="33">
        <f t="shared" si="228"/>
        <v>132636.07</v>
      </c>
      <c r="BY319" s="13" t="s">
        <v>1270</v>
      </c>
      <c r="BZ319" s="32">
        <v>0</v>
      </c>
      <c r="CA319" s="33">
        <f>Table1[[#This Row],[Check 3 Per Student Savings]]*BZ319</f>
        <v>0</v>
      </c>
      <c r="CB319" s="32">
        <v>0</v>
      </c>
      <c r="CC319" s="33">
        <f>Table1[[#This Row],[Check 3 Per Student Savings]]*CB319</f>
        <v>0</v>
      </c>
      <c r="CD319" s="32">
        <v>0</v>
      </c>
      <c r="CE319" s="33">
        <f>Table1[[#This Row],[Check 3 Per Student Savings]]*CD319</f>
        <v>0</v>
      </c>
      <c r="CF319" s="32">
        <f t="shared" si="229"/>
        <v>0</v>
      </c>
      <c r="CG319" s="33">
        <f t="shared" si="230"/>
        <v>0</v>
      </c>
      <c r="CH319" s="33" t="s">
        <v>145</v>
      </c>
      <c r="CI319" s="32" t="s">
        <v>1153</v>
      </c>
      <c r="CJ319" s="32" t="s">
        <v>1197</v>
      </c>
      <c r="CK319" s="32" t="s">
        <v>1329</v>
      </c>
      <c r="CL319" s="32">
        <f t="shared" si="244"/>
        <v>503</v>
      </c>
      <c r="CM319" s="33">
        <v>263.69</v>
      </c>
      <c r="CN319" s="33">
        <f t="shared" si="231"/>
        <v>132636.07</v>
      </c>
      <c r="CO319" s="15" t="str">
        <f>IF(Table1[[#This Row],[Check 4 Status]]="Continued", Table1[[#This Row],[Check 4 Students Summer]], 0)</f>
        <v>80</v>
      </c>
      <c r="CP319" s="20">
        <f>Table1[[#This Row],[Check 4 Per Student Savings]]*CO319</f>
        <v>21095.200000000001</v>
      </c>
      <c r="CQ319" s="32" t="str">
        <f>IF(Table1[[#This Row],[Check 4 Status]]="Continued", Table1[[#This Row],[Check 4 Students Fall]], 0)</f>
        <v>200</v>
      </c>
      <c r="CR319" s="33">
        <f>Table1[[#This Row],[Check 4 Per Student Savings]]*CQ319</f>
        <v>52738</v>
      </c>
      <c r="CS319" s="15" t="str">
        <f>IF(Table1[[#This Row],[Check 4 Status]]="Continued", Table1[[#This Row],[Check 4 Students Spring]], 0)</f>
        <v>223</v>
      </c>
      <c r="CT319" s="20">
        <f>Table1[[#This Row],[Check 4 Per Student Savings]]*CS319</f>
        <v>58802.87</v>
      </c>
      <c r="CU319" s="89">
        <f t="shared" si="232"/>
        <v>503</v>
      </c>
      <c r="CV319" s="20">
        <f t="shared" si="233"/>
        <v>132636.07</v>
      </c>
      <c r="CW319" s="20" t="s">
        <v>145</v>
      </c>
      <c r="CX319" s="15" t="s">
        <v>1153</v>
      </c>
      <c r="CY319" s="15" t="s">
        <v>1197</v>
      </c>
      <c r="CZ319" s="15" t="s">
        <v>1329</v>
      </c>
      <c r="DA319" s="15">
        <f t="shared" si="234"/>
        <v>503</v>
      </c>
      <c r="DB319" s="20">
        <v>263.69</v>
      </c>
      <c r="DC319" s="20">
        <f t="shared" si="235"/>
        <v>132636.07</v>
      </c>
      <c r="DD319" s="23" t="s">
        <v>1270</v>
      </c>
      <c r="DE319" s="15" t="str">
        <f>IF(Table1[[#This Row],[Check 5 Status]]="Continued", Table1[[#This Row],[Check 5 Students Summer]], 0)</f>
        <v>80</v>
      </c>
      <c r="DF319" s="20">
        <f>Table1[[#This Row],[Check 5 Per Student Savings]]*DE319</f>
        <v>21095.200000000001</v>
      </c>
      <c r="DG319" s="15" t="str">
        <f>IF(Table1[[#This Row],[Check 5 Status]]="Continued", Table1[[#This Row],[Check 5 Students Fall]], 0)</f>
        <v>200</v>
      </c>
      <c r="DH319" s="20">
        <f>Table1[[#This Row],[Check 5 Per Student Savings]]*DG319</f>
        <v>52738</v>
      </c>
      <c r="DI319" s="15" t="str">
        <f>IF(Table1[[#This Row],[Check 5 Status]]="Continued", Table1[[#This Row],[Check 5 Students Spring]], 0)</f>
        <v>223</v>
      </c>
      <c r="DJ319" s="20">
        <f>Table1[[#This Row],[Check 5 Per Student Savings]]*DI319</f>
        <v>58802.87</v>
      </c>
      <c r="DK319" s="15">
        <f t="shared" si="236"/>
        <v>503</v>
      </c>
      <c r="DL319" s="20">
        <f t="shared" si="237"/>
        <v>132636.07</v>
      </c>
      <c r="DM319" s="20" t="s">
        <v>145</v>
      </c>
      <c r="DN319" s="15" t="s">
        <v>1153</v>
      </c>
      <c r="DO319" s="15" t="s">
        <v>1197</v>
      </c>
      <c r="DP319" s="15" t="s">
        <v>1329</v>
      </c>
      <c r="DQ319" s="15">
        <f t="shared" si="238"/>
        <v>503</v>
      </c>
      <c r="DR319" s="20">
        <v>263.69</v>
      </c>
      <c r="DS319" s="20">
        <f t="shared" si="239"/>
        <v>132636.07</v>
      </c>
      <c r="DT319" s="23" t="s">
        <v>1270</v>
      </c>
      <c r="DU319" s="15" t="str">
        <f>IF(Table1[[#This Row],[Check 6 Status]]="Continued", Table1[[#This Row],[Check 6 Students Summer]], 0)</f>
        <v>80</v>
      </c>
      <c r="DV319" s="20">
        <f>Table1[[#This Row],[Check 6 Per Student Savings]]*DU319</f>
        <v>21095.200000000001</v>
      </c>
      <c r="DW319" s="15" t="str">
        <f>IF(Table1[[#This Row],[Check 6 Status]]="Continued", Table1[[#This Row],[Check 6 Students Fall]], 0)</f>
        <v>200</v>
      </c>
      <c r="DX319" s="20">
        <f>Table1[[#This Row],[Check 6 Per Student Savings]]*DW319</f>
        <v>52738</v>
      </c>
      <c r="DY319" s="15" t="str">
        <f>IF(Table1[[#This Row],[Check 6 Status]]="Continued", Table1[[#This Row],[Check 6 Students Spring]], 0)</f>
        <v>223</v>
      </c>
      <c r="DZ319" s="20">
        <f>Table1[[#This Row],[Check 6 Per Student Savings]]*DY319</f>
        <v>58802.87</v>
      </c>
      <c r="EA319" s="15">
        <f t="shared" si="240"/>
        <v>503</v>
      </c>
      <c r="EB319" s="20">
        <f t="shared" si="241"/>
        <v>132636.07</v>
      </c>
      <c r="EC319"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1509</v>
      </c>
      <c r="ED319"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397908.21</v>
      </c>
      <c r="EE319" s="34">
        <f>Table1[[#This Row],[Grand Total Savings]]/Table1[[#This Row],[Total Award]]</f>
        <v>25.184063924050633</v>
      </c>
      <c r="EF319" s="13"/>
      <c r="EG319" s="13"/>
      <c r="EH319" s="13"/>
      <c r="EI319" s="13"/>
      <c r="EJ319" s="13"/>
      <c r="EK319" s="13"/>
      <c r="EL319" s="13"/>
      <c r="ES319" s="15"/>
      <c r="ET319" s="20"/>
      <c r="EU319" s="15"/>
      <c r="EV319" s="15"/>
      <c r="FB319" s="13"/>
      <c r="FC319" s="13"/>
      <c r="FD319" s="13"/>
      <c r="FE319" s="13"/>
    </row>
    <row r="320" spans="1:161" x14ac:dyDescent="0.25">
      <c r="A320" s="116">
        <v>458</v>
      </c>
      <c r="B320" s="54" t="s">
        <v>1269</v>
      </c>
      <c r="C320" s="23" t="s">
        <v>3</v>
      </c>
      <c r="D320" s="73" t="s">
        <v>134</v>
      </c>
      <c r="E320" s="13" t="s">
        <v>847</v>
      </c>
      <c r="F320" s="52">
        <v>27712.5</v>
      </c>
      <c r="G320" s="23" t="s">
        <v>1270</v>
      </c>
      <c r="H320" s="13" t="s">
        <v>848</v>
      </c>
      <c r="I320" s="13" t="s">
        <v>849</v>
      </c>
      <c r="J320" s="13" t="s">
        <v>1316</v>
      </c>
      <c r="K320" s="13" t="s">
        <v>600</v>
      </c>
      <c r="L320" s="28" t="s">
        <v>162</v>
      </c>
      <c r="M320" s="13" t="e" cm="1">
        <f t="array" ref="M320">_xlfn.XLOOKUP(Table1[[#This Row],[Grant '#]],#REF!,#REF!, "Not Found")</f>
        <v>#REF!</v>
      </c>
      <c r="N320" s="13" t="e" cm="1">
        <f t="array" ref="N320">_xlfn.XLOOKUP(Table1[[#This Row],[Grant '#]],#REF!,#REF!, "Not Found")</f>
        <v>#REF!</v>
      </c>
      <c r="O320" s="13" t="e" cm="1">
        <f t="array" ref="O320">_xlfn.XLOOKUP(Table1[[#This Row],[Grant '#]],#REF!,#REF!, "Not Found")</f>
        <v>#REF!</v>
      </c>
      <c r="P320" s="19">
        <v>62500</v>
      </c>
      <c r="Q320" s="15">
        <v>500</v>
      </c>
      <c r="R320" s="20">
        <v>125</v>
      </c>
      <c r="S320" s="15" t="s">
        <v>1330</v>
      </c>
      <c r="T320" s="15" t="s">
        <v>1331</v>
      </c>
      <c r="U320" s="15" t="s">
        <v>1197</v>
      </c>
      <c r="V320" s="13" t="s">
        <v>1270</v>
      </c>
      <c r="W320" s="20" t="s">
        <v>144</v>
      </c>
      <c r="X320" s="20"/>
      <c r="Y320" s="20"/>
      <c r="Z320" s="30" t="s">
        <v>145</v>
      </c>
      <c r="AA320" s="15">
        <v>0</v>
      </c>
      <c r="AB320" s="15">
        <v>0</v>
      </c>
      <c r="AC320" s="15">
        <v>0</v>
      </c>
      <c r="AD320" s="15">
        <v>0</v>
      </c>
      <c r="AE320" s="15">
        <v>0</v>
      </c>
      <c r="AF320" s="15">
        <v>0</v>
      </c>
      <c r="AG320" s="15">
        <v>0</v>
      </c>
      <c r="AH320" s="15">
        <v>0</v>
      </c>
      <c r="AI320" s="15">
        <v>0</v>
      </c>
      <c r="AJ320" s="15">
        <v>0</v>
      </c>
      <c r="AK320" s="15">
        <v>0</v>
      </c>
      <c r="AL320" s="15">
        <v>0</v>
      </c>
      <c r="AM320" s="15">
        <v>0</v>
      </c>
      <c r="AN320" s="15">
        <v>0</v>
      </c>
      <c r="AO320" s="15">
        <v>0</v>
      </c>
      <c r="AP320" s="15">
        <v>0</v>
      </c>
      <c r="AQ320" s="15">
        <v>0</v>
      </c>
      <c r="AR320" s="15">
        <v>0</v>
      </c>
      <c r="AS320" s="15">
        <v>0</v>
      </c>
      <c r="AT320" s="15">
        <v>0</v>
      </c>
      <c r="AU320" s="15">
        <v>0</v>
      </c>
      <c r="AV320" s="15">
        <v>0</v>
      </c>
      <c r="AW320" s="15">
        <v>0</v>
      </c>
      <c r="AX320" s="15">
        <v>0</v>
      </c>
      <c r="AY320" s="15">
        <v>0</v>
      </c>
      <c r="AZ320" s="15">
        <v>0</v>
      </c>
      <c r="BA320" s="15">
        <v>0</v>
      </c>
      <c r="BB320" s="15">
        <v>0</v>
      </c>
      <c r="BC320" s="13" t="s">
        <v>145</v>
      </c>
      <c r="BD320" s="15">
        <v>0</v>
      </c>
      <c r="BE320" s="15">
        <v>0</v>
      </c>
      <c r="BF320" s="15">
        <v>0</v>
      </c>
      <c r="BG320" s="16">
        <f t="shared" si="246"/>
        <v>0</v>
      </c>
      <c r="BH320" s="16">
        <f t="shared" si="247"/>
        <v>0</v>
      </c>
      <c r="BI320" s="20">
        <f>Table1[[#This Row],[Check 2 Students Total]]*Table1[[#This Row],[Summer 2018 Price Check]]</f>
        <v>0</v>
      </c>
      <c r="BJ320" s="15">
        <v>0</v>
      </c>
      <c r="BK320" s="15">
        <v>0</v>
      </c>
      <c r="BL320" s="15">
        <v>0</v>
      </c>
      <c r="BM320" s="15">
        <v>0</v>
      </c>
      <c r="BN320" s="15">
        <v>0</v>
      </c>
      <c r="BO320" s="33">
        <f>Table1[[#This Row],[Summer 2018 Price Check]]*Table1[[#This Row],[Spring 2019 Students]]</f>
        <v>0</v>
      </c>
      <c r="BP320" s="16">
        <f t="shared" si="226"/>
        <v>0</v>
      </c>
      <c r="BQ320" s="20">
        <f t="shared" si="227"/>
        <v>0</v>
      </c>
      <c r="BR320" s="13" t="s">
        <v>145</v>
      </c>
      <c r="BS320" s="15" t="str">
        <f t="shared" si="248"/>
        <v>30</v>
      </c>
      <c r="BT320" s="15" t="str">
        <f t="shared" si="249"/>
        <v>270</v>
      </c>
      <c r="BU320" s="15" t="str">
        <f t="shared" si="250"/>
        <v>200</v>
      </c>
      <c r="BV320" s="15">
        <f t="shared" si="252"/>
        <v>500</v>
      </c>
      <c r="BW320" s="20">
        <f t="shared" si="251"/>
        <v>125</v>
      </c>
      <c r="BX320" s="33">
        <f t="shared" si="228"/>
        <v>62500</v>
      </c>
      <c r="BY320" s="13" t="s">
        <v>1270</v>
      </c>
      <c r="BZ320" s="32">
        <v>0</v>
      </c>
      <c r="CA320" s="33">
        <f>Table1[[#This Row],[Check 3 Per Student Savings]]*BZ320</f>
        <v>0</v>
      </c>
      <c r="CB320" s="32">
        <v>0</v>
      </c>
      <c r="CC320" s="33">
        <f>Table1[[#This Row],[Check 3 Per Student Savings]]*CB320</f>
        <v>0</v>
      </c>
      <c r="CD320" s="32">
        <v>0</v>
      </c>
      <c r="CE320" s="33">
        <f>Table1[[#This Row],[Check 3 Per Student Savings]]*CD320</f>
        <v>0</v>
      </c>
      <c r="CF320" s="32">
        <f t="shared" si="229"/>
        <v>0</v>
      </c>
      <c r="CG320" s="33">
        <f t="shared" si="230"/>
        <v>0</v>
      </c>
      <c r="CH320" s="33" t="s">
        <v>145</v>
      </c>
      <c r="CI320" s="32" t="s">
        <v>1330</v>
      </c>
      <c r="CJ320" s="32" t="s">
        <v>1331</v>
      </c>
      <c r="CK320" s="32" t="s">
        <v>1197</v>
      </c>
      <c r="CL320" s="32">
        <f t="shared" si="244"/>
        <v>500</v>
      </c>
      <c r="CM320" s="33">
        <v>125</v>
      </c>
      <c r="CN320" s="33">
        <f t="shared" si="231"/>
        <v>62500</v>
      </c>
      <c r="CO320" s="15" t="str">
        <f>IF(Table1[[#This Row],[Check 4 Status]]="Continued", Table1[[#This Row],[Check 4 Students Summer]], 0)</f>
        <v>30</v>
      </c>
      <c r="CP320" s="20">
        <f>Table1[[#This Row],[Check 4 Per Student Savings]]*CO320</f>
        <v>3750</v>
      </c>
      <c r="CQ320" s="32" t="str">
        <f>IF(Table1[[#This Row],[Check 4 Status]]="Continued", Table1[[#This Row],[Check 4 Students Fall]], 0)</f>
        <v>270</v>
      </c>
      <c r="CR320" s="33">
        <f>Table1[[#This Row],[Check 4 Per Student Savings]]*CQ320</f>
        <v>33750</v>
      </c>
      <c r="CS320" s="15" t="str">
        <f>IF(Table1[[#This Row],[Check 4 Status]]="Continued", Table1[[#This Row],[Check 4 Students Spring]], 0)</f>
        <v>200</v>
      </c>
      <c r="CT320" s="20">
        <f>Table1[[#This Row],[Check 4 Per Student Savings]]*CS320</f>
        <v>25000</v>
      </c>
      <c r="CU320" s="89">
        <f t="shared" si="232"/>
        <v>500</v>
      </c>
      <c r="CV320" s="20">
        <f t="shared" si="233"/>
        <v>62500</v>
      </c>
      <c r="CW320" s="20" t="s">
        <v>145</v>
      </c>
      <c r="CX320" s="15" t="s">
        <v>1330</v>
      </c>
      <c r="CY320" s="15" t="s">
        <v>1331</v>
      </c>
      <c r="CZ320" s="15" t="s">
        <v>1197</v>
      </c>
      <c r="DA320" s="15">
        <f t="shared" si="234"/>
        <v>500</v>
      </c>
      <c r="DB320" s="20">
        <v>125</v>
      </c>
      <c r="DC320" s="20">
        <f t="shared" si="235"/>
        <v>62500</v>
      </c>
      <c r="DD320" s="23" t="s">
        <v>1270</v>
      </c>
      <c r="DE320" s="15" t="str">
        <f>IF(Table1[[#This Row],[Check 5 Status]]="Continued", Table1[[#This Row],[Check 5 Students Summer]], 0)</f>
        <v>30</v>
      </c>
      <c r="DF320" s="20">
        <f>Table1[[#This Row],[Check 5 Per Student Savings]]*DE320</f>
        <v>3750</v>
      </c>
      <c r="DG320" s="15" t="str">
        <f>IF(Table1[[#This Row],[Check 5 Status]]="Continued", Table1[[#This Row],[Check 5 Students Fall]], 0)</f>
        <v>270</v>
      </c>
      <c r="DH320" s="20">
        <f>Table1[[#This Row],[Check 5 Per Student Savings]]*DG320</f>
        <v>33750</v>
      </c>
      <c r="DI320" s="15" t="str">
        <f>IF(Table1[[#This Row],[Check 5 Status]]="Continued", Table1[[#This Row],[Check 5 Students Spring]], 0)</f>
        <v>200</v>
      </c>
      <c r="DJ320" s="20">
        <f>Table1[[#This Row],[Check 5 Per Student Savings]]*DI320</f>
        <v>25000</v>
      </c>
      <c r="DK320" s="15">
        <f t="shared" si="236"/>
        <v>500</v>
      </c>
      <c r="DL320" s="20">
        <f t="shared" si="237"/>
        <v>62500</v>
      </c>
      <c r="DM320" s="20" t="s">
        <v>145</v>
      </c>
      <c r="DN320" s="15" t="s">
        <v>1330</v>
      </c>
      <c r="DO320" s="15" t="s">
        <v>1331</v>
      </c>
      <c r="DP320" s="15" t="s">
        <v>1197</v>
      </c>
      <c r="DQ320" s="15">
        <f t="shared" si="238"/>
        <v>500</v>
      </c>
      <c r="DR320" s="20">
        <v>125</v>
      </c>
      <c r="DS320" s="20">
        <f t="shared" si="239"/>
        <v>62500</v>
      </c>
      <c r="DT320" s="23" t="s">
        <v>1270</v>
      </c>
      <c r="DU320" s="15" t="str">
        <f>IF(Table1[[#This Row],[Check 6 Status]]="Continued", Table1[[#This Row],[Check 6 Students Summer]], 0)</f>
        <v>30</v>
      </c>
      <c r="DV320" s="20">
        <f>Table1[[#This Row],[Check 6 Per Student Savings]]*DU320</f>
        <v>3750</v>
      </c>
      <c r="DW320" s="15" t="str">
        <f>IF(Table1[[#This Row],[Check 6 Status]]="Continued", Table1[[#This Row],[Check 6 Students Fall]], 0)</f>
        <v>270</v>
      </c>
      <c r="DX320" s="20">
        <f>Table1[[#This Row],[Check 6 Per Student Savings]]*DW320</f>
        <v>33750</v>
      </c>
      <c r="DY320" s="15" t="str">
        <f>IF(Table1[[#This Row],[Check 6 Status]]="Continued", Table1[[#This Row],[Check 6 Students Spring]], 0)</f>
        <v>200</v>
      </c>
      <c r="DZ320" s="20">
        <f>Table1[[#This Row],[Check 6 Per Student Savings]]*DY320</f>
        <v>25000</v>
      </c>
      <c r="EA320" s="15">
        <f t="shared" si="240"/>
        <v>500</v>
      </c>
      <c r="EB320" s="20">
        <f t="shared" si="241"/>
        <v>62500</v>
      </c>
      <c r="EC320"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1500</v>
      </c>
      <c r="ED320"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187500</v>
      </c>
      <c r="EE320" s="34">
        <f>Table1[[#This Row],[Grand Total Savings]]/Table1[[#This Row],[Total Award]]</f>
        <v>6.7658998646820026</v>
      </c>
      <c r="EF320" s="13"/>
      <c r="EG320" s="13"/>
      <c r="EH320" s="13"/>
      <c r="EI320" s="13"/>
      <c r="EJ320" s="13"/>
      <c r="EK320" s="13"/>
      <c r="EL320" s="13"/>
      <c r="ET320" s="15"/>
      <c r="EU320" s="20"/>
      <c r="EV320" s="15"/>
      <c r="EW320" s="15"/>
      <c r="FB320" s="13"/>
      <c r="FC320" s="13"/>
      <c r="FD320" s="13"/>
      <c r="FE320" s="13"/>
    </row>
    <row r="321" spans="1:161" x14ac:dyDescent="0.25">
      <c r="A321" s="116">
        <v>459</v>
      </c>
      <c r="B321" s="54" t="s">
        <v>1269</v>
      </c>
      <c r="C321" s="23" t="s">
        <v>3</v>
      </c>
      <c r="D321" s="73" t="s">
        <v>134</v>
      </c>
      <c r="E321" s="13" t="s">
        <v>171</v>
      </c>
      <c r="F321" s="52">
        <v>20800</v>
      </c>
      <c r="G321" s="23" t="s">
        <v>1270</v>
      </c>
      <c r="H321" s="13" t="s">
        <v>1332</v>
      </c>
      <c r="I321" s="13" t="s">
        <v>1333</v>
      </c>
      <c r="J321" s="13" t="s">
        <v>1334</v>
      </c>
      <c r="K321" s="13" t="s">
        <v>1335</v>
      </c>
      <c r="L321" s="28" t="s">
        <v>277</v>
      </c>
      <c r="M321" s="13" t="e" cm="1">
        <f t="array" ref="M321">_xlfn.XLOOKUP(Table1[[#This Row],[Grant '#]],#REF!,#REF!, "Not Found")</f>
        <v>#REF!</v>
      </c>
      <c r="N321" s="13" t="e" cm="1">
        <f t="array" ref="N321">_xlfn.XLOOKUP(Table1[[#This Row],[Grant '#]],#REF!,#REF!, "Not Found")</f>
        <v>#REF!</v>
      </c>
      <c r="O321" s="13" t="e" cm="1">
        <f t="array" ref="O321">_xlfn.XLOOKUP(Table1[[#This Row],[Grant '#]],#REF!,#REF!, "Not Found")</f>
        <v>#REF!</v>
      </c>
      <c r="P321" s="19">
        <v>68670</v>
      </c>
      <c r="Q321" s="15">
        <v>327</v>
      </c>
      <c r="R321" s="20">
        <v>210</v>
      </c>
      <c r="S321" s="15">
        <v>0</v>
      </c>
      <c r="T321" s="15" t="s">
        <v>1336</v>
      </c>
      <c r="U321" s="15" t="s">
        <v>1337</v>
      </c>
      <c r="V321" s="13" t="s">
        <v>1270</v>
      </c>
      <c r="W321" s="20" t="s">
        <v>144</v>
      </c>
      <c r="X321" s="20"/>
      <c r="Y321" s="20"/>
      <c r="Z321" s="30" t="s">
        <v>145</v>
      </c>
      <c r="AA321" s="15">
        <v>0</v>
      </c>
      <c r="AB321" s="15">
        <v>0</v>
      </c>
      <c r="AC321" s="15">
        <v>0</v>
      </c>
      <c r="AD321" s="15">
        <v>0</v>
      </c>
      <c r="AE321" s="15">
        <v>0</v>
      </c>
      <c r="AF321" s="15">
        <v>0</v>
      </c>
      <c r="AG321" s="15">
        <v>0</v>
      </c>
      <c r="AH321" s="15">
        <v>0</v>
      </c>
      <c r="AI321" s="15">
        <v>0</v>
      </c>
      <c r="AJ321" s="15">
        <v>0</v>
      </c>
      <c r="AK321" s="15">
        <v>0</v>
      </c>
      <c r="AL321" s="15">
        <v>0</v>
      </c>
      <c r="AM321" s="15">
        <v>0</v>
      </c>
      <c r="AN321" s="15">
        <v>0</v>
      </c>
      <c r="AO321" s="15">
        <v>0</v>
      </c>
      <c r="AP321" s="15">
        <v>0</v>
      </c>
      <c r="AQ321" s="15">
        <v>0</v>
      </c>
      <c r="AR321" s="15">
        <v>0</v>
      </c>
      <c r="AS321" s="15">
        <v>0</v>
      </c>
      <c r="AT321" s="15">
        <v>0</v>
      </c>
      <c r="AU321" s="15">
        <v>0</v>
      </c>
      <c r="AV321" s="15">
        <v>0</v>
      </c>
      <c r="AW321" s="15">
        <v>0</v>
      </c>
      <c r="AX321" s="15">
        <v>0</v>
      </c>
      <c r="AY321" s="15">
        <v>0</v>
      </c>
      <c r="AZ321" s="15">
        <v>0</v>
      </c>
      <c r="BA321" s="15">
        <v>0</v>
      </c>
      <c r="BB321" s="15">
        <v>0</v>
      </c>
      <c r="BC321" s="13" t="s">
        <v>145</v>
      </c>
      <c r="BD321" s="15">
        <v>0</v>
      </c>
      <c r="BE321" s="15">
        <v>0</v>
      </c>
      <c r="BF321" s="15">
        <v>0</v>
      </c>
      <c r="BG321" s="16">
        <f t="shared" si="246"/>
        <v>0</v>
      </c>
      <c r="BH321" s="16">
        <f t="shared" si="247"/>
        <v>0</v>
      </c>
      <c r="BI321" s="20">
        <f>Table1[[#This Row],[Check 2 Students Total]]*Table1[[#This Row],[Summer 2018 Price Check]]</f>
        <v>0</v>
      </c>
      <c r="BJ321" s="15">
        <v>0</v>
      </c>
      <c r="BK321" s="15">
        <v>0</v>
      </c>
      <c r="BL321" s="15">
        <v>0</v>
      </c>
      <c r="BM321" s="15">
        <v>0</v>
      </c>
      <c r="BN321" s="15">
        <v>0</v>
      </c>
      <c r="BO321" s="33">
        <f>Table1[[#This Row],[Summer 2018 Price Check]]*Table1[[#This Row],[Spring 2019 Students]]</f>
        <v>0</v>
      </c>
      <c r="BP321" s="16">
        <f t="shared" si="226"/>
        <v>0</v>
      </c>
      <c r="BQ321" s="20">
        <f t="shared" si="227"/>
        <v>0</v>
      </c>
      <c r="BR321" s="13" t="s">
        <v>145</v>
      </c>
      <c r="BS321" s="15">
        <f t="shared" si="248"/>
        <v>0</v>
      </c>
      <c r="BT321" s="15" t="str">
        <f t="shared" si="249"/>
        <v>235</v>
      </c>
      <c r="BU321" s="15" t="str">
        <f t="shared" si="250"/>
        <v>92</v>
      </c>
      <c r="BV321" s="15">
        <f t="shared" si="252"/>
        <v>327</v>
      </c>
      <c r="BW321" s="20">
        <f t="shared" si="251"/>
        <v>210</v>
      </c>
      <c r="BX321" s="33">
        <f t="shared" si="228"/>
        <v>68670</v>
      </c>
      <c r="BY321" s="13" t="s">
        <v>1270</v>
      </c>
      <c r="BZ321" s="32">
        <v>0</v>
      </c>
      <c r="CA321" s="33">
        <f>Table1[[#This Row],[Check 3 Per Student Savings]]*BZ321</f>
        <v>0</v>
      </c>
      <c r="CB321" s="32">
        <v>0</v>
      </c>
      <c r="CC321" s="33">
        <f>Table1[[#This Row],[Check 3 Per Student Savings]]*CB321</f>
        <v>0</v>
      </c>
      <c r="CD321" s="32">
        <v>0</v>
      </c>
      <c r="CE321" s="33">
        <f>Table1[[#This Row],[Check 3 Per Student Savings]]*CD321</f>
        <v>0</v>
      </c>
      <c r="CF321" s="32">
        <f t="shared" si="229"/>
        <v>0</v>
      </c>
      <c r="CG321" s="33">
        <f t="shared" si="230"/>
        <v>0</v>
      </c>
      <c r="CH321" s="33" t="s">
        <v>156</v>
      </c>
      <c r="CI321" s="32">
        <v>0</v>
      </c>
      <c r="CJ321" s="32" t="s">
        <v>1336</v>
      </c>
      <c r="CK321" s="32" t="s">
        <v>1337</v>
      </c>
      <c r="CL321" s="32">
        <v>0</v>
      </c>
      <c r="CM321" s="33">
        <v>210</v>
      </c>
      <c r="CN321" s="33">
        <f t="shared" si="231"/>
        <v>0</v>
      </c>
      <c r="CO321" s="15">
        <f>IF(Table1[[#This Row],[Check 4 Status]]="Continued", Table1[[#This Row],[Check 4 Students Summer]], 0)</f>
        <v>0</v>
      </c>
      <c r="CP321" s="20">
        <f>Table1[[#This Row],[Check 4 Per Student Savings]]*CO321</f>
        <v>0</v>
      </c>
      <c r="CQ321" s="32">
        <f>IF(Table1[[#This Row],[Check 4 Status]]="Continued", Table1[[#This Row],[Check 4 Students Fall]], 0)</f>
        <v>0</v>
      </c>
      <c r="CR321" s="33">
        <f>Table1[[#This Row],[Check 4 Per Student Savings]]*CQ321</f>
        <v>0</v>
      </c>
      <c r="CS321" s="15">
        <f>IF(Table1[[#This Row],[Check 4 Status]]="Continued", Table1[[#This Row],[Check 4 Students Spring]], 0)</f>
        <v>0</v>
      </c>
      <c r="CT321" s="20">
        <f>Table1[[#This Row],[Check 4 Per Student Savings]]*CS321</f>
        <v>0</v>
      </c>
      <c r="CU321" s="89">
        <f t="shared" si="232"/>
        <v>0</v>
      </c>
      <c r="CV321" s="20">
        <f t="shared" si="233"/>
        <v>0</v>
      </c>
      <c r="CW321" s="20" t="s">
        <v>156</v>
      </c>
      <c r="CX321" s="15">
        <v>0</v>
      </c>
      <c r="CY321" s="15" t="s">
        <v>1336</v>
      </c>
      <c r="CZ321" s="15" t="s">
        <v>1337</v>
      </c>
      <c r="DA321" s="15">
        <f t="shared" si="234"/>
        <v>327</v>
      </c>
      <c r="DB321" s="20">
        <v>210</v>
      </c>
      <c r="DC321" s="20">
        <f t="shared" si="235"/>
        <v>68670</v>
      </c>
      <c r="DD321" s="23" t="s">
        <v>1270</v>
      </c>
      <c r="DE321" s="15">
        <f>IF(Table1[[#This Row],[Check 5 Status]]="Continued", Table1[[#This Row],[Check 5 Students Summer]], 0)</f>
        <v>0</v>
      </c>
      <c r="DF321" s="20">
        <f>Table1[[#This Row],[Check 5 Per Student Savings]]*DE321</f>
        <v>0</v>
      </c>
      <c r="DG321" s="15">
        <f>IF(Table1[[#This Row],[Check 5 Status]]="Continued", Table1[[#This Row],[Check 5 Students Fall]], 0)</f>
        <v>0</v>
      </c>
      <c r="DH321" s="20">
        <f>Table1[[#This Row],[Check 5 Per Student Savings]]*DG321</f>
        <v>0</v>
      </c>
      <c r="DI321" s="15">
        <f>IF(Table1[[#This Row],[Check 5 Status]]="Continued", Table1[[#This Row],[Check 5 Students Spring]], 0)</f>
        <v>0</v>
      </c>
      <c r="DJ321" s="20">
        <f>Table1[[#This Row],[Check 5 Per Student Savings]]*DI321</f>
        <v>0</v>
      </c>
      <c r="DK321" s="15">
        <f t="shared" si="236"/>
        <v>0</v>
      </c>
      <c r="DL321" s="20">
        <f t="shared" si="237"/>
        <v>0</v>
      </c>
      <c r="DM321" s="20" t="s">
        <v>156</v>
      </c>
      <c r="DN321" s="15">
        <v>0</v>
      </c>
      <c r="DO321" s="15" t="s">
        <v>1336</v>
      </c>
      <c r="DP321" s="15" t="s">
        <v>1337</v>
      </c>
      <c r="DQ321" s="15">
        <f t="shared" si="238"/>
        <v>327</v>
      </c>
      <c r="DR321" s="20">
        <v>210</v>
      </c>
      <c r="DS321" s="20">
        <f t="shared" si="239"/>
        <v>68670</v>
      </c>
      <c r="DT321" s="23" t="s">
        <v>1270</v>
      </c>
      <c r="DU321" s="15">
        <f>IF(Table1[[#This Row],[Check 6 Status]]="Continued", Table1[[#This Row],[Check 6 Students Summer]], 0)</f>
        <v>0</v>
      </c>
      <c r="DV321" s="20">
        <f>Table1[[#This Row],[Check 6 Per Student Savings]]*DU321</f>
        <v>0</v>
      </c>
      <c r="DW321" s="15">
        <f>IF(Table1[[#This Row],[Check 6 Status]]="Continued", Table1[[#This Row],[Check 6 Students Fall]], 0)</f>
        <v>0</v>
      </c>
      <c r="DX321" s="20">
        <f>Table1[[#This Row],[Check 6 Per Student Savings]]*DW321</f>
        <v>0</v>
      </c>
      <c r="DY321" s="15">
        <f>IF(Table1[[#This Row],[Check 6 Status]]="Continued", Table1[[#This Row],[Check 6 Students Spring]], 0)</f>
        <v>0</v>
      </c>
      <c r="DZ321" s="20">
        <f>Table1[[#This Row],[Check 6 Per Student Savings]]*DY321</f>
        <v>0</v>
      </c>
      <c r="EA321" s="15">
        <f t="shared" si="240"/>
        <v>0</v>
      </c>
      <c r="EB321" s="20">
        <f t="shared" si="241"/>
        <v>0</v>
      </c>
      <c r="EC321"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321"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321" s="34">
        <f>Table1[[#This Row],[Grand Total Savings]]/Table1[[#This Row],[Total Award]]</f>
        <v>0</v>
      </c>
      <c r="EF321" s="13"/>
      <c r="EG321" s="13"/>
      <c r="EH321" s="13"/>
      <c r="EI321" s="13"/>
      <c r="EJ321" s="13"/>
      <c r="EK321" s="13"/>
      <c r="EL321" s="13"/>
      <c r="ET321" s="15"/>
      <c r="EU321" s="20"/>
      <c r="EV321" s="15"/>
      <c r="EW321" s="15"/>
      <c r="FB321" s="13"/>
      <c r="FC321" s="13"/>
      <c r="FD321" s="13"/>
      <c r="FE321" s="13"/>
    </row>
    <row r="322" spans="1:161" x14ac:dyDescent="0.25">
      <c r="A322" s="116">
        <v>461</v>
      </c>
      <c r="B322" s="125" t="s">
        <v>1269</v>
      </c>
      <c r="C322" s="23" t="s">
        <v>3</v>
      </c>
      <c r="D322" s="73" t="s">
        <v>134</v>
      </c>
      <c r="E322" s="13" t="s">
        <v>219</v>
      </c>
      <c r="F322" s="52">
        <v>21400</v>
      </c>
      <c r="G322" s="23" t="s">
        <v>1270</v>
      </c>
      <c r="H322" s="13" t="s">
        <v>1338</v>
      </c>
      <c r="I322" s="13" t="s">
        <v>1339</v>
      </c>
      <c r="J322" s="13" t="s">
        <v>1340</v>
      </c>
      <c r="K322" s="13" t="s">
        <v>1341</v>
      </c>
      <c r="L322" s="28" t="s">
        <v>305</v>
      </c>
      <c r="M322" s="13" t="e" cm="1">
        <f t="array" ref="M322">_xlfn.XLOOKUP(Table1[[#This Row],[Grant '#]],#REF!,#REF!, "Not Found")</f>
        <v>#REF!</v>
      </c>
      <c r="N322" s="13" t="e" cm="1">
        <f t="array" ref="N322">_xlfn.XLOOKUP(Table1[[#This Row],[Grant '#]],#REF!,#REF!, "Not Found")</f>
        <v>#REF!</v>
      </c>
      <c r="O322" s="13" t="e" cm="1">
        <f t="array" ref="O322">_xlfn.XLOOKUP(Table1[[#This Row],[Grant '#]],#REF!,#REF!, "Not Found")</f>
        <v>#REF!</v>
      </c>
      <c r="P322" s="19">
        <v>81600</v>
      </c>
      <c r="Q322" s="15">
        <v>768</v>
      </c>
      <c r="R322" s="20">
        <v>170</v>
      </c>
      <c r="S322" s="15">
        <v>96</v>
      </c>
      <c r="T322" s="15">
        <v>384</v>
      </c>
      <c r="U322" s="15">
        <v>384</v>
      </c>
      <c r="V322" s="13" t="s">
        <v>1270</v>
      </c>
      <c r="W322" s="20" t="s">
        <v>144</v>
      </c>
      <c r="X322" s="20"/>
      <c r="Y322" s="20"/>
      <c r="Z322" s="30" t="s">
        <v>145</v>
      </c>
      <c r="AA322" s="15">
        <v>0</v>
      </c>
      <c r="AB322" s="15">
        <v>0</v>
      </c>
      <c r="AC322" s="15">
        <v>0</v>
      </c>
      <c r="AD322" s="15">
        <v>0</v>
      </c>
      <c r="AE322" s="15">
        <v>0</v>
      </c>
      <c r="AF322" s="15">
        <v>0</v>
      </c>
      <c r="AG322" s="15">
        <v>0</v>
      </c>
      <c r="AH322" s="15">
        <v>0</v>
      </c>
      <c r="AI322" s="15">
        <v>0</v>
      </c>
      <c r="AJ322" s="15">
        <v>0</v>
      </c>
      <c r="AK322" s="15">
        <v>0</v>
      </c>
      <c r="AL322" s="15">
        <v>0</v>
      </c>
      <c r="AM322" s="15">
        <v>0</v>
      </c>
      <c r="AN322" s="15">
        <v>0</v>
      </c>
      <c r="AO322" s="15">
        <v>0</v>
      </c>
      <c r="AP322" s="15">
        <v>0</v>
      </c>
      <c r="AQ322" s="15">
        <v>0</v>
      </c>
      <c r="AR322" s="15">
        <v>0</v>
      </c>
      <c r="AS322" s="15">
        <v>0</v>
      </c>
      <c r="AT322" s="15">
        <v>0</v>
      </c>
      <c r="AU322" s="15">
        <v>0</v>
      </c>
      <c r="AV322" s="15">
        <v>0</v>
      </c>
      <c r="AW322" s="15">
        <v>0</v>
      </c>
      <c r="AX322" s="15">
        <v>0</v>
      </c>
      <c r="AY322" s="15">
        <v>0</v>
      </c>
      <c r="AZ322" s="15">
        <v>0</v>
      </c>
      <c r="BA322" s="15">
        <v>0</v>
      </c>
      <c r="BB322" s="15">
        <v>0</v>
      </c>
      <c r="BC322" s="13" t="s">
        <v>145</v>
      </c>
      <c r="BD322" s="15">
        <v>0</v>
      </c>
      <c r="BE322" s="15">
        <v>0</v>
      </c>
      <c r="BF322" s="15">
        <v>0</v>
      </c>
      <c r="BG322" s="16">
        <f t="shared" si="246"/>
        <v>0</v>
      </c>
      <c r="BH322" s="16">
        <f t="shared" si="247"/>
        <v>0</v>
      </c>
      <c r="BI322" s="20">
        <f>Table1[[#This Row],[Check 2 Students Total]]*Table1[[#This Row],[Summer 2018 Price Check]]</f>
        <v>0</v>
      </c>
      <c r="BJ322" s="15">
        <v>0</v>
      </c>
      <c r="BK322" s="15">
        <v>0</v>
      </c>
      <c r="BL322" s="15">
        <v>0</v>
      </c>
      <c r="BM322" s="15">
        <v>0</v>
      </c>
      <c r="BN322" s="15">
        <v>0</v>
      </c>
      <c r="BO322" s="33">
        <f>Table1[[#This Row],[Summer 2018 Price Check]]*Table1[[#This Row],[Spring 2019 Students]]</f>
        <v>0</v>
      </c>
      <c r="BP322" s="16">
        <f t="shared" ref="BP322:BP385" si="253">BJ322+BL322+BN322</f>
        <v>0</v>
      </c>
      <c r="BQ322" s="20">
        <f t="shared" ref="BQ322:BQ385" si="254">BK322+BM322+BO322</f>
        <v>0</v>
      </c>
      <c r="BR322" s="13" t="s">
        <v>145</v>
      </c>
      <c r="BS322" s="15">
        <f t="shared" si="248"/>
        <v>96</v>
      </c>
      <c r="BT322" s="15">
        <f t="shared" si="249"/>
        <v>384</v>
      </c>
      <c r="BU322" s="15">
        <f t="shared" si="250"/>
        <v>384</v>
      </c>
      <c r="BV322" s="15">
        <f t="shared" si="252"/>
        <v>864</v>
      </c>
      <c r="BW322" s="20">
        <f t="shared" si="251"/>
        <v>170</v>
      </c>
      <c r="BX322" s="33">
        <f t="shared" ref="BX322:BX328" si="255">(BV322*BW322)</f>
        <v>146880</v>
      </c>
      <c r="BY322" s="13" t="s">
        <v>1270</v>
      </c>
      <c r="BZ322" s="32">
        <v>0</v>
      </c>
      <c r="CA322" s="33">
        <f>Table1[[#This Row],[Check 3 Per Student Savings]]*BZ322</f>
        <v>0</v>
      </c>
      <c r="CB322" s="32">
        <v>0</v>
      </c>
      <c r="CC322" s="33">
        <f>Table1[[#This Row],[Check 3 Per Student Savings]]*CB322</f>
        <v>0</v>
      </c>
      <c r="CD322" s="32">
        <v>0</v>
      </c>
      <c r="CE322" s="33">
        <f>Table1[[#This Row],[Check 3 Per Student Savings]]*CD322</f>
        <v>0</v>
      </c>
      <c r="CF322" s="32">
        <f t="shared" ref="CF322:CF385" si="256">BZ322+CB322+CD322</f>
        <v>0</v>
      </c>
      <c r="CG322" s="33">
        <f t="shared" ref="CG322:CG385" si="257">CA322+CC322+CE322</f>
        <v>0</v>
      </c>
      <c r="CH322" s="33" t="s">
        <v>145</v>
      </c>
      <c r="CI322" s="32">
        <v>96</v>
      </c>
      <c r="CJ322" s="32">
        <v>384</v>
      </c>
      <c r="CK322" s="32">
        <v>384</v>
      </c>
      <c r="CL322" s="32">
        <f t="shared" ref="CL322:CL385" si="258">CI322+CJ322+CK322</f>
        <v>864</v>
      </c>
      <c r="CM322" s="33">
        <v>170</v>
      </c>
      <c r="CN322" s="33">
        <f t="shared" ref="CN322:CN385" si="259">CL322*CM322</f>
        <v>146880</v>
      </c>
      <c r="CO322" s="15">
        <f>IF(Table1[[#This Row],[Check 4 Status]]="Continued", Table1[[#This Row],[Check 4 Students Summer]], 0)</f>
        <v>96</v>
      </c>
      <c r="CP322" s="20">
        <f>Table1[[#This Row],[Check 4 Per Student Savings]]*CO322</f>
        <v>16320</v>
      </c>
      <c r="CQ322" s="32">
        <f>IF(Table1[[#This Row],[Check 4 Status]]="Continued", Table1[[#This Row],[Check 4 Students Fall]], 0)</f>
        <v>384</v>
      </c>
      <c r="CR322" s="33">
        <f>Table1[[#This Row],[Check 4 Per Student Savings]]*CQ322</f>
        <v>65280</v>
      </c>
      <c r="CS322" s="15">
        <f>IF(Table1[[#This Row],[Check 4 Status]]="Continued", Table1[[#This Row],[Check 4 Students Spring]], 0)</f>
        <v>384</v>
      </c>
      <c r="CT322" s="20">
        <f>Table1[[#This Row],[Check 4 Per Student Savings]]*CS322</f>
        <v>65280</v>
      </c>
      <c r="CU322" s="89">
        <f t="shared" ref="CU322:CU385" si="260">CO322+CQ322+CS322</f>
        <v>864</v>
      </c>
      <c r="CV322" s="20">
        <f t="shared" ref="CV322:CV385" si="261">CP322+CR322+CT322</f>
        <v>146880</v>
      </c>
      <c r="CW322" s="20" t="s">
        <v>145</v>
      </c>
      <c r="CX322" s="15">
        <v>96</v>
      </c>
      <c r="CY322" s="15">
        <v>384</v>
      </c>
      <c r="CZ322" s="15">
        <v>384</v>
      </c>
      <c r="DA322" s="15">
        <f t="shared" ref="DA322:DA385" si="262">CX322+CY322+CZ322</f>
        <v>864</v>
      </c>
      <c r="DB322" s="20">
        <v>170</v>
      </c>
      <c r="DC322" s="20">
        <f t="shared" ref="DC322:DC385" si="263">DA322*DB322</f>
        <v>146880</v>
      </c>
      <c r="DD322" s="23" t="s">
        <v>1270</v>
      </c>
      <c r="DE322" s="15">
        <f>IF(Table1[[#This Row],[Check 5 Status]]="Continued", Table1[[#This Row],[Check 5 Students Summer]], 0)</f>
        <v>96</v>
      </c>
      <c r="DF322" s="20">
        <f>Table1[[#This Row],[Check 5 Per Student Savings]]*DE322</f>
        <v>16320</v>
      </c>
      <c r="DG322" s="15">
        <f>IF(Table1[[#This Row],[Check 5 Status]]="Continued", Table1[[#This Row],[Check 5 Students Fall]], 0)</f>
        <v>384</v>
      </c>
      <c r="DH322" s="20">
        <f>Table1[[#This Row],[Check 5 Per Student Savings]]*DG322</f>
        <v>65280</v>
      </c>
      <c r="DI322" s="15">
        <f>IF(Table1[[#This Row],[Check 5 Status]]="Continued", Table1[[#This Row],[Check 5 Students Spring]], 0)</f>
        <v>384</v>
      </c>
      <c r="DJ322" s="20">
        <f>Table1[[#This Row],[Check 5 Per Student Savings]]*DI322</f>
        <v>65280</v>
      </c>
      <c r="DK322" s="15">
        <f t="shared" ref="DK322:DK385" si="264">DE322+DG322+DI322</f>
        <v>864</v>
      </c>
      <c r="DL322" s="20">
        <f t="shared" ref="DL322:DL385" si="265">DF322+DH322+DJ322</f>
        <v>146880</v>
      </c>
      <c r="DM322" s="20" t="s">
        <v>145</v>
      </c>
      <c r="DN322" s="15">
        <v>96</v>
      </c>
      <c r="DO322" s="15">
        <v>384</v>
      </c>
      <c r="DP322" s="15">
        <v>384</v>
      </c>
      <c r="DQ322" s="15">
        <f t="shared" ref="DQ322:DQ385" si="266">DN322+DO322+DP322</f>
        <v>864</v>
      </c>
      <c r="DR322" s="20">
        <v>170</v>
      </c>
      <c r="DS322" s="20">
        <f t="shared" ref="DS322:DS385" si="267">DQ322*DR322</f>
        <v>146880</v>
      </c>
      <c r="DT322" s="23" t="s">
        <v>1270</v>
      </c>
      <c r="DU322" s="15">
        <f>IF(Table1[[#This Row],[Check 6 Status]]="Continued", Table1[[#This Row],[Check 6 Students Summer]], 0)</f>
        <v>96</v>
      </c>
      <c r="DV322" s="20">
        <f>Table1[[#This Row],[Check 6 Per Student Savings]]*DU322</f>
        <v>16320</v>
      </c>
      <c r="DW322" s="15">
        <f>IF(Table1[[#This Row],[Check 6 Status]]="Continued", Table1[[#This Row],[Check 6 Students Fall]], 0)</f>
        <v>384</v>
      </c>
      <c r="DX322" s="20">
        <f>Table1[[#This Row],[Check 6 Per Student Savings]]*DW322</f>
        <v>65280</v>
      </c>
      <c r="DY322" s="15">
        <f>IF(Table1[[#This Row],[Check 6 Status]]="Continued", Table1[[#This Row],[Check 6 Students Spring]], 0)</f>
        <v>384</v>
      </c>
      <c r="DZ322" s="20">
        <f>Table1[[#This Row],[Check 6 Per Student Savings]]*DY322</f>
        <v>65280</v>
      </c>
      <c r="EA322" s="15">
        <f t="shared" si="240"/>
        <v>864</v>
      </c>
      <c r="EB322" s="20">
        <f t="shared" si="241"/>
        <v>146880</v>
      </c>
      <c r="EC322"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2592</v>
      </c>
      <c r="ED322"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440640</v>
      </c>
      <c r="EE322" s="34">
        <f>Table1[[#This Row],[Grand Total Savings]]/Table1[[#This Row],[Total Award]]</f>
        <v>20.590654205607478</v>
      </c>
      <c r="EF322" s="13"/>
      <c r="EG322" s="13"/>
      <c r="EH322" s="13"/>
      <c r="EI322" s="13"/>
      <c r="EJ322" s="13"/>
      <c r="EK322" s="13"/>
      <c r="EL322" s="13"/>
      <c r="ET322" s="15"/>
      <c r="EU322" s="20"/>
      <c r="EV322" s="15"/>
      <c r="EW322" s="15"/>
      <c r="FB322" s="13"/>
      <c r="FC322" s="13"/>
      <c r="FD322" s="13"/>
      <c r="FE322" s="13"/>
    </row>
    <row r="323" spans="1:161" x14ac:dyDescent="0.25">
      <c r="A323" s="116">
        <v>462</v>
      </c>
      <c r="B323" s="54" t="s">
        <v>1269</v>
      </c>
      <c r="C323" s="23" t="s">
        <v>3</v>
      </c>
      <c r="D323" s="73" t="s">
        <v>134</v>
      </c>
      <c r="E323" s="13" t="s">
        <v>324</v>
      </c>
      <c r="F323" s="52">
        <v>10800</v>
      </c>
      <c r="G323" s="23" t="s">
        <v>1270</v>
      </c>
      <c r="H323" s="13" t="s">
        <v>1342</v>
      </c>
      <c r="I323" s="13" t="s">
        <v>1343</v>
      </c>
      <c r="J323" s="13" t="s">
        <v>1344</v>
      </c>
      <c r="K323" s="13" t="s">
        <v>716</v>
      </c>
      <c r="L323" s="28" t="s">
        <v>506</v>
      </c>
      <c r="M323" s="13" t="e" cm="1">
        <f t="array" ref="M323">_xlfn.XLOOKUP(Table1[[#This Row],[Grant '#]],#REF!,#REF!, "Not Found")</f>
        <v>#REF!</v>
      </c>
      <c r="N323" s="13" t="e" cm="1">
        <f t="array" ref="N323">_xlfn.XLOOKUP(Table1[[#This Row],[Grant '#]],#REF!,#REF!, "Not Found")</f>
        <v>#REF!</v>
      </c>
      <c r="O323" s="13" t="e" cm="1">
        <f t="array" ref="O323">_xlfn.XLOOKUP(Table1[[#This Row],[Grant '#]],#REF!,#REF!, "Not Found")</f>
        <v>#REF!</v>
      </c>
      <c r="P323" s="19">
        <v>67718.399999999994</v>
      </c>
      <c r="Q323" s="15">
        <v>480</v>
      </c>
      <c r="R323" s="20">
        <v>141.08000000000001</v>
      </c>
      <c r="S323" s="15" t="s">
        <v>1187</v>
      </c>
      <c r="T323" s="15" t="s">
        <v>1331</v>
      </c>
      <c r="U323" s="15" t="s">
        <v>1345</v>
      </c>
      <c r="V323" s="13" t="s">
        <v>1270</v>
      </c>
      <c r="W323" s="20" t="s">
        <v>144</v>
      </c>
      <c r="X323" s="20"/>
      <c r="Y323" s="20"/>
      <c r="Z323" s="30" t="s">
        <v>145</v>
      </c>
      <c r="AA323" s="15">
        <v>0</v>
      </c>
      <c r="AB323" s="15">
        <v>0</v>
      </c>
      <c r="AC323" s="15">
        <v>0</v>
      </c>
      <c r="AD323" s="15">
        <v>0</v>
      </c>
      <c r="AE323" s="15">
        <v>0</v>
      </c>
      <c r="AF323" s="15">
        <v>0</v>
      </c>
      <c r="AG323" s="15">
        <v>0</v>
      </c>
      <c r="AH323" s="15">
        <v>0</v>
      </c>
      <c r="AI323" s="15">
        <v>0</v>
      </c>
      <c r="AJ323" s="15">
        <v>0</v>
      </c>
      <c r="AK323" s="15">
        <v>0</v>
      </c>
      <c r="AL323" s="15">
        <v>0</v>
      </c>
      <c r="AM323" s="15">
        <v>0</v>
      </c>
      <c r="AN323" s="15">
        <v>0</v>
      </c>
      <c r="AO323" s="15">
        <v>0</v>
      </c>
      <c r="AP323" s="15">
        <v>0</v>
      </c>
      <c r="AQ323" s="15">
        <v>0</v>
      </c>
      <c r="AR323" s="15">
        <v>0</v>
      </c>
      <c r="AS323" s="15">
        <v>0</v>
      </c>
      <c r="AT323" s="15">
        <v>0</v>
      </c>
      <c r="AU323" s="15">
        <v>0</v>
      </c>
      <c r="AV323" s="15">
        <v>0</v>
      </c>
      <c r="AW323" s="15">
        <v>0</v>
      </c>
      <c r="AX323" s="15">
        <v>0</v>
      </c>
      <c r="AY323" s="15">
        <v>0</v>
      </c>
      <c r="AZ323" s="15">
        <v>0</v>
      </c>
      <c r="BA323" s="15">
        <v>0</v>
      </c>
      <c r="BB323" s="15">
        <v>0</v>
      </c>
      <c r="BC323" s="13" t="s">
        <v>145</v>
      </c>
      <c r="BD323" s="15">
        <v>0</v>
      </c>
      <c r="BE323" s="15">
        <v>0</v>
      </c>
      <c r="BF323" s="15">
        <v>0</v>
      </c>
      <c r="BG323" s="16">
        <f t="shared" si="246"/>
        <v>0</v>
      </c>
      <c r="BH323" s="16">
        <f t="shared" si="247"/>
        <v>0</v>
      </c>
      <c r="BI323" s="20">
        <f>Table1[[#This Row],[Check 2 Students Total]]*Table1[[#This Row],[Summer 2018 Price Check]]</f>
        <v>0</v>
      </c>
      <c r="BJ323" s="15">
        <v>0</v>
      </c>
      <c r="BK323" s="15">
        <v>0</v>
      </c>
      <c r="BL323" s="15">
        <v>0</v>
      </c>
      <c r="BM323" s="15">
        <v>0</v>
      </c>
      <c r="BN323" s="15">
        <v>0</v>
      </c>
      <c r="BO323" s="33">
        <f>Table1[[#This Row],[Summer 2018 Price Check]]*Table1[[#This Row],[Spring 2019 Students]]</f>
        <v>0</v>
      </c>
      <c r="BP323" s="16">
        <f t="shared" si="253"/>
        <v>0</v>
      </c>
      <c r="BQ323" s="20">
        <f t="shared" si="254"/>
        <v>0</v>
      </c>
      <c r="BR323" s="13" t="s">
        <v>145</v>
      </c>
      <c r="BS323" s="15" t="str">
        <f t="shared" si="248"/>
        <v>60</v>
      </c>
      <c r="BT323" s="15" t="str">
        <f t="shared" si="249"/>
        <v>270</v>
      </c>
      <c r="BU323" s="15" t="str">
        <f t="shared" si="250"/>
        <v>150</v>
      </c>
      <c r="BV323" s="15">
        <f t="shared" si="252"/>
        <v>480</v>
      </c>
      <c r="BW323" s="20">
        <f t="shared" si="251"/>
        <v>141.08000000000001</v>
      </c>
      <c r="BX323" s="33">
        <f t="shared" si="255"/>
        <v>67718.400000000009</v>
      </c>
      <c r="BY323" s="13" t="s">
        <v>1270</v>
      </c>
      <c r="BZ323" s="32">
        <v>0</v>
      </c>
      <c r="CA323" s="33">
        <f>Table1[[#This Row],[Check 3 Per Student Savings]]*BZ323</f>
        <v>0</v>
      </c>
      <c r="CB323" s="32">
        <v>0</v>
      </c>
      <c r="CC323" s="33">
        <f>Table1[[#This Row],[Check 3 Per Student Savings]]*CB323</f>
        <v>0</v>
      </c>
      <c r="CD323" s="32">
        <v>0</v>
      </c>
      <c r="CE323" s="33">
        <f>Table1[[#This Row],[Check 3 Per Student Savings]]*CD323</f>
        <v>0</v>
      </c>
      <c r="CF323" s="32">
        <f t="shared" si="256"/>
        <v>0</v>
      </c>
      <c r="CG323" s="33">
        <f t="shared" si="257"/>
        <v>0</v>
      </c>
      <c r="CH323" s="33" t="s">
        <v>145</v>
      </c>
      <c r="CI323" s="32" t="s">
        <v>1187</v>
      </c>
      <c r="CJ323" s="32" t="s">
        <v>1331</v>
      </c>
      <c r="CK323" s="32" t="s">
        <v>1345</v>
      </c>
      <c r="CL323" s="32">
        <f t="shared" si="258"/>
        <v>480</v>
      </c>
      <c r="CM323" s="33">
        <v>141.08000000000001</v>
      </c>
      <c r="CN323" s="33">
        <f t="shared" si="259"/>
        <v>67718.400000000009</v>
      </c>
      <c r="CO323" s="15" t="str">
        <f>IF(Table1[[#This Row],[Check 4 Status]]="Continued", Table1[[#This Row],[Check 4 Students Summer]], 0)</f>
        <v>60</v>
      </c>
      <c r="CP323" s="20">
        <f>Table1[[#This Row],[Check 4 Per Student Savings]]*CO323</f>
        <v>8464.8000000000011</v>
      </c>
      <c r="CQ323" s="32" t="str">
        <f>IF(Table1[[#This Row],[Check 4 Status]]="Continued", Table1[[#This Row],[Check 4 Students Fall]], 0)</f>
        <v>270</v>
      </c>
      <c r="CR323" s="33">
        <f>Table1[[#This Row],[Check 4 Per Student Savings]]*CQ323</f>
        <v>38091.600000000006</v>
      </c>
      <c r="CS323" s="15" t="str">
        <f>IF(Table1[[#This Row],[Check 4 Status]]="Continued", Table1[[#This Row],[Check 4 Students Spring]], 0)</f>
        <v>150</v>
      </c>
      <c r="CT323" s="20">
        <f>Table1[[#This Row],[Check 4 Per Student Savings]]*CS323</f>
        <v>21162.000000000004</v>
      </c>
      <c r="CU323" s="89">
        <f t="shared" si="260"/>
        <v>480</v>
      </c>
      <c r="CV323" s="20">
        <f t="shared" si="261"/>
        <v>67718.400000000009</v>
      </c>
      <c r="CW323" s="20" t="s">
        <v>145</v>
      </c>
      <c r="CX323" s="15" t="s">
        <v>1187</v>
      </c>
      <c r="CY323" s="15" t="s">
        <v>1331</v>
      </c>
      <c r="CZ323" s="15" t="s">
        <v>1345</v>
      </c>
      <c r="DA323" s="15">
        <f t="shared" si="262"/>
        <v>480</v>
      </c>
      <c r="DB323" s="20">
        <v>141.08000000000001</v>
      </c>
      <c r="DC323" s="20">
        <f t="shared" si="263"/>
        <v>67718.400000000009</v>
      </c>
      <c r="DD323" s="23" t="s">
        <v>1270</v>
      </c>
      <c r="DE323" s="15" t="str">
        <f>IF(Table1[[#This Row],[Check 5 Status]]="Continued", Table1[[#This Row],[Check 5 Students Summer]], 0)</f>
        <v>60</v>
      </c>
      <c r="DF323" s="20">
        <f>Table1[[#This Row],[Check 5 Per Student Savings]]*DE323</f>
        <v>8464.8000000000011</v>
      </c>
      <c r="DG323" s="15" t="str">
        <f>IF(Table1[[#This Row],[Check 5 Status]]="Continued", Table1[[#This Row],[Check 5 Students Fall]], 0)</f>
        <v>270</v>
      </c>
      <c r="DH323" s="20">
        <f>Table1[[#This Row],[Check 5 Per Student Savings]]*DG323</f>
        <v>38091.600000000006</v>
      </c>
      <c r="DI323" s="15" t="str">
        <f>IF(Table1[[#This Row],[Check 5 Status]]="Continued", Table1[[#This Row],[Check 5 Students Spring]], 0)</f>
        <v>150</v>
      </c>
      <c r="DJ323" s="20">
        <f>Table1[[#This Row],[Check 5 Per Student Savings]]*DI323</f>
        <v>21162.000000000004</v>
      </c>
      <c r="DK323" s="15">
        <f t="shared" si="264"/>
        <v>480</v>
      </c>
      <c r="DL323" s="20">
        <f t="shared" si="265"/>
        <v>67718.400000000009</v>
      </c>
      <c r="DM323" s="20" t="s">
        <v>155</v>
      </c>
      <c r="DN323" s="15" t="s">
        <v>1187</v>
      </c>
      <c r="DO323" s="15" t="s">
        <v>1331</v>
      </c>
      <c r="DP323" s="15" t="s">
        <v>1345</v>
      </c>
      <c r="DQ323" s="15">
        <f t="shared" si="266"/>
        <v>480</v>
      </c>
      <c r="DR323" s="20">
        <v>141.08000000000001</v>
      </c>
      <c r="DS323" s="20">
        <f t="shared" si="267"/>
        <v>67718.400000000009</v>
      </c>
      <c r="DT323" s="23" t="s">
        <v>1270</v>
      </c>
      <c r="DU323" s="15">
        <f>IF(Table1[[#This Row],[Check 6 Status]]="Continued", Table1[[#This Row],[Check 6 Students Summer]], 0)</f>
        <v>0</v>
      </c>
      <c r="DV323" s="20">
        <f>Table1[[#This Row],[Check 6 Per Student Savings]]*DU323</f>
        <v>0</v>
      </c>
      <c r="DW323" s="15">
        <f>IF(Table1[[#This Row],[Check 6 Status]]="Continued", Table1[[#This Row],[Check 6 Students Fall]], 0)</f>
        <v>0</v>
      </c>
      <c r="DX323" s="20">
        <f>Table1[[#This Row],[Check 6 Per Student Savings]]*DW323</f>
        <v>0</v>
      </c>
      <c r="DY323" s="15">
        <f>IF(Table1[[#This Row],[Check 6 Status]]="Continued", Table1[[#This Row],[Check 6 Students Spring]], 0)</f>
        <v>0</v>
      </c>
      <c r="DZ323" s="20">
        <f>Table1[[#This Row],[Check 6 Per Student Savings]]*DY323</f>
        <v>0</v>
      </c>
      <c r="EA323" s="15">
        <f t="shared" ref="EA323:EA386" si="268">DU323+DW323+DY323</f>
        <v>0</v>
      </c>
      <c r="EB323" s="20">
        <f t="shared" ref="EB323:EB386" si="269">DV323+DX323+DZ323</f>
        <v>0</v>
      </c>
      <c r="EC323"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960</v>
      </c>
      <c r="ED323"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135436.80000000002</v>
      </c>
      <c r="EE323" s="34">
        <f>Table1[[#This Row],[Grand Total Savings]]/Table1[[#This Row],[Total Award]]</f>
        <v>12.540444444444447</v>
      </c>
      <c r="EF323" s="13"/>
      <c r="EG323" s="13"/>
      <c r="EH323" s="13"/>
      <c r="EI323" s="13"/>
      <c r="EJ323" s="13"/>
      <c r="EK323" s="13"/>
      <c r="EL323" s="13"/>
      <c r="ET323" s="15"/>
      <c r="EU323" s="20"/>
      <c r="EV323" s="15"/>
      <c r="EW323" s="15"/>
      <c r="FB323" s="13"/>
      <c r="FC323" s="13"/>
      <c r="FD323" s="13"/>
      <c r="FE323" s="13"/>
    </row>
    <row r="324" spans="1:161" x14ac:dyDescent="0.25">
      <c r="A324" s="116">
        <v>464</v>
      </c>
      <c r="B324" s="54" t="s">
        <v>1269</v>
      </c>
      <c r="C324" s="23" t="s">
        <v>3</v>
      </c>
      <c r="D324" s="73" t="s">
        <v>134</v>
      </c>
      <c r="E324" s="124" t="s">
        <v>171</v>
      </c>
      <c r="F324" s="52">
        <v>10800</v>
      </c>
      <c r="G324" s="23" t="s">
        <v>1270</v>
      </c>
      <c r="H324" s="13" t="s">
        <v>1346</v>
      </c>
      <c r="I324" s="13" t="s">
        <v>1347</v>
      </c>
      <c r="J324" s="13" t="s">
        <v>1348</v>
      </c>
      <c r="K324" s="13" t="s">
        <v>1349</v>
      </c>
      <c r="L324" s="28" t="s">
        <v>188</v>
      </c>
      <c r="M324" s="13" t="e" cm="1">
        <f t="array" ref="M324">_xlfn.XLOOKUP(Table1[[#This Row],[Grant '#]],#REF!,#REF!, "Not Found")</f>
        <v>#REF!</v>
      </c>
      <c r="N324" s="13" t="e" cm="1">
        <f t="array" ref="N324">_xlfn.XLOOKUP(Table1[[#This Row],[Grant '#]],#REF!,#REF!, "Not Found")</f>
        <v>#REF!</v>
      </c>
      <c r="O324" s="13" t="e" cm="1">
        <f t="array" ref="O324">_xlfn.XLOOKUP(Table1[[#This Row],[Grant '#]],#REF!,#REF!, "Not Found")</f>
        <v>#REF!</v>
      </c>
      <c r="P324" s="135">
        <v>109884.88</v>
      </c>
      <c r="Q324" s="15">
        <v>634</v>
      </c>
      <c r="R324" s="131">
        <v>173.32</v>
      </c>
      <c r="S324" s="15" t="s">
        <v>1121</v>
      </c>
      <c r="T324" s="15" t="s">
        <v>1211</v>
      </c>
      <c r="U324" s="15" t="s">
        <v>1211</v>
      </c>
      <c r="V324" s="13" t="s">
        <v>1270</v>
      </c>
      <c r="W324" s="20" t="s">
        <v>144</v>
      </c>
      <c r="X324" s="20"/>
      <c r="Y324" s="20"/>
      <c r="Z324" s="30" t="s">
        <v>145</v>
      </c>
      <c r="AA324" s="15">
        <v>0</v>
      </c>
      <c r="AB324" s="15">
        <v>0</v>
      </c>
      <c r="AC324" s="15">
        <v>0</v>
      </c>
      <c r="AD324" s="15">
        <v>0</v>
      </c>
      <c r="AE324" s="15">
        <v>0</v>
      </c>
      <c r="AF324" s="15">
        <v>0</v>
      </c>
      <c r="AG324" s="15">
        <v>0</v>
      </c>
      <c r="AH324" s="15">
        <v>0</v>
      </c>
      <c r="AI324" s="15">
        <v>0</v>
      </c>
      <c r="AJ324" s="15">
        <v>0</v>
      </c>
      <c r="AK324" s="15">
        <v>0</v>
      </c>
      <c r="AL324" s="15">
        <v>0</v>
      </c>
      <c r="AM324" s="15">
        <v>0</v>
      </c>
      <c r="AN324" s="15">
        <v>0</v>
      </c>
      <c r="AO324" s="15">
        <v>0</v>
      </c>
      <c r="AP324" s="15">
        <v>0</v>
      </c>
      <c r="AQ324" s="15">
        <v>0</v>
      </c>
      <c r="AR324" s="15">
        <v>0</v>
      </c>
      <c r="AS324" s="15">
        <v>0</v>
      </c>
      <c r="AT324" s="15">
        <v>0</v>
      </c>
      <c r="AU324" s="15">
        <v>0</v>
      </c>
      <c r="AV324" s="15">
        <v>0</v>
      </c>
      <c r="AW324" s="15">
        <v>0</v>
      </c>
      <c r="AX324" s="15">
        <v>0</v>
      </c>
      <c r="AY324" s="15">
        <v>0</v>
      </c>
      <c r="AZ324" s="15">
        <v>0</v>
      </c>
      <c r="BA324" s="15">
        <v>0</v>
      </c>
      <c r="BB324" s="15">
        <v>0</v>
      </c>
      <c r="BC324" s="13" t="s">
        <v>145</v>
      </c>
      <c r="BD324" s="15">
        <v>0</v>
      </c>
      <c r="BE324" s="15">
        <v>0</v>
      </c>
      <c r="BF324" s="15">
        <v>0</v>
      </c>
      <c r="BG324" s="16">
        <f t="shared" si="246"/>
        <v>0</v>
      </c>
      <c r="BH324" s="16">
        <f t="shared" si="247"/>
        <v>0</v>
      </c>
      <c r="BI324" s="20">
        <f>Table1[[#This Row],[Check 2 Students Total]]*Table1[[#This Row],[Summer 2018 Price Check]]</f>
        <v>0</v>
      </c>
      <c r="BJ324" s="15">
        <v>0</v>
      </c>
      <c r="BK324" s="15">
        <v>0</v>
      </c>
      <c r="BL324" s="15">
        <v>0</v>
      </c>
      <c r="BM324" s="15">
        <v>0</v>
      </c>
      <c r="BN324" s="15">
        <v>0</v>
      </c>
      <c r="BO324" s="33">
        <f>Table1[[#This Row],[Summer 2018 Price Check]]*Table1[[#This Row],[Spring 2019 Students]]</f>
        <v>0</v>
      </c>
      <c r="BP324" s="16">
        <f t="shared" si="253"/>
        <v>0</v>
      </c>
      <c r="BQ324" s="20">
        <f t="shared" si="254"/>
        <v>0</v>
      </c>
      <c r="BR324" s="13" t="s">
        <v>145</v>
      </c>
      <c r="BS324" s="15" t="str">
        <f t="shared" si="248"/>
        <v>48</v>
      </c>
      <c r="BT324" s="15" t="str">
        <f t="shared" si="249"/>
        <v>293</v>
      </c>
      <c r="BU324" s="15" t="str">
        <f t="shared" si="250"/>
        <v>293</v>
      </c>
      <c r="BV324" s="15">
        <f t="shared" si="252"/>
        <v>634</v>
      </c>
      <c r="BW324" s="131">
        <f t="shared" si="251"/>
        <v>173.32</v>
      </c>
      <c r="BX324" s="33">
        <f t="shared" si="255"/>
        <v>109884.87999999999</v>
      </c>
      <c r="BY324" s="13" t="s">
        <v>1270</v>
      </c>
      <c r="BZ324" s="32">
        <v>0</v>
      </c>
      <c r="CA324" s="33">
        <f>Table1[[#This Row],[Check 3 Per Student Savings]]*BZ324</f>
        <v>0</v>
      </c>
      <c r="CB324" s="32">
        <v>0</v>
      </c>
      <c r="CC324" s="33">
        <f>Table1[[#This Row],[Check 3 Per Student Savings]]*CB324</f>
        <v>0</v>
      </c>
      <c r="CD324" s="32">
        <v>0</v>
      </c>
      <c r="CE324" s="33">
        <f>Table1[[#This Row],[Check 3 Per Student Savings]]*CD324</f>
        <v>0</v>
      </c>
      <c r="CF324" s="32">
        <f t="shared" si="256"/>
        <v>0</v>
      </c>
      <c r="CG324" s="33">
        <f t="shared" si="257"/>
        <v>0</v>
      </c>
      <c r="CH324" s="33" t="s">
        <v>145</v>
      </c>
      <c r="CI324" s="32" t="s">
        <v>1121</v>
      </c>
      <c r="CJ324" s="32" t="s">
        <v>1211</v>
      </c>
      <c r="CK324" s="32" t="s">
        <v>1211</v>
      </c>
      <c r="CL324" s="32">
        <f t="shared" si="258"/>
        <v>634</v>
      </c>
      <c r="CM324" s="33">
        <v>173.32</v>
      </c>
      <c r="CN324" s="33">
        <f t="shared" si="259"/>
        <v>109884.87999999999</v>
      </c>
      <c r="CO324" s="15" t="str">
        <f>IF(Table1[[#This Row],[Check 4 Status]]="Continued", Table1[[#This Row],[Check 4 Students Summer]], 0)</f>
        <v>48</v>
      </c>
      <c r="CP324" s="20">
        <f>Table1[[#This Row],[Check 4 Per Student Savings]]*CO324</f>
        <v>8319.36</v>
      </c>
      <c r="CQ324" s="32" t="str">
        <f>IF(Table1[[#This Row],[Check 4 Status]]="Continued", Table1[[#This Row],[Check 4 Students Fall]], 0)</f>
        <v>293</v>
      </c>
      <c r="CR324" s="33">
        <f>Table1[[#This Row],[Check 4 Per Student Savings]]*CQ324</f>
        <v>50782.759999999995</v>
      </c>
      <c r="CS324" s="15" t="str">
        <f>IF(Table1[[#This Row],[Check 4 Status]]="Continued", Table1[[#This Row],[Check 4 Students Spring]], 0)</f>
        <v>293</v>
      </c>
      <c r="CT324" s="20">
        <f>Table1[[#This Row],[Check 4 Per Student Savings]]*CS324</f>
        <v>50782.759999999995</v>
      </c>
      <c r="CU324" s="89">
        <f t="shared" si="260"/>
        <v>634</v>
      </c>
      <c r="CV324" s="20">
        <f t="shared" si="261"/>
        <v>109884.87999999999</v>
      </c>
      <c r="CW324" s="20" t="s">
        <v>155</v>
      </c>
      <c r="CX324" s="15" t="s">
        <v>1121</v>
      </c>
      <c r="CY324" s="15" t="s">
        <v>1211</v>
      </c>
      <c r="CZ324" s="15" t="s">
        <v>1211</v>
      </c>
      <c r="DA324" s="15">
        <f t="shared" si="262"/>
        <v>634</v>
      </c>
      <c r="DB324" s="20">
        <v>173.32</v>
      </c>
      <c r="DC324" s="20">
        <f t="shared" si="263"/>
        <v>109884.87999999999</v>
      </c>
      <c r="DD324" s="23" t="s">
        <v>1270</v>
      </c>
      <c r="DE324" s="15">
        <f>IF(Table1[[#This Row],[Check 5 Status]]="Continued", Table1[[#This Row],[Check 5 Students Summer]], 0)</f>
        <v>0</v>
      </c>
      <c r="DF324" s="20">
        <f>Table1[[#This Row],[Check 5 Per Student Savings]]*DE324</f>
        <v>0</v>
      </c>
      <c r="DG324" s="15">
        <f>IF(Table1[[#This Row],[Check 5 Status]]="Continued", Table1[[#This Row],[Check 5 Students Fall]], 0)</f>
        <v>0</v>
      </c>
      <c r="DH324" s="20">
        <f>Table1[[#This Row],[Check 5 Per Student Savings]]*DG324</f>
        <v>0</v>
      </c>
      <c r="DI324" s="15">
        <f>IF(Table1[[#This Row],[Check 5 Status]]="Continued", Table1[[#This Row],[Check 5 Students Spring]], 0)</f>
        <v>0</v>
      </c>
      <c r="DJ324" s="20">
        <f>Table1[[#This Row],[Check 5 Per Student Savings]]*DI324</f>
        <v>0</v>
      </c>
      <c r="DK324" s="15">
        <f t="shared" si="264"/>
        <v>0</v>
      </c>
      <c r="DL324" s="20">
        <f t="shared" si="265"/>
        <v>0</v>
      </c>
      <c r="DM324" s="20" t="s">
        <v>155</v>
      </c>
      <c r="DN324" s="15" t="s">
        <v>1121</v>
      </c>
      <c r="DO324" s="15" t="s">
        <v>1211</v>
      </c>
      <c r="DP324" s="15" t="s">
        <v>1211</v>
      </c>
      <c r="DQ324" s="15">
        <f t="shared" si="266"/>
        <v>634</v>
      </c>
      <c r="DR324" s="20">
        <v>173.32</v>
      </c>
      <c r="DS324" s="20">
        <f t="shared" si="267"/>
        <v>109884.87999999999</v>
      </c>
      <c r="DT324" s="23" t="s">
        <v>1270</v>
      </c>
      <c r="DU324" s="15">
        <f>IF(Table1[[#This Row],[Check 6 Status]]="Continued", Table1[[#This Row],[Check 6 Students Summer]], 0)</f>
        <v>0</v>
      </c>
      <c r="DV324" s="20">
        <f>Table1[[#This Row],[Check 6 Per Student Savings]]*DU324</f>
        <v>0</v>
      </c>
      <c r="DW324" s="15">
        <f>IF(Table1[[#This Row],[Check 6 Status]]="Continued", Table1[[#This Row],[Check 6 Students Fall]], 0)</f>
        <v>0</v>
      </c>
      <c r="DX324" s="20">
        <f>Table1[[#This Row],[Check 6 Per Student Savings]]*DW324</f>
        <v>0</v>
      </c>
      <c r="DY324" s="15">
        <f>IF(Table1[[#This Row],[Check 6 Status]]="Continued", Table1[[#This Row],[Check 6 Students Spring]], 0)</f>
        <v>0</v>
      </c>
      <c r="DZ324" s="20">
        <f>Table1[[#This Row],[Check 6 Per Student Savings]]*DY324</f>
        <v>0</v>
      </c>
      <c r="EA324" s="15">
        <f t="shared" si="268"/>
        <v>0</v>
      </c>
      <c r="EB324" s="20">
        <f t="shared" si="269"/>
        <v>0</v>
      </c>
      <c r="EC324"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634</v>
      </c>
      <c r="ED324"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109884.87999999999</v>
      </c>
      <c r="EE324" s="34">
        <f>Table1[[#This Row],[Grand Total Savings]]/Table1[[#This Row],[Total Award]]</f>
        <v>10.174525925925925</v>
      </c>
      <c r="EF324" s="13"/>
      <c r="EG324" s="13"/>
      <c r="EH324" s="13"/>
      <c r="EI324" s="13"/>
      <c r="EJ324" s="13"/>
      <c r="EK324" s="13"/>
      <c r="EL324" s="13"/>
      <c r="ET324" s="15"/>
      <c r="EU324" s="20"/>
      <c r="EV324" s="15"/>
      <c r="EW324" s="15"/>
      <c r="FB324" s="13"/>
      <c r="FC324" s="13"/>
      <c r="FD324" s="13"/>
      <c r="FE324" s="13"/>
    </row>
    <row r="325" spans="1:161" x14ac:dyDescent="0.25">
      <c r="A325" s="116">
        <v>465</v>
      </c>
      <c r="B325" s="125" t="s">
        <v>1269</v>
      </c>
      <c r="C325" s="23" t="s">
        <v>3</v>
      </c>
      <c r="D325" s="73" t="s">
        <v>134</v>
      </c>
      <c r="E325" s="13" t="s">
        <v>324</v>
      </c>
      <c r="F325" s="52">
        <v>10800</v>
      </c>
      <c r="G325" s="23" t="s">
        <v>1270</v>
      </c>
      <c r="H325" s="13" t="s">
        <v>1350</v>
      </c>
      <c r="I325" s="13" t="s">
        <v>1351</v>
      </c>
      <c r="J325" s="13" t="s">
        <v>509</v>
      </c>
      <c r="K325" s="13" t="s">
        <v>541</v>
      </c>
      <c r="L325" s="28" t="s">
        <v>467</v>
      </c>
      <c r="M325" s="13" t="e" cm="1">
        <f t="array" ref="M325">_xlfn.XLOOKUP(Table1[[#This Row],[Grant '#]],#REF!,#REF!, "Not Found")</f>
        <v>#REF!</v>
      </c>
      <c r="N325" s="13" t="e" cm="1">
        <f t="array" ref="N325">_xlfn.XLOOKUP(Table1[[#This Row],[Grant '#]],#REF!,#REF!, "Not Found")</f>
        <v>#REF!</v>
      </c>
      <c r="O325" s="13" t="e" cm="1">
        <f t="array" ref="O325">_xlfn.XLOOKUP(Table1[[#This Row],[Grant '#]],#REF!,#REF!, "Not Found")</f>
        <v>#REF!</v>
      </c>
      <c r="P325" s="19">
        <v>68250</v>
      </c>
      <c r="Q325" s="15">
        <v>455</v>
      </c>
      <c r="R325" s="20">
        <v>150</v>
      </c>
      <c r="S325" s="15" t="s">
        <v>1299</v>
      </c>
      <c r="T325" s="15" t="s">
        <v>1352</v>
      </c>
      <c r="U325" s="15" t="s">
        <v>1352</v>
      </c>
      <c r="V325" s="13" t="s">
        <v>1270</v>
      </c>
      <c r="W325" s="20" t="s">
        <v>144</v>
      </c>
      <c r="X325" s="20"/>
      <c r="Y325" s="20"/>
      <c r="Z325" s="30" t="s">
        <v>145</v>
      </c>
      <c r="AA325" s="15">
        <v>0</v>
      </c>
      <c r="AB325" s="15">
        <v>0</v>
      </c>
      <c r="AC325" s="15">
        <v>0</v>
      </c>
      <c r="AD325" s="15">
        <v>0</v>
      </c>
      <c r="AE325" s="15">
        <v>0</v>
      </c>
      <c r="AF325" s="15">
        <v>0</v>
      </c>
      <c r="AG325" s="15">
        <v>0</v>
      </c>
      <c r="AH325" s="15">
        <v>0</v>
      </c>
      <c r="AI325" s="15">
        <v>0</v>
      </c>
      <c r="AJ325" s="15">
        <v>0</v>
      </c>
      <c r="AK325" s="15">
        <v>0</v>
      </c>
      <c r="AL325" s="15">
        <v>0</v>
      </c>
      <c r="AM325" s="15">
        <v>0</v>
      </c>
      <c r="AN325" s="15">
        <v>0</v>
      </c>
      <c r="AO325" s="15">
        <v>0</v>
      </c>
      <c r="AP325" s="15">
        <v>0</v>
      </c>
      <c r="AQ325" s="15">
        <v>0</v>
      </c>
      <c r="AR325" s="15">
        <v>0</v>
      </c>
      <c r="AS325" s="15">
        <v>0</v>
      </c>
      <c r="AT325" s="15">
        <v>0</v>
      </c>
      <c r="AU325" s="15">
        <v>0</v>
      </c>
      <c r="AV325" s="15">
        <v>0</v>
      </c>
      <c r="AW325" s="15">
        <v>0</v>
      </c>
      <c r="AX325" s="15">
        <v>0</v>
      </c>
      <c r="AY325" s="15">
        <v>0</v>
      </c>
      <c r="AZ325" s="15">
        <v>0</v>
      </c>
      <c r="BA325" s="15">
        <v>0</v>
      </c>
      <c r="BB325" s="15">
        <v>0</v>
      </c>
      <c r="BC325" s="13" t="s">
        <v>145</v>
      </c>
      <c r="BD325" s="15">
        <v>0</v>
      </c>
      <c r="BE325" s="15">
        <v>0</v>
      </c>
      <c r="BF325" s="15">
        <v>0</v>
      </c>
      <c r="BG325" s="16">
        <f t="shared" si="246"/>
        <v>0</v>
      </c>
      <c r="BH325" s="16">
        <f t="shared" si="247"/>
        <v>0</v>
      </c>
      <c r="BI325" s="20">
        <f>Table1[[#This Row],[Check 2 Students Total]]*Table1[[#This Row],[Summer 2018 Price Check]]</f>
        <v>0</v>
      </c>
      <c r="BJ325" s="15">
        <v>0</v>
      </c>
      <c r="BK325" s="15">
        <v>0</v>
      </c>
      <c r="BL325" s="15">
        <v>0</v>
      </c>
      <c r="BM325" s="15">
        <v>0</v>
      </c>
      <c r="BN325" s="15">
        <v>0</v>
      </c>
      <c r="BO325" s="33">
        <f>Table1[[#This Row],[Summer 2018 Price Check]]*Table1[[#This Row],[Spring 2019 Students]]</f>
        <v>0</v>
      </c>
      <c r="BP325" s="16">
        <f t="shared" si="253"/>
        <v>0</v>
      </c>
      <c r="BQ325" s="20">
        <f t="shared" si="254"/>
        <v>0</v>
      </c>
      <c r="BR325" s="13" t="s">
        <v>145</v>
      </c>
      <c r="BS325" s="15" t="str">
        <f t="shared" si="248"/>
        <v>35</v>
      </c>
      <c r="BT325" s="15" t="str">
        <f t="shared" si="249"/>
        <v>210</v>
      </c>
      <c r="BU325" s="15" t="str">
        <f t="shared" si="250"/>
        <v>210</v>
      </c>
      <c r="BV325" s="15">
        <f t="shared" si="252"/>
        <v>455</v>
      </c>
      <c r="BW325" s="20">
        <f t="shared" si="251"/>
        <v>150</v>
      </c>
      <c r="BX325" s="33">
        <f t="shared" si="255"/>
        <v>68250</v>
      </c>
      <c r="BY325" s="13" t="s">
        <v>1270</v>
      </c>
      <c r="BZ325" s="32">
        <v>0</v>
      </c>
      <c r="CA325" s="33">
        <f>Table1[[#This Row],[Check 3 Per Student Savings]]*BZ325</f>
        <v>0</v>
      </c>
      <c r="CB325" s="32">
        <v>0</v>
      </c>
      <c r="CC325" s="33">
        <f>Table1[[#This Row],[Check 3 Per Student Savings]]*CB325</f>
        <v>0</v>
      </c>
      <c r="CD325" s="32">
        <v>0</v>
      </c>
      <c r="CE325" s="33">
        <f>Table1[[#This Row],[Check 3 Per Student Savings]]*CD325</f>
        <v>0</v>
      </c>
      <c r="CF325" s="32">
        <f t="shared" si="256"/>
        <v>0</v>
      </c>
      <c r="CG325" s="33">
        <f t="shared" si="257"/>
        <v>0</v>
      </c>
      <c r="CH325" s="33" t="s">
        <v>145</v>
      </c>
      <c r="CI325" s="32" t="s">
        <v>1299</v>
      </c>
      <c r="CJ325" s="32" t="s">
        <v>1352</v>
      </c>
      <c r="CK325" s="32" t="s">
        <v>1352</v>
      </c>
      <c r="CL325" s="32">
        <f t="shared" si="258"/>
        <v>455</v>
      </c>
      <c r="CM325" s="33">
        <v>150</v>
      </c>
      <c r="CN325" s="33">
        <f t="shared" si="259"/>
        <v>68250</v>
      </c>
      <c r="CO325" s="15" t="str">
        <f>IF(Table1[[#This Row],[Check 4 Status]]="Continued", Table1[[#This Row],[Check 4 Students Summer]], 0)</f>
        <v>35</v>
      </c>
      <c r="CP325" s="20">
        <f>Table1[[#This Row],[Check 4 Per Student Savings]]*CO325</f>
        <v>5250</v>
      </c>
      <c r="CQ325" s="32" t="str">
        <f>IF(Table1[[#This Row],[Check 4 Status]]="Continued", Table1[[#This Row],[Check 4 Students Fall]], 0)</f>
        <v>210</v>
      </c>
      <c r="CR325" s="33">
        <f>Table1[[#This Row],[Check 4 Per Student Savings]]*CQ325</f>
        <v>31500</v>
      </c>
      <c r="CS325" s="15" t="str">
        <f>IF(Table1[[#This Row],[Check 4 Status]]="Continued", Table1[[#This Row],[Check 4 Students Spring]], 0)</f>
        <v>210</v>
      </c>
      <c r="CT325" s="20">
        <f>Table1[[#This Row],[Check 4 Per Student Savings]]*CS325</f>
        <v>31500</v>
      </c>
      <c r="CU325" s="89">
        <f t="shared" si="260"/>
        <v>455</v>
      </c>
      <c r="CV325" s="20">
        <f t="shared" si="261"/>
        <v>68250</v>
      </c>
      <c r="CW325" s="20" t="s">
        <v>145</v>
      </c>
      <c r="CX325" s="15" t="s">
        <v>1299</v>
      </c>
      <c r="CY325" s="15" t="s">
        <v>1352</v>
      </c>
      <c r="CZ325" s="15" t="s">
        <v>1352</v>
      </c>
      <c r="DA325" s="15">
        <f t="shared" si="262"/>
        <v>455</v>
      </c>
      <c r="DB325" s="20">
        <v>150</v>
      </c>
      <c r="DC325" s="20">
        <f t="shared" si="263"/>
        <v>68250</v>
      </c>
      <c r="DD325" s="23" t="s">
        <v>1270</v>
      </c>
      <c r="DE325" s="15" t="str">
        <f>IF(Table1[[#This Row],[Check 5 Status]]="Continued", Table1[[#This Row],[Check 5 Students Summer]], 0)</f>
        <v>35</v>
      </c>
      <c r="DF325" s="20">
        <f>Table1[[#This Row],[Check 5 Per Student Savings]]*DE325</f>
        <v>5250</v>
      </c>
      <c r="DG325" s="15" t="str">
        <f>IF(Table1[[#This Row],[Check 5 Status]]="Continued", Table1[[#This Row],[Check 5 Students Fall]], 0)</f>
        <v>210</v>
      </c>
      <c r="DH325" s="20">
        <f>Table1[[#This Row],[Check 5 Per Student Savings]]*DG325</f>
        <v>31500</v>
      </c>
      <c r="DI325" s="15" t="str">
        <f>IF(Table1[[#This Row],[Check 5 Status]]="Continued", Table1[[#This Row],[Check 5 Students Spring]], 0)</f>
        <v>210</v>
      </c>
      <c r="DJ325" s="20">
        <f>Table1[[#This Row],[Check 5 Per Student Savings]]*DI325</f>
        <v>31500</v>
      </c>
      <c r="DK325" s="15">
        <f t="shared" si="264"/>
        <v>455</v>
      </c>
      <c r="DL325" s="20">
        <f t="shared" si="265"/>
        <v>68250</v>
      </c>
      <c r="DM325" s="20" t="s">
        <v>145</v>
      </c>
      <c r="DN325" s="15" t="s">
        <v>1299</v>
      </c>
      <c r="DO325" s="15" t="s">
        <v>1352</v>
      </c>
      <c r="DP325" s="15" t="s">
        <v>1352</v>
      </c>
      <c r="DQ325" s="15">
        <f t="shared" si="266"/>
        <v>455</v>
      </c>
      <c r="DR325" s="20">
        <v>150</v>
      </c>
      <c r="DS325" s="20">
        <f t="shared" si="267"/>
        <v>68250</v>
      </c>
      <c r="DT325" s="23" t="s">
        <v>1270</v>
      </c>
      <c r="DU325" s="15" t="str">
        <f>IF(Table1[[#This Row],[Check 6 Status]]="Continued", Table1[[#This Row],[Check 6 Students Summer]], 0)</f>
        <v>35</v>
      </c>
      <c r="DV325" s="20">
        <f>Table1[[#This Row],[Check 6 Per Student Savings]]*DU325</f>
        <v>5250</v>
      </c>
      <c r="DW325" s="15" t="str">
        <f>IF(Table1[[#This Row],[Check 6 Status]]="Continued", Table1[[#This Row],[Check 6 Students Fall]], 0)</f>
        <v>210</v>
      </c>
      <c r="DX325" s="20">
        <f>Table1[[#This Row],[Check 6 Per Student Savings]]*DW325</f>
        <v>31500</v>
      </c>
      <c r="DY325" s="15" t="str">
        <f>IF(Table1[[#This Row],[Check 6 Status]]="Continued", Table1[[#This Row],[Check 6 Students Spring]], 0)</f>
        <v>210</v>
      </c>
      <c r="DZ325" s="20">
        <f>Table1[[#This Row],[Check 6 Per Student Savings]]*DY325</f>
        <v>31500</v>
      </c>
      <c r="EA325" s="15">
        <f t="shared" si="268"/>
        <v>455</v>
      </c>
      <c r="EB325" s="20">
        <f t="shared" si="269"/>
        <v>68250</v>
      </c>
      <c r="EC325"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1365</v>
      </c>
      <c r="ED325"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204750</v>
      </c>
      <c r="EE325" s="34">
        <f>Table1[[#This Row],[Grand Total Savings]]/Table1[[#This Row],[Total Award]]</f>
        <v>18.958333333333332</v>
      </c>
      <c r="EF325" s="13"/>
      <c r="EG325" s="13"/>
      <c r="EH325" s="13"/>
      <c r="EI325" s="13"/>
      <c r="EJ325" s="13"/>
      <c r="EK325" s="13"/>
      <c r="EL325" s="13"/>
      <c r="ET325" s="15"/>
      <c r="EU325" s="20"/>
      <c r="EV325" s="15"/>
      <c r="EW325" s="15"/>
      <c r="FB325" s="13"/>
      <c r="FC325" s="13"/>
      <c r="FD325" s="13"/>
      <c r="FE325" s="13"/>
    </row>
    <row r="326" spans="1:161" x14ac:dyDescent="0.25">
      <c r="A326" s="116">
        <v>468</v>
      </c>
      <c r="B326" s="54" t="s">
        <v>1269</v>
      </c>
      <c r="C326" s="23" t="s">
        <v>3</v>
      </c>
      <c r="D326" s="73" t="s">
        <v>134</v>
      </c>
      <c r="E326" s="13" t="s">
        <v>219</v>
      </c>
      <c r="F326" s="52">
        <v>18500</v>
      </c>
      <c r="G326" s="23" t="s">
        <v>1116</v>
      </c>
      <c r="H326" s="13" t="s">
        <v>1353</v>
      </c>
      <c r="I326" s="13" t="s">
        <v>1354</v>
      </c>
      <c r="J326" s="13" t="s">
        <v>1355</v>
      </c>
      <c r="K326" s="13" t="s">
        <v>1356</v>
      </c>
      <c r="L326" s="28" t="s">
        <v>305</v>
      </c>
      <c r="M326" s="13" t="e" cm="1">
        <f t="array" ref="M326">_xlfn.XLOOKUP(Table1[[#This Row],[Grant '#]],#REF!,#REF!, "Not Found")</f>
        <v>#REF!</v>
      </c>
      <c r="N326" s="13" t="e" cm="1">
        <f t="array" ref="N326">_xlfn.XLOOKUP(Table1[[#This Row],[Grant '#]],#REF!,#REF!, "Not Found")</f>
        <v>#REF!</v>
      </c>
      <c r="O326" s="13" t="e" cm="1">
        <f t="array" ref="O326">_xlfn.XLOOKUP(Table1[[#This Row],[Grant '#]],#REF!,#REF!, "Not Found")</f>
        <v>#REF!</v>
      </c>
      <c r="P326" s="19">
        <v>90480</v>
      </c>
      <c r="Q326" s="15">
        <v>624</v>
      </c>
      <c r="R326" s="20">
        <v>145</v>
      </c>
      <c r="S326" s="15" t="s">
        <v>1121</v>
      </c>
      <c r="T326" s="15" t="s">
        <v>1357</v>
      </c>
      <c r="U326" s="15" t="s">
        <v>1184</v>
      </c>
      <c r="V326" s="13" t="s">
        <v>1116</v>
      </c>
      <c r="W326" s="20" t="s">
        <v>144</v>
      </c>
      <c r="X326" s="20"/>
      <c r="Y326" s="20"/>
      <c r="Z326" s="30" t="s">
        <v>145</v>
      </c>
      <c r="AA326" s="15">
        <v>0</v>
      </c>
      <c r="AB326" s="15">
        <v>0</v>
      </c>
      <c r="AC326" s="15">
        <v>0</v>
      </c>
      <c r="AD326" s="15">
        <v>0</v>
      </c>
      <c r="AE326" s="15">
        <v>0</v>
      </c>
      <c r="AF326" s="15">
        <v>0</v>
      </c>
      <c r="AG326" s="15">
        <v>0</v>
      </c>
      <c r="AH326" s="15">
        <v>0</v>
      </c>
      <c r="AI326" s="15">
        <v>0</v>
      </c>
      <c r="AJ326" s="15">
        <v>0</v>
      </c>
      <c r="AK326" s="15">
        <v>0</v>
      </c>
      <c r="AL326" s="15">
        <v>0</v>
      </c>
      <c r="AM326" s="15">
        <v>0</v>
      </c>
      <c r="AN326" s="15">
        <v>0</v>
      </c>
      <c r="AO326" s="15">
        <v>0</v>
      </c>
      <c r="AP326" s="15">
        <v>0</v>
      </c>
      <c r="AQ326" s="15">
        <v>0</v>
      </c>
      <c r="AR326" s="15">
        <v>0</v>
      </c>
      <c r="AS326" s="15">
        <v>0</v>
      </c>
      <c r="AT326" s="15">
        <v>0</v>
      </c>
      <c r="AU326" s="15">
        <v>0</v>
      </c>
      <c r="AV326" s="15">
        <v>0</v>
      </c>
      <c r="AW326" s="15">
        <v>0</v>
      </c>
      <c r="AX326" s="15">
        <v>0</v>
      </c>
      <c r="AY326" s="15">
        <v>0</v>
      </c>
      <c r="AZ326" s="15">
        <v>0</v>
      </c>
      <c r="BA326" s="15">
        <v>0</v>
      </c>
      <c r="BB326" s="15">
        <v>0</v>
      </c>
      <c r="BC326" s="13" t="s">
        <v>145</v>
      </c>
      <c r="BD326" s="15">
        <v>0</v>
      </c>
      <c r="BE326" s="15">
        <v>0</v>
      </c>
      <c r="BF326" s="15">
        <v>0</v>
      </c>
      <c r="BG326" s="16">
        <f t="shared" si="246"/>
        <v>0</v>
      </c>
      <c r="BH326" s="16">
        <f t="shared" si="247"/>
        <v>0</v>
      </c>
      <c r="BI326" s="20">
        <f>Table1[[#This Row],[Check 2 Students Total]]*Table1[[#This Row],[Summer 2018 Price Check]]</f>
        <v>0</v>
      </c>
      <c r="BJ326" s="15">
        <v>0</v>
      </c>
      <c r="BK326" s="15">
        <v>0</v>
      </c>
      <c r="BL326" s="15">
        <v>0</v>
      </c>
      <c r="BM326" s="15">
        <v>0</v>
      </c>
      <c r="BN326" s="15">
        <v>0</v>
      </c>
      <c r="BO326" s="33">
        <f>Table1[[#This Row],[Summer 2018 Price Check]]*Table1[[#This Row],[Spring 2019 Students]]</f>
        <v>0</v>
      </c>
      <c r="BP326" s="16">
        <f t="shared" si="253"/>
        <v>0</v>
      </c>
      <c r="BQ326" s="20">
        <f t="shared" si="254"/>
        <v>0</v>
      </c>
      <c r="BR326" s="13" t="s">
        <v>145</v>
      </c>
      <c r="BS326" s="15" t="str">
        <f t="shared" si="248"/>
        <v>48</v>
      </c>
      <c r="BT326" s="15" t="str">
        <f t="shared" si="249"/>
        <v>384</v>
      </c>
      <c r="BU326" s="15" t="str">
        <f t="shared" si="250"/>
        <v>192</v>
      </c>
      <c r="BV326" s="15">
        <f t="shared" si="252"/>
        <v>624</v>
      </c>
      <c r="BW326" s="20">
        <f t="shared" si="251"/>
        <v>145</v>
      </c>
      <c r="BX326" s="33">
        <f t="shared" si="255"/>
        <v>90480</v>
      </c>
      <c r="BY326" s="13" t="s">
        <v>1116</v>
      </c>
      <c r="BZ326" s="32">
        <v>0</v>
      </c>
      <c r="CA326" s="33">
        <f>Table1[[#This Row],[Check 3 Per Student Savings]]*BZ326</f>
        <v>0</v>
      </c>
      <c r="CB326" s="32">
        <v>0</v>
      </c>
      <c r="CC326" s="33">
        <f>Table1[[#This Row],[Check 3 Per Student Savings]]*CB326</f>
        <v>0</v>
      </c>
      <c r="CD326" s="32" t="str">
        <f>IF(Table1[[#This Row],[Check 3 Status]]="Continued", Table1[[#This Row],[Check 3 Students Spring]], 0)</f>
        <v>192</v>
      </c>
      <c r="CE326" s="33">
        <f>Table1[[#This Row],[Check 3 Per Student Savings]]*CD326</f>
        <v>27840</v>
      </c>
      <c r="CF326" s="32">
        <f t="shared" si="256"/>
        <v>192</v>
      </c>
      <c r="CG326" s="33">
        <f t="shared" si="257"/>
        <v>27840</v>
      </c>
      <c r="CH326" s="33" t="s">
        <v>145</v>
      </c>
      <c r="CI326" s="32" t="s">
        <v>1121</v>
      </c>
      <c r="CJ326" s="32" t="s">
        <v>1357</v>
      </c>
      <c r="CK326" s="32" t="s">
        <v>1184</v>
      </c>
      <c r="CL326" s="32">
        <f t="shared" si="258"/>
        <v>624</v>
      </c>
      <c r="CM326" s="33">
        <v>145</v>
      </c>
      <c r="CN326" s="33">
        <f t="shared" si="259"/>
        <v>90480</v>
      </c>
      <c r="CO326" s="15" t="str">
        <f>IF(Table1[[#This Row],[Check 4 Status]]="Continued", Table1[[#This Row],[Check 4 Students Summer]], 0)</f>
        <v>48</v>
      </c>
      <c r="CP326" s="20">
        <f>Table1[[#This Row],[Check 4 Per Student Savings]]*CO326</f>
        <v>6960</v>
      </c>
      <c r="CQ326" s="32" t="str">
        <f>IF(Table1[[#This Row],[Check 4 Status]]="Continued", Table1[[#This Row],[Check 4 Students Fall]], 0)</f>
        <v>384</v>
      </c>
      <c r="CR326" s="33">
        <f>Table1[[#This Row],[Check 4 Per Student Savings]]*CQ326</f>
        <v>55680</v>
      </c>
      <c r="CS326" s="15" t="str">
        <f>IF(Table1[[#This Row],[Check 4 Status]]="Continued", Table1[[#This Row],[Check 4 Students Spring]], 0)</f>
        <v>192</v>
      </c>
      <c r="CT326" s="20">
        <f>Table1[[#This Row],[Check 4 Per Student Savings]]*CS326</f>
        <v>27840</v>
      </c>
      <c r="CU326" s="89">
        <f t="shared" si="260"/>
        <v>624</v>
      </c>
      <c r="CV326" s="20">
        <f t="shared" si="261"/>
        <v>90480</v>
      </c>
      <c r="CW326" s="20" t="s">
        <v>145</v>
      </c>
      <c r="CX326" s="15" t="s">
        <v>1121</v>
      </c>
      <c r="CY326" s="15" t="s">
        <v>1357</v>
      </c>
      <c r="CZ326" s="15" t="s">
        <v>1184</v>
      </c>
      <c r="DA326" s="15">
        <f t="shared" si="262"/>
        <v>624</v>
      </c>
      <c r="DB326" s="20">
        <v>145</v>
      </c>
      <c r="DC326" s="20">
        <f t="shared" si="263"/>
        <v>90480</v>
      </c>
      <c r="DD326" s="23" t="s">
        <v>1116</v>
      </c>
      <c r="DE326" s="15" t="str">
        <f>IF(Table1[[#This Row],[Check 5 Status]]="Continued", Table1[[#This Row],[Check 5 Students Summer]], 0)</f>
        <v>48</v>
      </c>
      <c r="DF326" s="20">
        <f>Table1[[#This Row],[Check 5 Per Student Savings]]*DE326</f>
        <v>6960</v>
      </c>
      <c r="DG326" s="15" t="str">
        <f>IF(Table1[[#This Row],[Check 5 Status]]="Continued", Table1[[#This Row],[Check 5 Students Fall]], 0)</f>
        <v>384</v>
      </c>
      <c r="DH326" s="20">
        <f>Table1[[#This Row],[Check 5 Per Student Savings]]*DG326</f>
        <v>55680</v>
      </c>
      <c r="DI326" s="15" t="str">
        <f>IF(Table1[[#This Row],[Check 5 Status]]="Continued", Table1[[#This Row],[Check 5 Students Spring]], 0)</f>
        <v>192</v>
      </c>
      <c r="DJ326" s="20">
        <f>Table1[[#This Row],[Check 5 Per Student Savings]]*DI326</f>
        <v>27840</v>
      </c>
      <c r="DK326" s="15">
        <f t="shared" si="264"/>
        <v>624</v>
      </c>
      <c r="DL326" s="20">
        <f t="shared" si="265"/>
        <v>90480</v>
      </c>
      <c r="DM326" s="20" t="s">
        <v>145</v>
      </c>
      <c r="DN326" s="15" t="s">
        <v>1121</v>
      </c>
      <c r="DO326" s="15">
        <v>288</v>
      </c>
      <c r="DP326" s="15">
        <v>144</v>
      </c>
      <c r="DQ326" s="15">
        <f t="shared" si="266"/>
        <v>480</v>
      </c>
      <c r="DR326" s="20">
        <v>138</v>
      </c>
      <c r="DS326" s="20">
        <f t="shared" si="267"/>
        <v>66240</v>
      </c>
      <c r="DT326" s="23" t="s">
        <v>1116</v>
      </c>
      <c r="DU326" s="15" t="str">
        <f>IF(Table1[[#This Row],[Check 6 Status]]="Continued", Table1[[#This Row],[Check 6 Students Summer]], 0)</f>
        <v>48</v>
      </c>
      <c r="DV326" s="20">
        <f>Table1[[#This Row],[Check 6 Per Student Savings]]*DU326</f>
        <v>6624</v>
      </c>
      <c r="DW326" s="15">
        <f>IF(Table1[[#This Row],[Check 6 Status]]="Continued", Table1[[#This Row],[Check 6 Students Fall]], 0)</f>
        <v>288</v>
      </c>
      <c r="DX326" s="20">
        <f>Table1[[#This Row],[Check 6 Per Student Savings]]*DW326</f>
        <v>39744</v>
      </c>
      <c r="DY326" s="15">
        <f>IF(Table1[[#This Row],[Check 6 Status]]="Continued", Table1[[#This Row],[Check 6 Students Spring]], 0)</f>
        <v>144</v>
      </c>
      <c r="DZ326" s="20">
        <f>Table1[[#This Row],[Check 6 Per Student Savings]]*DY326</f>
        <v>19872</v>
      </c>
      <c r="EA326" s="15">
        <f t="shared" si="268"/>
        <v>480</v>
      </c>
      <c r="EB326" s="20">
        <f t="shared" si="269"/>
        <v>66240</v>
      </c>
      <c r="EC326"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1920</v>
      </c>
      <c r="ED326"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275040</v>
      </c>
      <c r="EE326" s="34">
        <f>Table1[[#This Row],[Grand Total Savings]]/Table1[[#This Row],[Total Award]]</f>
        <v>14.867027027027026</v>
      </c>
      <c r="EF326" s="13"/>
      <c r="EG326" s="13"/>
      <c r="EH326" s="13"/>
      <c r="EI326" s="13"/>
      <c r="EJ326" s="13"/>
      <c r="EK326" s="13"/>
      <c r="EL326" s="13"/>
      <c r="ET326" s="15"/>
      <c r="EU326" s="20"/>
      <c r="EV326" s="15"/>
      <c r="EW326" s="15"/>
      <c r="FB326" s="13"/>
      <c r="FC326" s="13"/>
      <c r="FD326" s="13"/>
      <c r="FE326" s="13"/>
    </row>
    <row r="327" spans="1:161" x14ac:dyDescent="0.25">
      <c r="A327" s="116">
        <v>469</v>
      </c>
      <c r="B327" s="54" t="s">
        <v>1269</v>
      </c>
      <c r="C327" s="23" t="s">
        <v>3</v>
      </c>
      <c r="D327" s="73" t="s">
        <v>134</v>
      </c>
      <c r="E327" s="13" t="s">
        <v>147</v>
      </c>
      <c r="F327" s="52">
        <v>30000</v>
      </c>
      <c r="G327" s="23" t="s">
        <v>1270</v>
      </c>
      <c r="H327" s="13" t="s">
        <v>468</v>
      </c>
      <c r="I327" s="13" t="s">
        <v>469</v>
      </c>
      <c r="J327" s="13" t="s">
        <v>788</v>
      </c>
      <c r="K327" s="13" t="s">
        <v>533</v>
      </c>
      <c r="L327" s="28" t="s">
        <v>216</v>
      </c>
      <c r="M327" s="13" t="e" cm="1">
        <f t="array" ref="M327">_xlfn.XLOOKUP(Table1[[#This Row],[Grant '#]],#REF!,#REF!, "Not Found")</f>
        <v>#REF!</v>
      </c>
      <c r="N327" s="13" t="e" cm="1">
        <f t="array" ref="N327">_xlfn.XLOOKUP(Table1[[#This Row],[Grant '#]],#REF!,#REF!, "Not Found")</f>
        <v>#REF!</v>
      </c>
      <c r="O327" s="13" t="e" cm="1">
        <f t="array" ref="O327">_xlfn.XLOOKUP(Table1[[#This Row],[Grant '#]],#REF!,#REF!, "Not Found")</f>
        <v>#REF!</v>
      </c>
      <c r="P327" s="19">
        <v>274032</v>
      </c>
      <c r="Q327" s="15">
        <v>1384</v>
      </c>
      <c r="R327" s="20">
        <v>198</v>
      </c>
      <c r="S327" s="15" t="s">
        <v>1312</v>
      </c>
      <c r="T327" s="15" t="s">
        <v>1358</v>
      </c>
      <c r="U327" s="15" t="s">
        <v>1359</v>
      </c>
      <c r="V327" s="13" t="s">
        <v>1270</v>
      </c>
      <c r="W327" s="20" t="s">
        <v>144</v>
      </c>
      <c r="X327" s="20"/>
      <c r="Y327" s="20"/>
      <c r="Z327" s="30" t="s">
        <v>145</v>
      </c>
      <c r="AA327" s="15">
        <v>0</v>
      </c>
      <c r="AB327" s="15">
        <v>0</v>
      </c>
      <c r="AC327" s="15">
        <v>0</v>
      </c>
      <c r="AD327" s="15">
        <v>0</v>
      </c>
      <c r="AE327" s="15">
        <v>0</v>
      </c>
      <c r="AF327" s="15">
        <v>0</v>
      </c>
      <c r="AG327" s="15">
        <v>0</v>
      </c>
      <c r="AH327" s="15">
        <v>0</v>
      </c>
      <c r="AI327" s="15">
        <v>0</v>
      </c>
      <c r="AJ327" s="15">
        <v>0</v>
      </c>
      <c r="AK327" s="15">
        <v>0</v>
      </c>
      <c r="AL327" s="15">
        <v>0</v>
      </c>
      <c r="AM327" s="15">
        <v>0</v>
      </c>
      <c r="AN327" s="15">
        <v>0</v>
      </c>
      <c r="AO327" s="15">
        <v>0</v>
      </c>
      <c r="AP327" s="15">
        <v>0</v>
      </c>
      <c r="AQ327" s="15">
        <v>0</v>
      </c>
      <c r="AR327" s="15">
        <v>0</v>
      </c>
      <c r="AS327" s="15">
        <v>0</v>
      </c>
      <c r="AT327" s="15">
        <v>0</v>
      </c>
      <c r="AU327" s="15">
        <v>0</v>
      </c>
      <c r="AV327" s="15">
        <v>0</v>
      </c>
      <c r="AW327" s="15">
        <v>0</v>
      </c>
      <c r="AX327" s="15">
        <v>0</v>
      </c>
      <c r="AY327" s="15">
        <v>0</v>
      </c>
      <c r="AZ327" s="15">
        <v>0</v>
      </c>
      <c r="BA327" s="15">
        <v>0</v>
      </c>
      <c r="BB327" s="15">
        <v>0</v>
      </c>
      <c r="BC327" s="13" t="s">
        <v>145</v>
      </c>
      <c r="BD327" s="15">
        <v>0</v>
      </c>
      <c r="BE327" s="15">
        <v>0</v>
      </c>
      <c r="BF327" s="15">
        <v>0</v>
      </c>
      <c r="BG327" s="16">
        <f t="shared" si="246"/>
        <v>0</v>
      </c>
      <c r="BH327" s="16">
        <f t="shared" si="247"/>
        <v>0</v>
      </c>
      <c r="BI327" s="20">
        <f>Table1[[#This Row],[Check 2 Students Total]]*Table1[[#This Row],[Summer 2018 Price Check]]</f>
        <v>0</v>
      </c>
      <c r="BJ327" s="15">
        <v>0</v>
      </c>
      <c r="BK327" s="15">
        <v>0</v>
      </c>
      <c r="BL327" s="15">
        <v>0</v>
      </c>
      <c r="BM327" s="15">
        <v>0</v>
      </c>
      <c r="BN327" s="15">
        <v>0</v>
      </c>
      <c r="BO327" s="33">
        <f>Table1[[#This Row],[Summer 2018 Price Check]]*Table1[[#This Row],[Spring 2019 Students]]</f>
        <v>0</v>
      </c>
      <c r="BP327" s="16">
        <f t="shared" si="253"/>
        <v>0</v>
      </c>
      <c r="BQ327" s="20">
        <f t="shared" si="254"/>
        <v>0</v>
      </c>
      <c r="BR327" s="13" t="s">
        <v>145</v>
      </c>
      <c r="BS327" s="15" t="str">
        <f t="shared" si="248"/>
        <v>105</v>
      </c>
      <c r="BT327" s="15" t="str">
        <f t="shared" si="249"/>
        <v>685</v>
      </c>
      <c r="BU327" s="15" t="str">
        <f t="shared" si="250"/>
        <v>538</v>
      </c>
      <c r="BV327" s="15">
        <f t="shared" si="252"/>
        <v>1328</v>
      </c>
      <c r="BW327" s="20">
        <f t="shared" si="251"/>
        <v>198</v>
      </c>
      <c r="BX327" s="33">
        <f t="shared" si="255"/>
        <v>262944</v>
      </c>
      <c r="BY327" s="13" t="s">
        <v>1270</v>
      </c>
      <c r="BZ327" s="32">
        <v>0</v>
      </c>
      <c r="CA327" s="33">
        <f>Table1[[#This Row],[Check 3 Per Student Savings]]*BZ327</f>
        <v>0</v>
      </c>
      <c r="CB327" s="32">
        <v>0</v>
      </c>
      <c r="CC327" s="33">
        <f>Table1[[#This Row],[Check 3 Per Student Savings]]*CB327</f>
        <v>0</v>
      </c>
      <c r="CD327" s="32">
        <v>0</v>
      </c>
      <c r="CE327" s="33">
        <f>Table1[[#This Row],[Check 3 Per Student Savings]]*CD327</f>
        <v>0</v>
      </c>
      <c r="CF327" s="32">
        <f t="shared" si="256"/>
        <v>0</v>
      </c>
      <c r="CG327" s="33">
        <f t="shared" si="257"/>
        <v>0</v>
      </c>
      <c r="CH327" s="33" t="s">
        <v>145</v>
      </c>
      <c r="CI327" s="32" t="s">
        <v>1312</v>
      </c>
      <c r="CJ327" s="32" t="s">
        <v>1358</v>
      </c>
      <c r="CK327" s="32" t="s">
        <v>1359</v>
      </c>
      <c r="CL327" s="32">
        <f t="shared" si="258"/>
        <v>1328</v>
      </c>
      <c r="CM327" s="33">
        <v>198</v>
      </c>
      <c r="CN327" s="33">
        <f t="shared" si="259"/>
        <v>262944</v>
      </c>
      <c r="CO327" s="15" t="str">
        <f>IF(Table1[[#This Row],[Check 4 Status]]="Continued", Table1[[#This Row],[Check 4 Students Summer]], 0)</f>
        <v>105</v>
      </c>
      <c r="CP327" s="20">
        <f>Table1[[#This Row],[Check 4 Per Student Savings]]*CO327</f>
        <v>20790</v>
      </c>
      <c r="CQ327" s="32" t="str">
        <f>IF(Table1[[#This Row],[Check 4 Status]]="Continued", Table1[[#This Row],[Check 4 Students Fall]], 0)</f>
        <v>685</v>
      </c>
      <c r="CR327" s="33">
        <f>Table1[[#This Row],[Check 4 Per Student Savings]]*CQ327</f>
        <v>135630</v>
      </c>
      <c r="CS327" s="15" t="str">
        <f>IF(Table1[[#This Row],[Check 4 Status]]="Continued", Table1[[#This Row],[Check 4 Students Spring]], 0)</f>
        <v>538</v>
      </c>
      <c r="CT327" s="20">
        <f>Table1[[#This Row],[Check 4 Per Student Savings]]*CS327</f>
        <v>106524</v>
      </c>
      <c r="CU327" s="89">
        <f t="shared" si="260"/>
        <v>1328</v>
      </c>
      <c r="CV327" s="20">
        <f t="shared" si="261"/>
        <v>262944</v>
      </c>
      <c r="CW327" s="20" t="s">
        <v>145</v>
      </c>
      <c r="CX327" s="15" t="s">
        <v>1312</v>
      </c>
      <c r="CY327" s="15" t="s">
        <v>1358</v>
      </c>
      <c r="CZ327" s="15" t="s">
        <v>1359</v>
      </c>
      <c r="DA327" s="15">
        <f t="shared" si="262"/>
        <v>1328</v>
      </c>
      <c r="DB327" s="20">
        <v>198</v>
      </c>
      <c r="DC327" s="20">
        <f t="shared" si="263"/>
        <v>262944</v>
      </c>
      <c r="DD327" s="23" t="s">
        <v>1270</v>
      </c>
      <c r="DE327" s="15" t="str">
        <f>IF(Table1[[#This Row],[Check 5 Status]]="Continued", Table1[[#This Row],[Check 5 Students Summer]], 0)</f>
        <v>105</v>
      </c>
      <c r="DF327" s="20">
        <f>Table1[[#This Row],[Check 5 Per Student Savings]]*DE327</f>
        <v>20790</v>
      </c>
      <c r="DG327" s="15" t="str">
        <f>IF(Table1[[#This Row],[Check 5 Status]]="Continued", Table1[[#This Row],[Check 5 Students Fall]], 0)</f>
        <v>685</v>
      </c>
      <c r="DH327" s="20">
        <f>Table1[[#This Row],[Check 5 Per Student Savings]]*DG327</f>
        <v>135630</v>
      </c>
      <c r="DI327" s="15" t="str">
        <f>IF(Table1[[#This Row],[Check 5 Status]]="Continued", Table1[[#This Row],[Check 5 Students Spring]], 0)</f>
        <v>538</v>
      </c>
      <c r="DJ327" s="20">
        <f>Table1[[#This Row],[Check 5 Per Student Savings]]*DI327</f>
        <v>106524</v>
      </c>
      <c r="DK327" s="15">
        <f t="shared" si="264"/>
        <v>1328</v>
      </c>
      <c r="DL327" s="20">
        <f t="shared" si="265"/>
        <v>262944</v>
      </c>
      <c r="DM327" s="20" t="s">
        <v>145</v>
      </c>
      <c r="DN327" s="15" t="s">
        <v>1312</v>
      </c>
      <c r="DO327" s="15" t="s">
        <v>1358</v>
      </c>
      <c r="DP327" s="15" t="s">
        <v>1359</v>
      </c>
      <c r="DQ327" s="15">
        <f t="shared" si="266"/>
        <v>1328</v>
      </c>
      <c r="DR327" s="20">
        <v>198</v>
      </c>
      <c r="DS327" s="20">
        <f t="shared" si="267"/>
        <v>262944</v>
      </c>
      <c r="DT327" s="23" t="s">
        <v>1270</v>
      </c>
      <c r="DU327" s="15" t="str">
        <f>IF(Table1[[#This Row],[Check 6 Status]]="Continued", Table1[[#This Row],[Check 6 Students Summer]], 0)</f>
        <v>105</v>
      </c>
      <c r="DV327" s="20">
        <f>Table1[[#This Row],[Check 6 Per Student Savings]]*DU327</f>
        <v>20790</v>
      </c>
      <c r="DW327" s="15" t="str">
        <f>IF(Table1[[#This Row],[Check 6 Status]]="Continued", Table1[[#This Row],[Check 6 Students Fall]], 0)</f>
        <v>685</v>
      </c>
      <c r="DX327" s="20">
        <f>Table1[[#This Row],[Check 6 Per Student Savings]]*DW327</f>
        <v>135630</v>
      </c>
      <c r="DY327" s="15" t="str">
        <f>IF(Table1[[#This Row],[Check 6 Status]]="Continued", Table1[[#This Row],[Check 6 Students Spring]], 0)</f>
        <v>538</v>
      </c>
      <c r="DZ327" s="20">
        <f>Table1[[#This Row],[Check 6 Per Student Savings]]*DY327</f>
        <v>106524</v>
      </c>
      <c r="EA327" s="15">
        <f t="shared" si="268"/>
        <v>1328</v>
      </c>
      <c r="EB327" s="20">
        <f t="shared" si="269"/>
        <v>262944</v>
      </c>
      <c r="EC327"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3984</v>
      </c>
      <c r="ED327"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788832</v>
      </c>
      <c r="EE327" s="34">
        <f>Table1[[#This Row],[Grand Total Savings]]/Table1[[#This Row],[Total Award]]</f>
        <v>26.2944</v>
      </c>
      <c r="EF327" s="13"/>
      <c r="EG327" s="13"/>
      <c r="EH327" s="13"/>
      <c r="EI327" s="13"/>
      <c r="EJ327" s="13"/>
      <c r="EK327" s="13"/>
      <c r="EL327" s="13"/>
      <c r="ET327" s="15"/>
      <c r="EU327" s="20"/>
      <c r="EV327" s="15"/>
      <c r="EW327" s="15"/>
      <c r="FB327" s="13"/>
      <c r="FC327" s="13"/>
      <c r="FD327" s="13"/>
      <c r="FE327" s="13"/>
    </row>
    <row r="328" spans="1:161" x14ac:dyDescent="0.25">
      <c r="A328" s="116">
        <v>471</v>
      </c>
      <c r="B328" s="125" t="s">
        <v>1269</v>
      </c>
      <c r="C328" s="23" t="s">
        <v>3</v>
      </c>
      <c r="D328" s="73" t="s">
        <v>134</v>
      </c>
      <c r="E328" s="13" t="s">
        <v>477</v>
      </c>
      <c r="F328" s="52">
        <v>25800</v>
      </c>
      <c r="G328" s="23" t="s">
        <v>1270</v>
      </c>
      <c r="H328" s="13" t="s">
        <v>1360</v>
      </c>
      <c r="I328" s="13" t="s">
        <v>1361</v>
      </c>
      <c r="J328" s="13" t="s">
        <v>1362</v>
      </c>
      <c r="K328" s="13" t="s">
        <v>1363</v>
      </c>
      <c r="L328" s="28" t="s">
        <v>162</v>
      </c>
      <c r="M328" s="13" t="e" cm="1">
        <f t="array" ref="M328">_xlfn.XLOOKUP(Table1[[#This Row],[Grant '#]],#REF!,#REF!, "Not Found")</f>
        <v>#REF!</v>
      </c>
      <c r="N328" s="13" t="e" cm="1">
        <f t="array" ref="N328">_xlfn.XLOOKUP(Table1[[#This Row],[Grant '#]],#REF!,#REF!, "Not Found")</f>
        <v>#REF!</v>
      </c>
      <c r="O328" s="13" t="e" cm="1">
        <f t="array" ref="O328">_xlfn.XLOOKUP(Table1[[#This Row],[Grant '#]],#REF!,#REF!, "Not Found")</f>
        <v>#REF!</v>
      </c>
      <c r="P328" s="135">
        <v>69064.800000000003</v>
      </c>
      <c r="Q328" s="15">
        <v>336</v>
      </c>
      <c r="R328" s="20">
        <v>205.55</v>
      </c>
      <c r="S328" s="15" t="s">
        <v>1364</v>
      </c>
      <c r="T328" s="15" t="s">
        <v>1300</v>
      </c>
      <c r="U328" s="15" t="s">
        <v>1300</v>
      </c>
      <c r="V328" s="13" t="s">
        <v>1270</v>
      </c>
      <c r="W328" s="20" t="s">
        <v>144</v>
      </c>
      <c r="X328" s="20"/>
      <c r="Y328" s="20"/>
      <c r="Z328" s="30" t="s">
        <v>145</v>
      </c>
      <c r="AA328" s="15">
        <v>0</v>
      </c>
      <c r="AB328" s="15">
        <v>0</v>
      </c>
      <c r="AC328" s="15">
        <v>0</v>
      </c>
      <c r="AD328" s="15">
        <v>0</v>
      </c>
      <c r="AE328" s="15">
        <v>0</v>
      </c>
      <c r="AF328" s="15">
        <v>0</v>
      </c>
      <c r="AG328" s="15">
        <v>0</v>
      </c>
      <c r="AH328" s="15">
        <v>0</v>
      </c>
      <c r="AI328" s="15">
        <v>0</v>
      </c>
      <c r="AJ328" s="15">
        <v>0</v>
      </c>
      <c r="AK328" s="15">
        <v>0</v>
      </c>
      <c r="AL328" s="15">
        <v>0</v>
      </c>
      <c r="AM328" s="15">
        <v>0</v>
      </c>
      <c r="AN328" s="15">
        <v>0</v>
      </c>
      <c r="AO328" s="15">
        <v>0</v>
      </c>
      <c r="AP328" s="15">
        <v>0</v>
      </c>
      <c r="AQ328" s="15">
        <v>0</v>
      </c>
      <c r="AR328" s="15">
        <v>0</v>
      </c>
      <c r="AS328" s="15">
        <v>0</v>
      </c>
      <c r="AT328" s="15">
        <v>0</v>
      </c>
      <c r="AU328" s="15">
        <v>0</v>
      </c>
      <c r="AV328" s="15">
        <v>0</v>
      </c>
      <c r="AW328" s="15">
        <v>0</v>
      </c>
      <c r="AX328" s="15">
        <v>0</v>
      </c>
      <c r="AY328" s="15">
        <v>0</v>
      </c>
      <c r="AZ328" s="15">
        <v>0</v>
      </c>
      <c r="BA328" s="15">
        <v>0</v>
      </c>
      <c r="BB328" s="15">
        <v>0</v>
      </c>
      <c r="BC328" s="13" t="s">
        <v>145</v>
      </c>
      <c r="BD328" s="15">
        <v>0</v>
      </c>
      <c r="BE328" s="15">
        <v>0</v>
      </c>
      <c r="BF328" s="15">
        <v>0</v>
      </c>
      <c r="BG328" s="16">
        <f t="shared" si="246"/>
        <v>0</v>
      </c>
      <c r="BH328" s="16">
        <f t="shared" si="247"/>
        <v>0</v>
      </c>
      <c r="BI328" s="20">
        <f>Table1[[#This Row],[Check 2 Students Total]]*Table1[[#This Row],[Summer 2018 Price Check]]</f>
        <v>0</v>
      </c>
      <c r="BJ328" s="15">
        <v>0</v>
      </c>
      <c r="BK328" s="15">
        <v>0</v>
      </c>
      <c r="BL328" s="15">
        <v>0</v>
      </c>
      <c r="BM328" s="15">
        <v>0</v>
      </c>
      <c r="BN328" s="15">
        <v>0</v>
      </c>
      <c r="BO328" s="33">
        <f>Table1[[#This Row],[Summer 2018 Price Check]]*Table1[[#This Row],[Spring 2019 Students]]</f>
        <v>0</v>
      </c>
      <c r="BP328" s="16">
        <f t="shared" si="253"/>
        <v>0</v>
      </c>
      <c r="BQ328" s="20">
        <f t="shared" si="254"/>
        <v>0</v>
      </c>
      <c r="BR328" s="13" t="s">
        <v>145</v>
      </c>
      <c r="BS328" s="15" t="str">
        <f t="shared" si="248"/>
        <v>56</v>
      </c>
      <c r="BT328" s="15" t="str">
        <f t="shared" si="249"/>
        <v>140</v>
      </c>
      <c r="BU328" s="15" t="str">
        <f t="shared" si="250"/>
        <v>140</v>
      </c>
      <c r="BV328" s="15">
        <f t="shared" si="252"/>
        <v>336</v>
      </c>
      <c r="BW328" s="20">
        <f t="shared" si="251"/>
        <v>205.55</v>
      </c>
      <c r="BX328" s="33">
        <f t="shared" si="255"/>
        <v>69064.800000000003</v>
      </c>
      <c r="BY328" s="13" t="s">
        <v>1270</v>
      </c>
      <c r="BZ328" s="32">
        <v>0</v>
      </c>
      <c r="CA328" s="33">
        <f>Table1[[#This Row],[Check 3 Per Student Savings]]*BZ328</f>
        <v>0</v>
      </c>
      <c r="CB328" s="32">
        <v>0</v>
      </c>
      <c r="CC328" s="33">
        <f>Table1[[#This Row],[Check 3 Per Student Savings]]*CB328</f>
        <v>0</v>
      </c>
      <c r="CD328" s="32">
        <v>0</v>
      </c>
      <c r="CE328" s="33">
        <f>Table1[[#This Row],[Check 3 Per Student Savings]]*CD328</f>
        <v>0</v>
      </c>
      <c r="CF328" s="32">
        <f t="shared" si="256"/>
        <v>0</v>
      </c>
      <c r="CG328" s="33">
        <f t="shared" si="257"/>
        <v>0</v>
      </c>
      <c r="CH328" s="33" t="s">
        <v>145</v>
      </c>
      <c r="CI328" s="32" t="s">
        <v>1364</v>
      </c>
      <c r="CJ328" s="32" t="s">
        <v>1300</v>
      </c>
      <c r="CK328" s="32" t="s">
        <v>1300</v>
      </c>
      <c r="CL328" s="32">
        <f t="shared" si="258"/>
        <v>336</v>
      </c>
      <c r="CM328" s="33">
        <v>205.55</v>
      </c>
      <c r="CN328" s="33">
        <f t="shared" si="259"/>
        <v>69064.800000000003</v>
      </c>
      <c r="CO328" s="15" t="str">
        <f>IF(Table1[[#This Row],[Check 4 Status]]="Continued", Table1[[#This Row],[Check 4 Students Summer]], 0)</f>
        <v>56</v>
      </c>
      <c r="CP328" s="20">
        <f>Table1[[#This Row],[Check 4 Per Student Savings]]*CO328</f>
        <v>11510.800000000001</v>
      </c>
      <c r="CQ328" s="32" t="str">
        <f>IF(Table1[[#This Row],[Check 4 Status]]="Continued", Table1[[#This Row],[Check 4 Students Fall]], 0)</f>
        <v>140</v>
      </c>
      <c r="CR328" s="33">
        <f>Table1[[#This Row],[Check 4 Per Student Savings]]*CQ328</f>
        <v>28777</v>
      </c>
      <c r="CS328" s="15" t="str">
        <f>IF(Table1[[#This Row],[Check 4 Status]]="Continued", Table1[[#This Row],[Check 4 Students Spring]], 0)</f>
        <v>140</v>
      </c>
      <c r="CT328" s="20">
        <f>Table1[[#This Row],[Check 4 Per Student Savings]]*CS328</f>
        <v>28777</v>
      </c>
      <c r="CU328" s="89">
        <f t="shared" si="260"/>
        <v>336</v>
      </c>
      <c r="CV328" s="20">
        <f t="shared" si="261"/>
        <v>69064.800000000003</v>
      </c>
      <c r="CW328" s="20" t="s">
        <v>145</v>
      </c>
      <c r="CX328" s="15" t="s">
        <v>1364</v>
      </c>
      <c r="CY328" s="15" t="s">
        <v>1300</v>
      </c>
      <c r="CZ328" s="15" t="s">
        <v>1300</v>
      </c>
      <c r="DA328" s="15">
        <f t="shared" si="262"/>
        <v>336</v>
      </c>
      <c r="DB328" s="20">
        <v>205.55</v>
      </c>
      <c r="DC328" s="20">
        <f t="shared" si="263"/>
        <v>69064.800000000003</v>
      </c>
      <c r="DD328" s="23" t="s">
        <v>1270</v>
      </c>
      <c r="DE328" s="15" t="str">
        <f>IF(Table1[[#This Row],[Check 5 Status]]="Continued", Table1[[#This Row],[Check 5 Students Summer]], 0)</f>
        <v>56</v>
      </c>
      <c r="DF328" s="20">
        <f>Table1[[#This Row],[Check 5 Per Student Savings]]*DE328</f>
        <v>11510.800000000001</v>
      </c>
      <c r="DG328" s="15" t="str">
        <f>IF(Table1[[#This Row],[Check 5 Status]]="Continued", Table1[[#This Row],[Check 5 Students Fall]], 0)</f>
        <v>140</v>
      </c>
      <c r="DH328" s="20">
        <f>Table1[[#This Row],[Check 5 Per Student Savings]]*DG328</f>
        <v>28777</v>
      </c>
      <c r="DI328" s="15" t="str">
        <f>IF(Table1[[#This Row],[Check 5 Status]]="Continued", Table1[[#This Row],[Check 5 Students Spring]], 0)</f>
        <v>140</v>
      </c>
      <c r="DJ328" s="20">
        <f>Table1[[#This Row],[Check 5 Per Student Savings]]*DI328</f>
        <v>28777</v>
      </c>
      <c r="DK328" s="15">
        <f t="shared" si="264"/>
        <v>336</v>
      </c>
      <c r="DL328" s="20">
        <f t="shared" si="265"/>
        <v>69064.800000000003</v>
      </c>
      <c r="DM328" s="20" t="s">
        <v>155</v>
      </c>
      <c r="DN328" s="15" t="s">
        <v>1364</v>
      </c>
      <c r="DO328" s="15" t="s">
        <v>1300</v>
      </c>
      <c r="DP328" s="15" t="s">
        <v>1300</v>
      </c>
      <c r="DQ328" s="15">
        <f t="shared" si="266"/>
        <v>336</v>
      </c>
      <c r="DR328" s="20">
        <v>205.55</v>
      </c>
      <c r="DS328" s="20">
        <f t="shared" si="267"/>
        <v>69064.800000000003</v>
      </c>
      <c r="DT328" s="23" t="s">
        <v>1270</v>
      </c>
      <c r="DU328" s="15">
        <f>IF(Table1[[#This Row],[Check 6 Status]]="Continued", Table1[[#This Row],[Check 6 Students Summer]], 0)</f>
        <v>0</v>
      </c>
      <c r="DV328" s="20">
        <f>Table1[[#This Row],[Check 6 Per Student Savings]]*DU328</f>
        <v>0</v>
      </c>
      <c r="DW328" s="15">
        <f>IF(Table1[[#This Row],[Check 6 Status]]="Continued", Table1[[#This Row],[Check 6 Students Fall]], 0)</f>
        <v>0</v>
      </c>
      <c r="DX328" s="20">
        <f>Table1[[#This Row],[Check 6 Per Student Savings]]*DW328</f>
        <v>0</v>
      </c>
      <c r="DY328" s="15">
        <f>IF(Table1[[#This Row],[Check 6 Status]]="Continued", Table1[[#This Row],[Check 6 Students Spring]], 0)</f>
        <v>0</v>
      </c>
      <c r="DZ328" s="20">
        <f>Table1[[#This Row],[Check 6 Per Student Savings]]*DY328</f>
        <v>0</v>
      </c>
      <c r="EA328" s="15">
        <f t="shared" si="268"/>
        <v>0</v>
      </c>
      <c r="EB328" s="20">
        <f t="shared" si="269"/>
        <v>0</v>
      </c>
      <c r="EC328"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672</v>
      </c>
      <c r="ED328"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138129.60000000001</v>
      </c>
      <c r="EE328" s="34">
        <f>Table1[[#This Row],[Grand Total Savings]]/Table1[[#This Row],[Total Award]]</f>
        <v>5.3538604651162789</v>
      </c>
      <c r="EF328" s="13"/>
      <c r="EG328" s="13"/>
      <c r="EH328" s="13"/>
      <c r="EI328" s="13"/>
      <c r="EJ328" s="13"/>
      <c r="EK328" s="13"/>
      <c r="EL328" s="13"/>
      <c r="ET328" s="15"/>
      <c r="EU328" s="20"/>
      <c r="EV328" s="15"/>
      <c r="EW328" s="15"/>
      <c r="FB328" s="13"/>
      <c r="FC328" s="13"/>
      <c r="FD328" s="13"/>
      <c r="FE328" s="13"/>
    </row>
    <row r="329" spans="1:161" x14ac:dyDescent="0.25">
      <c r="A329" s="116" t="s">
        <v>1365</v>
      </c>
      <c r="B329" s="125" t="s">
        <v>1269</v>
      </c>
      <c r="C329" s="23" t="s">
        <v>3</v>
      </c>
      <c r="D329" s="36" t="s">
        <v>856</v>
      </c>
      <c r="E329" s="13" t="s">
        <v>279</v>
      </c>
      <c r="F329" s="52">
        <v>4800</v>
      </c>
      <c r="G329" s="23" t="s">
        <v>1116</v>
      </c>
      <c r="H329" s="13" t="s">
        <v>608</v>
      </c>
      <c r="I329" s="13" t="s">
        <v>609</v>
      </c>
      <c r="J329" s="13" t="s">
        <v>659</v>
      </c>
      <c r="K329" s="13" t="s">
        <v>266</v>
      </c>
      <c r="L329" s="28" t="s">
        <v>201</v>
      </c>
      <c r="M329" s="13" t="s">
        <v>857</v>
      </c>
      <c r="N329" s="13" t="s">
        <v>857</v>
      </c>
      <c r="O329" s="13" t="s">
        <v>857</v>
      </c>
      <c r="P329" s="15">
        <v>0</v>
      </c>
      <c r="Q329" s="15">
        <v>0</v>
      </c>
      <c r="R329" s="20">
        <v>0</v>
      </c>
      <c r="S329" s="15">
        <v>0</v>
      </c>
      <c r="T329" s="15">
        <v>0</v>
      </c>
      <c r="U329" s="15">
        <v>0</v>
      </c>
      <c r="V329" s="13" t="s">
        <v>1116</v>
      </c>
      <c r="W329" s="20" t="s">
        <v>144</v>
      </c>
      <c r="X329" s="20"/>
      <c r="Y329" s="20"/>
      <c r="Z329" s="30" t="s">
        <v>145</v>
      </c>
      <c r="AA329" s="15">
        <f t="shared" ref="AA329:AA344" si="270">U329</f>
        <v>0</v>
      </c>
      <c r="AB329" s="20" t="s">
        <v>857</v>
      </c>
      <c r="AC329" s="20" t="s">
        <v>857</v>
      </c>
      <c r="AD329" s="20" t="s">
        <v>857</v>
      </c>
      <c r="AE329" s="20" t="s">
        <v>857</v>
      </c>
      <c r="AF329" s="20" t="s">
        <v>857</v>
      </c>
      <c r="AG329" s="20" t="s">
        <v>857</v>
      </c>
      <c r="AH329" s="20" t="s">
        <v>857</v>
      </c>
      <c r="AI329" s="20" t="s">
        <v>857</v>
      </c>
      <c r="AJ329" s="20" t="s">
        <v>857</v>
      </c>
      <c r="AK329" s="20" t="s">
        <v>857</v>
      </c>
      <c r="AL329" s="20" t="s">
        <v>857</v>
      </c>
      <c r="AM329" s="20" t="s">
        <v>857</v>
      </c>
      <c r="AN329" s="20" t="s">
        <v>857</v>
      </c>
      <c r="AO329" s="20" t="s">
        <v>857</v>
      </c>
      <c r="AP329" s="20" t="s">
        <v>857</v>
      </c>
      <c r="AQ329" s="20" t="s">
        <v>857</v>
      </c>
      <c r="AR329" s="20" t="s">
        <v>857</v>
      </c>
      <c r="AS329" s="20" t="s">
        <v>857</v>
      </c>
      <c r="AT329" s="20" t="s">
        <v>857</v>
      </c>
      <c r="AU329" s="20" t="s">
        <v>857</v>
      </c>
      <c r="AV329" s="20" t="s">
        <v>857</v>
      </c>
      <c r="AW329" s="20" t="s">
        <v>857</v>
      </c>
      <c r="AX329" s="20" t="s">
        <v>857</v>
      </c>
      <c r="AY329" s="20" t="s">
        <v>857</v>
      </c>
      <c r="AZ329" s="20" t="s">
        <v>857</v>
      </c>
      <c r="BA329" s="20" t="s">
        <v>857</v>
      </c>
      <c r="BB329" s="20" t="s">
        <v>857</v>
      </c>
      <c r="BC329" s="13" t="s">
        <v>858</v>
      </c>
      <c r="BD329" s="15">
        <v>0</v>
      </c>
      <c r="BE329" s="15">
        <v>0</v>
      </c>
      <c r="BF329" s="15">
        <v>0</v>
      </c>
      <c r="BG329" s="16">
        <f t="shared" si="246"/>
        <v>0</v>
      </c>
      <c r="BH329" s="16">
        <f t="shared" si="247"/>
        <v>0</v>
      </c>
      <c r="BI329" s="20">
        <f>Table1[[#This Row],[Check 2 Students Total]]*Table1[[#This Row],[Summer 2018 Price Check]]</f>
        <v>0</v>
      </c>
      <c r="BJ329" s="15">
        <v>0</v>
      </c>
      <c r="BK329" s="15">
        <v>0</v>
      </c>
      <c r="BL329" s="15">
        <v>0</v>
      </c>
      <c r="BM329" s="15">
        <v>0</v>
      </c>
      <c r="BN329" s="15">
        <v>0</v>
      </c>
      <c r="BO329" s="33">
        <f>Table1[[#This Row],[Summer 2018 Price Check]]*Table1[[#This Row],[Spring 2019 Students]]</f>
        <v>0</v>
      </c>
      <c r="BP329" s="16">
        <f t="shared" si="253"/>
        <v>0</v>
      </c>
      <c r="BQ329" s="20">
        <f t="shared" si="254"/>
        <v>0</v>
      </c>
      <c r="BR329" s="13" t="s">
        <v>858</v>
      </c>
      <c r="BS329" s="15">
        <v>0</v>
      </c>
      <c r="BT329" s="15">
        <v>0</v>
      </c>
      <c r="BU329" s="15">
        <v>0</v>
      </c>
      <c r="BV329" s="15">
        <f t="shared" si="252"/>
        <v>0</v>
      </c>
      <c r="BW329" s="15">
        <v>0</v>
      </c>
      <c r="BX329" s="33">
        <v>0</v>
      </c>
      <c r="BY329" s="13" t="s">
        <v>1116</v>
      </c>
      <c r="BZ329" s="32">
        <f>IF(Table1[[#This Row],[Check 3 Status]]="Continued", Table1[[#This Row],[Check 3 Students Summer]], 0)</f>
        <v>0</v>
      </c>
      <c r="CA329" s="33">
        <f>Table1[[#This Row],[Check 3 Per Student Savings]]*BZ329</f>
        <v>0</v>
      </c>
      <c r="CB329" s="32">
        <f>IF(Table1[[#This Row],[Check 3 Status]]="Continued", Table1[[#This Row],[Check 3 Students Fall]], 0)</f>
        <v>0</v>
      </c>
      <c r="CC329" s="33">
        <f>Table1[[#This Row],[Check 3 Per Student Savings]]*CB329</f>
        <v>0</v>
      </c>
      <c r="CD329" s="32">
        <f>IF(Table1[[#This Row],[Check 3 Status]]="Continued", Table1[[#This Row],[Check 3 Students Spring]], 0)</f>
        <v>0</v>
      </c>
      <c r="CE329" s="33">
        <f>Table1[[#This Row],[Check 3 Per Student Savings]]*CD329</f>
        <v>0</v>
      </c>
      <c r="CF329" s="32">
        <f t="shared" si="256"/>
        <v>0</v>
      </c>
      <c r="CG329" s="33">
        <f t="shared" si="257"/>
        <v>0</v>
      </c>
      <c r="CH329" s="33" t="s">
        <v>858</v>
      </c>
      <c r="CI329" s="32">
        <v>0</v>
      </c>
      <c r="CJ329" s="32">
        <v>0</v>
      </c>
      <c r="CK329" s="32">
        <v>0</v>
      </c>
      <c r="CL329" s="32">
        <f t="shared" si="258"/>
        <v>0</v>
      </c>
      <c r="CM329" s="33">
        <v>0</v>
      </c>
      <c r="CN329" s="33">
        <f t="shared" si="259"/>
        <v>0</v>
      </c>
      <c r="CO329" s="15">
        <f>IF(Table1[[#This Row],[Check 4 Status]]="Continued", Table1[[#This Row],[Check 4 Students Summer]], 0)</f>
        <v>0</v>
      </c>
      <c r="CP329" s="20">
        <f>Table1[[#This Row],[Check 4 Per Student Savings]]*CO329</f>
        <v>0</v>
      </c>
      <c r="CQ329" s="32">
        <f>IF(Table1[[#This Row],[Check 4 Status]]="Continued", Table1[[#This Row],[Check 4 Students Fall]], 0)</f>
        <v>0</v>
      </c>
      <c r="CR329" s="33">
        <f>Table1[[#This Row],[Check 4 Per Student Savings]]*CQ329</f>
        <v>0</v>
      </c>
      <c r="CS329" s="15">
        <f>IF(Table1[[#This Row],[Check 4 Status]]="Continued", Table1[[#This Row],[Check 4 Students Spring]], 0)</f>
        <v>0</v>
      </c>
      <c r="CT329" s="20">
        <f>Table1[[#This Row],[Check 4 Per Student Savings]]*CS329</f>
        <v>0</v>
      </c>
      <c r="CU329" s="89">
        <f t="shared" si="260"/>
        <v>0</v>
      </c>
      <c r="CV329" s="20">
        <f t="shared" si="261"/>
        <v>0</v>
      </c>
      <c r="CW329" s="20" t="s">
        <v>858</v>
      </c>
      <c r="CX329" s="15">
        <v>0</v>
      </c>
      <c r="CY329" s="15">
        <v>0</v>
      </c>
      <c r="CZ329" s="15">
        <v>0</v>
      </c>
      <c r="DA329" s="15">
        <f t="shared" si="262"/>
        <v>0</v>
      </c>
      <c r="DB329" s="20">
        <v>0</v>
      </c>
      <c r="DC329" s="20">
        <f t="shared" si="263"/>
        <v>0</v>
      </c>
      <c r="DD329" s="23" t="s">
        <v>1116</v>
      </c>
      <c r="DE329" s="15">
        <f>IF(Table1[[#This Row],[Check 5 Status]]="Continued", Table1[[#This Row],[Check 5 Students Summer]], 0)</f>
        <v>0</v>
      </c>
      <c r="DF329" s="20">
        <f>Table1[[#This Row],[Check 5 Per Student Savings]]*DE329</f>
        <v>0</v>
      </c>
      <c r="DG329" s="15">
        <f>IF(Table1[[#This Row],[Check 5 Status]]="Continued", Table1[[#This Row],[Check 5 Students Fall]], 0)</f>
        <v>0</v>
      </c>
      <c r="DH329" s="20">
        <f>Table1[[#This Row],[Check 5 Per Student Savings]]*DG329</f>
        <v>0</v>
      </c>
      <c r="DI329" s="15">
        <f>IF(Table1[[#This Row],[Check 5 Status]]="Continued", Table1[[#This Row],[Check 5 Students Spring]], 0)</f>
        <v>0</v>
      </c>
      <c r="DJ329" s="20">
        <f>Table1[[#This Row],[Check 5 Per Student Savings]]*DI329</f>
        <v>0</v>
      </c>
      <c r="DK329" s="15">
        <f t="shared" si="264"/>
        <v>0</v>
      </c>
      <c r="DL329" s="20">
        <f t="shared" si="265"/>
        <v>0</v>
      </c>
      <c r="DM329" s="20" t="s">
        <v>858</v>
      </c>
      <c r="DN329" s="15">
        <v>0</v>
      </c>
      <c r="DO329" s="15">
        <v>0</v>
      </c>
      <c r="DP329" s="15">
        <v>0</v>
      </c>
      <c r="DQ329" s="15">
        <f t="shared" si="266"/>
        <v>0</v>
      </c>
      <c r="DR329" s="20">
        <v>0</v>
      </c>
      <c r="DS329" s="20">
        <f t="shared" si="267"/>
        <v>0</v>
      </c>
      <c r="DT329" s="23" t="s">
        <v>1116</v>
      </c>
      <c r="DU329" s="15">
        <f>IF(Table1[[#This Row],[Check 6 Status]]="Continued", Table1[[#This Row],[Check 6 Students Summer]], 0)</f>
        <v>0</v>
      </c>
      <c r="DV329" s="20">
        <f>Table1[[#This Row],[Check 6 Per Student Savings]]*DU329</f>
        <v>0</v>
      </c>
      <c r="DW329" s="15">
        <f>IF(Table1[[#This Row],[Check 6 Status]]="Continued", Table1[[#This Row],[Check 6 Students Fall]], 0)</f>
        <v>0</v>
      </c>
      <c r="DX329" s="20">
        <f>Table1[[#This Row],[Check 6 Per Student Savings]]*DW329</f>
        <v>0</v>
      </c>
      <c r="DY329" s="15">
        <f>IF(Table1[[#This Row],[Check 6 Status]]="Continued", Table1[[#This Row],[Check 6 Students Spring]], 0)</f>
        <v>0</v>
      </c>
      <c r="DZ329" s="20">
        <f>Table1[[#This Row],[Check 6 Per Student Savings]]*DY329</f>
        <v>0</v>
      </c>
      <c r="EA329" s="15">
        <f t="shared" si="268"/>
        <v>0</v>
      </c>
      <c r="EB329" s="20">
        <f t="shared" si="269"/>
        <v>0</v>
      </c>
      <c r="EC329" s="15">
        <v>0</v>
      </c>
      <c r="ED329" s="20">
        <v>0</v>
      </c>
      <c r="EE329" s="15">
        <v>0</v>
      </c>
      <c r="EF329" s="13"/>
      <c r="EG329" s="13"/>
      <c r="EH329" s="13"/>
      <c r="EI329" s="13"/>
      <c r="EJ329" s="13"/>
      <c r="EK329" s="13"/>
      <c r="EL329" s="13"/>
      <c r="ET329" s="15"/>
      <c r="EU329" s="20"/>
      <c r="EV329" s="15"/>
      <c r="EW329" s="15"/>
      <c r="FB329" s="13"/>
      <c r="FC329" s="13"/>
      <c r="FD329" s="13"/>
      <c r="FE329" s="13"/>
    </row>
    <row r="330" spans="1:161" x14ac:dyDescent="0.25">
      <c r="A330" s="116" t="s">
        <v>1366</v>
      </c>
      <c r="B330" s="125" t="s">
        <v>1269</v>
      </c>
      <c r="C330" s="23" t="s">
        <v>3</v>
      </c>
      <c r="D330" s="36" t="s">
        <v>856</v>
      </c>
      <c r="E330" s="13" t="s">
        <v>177</v>
      </c>
      <c r="F330" s="52">
        <v>4800</v>
      </c>
      <c r="G330" s="23" t="s">
        <v>1116</v>
      </c>
      <c r="H330" s="13" t="s">
        <v>929</v>
      </c>
      <c r="I330" s="13" t="s">
        <v>445</v>
      </c>
      <c r="J330" s="13" t="s">
        <v>1367</v>
      </c>
      <c r="K330" s="13" t="s">
        <v>447</v>
      </c>
      <c r="L330" s="28" t="s">
        <v>448</v>
      </c>
      <c r="M330" s="13" t="s">
        <v>857</v>
      </c>
      <c r="N330" s="13" t="s">
        <v>857</v>
      </c>
      <c r="O330" s="13" t="s">
        <v>857</v>
      </c>
      <c r="P330" s="15">
        <v>0</v>
      </c>
      <c r="Q330" s="15">
        <v>0</v>
      </c>
      <c r="R330" s="20">
        <v>0</v>
      </c>
      <c r="S330" s="15">
        <v>0</v>
      </c>
      <c r="T330" s="15">
        <v>0</v>
      </c>
      <c r="U330" s="15">
        <v>0</v>
      </c>
      <c r="V330" s="13" t="s">
        <v>1116</v>
      </c>
      <c r="W330" s="20" t="s">
        <v>144</v>
      </c>
      <c r="X330" s="20"/>
      <c r="Y330" s="20"/>
      <c r="Z330" s="30" t="s">
        <v>145</v>
      </c>
      <c r="AA330" s="15">
        <f t="shared" si="270"/>
        <v>0</v>
      </c>
      <c r="AB330" s="20" t="s">
        <v>857</v>
      </c>
      <c r="AC330" s="20" t="s">
        <v>857</v>
      </c>
      <c r="AD330" s="20" t="s">
        <v>857</v>
      </c>
      <c r="AE330" s="20" t="s">
        <v>857</v>
      </c>
      <c r="AF330" s="20" t="s">
        <v>857</v>
      </c>
      <c r="AG330" s="20" t="s">
        <v>857</v>
      </c>
      <c r="AH330" s="20" t="s">
        <v>857</v>
      </c>
      <c r="AI330" s="20" t="s">
        <v>857</v>
      </c>
      <c r="AJ330" s="20" t="s">
        <v>857</v>
      </c>
      <c r="AK330" s="20" t="s">
        <v>857</v>
      </c>
      <c r="AL330" s="20" t="s">
        <v>857</v>
      </c>
      <c r="AM330" s="20" t="s">
        <v>857</v>
      </c>
      <c r="AN330" s="20" t="s">
        <v>857</v>
      </c>
      <c r="AO330" s="20" t="s">
        <v>857</v>
      </c>
      <c r="AP330" s="20" t="s">
        <v>857</v>
      </c>
      <c r="AQ330" s="20" t="s">
        <v>857</v>
      </c>
      <c r="AR330" s="20" t="s">
        <v>857</v>
      </c>
      <c r="AS330" s="20" t="s">
        <v>857</v>
      </c>
      <c r="AT330" s="20" t="s">
        <v>857</v>
      </c>
      <c r="AU330" s="20" t="s">
        <v>857</v>
      </c>
      <c r="AV330" s="20" t="s">
        <v>857</v>
      </c>
      <c r="AW330" s="20" t="s">
        <v>857</v>
      </c>
      <c r="AX330" s="20" t="s">
        <v>857</v>
      </c>
      <c r="AY330" s="20" t="s">
        <v>857</v>
      </c>
      <c r="AZ330" s="20" t="s">
        <v>857</v>
      </c>
      <c r="BA330" s="20" t="s">
        <v>857</v>
      </c>
      <c r="BB330" s="20" t="s">
        <v>857</v>
      </c>
      <c r="BC330" s="13" t="s">
        <v>858</v>
      </c>
      <c r="BD330" s="15">
        <v>0</v>
      </c>
      <c r="BE330" s="15">
        <v>0</v>
      </c>
      <c r="BF330" s="15">
        <v>0</v>
      </c>
      <c r="BG330" s="16">
        <f t="shared" si="246"/>
        <v>0</v>
      </c>
      <c r="BH330" s="16">
        <f t="shared" si="247"/>
        <v>0</v>
      </c>
      <c r="BI330" s="20">
        <f>Table1[[#This Row],[Check 2 Students Total]]*Table1[[#This Row],[Summer 2018 Price Check]]</f>
        <v>0</v>
      </c>
      <c r="BJ330" s="15">
        <v>0</v>
      </c>
      <c r="BK330" s="15">
        <v>0</v>
      </c>
      <c r="BL330" s="15">
        <v>0</v>
      </c>
      <c r="BM330" s="15">
        <v>0</v>
      </c>
      <c r="BN330" s="15">
        <v>0</v>
      </c>
      <c r="BO330" s="33">
        <f>Table1[[#This Row],[Summer 2018 Price Check]]*Table1[[#This Row],[Spring 2019 Students]]</f>
        <v>0</v>
      </c>
      <c r="BP330" s="16">
        <f t="shared" si="253"/>
        <v>0</v>
      </c>
      <c r="BQ330" s="20">
        <f t="shared" si="254"/>
        <v>0</v>
      </c>
      <c r="BR330" s="13" t="s">
        <v>858</v>
      </c>
      <c r="BS330" s="15">
        <v>0</v>
      </c>
      <c r="BT330" s="15">
        <v>0</v>
      </c>
      <c r="BU330" s="15">
        <v>0</v>
      </c>
      <c r="BV330" s="15">
        <f t="shared" si="252"/>
        <v>0</v>
      </c>
      <c r="BW330" s="15">
        <v>0</v>
      </c>
      <c r="BX330" s="33">
        <v>0</v>
      </c>
      <c r="BY330" s="13" t="s">
        <v>1116</v>
      </c>
      <c r="BZ330" s="32">
        <f>IF(Table1[[#This Row],[Check 3 Status]]="Continued", Table1[[#This Row],[Check 3 Students Summer]], 0)</f>
        <v>0</v>
      </c>
      <c r="CA330" s="33">
        <f>Table1[[#This Row],[Check 3 Per Student Savings]]*BZ330</f>
        <v>0</v>
      </c>
      <c r="CB330" s="32">
        <f>IF(Table1[[#This Row],[Check 3 Status]]="Continued", Table1[[#This Row],[Check 3 Students Fall]], 0)</f>
        <v>0</v>
      </c>
      <c r="CC330" s="33">
        <f>Table1[[#This Row],[Check 3 Per Student Savings]]*CB330</f>
        <v>0</v>
      </c>
      <c r="CD330" s="32">
        <f>IF(Table1[[#This Row],[Check 3 Status]]="Continued", Table1[[#This Row],[Check 3 Students Spring]], 0)</f>
        <v>0</v>
      </c>
      <c r="CE330" s="33">
        <f>Table1[[#This Row],[Check 3 Per Student Savings]]*CD330</f>
        <v>0</v>
      </c>
      <c r="CF330" s="32">
        <f t="shared" si="256"/>
        <v>0</v>
      </c>
      <c r="CG330" s="33">
        <f t="shared" si="257"/>
        <v>0</v>
      </c>
      <c r="CH330" s="33" t="s">
        <v>858</v>
      </c>
      <c r="CI330" s="32">
        <v>0</v>
      </c>
      <c r="CJ330" s="32">
        <v>0</v>
      </c>
      <c r="CK330" s="32">
        <v>0</v>
      </c>
      <c r="CL330" s="32">
        <f t="shared" si="258"/>
        <v>0</v>
      </c>
      <c r="CM330" s="33">
        <v>0</v>
      </c>
      <c r="CN330" s="33">
        <f t="shared" si="259"/>
        <v>0</v>
      </c>
      <c r="CO330" s="15">
        <f>IF(Table1[[#This Row],[Check 4 Status]]="Continued", Table1[[#This Row],[Check 4 Students Summer]], 0)</f>
        <v>0</v>
      </c>
      <c r="CP330" s="20">
        <f>Table1[[#This Row],[Check 4 Per Student Savings]]*CO330</f>
        <v>0</v>
      </c>
      <c r="CQ330" s="32">
        <f>IF(Table1[[#This Row],[Check 4 Status]]="Continued", Table1[[#This Row],[Check 4 Students Fall]], 0)</f>
        <v>0</v>
      </c>
      <c r="CR330" s="33">
        <f>Table1[[#This Row],[Check 4 Per Student Savings]]*CQ330</f>
        <v>0</v>
      </c>
      <c r="CS330" s="15">
        <f>IF(Table1[[#This Row],[Check 4 Status]]="Continued", Table1[[#This Row],[Check 4 Students Spring]], 0)</f>
        <v>0</v>
      </c>
      <c r="CT330" s="20">
        <f>Table1[[#This Row],[Check 4 Per Student Savings]]*CS330</f>
        <v>0</v>
      </c>
      <c r="CU330" s="89">
        <f t="shared" si="260"/>
        <v>0</v>
      </c>
      <c r="CV330" s="20">
        <f t="shared" si="261"/>
        <v>0</v>
      </c>
      <c r="CW330" s="20" t="s">
        <v>858</v>
      </c>
      <c r="CX330" s="15">
        <v>0</v>
      </c>
      <c r="CY330" s="15">
        <v>0</v>
      </c>
      <c r="CZ330" s="15">
        <v>0</v>
      </c>
      <c r="DA330" s="15">
        <f t="shared" si="262"/>
        <v>0</v>
      </c>
      <c r="DB330" s="20">
        <v>0</v>
      </c>
      <c r="DC330" s="20">
        <f t="shared" si="263"/>
        <v>0</v>
      </c>
      <c r="DD330" s="23" t="s">
        <v>1116</v>
      </c>
      <c r="DE330" s="15">
        <f>IF(Table1[[#This Row],[Check 5 Status]]="Continued", Table1[[#This Row],[Check 5 Students Summer]], 0)</f>
        <v>0</v>
      </c>
      <c r="DF330" s="20">
        <f>Table1[[#This Row],[Check 5 Per Student Savings]]*DE330</f>
        <v>0</v>
      </c>
      <c r="DG330" s="15">
        <f>IF(Table1[[#This Row],[Check 5 Status]]="Continued", Table1[[#This Row],[Check 5 Students Fall]], 0)</f>
        <v>0</v>
      </c>
      <c r="DH330" s="20">
        <f>Table1[[#This Row],[Check 5 Per Student Savings]]*DG330</f>
        <v>0</v>
      </c>
      <c r="DI330" s="15">
        <f>IF(Table1[[#This Row],[Check 5 Status]]="Continued", Table1[[#This Row],[Check 5 Students Spring]], 0)</f>
        <v>0</v>
      </c>
      <c r="DJ330" s="20">
        <f>Table1[[#This Row],[Check 5 Per Student Savings]]*DI330</f>
        <v>0</v>
      </c>
      <c r="DK330" s="15">
        <f t="shared" si="264"/>
        <v>0</v>
      </c>
      <c r="DL330" s="20">
        <f t="shared" si="265"/>
        <v>0</v>
      </c>
      <c r="DM330" s="20" t="s">
        <v>858</v>
      </c>
      <c r="DN330" s="15">
        <v>0</v>
      </c>
      <c r="DO330" s="15">
        <v>0</v>
      </c>
      <c r="DP330" s="15">
        <v>0</v>
      </c>
      <c r="DQ330" s="15">
        <f t="shared" si="266"/>
        <v>0</v>
      </c>
      <c r="DR330" s="20">
        <v>0</v>
      </c>
      <c r="DS330" s="20">
        <f t="shared" si="267"/>
        <v>0</v>
      </c>
      <c r="DT330" s="23" t="s">
        <v>1116</v>
      </c>
      <c r="DU330" s="15">
        <f>IF(Table1[[#This Row],[Check 6 Status]]="Continued", Table1[[#This Row],[Check 6 Students Summer]], 0)</f>
        <v>0</v>
      </c>
      <c r="DV330" s="20">
        <f>Table1[[#This Row],[Check 6 Per Student Savings]]*DU330</f>
        <v>0</v>
      </c>
      <c r="DW330" s="15">
        <f>IF(Table1[[#This Row],[Check 6 Status]]="Continued", Table1[[#This Row],[Check 6 Students Fall]], 0)</f>
        <v>0</v>
      </c>
      <c r="DX330" s="20">
        <f>Table1[[#This Row],[Check 6 Per Student Savings]]*DW330</f>
        <v>0</v>
      </c>
      <c r="DY330" s="15">
        <f>IF(Table1[[#This Row],[Check 6 Status]]="Continued", Table1[[#This Row],[Check 6 Students Spring]], 0)</f>
        <v>0</v>
      </c>
      <c r="DZ330" s="20">
        <f>Table1[[#This Row],[Check 6 Per Student Savings]]*DY330</f>
        <v>0</v>
      </c>
      <c r="EA330" s="15">
        <f t="shared" si="268"/>
        <v>0</v>
      </c>
      <c r="EB330" s="20">
        <f t="shared" si="269"/>
        <v>0</v>
      </c>
      <c r="EC330" s="15">
        <v>0</v>
      </c>
      <c r="ED330" s="20">
        <v>0</v>
      </c>
      <c r="EE330" s="15">
        <v>0</v>
      </c>
      <c r="EF330" s="13"/>
      <c r="EG330" s="13"/>
      <c r="EH330" s="13"/>
      <c r="EI330" s="13"/>
      <c r="EJ330" s="13"/>
      <c r="EK330" s="13"/>
      <c r="EL330" s="13"/>
      <c r="ET330" s="15"/>
      <c r="EU330" s="20"/>
      <c r="EV330" s="15"/>
      <c r="EW330" s="15"/>
      <c r="FB330" s="13"/>
      <c r="FC330" s="13"/>
      <c r="FD330" s="13"/>
      <c r="FE330" s="13"/>
    </row>
    <row r="331" spans="1:161" x14ac:dyDescent="0.25">
      <c r="A331" s="116" t="s">
        <v>1368</v>
      </c>
      <c r="B331" s="125" t="s">
        <v>1269</v>
      </c>
      <c r="C331" s="23" t="s">
        <v>3</v>
      </c>
      <c r="D331" s="36" t="s">
        <v>856</v>
      </c>
      <c r="E331" s="13" t="s">
        <v>279</v>
      </c>
      <c r="F331" s="52">
        <v>4800</v>
      </c>
      <c r="G331" s="23" t="s">
        <v>1270</v>
      </c>
      <c r="H331" s="13" t="s">
        <v>1369</v>
      </c>
      <c r="I331" s="13" t="s">
        <v>738</v>
      </c>
      <c r="J331" s="13" t="s">
        <v>1370</v>
      </c>
      <c r="K331" s="13" t="s">
        <v>1371</v>
      </c>
      <c r="L331" s="28" t="s">
        <v>643</v>
      </c>
      <c r="M331" s="13" t="s">
        <v>857</v>
      </c>
      <c r="N331" s="13" t="s">
        <v>857</v>
      </c>
      <c r="O331" s="13" t="s">
        <v>857</v>
      </c>
      <c r="P331" s="15">
        <v>0</v>
      </c>
      <c r="Q331" s="15">
        <v>0</v>
      </c>
      <c r="R331" s="20">
        <v>0</v>
      </c>
      <c r="S331" s="15">
        <v>0</v>
      </c>
      <c r="T331" s="15">
        <v>0</v>
      </c>
      <c r="U331" s="15">
        <v>0</v>
      </c>
      <c r="V331" s="13" t="s">
        <v>1270</v>
      </c>
      <c r="W331" s="20" t="s">
        <v>144</v>
      </c>
      <c r="X331" s="20"/>
      <c r="Y331" s="20"/>
      <c r="Z331" s="30" t="s">
        <v>145</v>
      </c>
      <c r="AA331" s="15">
        <f t="shared" si="270"/>
        <v>0</v>
      </c>
      <c r="AB331" s="20" t="s">
        <v>857</v>
      </c>
      <c r="AC331" s="20" t="s">
        <v>857</v>
      </c>
      <c r="AD331" s="20" t="s">
        <v>857</v>
      </c>
      <c r="AE331" s="20" t="s">
        <v>857</v>
      </c>
      <c r="AF331" s="20" t="s">
        <v>857</v>
      </c>
      <c r="AG331" s="20" t="s">
        <v>857</v>
      </c>
      <c r="AH331" s="20" t="s">
        <v>857</v>
      </c>
      <c r="AI331" s="20" t="s">
        <v>857</v>
      </c>
      <c r="AJ331" s="20" t="s">
        <v>857</v>
      </c>
      <c r="AK331" s="20" t="s">
        <v>857</v>
      </c>
      <c r="AL331" s="20" t="s">
        <v>857</v>
      </c>
      <c r="AM331" s="20" t="s">
        <v>857</v>
      </c>
      <c r="AN331" s="20" t="s">
        <v>857</v>
      </c>
      <c r="AO331" s="20" t="s">
        <v>857</v>
      </c>
      <c r="AP331" s="20" t="s">
        <v>857</v>
      </c>
      <c r="AQ331" s="20" t="s">
        <v>857</v>
      </c>
      <c r="AR331" s="20" t="s">
        <v>857</v>
      </c>
      <c r="AS331" s="20" t="s">
        <v>857</v>
      </c>
      <c r="AT331" s="20" t="s">
        <v>857</v>
      </c>
      <c r="AU331" s="20" t="s">
        <v>857</v>
      </c>
      <c r="AV331" s="20" t="s">
        <v>857</v>
      </c>
      <c r="AW331" s="20" t="s">
        <v>857</v>
      </c>
      <c r="AX331" s="20" t="s">
        <v>857</v>
      </c>
      <c r="AY331" s="20" t="s">
        <v>857</v>
      </c>
      <c r="AZ331" s="20" t="s">
        <v>857</v>
      </c>
      <c r="BA331" s="20" t="s">
        <v>857</v>
      </c>
      <c r="BB331" s="20" t="s">
        <v>857</v>
      </c>
      <c r="BC331" s="13" t="s">
        <v>858</v>
      </c>
      <c r="BD331" s="15">
        <v>0</v>
      </c>
      <c r="BE331" s="15">
        <v>0</v>
      </c>
      <c r="BF331" s="15">
        <v>0</v>
      </c>
      <c r="BG331" s="16">
        <f t="shared" si="246"/>
        <v>0</v>
      </c>
      <c r="BH331" s="16">
        <f t="shared" si="247"/>
        <v>0</v>
      </c>
      <c r="BI331" s="20">
        <f>Table1[[#This Row],[Check 2 Students Total]]*Table1[[#This Row],[Summer 2018 Price Check]]</f>
        <v>0</v>
      </c>
      <c r="BJ331" s="15">
        <v>0</v>
      </c>
      <c r="BK331" s="15">
        <v>0</v>
      </c>
      <c r="BL331" s="15">
        <v>0</v>
      </c>
      <c r="BM331" s="15">
        <v>0</v>
      </c>
      <c r="BN331" s="15">
        <v>0</v>
      </c>
      <c r="BO331" s="33">
        <f>Table1[[#This Row],[Summer 2018 Price Check]]*Table1[[#This Row],[Spring 2019 Students]]</f>
        <v>0</v>
      </c>
      <c r="BP331" s="16">
        <f t="shared" si="253"/>
        <v>0</v>
      </c>
      <c r="BQ331" s="20">
        <f t="shared" si="254"/>
        <v>0</v>
      </c>
      <c r="BR331" s="13" t="s">
        <v>858</v>
      </c>
      <c r="BS331" s="15">
        <v>0</v>
      </c>
      <c r="BT331" s="15">
        <v>0</v>
      </c>
      <c r="BU331" s="15">
        <v>0</v>
      </c>
      <c r="BV331" s="15">
        <f t="shared" si="252"/>
        <v>0</v>
      </c>
      <c r="BW331" s="15">
        <v>0</v>
      </c>
      <c r="BX331" s="33">
        <v>0</v>
      </c>
      <c r="BY331" s="13" t="s">
        <v>1270</v>
      </c>
      <c r="BZ331" s="32">
        <f>IF(Table1[[#This Row],[Check 3 Status]]="Continued", Table1[[#This Row],[Check 3 Students Summer]], 0)</f>
        <v>0</v>
      </c>
      <c r="CA331" s="33">
        <f>Table1[[#This Row],[Check 3 Per Student Savings]]*BZ331</f>
        <v>0</v>
      </c>
      <c r="CB331" s="32">
        <f>IF(Table1[[#This Row],[Check 3 Status]]="Continued", Table1[[#This Row],[Check 3 Students Fall]], 0)</f>
        <v>0</v>
      </c>
      <c r="CC331" s="33">
        <f>Table1[[#This Row],[Check 3 Per Student Savings]]*CB331</f>
        <v>0</v>
      </c>
      <c r="CD331" s="32">
        <f>IF(Table1[[#This Row],[Check 3 Status]]="Continued", Table1[[#This Row],[Check 3 Students Spring]], 0)</f>
        <v>0</v>
      </c>
      <c r="CE331" s="33">
        <f>Table1[[#This Row],[Check 3 Per Student Savings]]*CD331</f>
        <v>0</v>
      </c>
      <c r="CF331" s="32">
        <f t="shared" si="256"/>
        <v>0</v>
      </c>
      <c r="CG331" s="33">
        <f t="shared" si="257"/>
        <v>0</v>
      </c>
      <c r="CH331" s="33" t="s">
        <v>858</v>
      </c>
      <c r="CI331" s="32">
        <v>0</v>
      </c>
      <c r="CJ331" s="32">
        <v>0</v>
      </c>
      <c r="CK331" s="32">
        <v>0</v>
      </c>
      <c r="CL331" s="32">
        <f t="shared" si="258"/>
        <v>0</v>
      </c>
      <c r="CM331" s="33">
        <v>0</v>
      </c>
      <c r="CN331" s="33">
        <f t="shared" si="259"/>
        <v>0</v>
      </c>
      <c r="CO331" s="15">
        <f>IF(Table1[[#This Row],[Check 4 Status]]="Continued", Table1[[#This Row],[Check 4 Students Summer]], 0)</f>
        <v>0</v>
      </c>
      <c r="CP331" s="20">
        <f>Table1[[#This Row],[Check 4 Per Student Savings]]*CO331</f>
        <v>0</v>
      </c>
      <c r="CQ331" s="32">
        <f>IF(Table1[[#This Row],[Check 4 Status]]="Continued", Table1[[#This Row],[Check 4 Students Fall]], 0)</f>
        <v>0</v>
      </c>
      <c r="CR331" s="33">
        <f>Table1[[#This Row],[Check 4 Per Student Savings]]*CQ331</f>
        <v>0</v>
      </c>
      <c r="CS331" s="15">
        <f>IF(Table1[[#This Row],[Check 4 Status]]="Continued", Table1[[#This Row],[Check 4 Students Spring]], 0)</f>
        <v>0</v>
      </c>
      <c r="CT331" s="20">
        <f>Table1[[#This Row],[Check 4 Per Student Savings]]*CS331</f>
        <v>0</v>
      </c>
      <c r="CU331" s="89">
        <f t="shared" si="260"/>
        <v>0</v>
      </c>
      <c r="CV331" s="20">
        <f t="shared" si="261"/>
        <v>0</v>
      </c>
      <c r="CW331" s="20" t="s">
        <v>858</v>
      </c>
      <c r="CX331" s="15">
        <v>0</v>
      </c>
      <c r="CY331" s="15">
        <v>0</v>
      </c>
      <c r="CZ331" s="15">
        <v>0</v>
      </c>
      <c r="DA331" s="15">
        <f t="shared" si="262"/>
        <v>0</v>
      </c>
      <c r="DB331" s="20">
        <v>0</v>
      </c>
      <c r="DC331" s="20">
        <f t="shared" si="263"/>
        <v>0</v>
      </c>
      <c r="DD331" s="23" t="s">
        <v>1270</v>
      </c>
      <c r="DE331" s="15">
        <f>IF(Table1[[#This Row],[Check 5 Status]]="Continued", Table1[[#This Row],[Check 5 Students Summer]], 0)</f>
        <v>0</v>
      </c>
      <c r="DF331" s="20">
        <f>Table1[[#This Row],[Check 5 Per Student Savings]]*DE331</f>
        <v>0</v>
      </c>
      <c r="DG331" s="15">
        <f>IF(Table1[[#This Row],[Check 5 Status]]="Continued", Table1[[#This Row],[Check 5 Students Fall]], 0)</f>
        <v>0</v>
      </c>
      <c r="DH331" s="20">
        <f>Table1[[#This Row],[Check 5 Per Student Savings]]*DG331</f>
        <v>0</v>
      </c>
      <c r="DI331" s="15">
        <f>IF(Table1[[#This Row],[Check 5 Status]]="Continued", Table1[[#This Row],[Check 5 Students Spring]], 0)</f>
        <v>0</v>
      </c>
      <c r="DJ331" s="20">
        <f>Table1[[#This Row],[Check 5 Per Student Savings]]*DI331</f>
        <v>0</v>
      </c>
      <c r="DK331" s="15">
        <f t="shared" si="264"/>
        <v>0</v>
      </c>
      <c r="DL331" s="20">
        <f t="shared" si="265"/>
        <v>0</v>
      </c>
      <c r="DM331" s="20" t="s">
        <v>858</v>
      </c>
      <c r="DN331" s="15">
        <v>0</v>
      </c>
      <c r="DO331" s="15">
        <v>0</v>
      </c>
      <c r="DP331" s="15">
        <v>0</v>
      </c>
      <c r="DQ331" s="15">
        <f t="shared" si="266"/>
        <v>0</v>
      </c>
      <c r="DR331" s="20">
        <v>0</v>
      </c>
      <c r="DS331" s="20">
        <f t="shared" si="267"/>
        <v>0</v>
      </c>
      <c r="DT331" s="23" t="s">
        <v>1270</v>
      </c>
      <c r="DU331" s="15">
        <f>IF(Table1[[#This Row],[Check 6 Status]]="Continued", Table1[[#This Row],[Check 6 Students Summer]], 0)</f>
        <v>0</v>
      </c>
      <c r="DV331" s="20">
        <f>Table1[[#This Row],[Check 6 Per Student Savings]]*DU331</f>
        <v>0</v>
      </c>
      <c r="DW331" s="15">
        <f>IF(Table1[[#This Row],[Check 6 Status]]="Continued", Table1[[#This Row],[Check 6 Students Fall]], 0)</f>
        <v>0</v>
      </c>
      <c r="DX331" s="20">
        <f>Table1[[#This Row],[Check 6 Per Student Savings]]*DW331</f>
        <v>0</v>
      </c>
      <c r="DY331" s="15">
        <f>IF(Table1[[#This Row],[Check 6 Status]]="Continued", Table1[[#This Row],[Check 6 Students Spring]], 0)</f>
        <v>0</v>
      </c>
      <c r="DZ331" s="20">
        <f>Table1[[#This Row],[Check 6 Per Student Savings]]*DY331</f>
        <v>0</v>
      </c>
      <c r="EA331" s="15">
        <f t="shared" si="268"/>
        <v>0</v>
      </c>
      <c r="EB331" s="20">
        <f t="shared" si="269"/>
        <v>0</v>
      </c>
      <c r="EC331" s="15">
        <v>0</v>
      </c>
      <c r="ED331" s="20">
        <v>0</v>
      </c>
      <c r="EE331" s="15">
        <v>0</v>
      </c>
      <c r="EF331" s="13"/>
      <c r="EG331" s="13"/>
      <c r="EH331" s="13"/>
      <c r="EI331" s="13"/>
      <c r="EJ331" s="13"/>
      <c r="EK331" s="13"/>
      <c r="EL331" s="13"/>
      <c r="ET331" s="15"/>
      <c r="EU331" s="20"/>
      <c r="EV331" s="15"/>
      <c r="EW331" s="15"/>
      <c r="FB331" s="13"/>
      <c r="FC331" s="13"/>
      <c r="FD331" s="13"/>
      <c r="FE331" s="13"/>
    </row>
    <row r="332" spans="1:161" x14ac:dyDescent="0.25">
      <c r="A332" s="116" t="s">
        <v>1372</v>
      </c>
      <c r="B332" s="125" t="s">
        <v>1269</v>
      </c>
      <c r="C332" s="23" t="s">
        <v>3</v>
      </c>
      <c r="D332" s="36" t="s">
        <v>856</v>
      </c>
      <c r="E332" s="124" t="s">
        <v>279</v>
      </c>
      <c r="F332" s="52">
        <v>2800</v>
      </c>
      <c r="G332" s="23" t="s">
        <v>1116</v>
      </c>
      <c r="H332" s="13" t="s">
        <v>1373</v>
      </c>
      <c r="I332" s="13" t="s">
        <v>1374</v>
      </c>
      <c r="J332" s="13" t="s">
        <v>537</v>
      </c>
      <c r="K332" s="13" t="s">
        <v>1060</v>
      </c>
      <c r="L332" s="28" t="s">
        <v>201</v>
      </c>
      <c r="M332" s="13" t="s">
        <v>857</v>
      </c>
      <c r="N332" s="13" t="s">
        <v>857</v>
      </c>
      <c r="O332" s="13" t="s">
        <v>857</v>
      </c>
      <c r="P332" s="128">
        <v>0</v>
      </c>
      <c r="Q332" s="15">
        <v>0</v>
      </c>
      <c r="R332" s="131">
        <v>0</v>
      </c>
      <c r="S332" s="15">
        <v>0</v>
      </c>
      <c r="T332" s="15">
        <v>0</v>
      </c>
      <c r="U332" s="15">
        <v>0</v>
      </c>
      <c r="V332" s="13" t="s">
        <v>1116</v>
      </c>
      <c r="W332" s="20" t="s">
        <v>144</v>
      </c>
      <c r="X332" s="20"/>
      <c r="Y332" s="20"/>
      <c r="Z332" s="30" t="s">
        <v>145</v>
      </c>
      <c r="AA332" s="15">
        <f t="shared" si="270"/>
        <v>0</v>
      </c>
      <c r="AB332" s="20" t="s">
        <v>857</v>
      </c>
      <c r="AC332" s="20" t="s">
        <v>857</v>
      </c>
      <c r="AD332" s="20" t="s">
        <v>857</v>
      </c>
      <c r="AE332" s="20" t="s">
        <v>857</v>
      </c>
      <c r="AF332" s="20" t="s">
        <v>857</v>
      </c>
      <c r="AG332" s="20" t="s">
        <v>857</v>
      </c>
      <c r="AH332" s="20" t="s">
        <v>857</v>
      </c>
      <c r="AI332" s="20" t="s">
        <v>857</v>
      </c>
      <c r="AJ332" s="20" t="s">
        <v>857</v>
      </c>
      <c r="AK332" s="20" t="s">
        <v>857</v>
      </c>
      <c r="AL332" s="20" t="s">
        <v>857</v>
      </c>
      <c r="AM332" s="20" t="s">
        <v>857</v>
      </c>
      <c r="AN332" s="20" t="s">
        <v>857</v>
      </c>
      <c r="AO332" s="20" t="s">
        <v>857</v>
      </c>
      <c r="AP332" s="20" t="s">
        <v>857</v>
      </c>
      <c r="AQ332" s="20" t="s">
        <v>857</v>
      </c>
      <c r="AR332" s="20" t="s">
        <v>857</v>
      </c>
      <c r="AS332" s="20" t="s">
        <v>857</v>
      </c>
      <c r="AT332" s="20" t="s">
        <v>857</v>
      </c>
      <c r="AU332" s="20" t="s">
        <v>857</v>
      </c>
      <c r="AV332" s="20" t="s">
        <v>857</v>
      </c>
      <c r="AW332" s="20" t="s">
        <v>857</v>
      </c>
      <c r="AX332" s="20" t="s">
        <v>857</v>
      </c>
      <c r="AY332" s="20" t="s">
        <v>857</v>
      </c>
      <c r="AZ332" s="20" t="s">
        <v>857</v>
      </c>
      <c r="BA332" s="20" t="s">
        <v>857</v>
      </c>
      <c r="BB332" s="20" t="s">
        <v>857</v>
      </c>
      <c r="BC332" s="13" t="s">
        <v>858</v>
      </c>
      <c r="BD332" s="15">
        <v>0</v>
      </c>
      <c r="BE332" s="15">
        <v>0</v>
      </c>
      <c r="BF332" s="15">
        <v>0</v>
      </c>
      <c r="BG332" s="16">
        <f t="shared" si="246"/>
        <v>0</v>
      </c>
      <c r="BH332" s="16">
        <f t="shared" si="247"/>
        <v>0</v>
      </c>
      <c r="BI332" s="20">
        <f>Table1[[#This Row],[Check 2 Students Total]]*Table1[[#This Row],[Summer 2018 Price Check]]</f>
        <v>0</v>
      </c>
      <c r="BJ332" s="15">
        <v>0</v>
      </c>
      <c r="BK332" s="15">
        <v>0</v>
      </c>
      <c r="BL332" s="15">
        <v>0</v>
      </c>
      <c r="BM332" s="15">
        <v>0</v>
      </c>
      <c r="BN332" s="15">
        <v>0</v>
      </c>
      <c r="BO332" s="33">
        <f>Table1[[#This Row],[Summer 2018 Price Check]]*Table1[[#This Row],[Spring 2019 Students]]</f>
        <v>0</v>
      </c>
      <c r="BP332" s="16">
        <f t="shared" si="253"/>
        <v>0</v>
      </c>
      <c r="BQ332" s="20">
        <f t="shared" si="254"/>
        <v>0</v>
      </c>
      <c r="BR332" s="13" t="s">
        <v>858</v>
      </c>
      <c r="BS332" s="15">
        <v>0</v>
      </c>
      <c r="BT332" s="15">
        <v>0</v>
      </c>
      <c r="BU332" s="15">
        <v>0</v>
      </c>
      <c r="BV332" s="15">
        <f t="shared" si="252"/>
        <v>0</v>
      </c>
      <c r="BW332" s="128">
        <v>0</v>
      </c>
      <c r="BX332" s="33">
        <v>0</v>
      </c>
      <c r="BY332" s="13" t="s">
        <v>1116</v>
      </c>
      <c r="BZ332" s="32">
        <f>IF(Table1[[#This Row],[Check 3 Status]]="Continued", Table1[[#This Row],[Check 3 Students Summer]], 0)</f>
        <v>0</v>
      </c>
      <c r="CA332" s="33">
        <f>Table1[[#This Row],[Check 3 Per Student Savings]]*BZ332</f>
        <v>0</v>
      </c>
      <c r="CB332" s="32">
        <f>IF(Table1[[#This Row],[Check 3 Status]]="Continued", Table1[[#This Row],[Check 3 Students Fall]], 0)</f>
        <v>0</v>
      </c>
      <c r="CC332" s="33">
        <f>Table1[[#This Row],[Check 3 Per Student Savings]]*CB332</f>
        <v>0</v>
      </c>
      <c r="CD332" s="32">
        <f>IF(Table1[[#This Row],[Check 3 Status]]="Continued", Table1[[#This Row],[Check 3 Students Spring]], 0)</f>
        <v>0</v>
      </c>
      <c r="CE332" s="33">
        <f>Table1[[#This Row],[Check 3 Per Student Savings]]*CD332</f>
        <v>0</v>
      </c>
      <c r="CF332" s="32">
        <f t="shared" si="256"/>
        <v>0</v>
      </c>
      <c r="CG332" s="33">
        <f t="shared" si="257"/>
        <v>0</v>
      </c>
      <c r="CH332" s="33" t="s">
        <v>858</v>
      </c>
      <c r="CI332" s="32">
        <v>0</v>
      </c>
      <c r="CJ332" s="32">
        <v>0</v>
      </c>
      <c r="CK332" s="32">
        <v>0</v>
      </c>
      <c r="CL332" s="32">
        <f t="shared" si="258"/>
        <v>0</v>
      </c>
      <c r="CM332" s="33">
        <v>0</v>
      </c>
      <c r="CN332" s="33">
        <f t="shared" si="259"/>
        <v>0</v>
      </c>
      <c r="CO332" s="15">
        <f>IF(Table1[[#This Row],[Check 4 Status]]="Continued", Table1[[#This Row],[Check 4 Students Summer]], 0)</f>
        <v>0</v>
      </c>
      <c r="CP332" s="20">
        <f>Table1[[#This Row],[Check 4 Per Student Savings]]*CO332</f>
        <v>0</v>
      </c>
      <c r="CQ332" s="32">
        <f>IF(Table1[[#This Row],[Check 4 Status]]="Continued", Table1[[#This Row],[Check 4 Students Fall]], 0)</f>
        <v>0</v>
      </c>
      <c r="CR332" s="33">
        <f>Table1[[#This Row],[Check 4 Per Student Savings]]*CQ332</f>
        <v>0</v>
      </c>
      <c r="CS332" s="15">
        <f>IF(Table1[[#This Row],[Check 4 Status]]="Continued", Table1[[#This Row],[Check 4 Students Spring]], 0)</f>
        <v>0</v>
      </c>
      <c r="CT332" s="20">
        <f>Table1[[#This Row],[Check 4 Per Student Savings]]*CS332</f>
        <v>0</v>
      </c>
      <c r="CU332" s="89">
        <f t="shared" si="260"/>
        <v>0</v>
      </c>
      <c r="CV332" s="20">
        <f t="shared" si="261"/>
        <v>0</v>
      </c>
      <c r="CW332" s="20" t="s">
        <v>858</v>
      </c>
      <c r="CX332" s="15">
        <v>0</v>
      </c>
      <c r="CY332" s="15">
        <v>0</v>
      </c>
      <c r="CZ332" s="15">
        <v>0</v>
      </c>
      <c r="DA332" s="15">
        <f t="shared" si="262"/>
        <v>0</v>
      </c>
      <c r="DB332" s="20">
        <v>0</v>
      </c>
      <c r="DC332" s="20">
        <f t="shared" si="263"/>
        <v>0</v>
      </c>
      <c r="DD332" s="23" t="s">
        <v>1116</v>
      </c>
      <c r="DE332" s="15">
        <f>IF(Table1[[#This Row],[Check 5 Status]]="Continued", Table1[[#This Row],[Check 5 Students Summer]], 0)</f>
        <v>0</v>
      </c>
      <c r="DF332" s="20">
        <f>Table1[[#This Row],[Check 5 Per Student Savings]]*DE332</f>
        <v>0</v>
      </c>
      <c r="DG332" s="15">
        <f>IF(Table1[[#This Row],[Check 5 Status]]="Continued", Table1[[#This Row],[Check 5 Students Fall]], 0)</f>
        <v>0</v>
      </c>
      <c r="DH332" s="20">
        <f>Table1[[#This Row],[Check 5 Per Student Savings]]*DG332</f>
        <v>0</v>
      </c>
      <c r="DI332" s="15">
        <f>IF(Table1[[#This Row],[Check 5 Status]]="Continued", Table1[[#This Row],[Check 5 Students Spring]], 0)</f>
        <v>0</v>
      </c>
      <c r="DJ332" s="20">
        <f>Table1[[#This Row],[Check 5 Per Student Savings]]*DI332</f>
        <v>0</v>
      </c>
      <c r="DK332" s="15">
        <f t="shared" si="264"/>
        <v>0</v>
      </c>
      <c r="DL332" s="20">
        <f t="shared" si="265"/>
        <v>0</v>
      </c>
      <c r="DM332" s="20" t="s">
        <v>858</v>
      </c>
      <c r="DN332" s="15">
        <v>0</v>
      </c>
      <c r="DO332" s="15">
        <v>0</v>
      </c>
      <c r="DP332" s="15">
        <v>0</v>
      </c>
      <c r="DQ332" s="15">
        <f t="shared" si="266"/>
        <v>0</v>
      </c>
      <c r="DR332" s="20">
        <v>0</v>
      </c>
      <c r="DS332" s="20">
        <f t="shared" si="267"/>
        <v>0</v>
      </c>
      <c r="DT332" s="23" t="s">
        <v>1116</v>
      </c>
      <c r="DU332" s="15">
        <f>IF(Table1[[#This Row],[Check 6 Status]]="Continued", Table1[[#This Row],[Check 6 Students Summer]], 0)</f>
        <v>0</v>
      </c>
      <c r="DV332" s="20">
        <f>Table1[[#This Row],[Check 6 Per Student Savings]]*DU332</f>
        <v>0</v>
      </c>
      <c r="DW332" s="15">
        <f>IF(Table1[[#This Row],[Check 6 Status]]="Continued", Table1[[#This Row],[Check 6 Students Fall]], 0)</f>
        <v>0</v>
      </c>
      <c r="DX332" s="20">
        <f>Table1[[#This Row],[Check 6 Per Student Savings]]*DW332</f>
        <v>0</v>
      </c>
      <c r="DY332" s="15">
        <f>IF(Table1[[#This Row],[Check 6 Status]]="Continued", Table1[[#This Row],[Check 6 Students Spring]], 0)</f>
        <v>0</v>
      </c>
      <c r="DZ332" s="20">
        <f>Table1[[#This Row],[Check 6 Per Student Savings]]*DY332</f>
        <v>0</v>
      </c>
      <c r="EA332" s="15">
        <f t="shared" si="268"/>
        <v>0</v>
      </c>
      <c r="EB332" s="20">
        <f t="shared" si="269"/>
        <v>0</v>
      </c>
      <c r="EC332" s="15">
        <v>0</v>
      </c>
      <c r="ED332" s="20">
        <v>0</v>
      </c>
      <c r="EE332" s="15">
        <v>0</v>
      </c>
      <c r="EF332" s="13"/>
      <c r="EG332" s="13"/>
      <c r="EH332" s="13"/>
      <c r="EI332" s="13"/>
      <c r="EJ332" s="13"/>
      <c r="EK332" s="13"/>
      <c r="EL332" s="13"/>
      <c r="ET332" s="15"/>
      <c r="EU332" s="20"/>
      <c r="EV332" s="15"/>
      <c r="EW332" s="15"/>
      <c r="FB332" s="13"/>
      <c r="FC332" s="13"/>
      <c r="FD332" s="13"/>
      <c r="FE332" s="13"/>
    </row>
    <row r="333" spans="1:161" x14ac:dyDescent="0.25">
      <c r="A333" s="116" t="s">
        <v>1375</v>
      </c>
      <c r="B333" s="125" t="s">
        <v>1269</v>
      </c>
      <c r="C333" s="23" t="s">
        <v>3</v>
      </c>
      <c r="D333" s="36" t="s">
        <v>856</v>
      </c>
      <c r="E333" s="13" t="s">
        <v>147</v>
      </c>
      <c r="F333" s="52">
        <v>2800</v>
      </c>
      <c r="G333" s="23" t="s">
        <v>1116</v>
      </c>
      <c r="H333" s="13" t="s">
        <v>1027</v>
      </c>
      <c r="I333" s="13" t="s">
        <v>1028</v>
      </c>
      <c r="J333" s="13" t="s">
        <v>1376</v>
      </c>
      <c r="K333" s="13" t="s">
        <v>1377</v>
      </c>
      <c r="L333" s="28" t="s">
        <v>188</v>
      </c>
      <c r="M333" s="13" t="s">
        <v>857</v>
      </c>
      <c r="N333" s="13" t="s">
        <v>857</v>
      </c>
      <c r="O333" s="13" t="s">
        <v>857</v>
      </c>
      <c r="P333" s="15">
        <v>0</v>
      </c>
      <c r="Q333" s="15">
        <v>0</v>
      </c>
      <c r="R333" s="20">
        <v>0</v>
      </c>
      <c r="S333" s="15">
        <v>0</v>
      </c>
      <c r="T333" s="15">
        <v>0</v>
      </c>
      <c r="U333" s="15">
        <v>0</v>
      </c>
      <c r="V333" s="13" t="s">
        <v>1116</v>
      </c>
      <c r="W333" s="20" t="s">
        <v>144</v>
      </c>
      <c r="X333" s="20"/>
      <c r="Y333" s="20"/>
      <c r="Z333" s="30" t="s">
        <v>145</v>
      </c>
      <c r="AA333" s="15">
        <f t="shared" si="270"/>
        <v>0</v>
      </c>
      <c r="AB333" s="20" t="s">
        <v>857</v>
      </c>
      <c r="AC333" s="20" t="s">
        <v>857</v>
      </c>
      <c r="AD333" s="20" t="s">
        <v>857</v>
      </c>
      <c r="AE333" s="20" t="s">
        <v>857</v>
      </c>
      <c r="AF333" s="20" t="s">
        <v>857</v>
      </c>
      <c r="AG333" s="20" t="s">
        <v>857</v>
      </c>
      <c r="AH333" s="20" t="s">
        <v>857</v>
      </c>
      <c r="AI333" s="20" t="s">
        <v>857</v>
      </c>
      <c r="AJ333" s="20" t="s">
        <v>857</v>
      </c>
      <c r="AK333" s="20" t="s">
        <v>857</v>
      </c>
      <c r="AL333" s="20" t="s">
        <v>857</v>
      </c>
      <c r="AM333" s="20" t="s">
        <v>857</v>
      </c>
      <c r="AN333" s="20" t="s">
        <v>857</v>
      </c>
      <c r="AO333" s="20" t="s">
        <v>857</v>
      </c>
      <c r="AP333" s="20" t="s">
        <v>857</v>
      </c>
      <c r="AQ333" s="20" t="s">
        <v>857</v>
      </c>
      <c r="AR333" s="20" t="s">
        <v>857</v>
      </c>
      <c r="AS333" s="20" t="s">
        <v>857</v>
      </c>
      <c r="AT333" s="20" t="s">
        <v>857</v>
      </c>
      <c r="AU333" s="20" t="s">
        <v>857</v>
      </c>
      <c r="AV333" s="20" t="s">
        <v>857</v>
      </c>
      <c r="AW333" s="20" t="s">
        <v>857</v>
      </c>
      <c r="AX333" s="20" t="s">
        <v>857</v>
      </c>
      <c r="AY333" s="20" t="s">
        <v>857</v>
      </c>
      <c r="AZ333" s="20" t="s">
        <v>857</v>
      </c>
      <c r="BA333" s="20" t="s">
        <v>857</v>
      </c>
      <c r="BB333" s="20" t="s">
        <v>857</v>
      </c>
      <c r="BC333" s="13" t="s">
        <v>858</v>
      </c>
      <c r="BD333" s="15">
        <v>0</v>
      </c>
      <c r="BE333" s="15">
        <v>0</v>
      </c>
      <c r="BF333" s="15">
        <v>0</v>
      </c>
      <c r="BG333" s="16">
        <f t="shared" si="246"/>
        <v>0</v>
      </c>
      <c r="BH333" s="16">
        <f t="shared" si="247"/>
        <v>0</v>
      </c>
      <c r="BI333" s="20">
        <f>Table1[[#This Row],[Check 2 Students Total]]*Table1[[#This Row],[Summer 2018 Price Check]]</f>
        <v>0</v>
      </c>
      <c r="BJ333" s="15">
        <v>0</v>
      </c>
      <c r="BK333" s="15">
        <v>0</v>
      </c>
      <c r="BL333" s="15">
        <v>0</v>
      </c>
      <c r="BM333" s="15">
        <v>0</v>
      </c>
      <c r="BN333" s="15">
        <v>0</v>
      </c>
      <c r="BO333" s="33">
        <f>Table1[[#This Row],[Summer 2018 Price Check]]*Table1[[#This Row],[Spring 2019 Students]]</f>
        <v>0</v>
      </c>
      <c r="BP333" s="16">
        <f t="shared" si="253"/>
        <v>0</v>
      </c>
      <c r="BQ333" s="20">
        <f t="shared" si="254"/>
        <v>0</v>
      </c>
      <c r="BR333" s="13" t="s">
        <v>858</v>
      </c>
      <c r="BS333" s="15">
        <v>0</v>
      </c>
      <c r="BT333" s="15">
        <v>0</v>
      </c>
      <c r="BU333" s="15">
        <v>0</v>
      </c>
      <c r="BV333" s="15">
        <f t="shared" si="252"/>
        <v>0</v>
      </c>
      <c r="BW333" s="15">
        <v>0</v>
      </c>
      <c r="BX333" s="33">
        <v>0</v>
      </c>
      <c r="BY333" s="13" t="s">
        <v>1116</v>
      </c>
      <c r="BZ333" s="32">
        <f>IF(Table1[[#This Row],[Check 3 Status]]="Continued", Table1[[#This Row],[Check 3 Students Summer]], 0)</f>
        <v>0</v>
      </c>
      <c r="CA333" s="33">
        <f>Table1[[#This Row],[Check 3 Per Student Savings]]*BZ333</f>
        <v>0</v>
      </c>
      <c r="CB333" s="32">
        <f>IF(Table1[[#This Row],[Check 3 Status]]="Continued", Table1[[#This Row],[Check 3 Students Fall]], 0)</f>
        <v>0</v>
      </c>
      <c r="CC333" s="33">
        <f>Table1[[#This Row],[Check 3 Per Student Savings]]*CB333</f>
        <v>0</v>
      </c>
      <c r="CD333" s="32">
        <f>IF(Table1[[#This Row],[Check 3 Status]]="Continued", Table1[[#This Row],[Check 3 Students Spring]], 0)</f>
        <v>0</v>
      </c>
      <c r="CE333" s="33">
        <f>Table1[[#This Row],[Check 3 Per Student Savings]]*CD333</f>
        <v>0</v>
      </c>
      <c r="CF333" s="32">
        <f t="shared" si="256"/>
        <v>0</v>
      </c>
      <c r="CG333" s="33">
        <f t="shared" si="257"/>
        <v>0</v>
      </c>
      <c r="CH333" s="33" t="s">
        <v>858</v>
      </c>
      <c r="CI333" s="32">
        <v>0</v>
      </c>
      <c r="CJ333" s="32">
        <v>0</v>
      </c>
      <c r="CK333" s="32">
        <v>0</v>
      </c>
      <c r="CL333" s="32">
        <f t="shared" si="258"/>
        <v>0</v>
      </c>
      <c r="CM333" s="33">
        <v>0</v>
      </c>
      <c r="CN333" s="33">
        <f t="shared" si="259"/>
        <v>0</v>
      </c>
      <c r="CO333" s="15">
        <f>IF(Table1[[#This Row],[Check 4 Status]]="Continued", Table1[[#This Row],[Check 4 Students Summer]], 0)</f>
        <v>0</v>
      </c>
      <c r="CP333" s="20">
        <f>Table1[[#This Row],[Check 4 Per Student Savings]]*CO333</f>
        <v>0</v>
      </c>
      <c r="CQ333" s="32">
        <f>IF(Table1[[#This Row],[Check 4 Status]]="Continued", Table1[[#This Row],[Check 4 Students Fall]], 0)</f>
        <v>0</v>
      </c>
      <c r="CR333" s="33">
        <f>Table1[[#This Row],[Check 4 Per Student Savings]]*CQ333</f>
        <v>0</v>
      </c>
      <c r="CS333" s="15">
        <f>IF(Table1[[#This Row],[Check 4 Status]]="Continued", Table1[[#This Row],[Check 4 Students Spring]], 0)</f>
        <v>0</v>
      </c>
      <c r="CT333" s="20">
        <f>Table1[[#This Row],[Check 4 Per Student Savings]]*CS333</f>
        <v>0</v>
      </c>
      <c r="CU333" s="89">
        <f t="shared" si="260"/>
        <v>0</v>
      </c>
      <c r="CV333" s="20">
        <f t="shared" si="261"/>
        <v>0</v>
      </c>
      <c r="CW333" s="20" t="s">
        <v>858</v>
      </c>
      <c r="CX333" s="15">
        <v>0</v>
      </c>
      <c r="CY333" s="15">
        <v>0</v>
      </c>
      <c r="CZ333" s="15">
        <v>0</v>
      </c>
      <c r="DA333" s="15">
        <f t="shared" si="262"/>
        <v>0</v>
      </c>
      <c r="DB333" s="20">
        <v>0</v>
      </c>
      <c r="DC333" s="20">
        <f t="shared" si="263"/>
        <v>0</v>
      </c>
      <c r="DD333" s="23" t="s">
        <v>1116</v>
      </c>
      <c r="DE333" s="15">
        <f>IF(Table1[[#This Row],[Check 5 Status]]="Continued", Table1[[#This Row],[Check 5 Students Summer]], 0)</f>
        <v>0</v>
      </c>
      <c r="DF333" s="20">
        <f>Table1[[#This Row],[Check 5 Per Student Savings]]*DE333</f>
        <v>0</v>
      </c>
      <c r="DG333" s="15">
        <f>IF(Table1[[#This Row],[Check 5 Status]]="Continued", Table1[[#This Row],[Check 5 Students Fall]], 0)</f>
        <v>0</v>
      </c>
      <c r="DH333" s="20">
        <f>Table1[[#This Row],[Check 5 Per Student Savings]]*DG333</f>
        <v>0</v>
      </c>
      <c r="DI333" s="15">
        <f>IF(Table1[[#This Row],[Check 5 Status]]="Continued", Table1[[#This Row],[Check 5 Students Spring]], 0)</f>
        <v>0</v>
      </c>
      <c r="DJ333" s="20">
        <f>Table1[[#This Row],[Check 5 Per Student Savings]]*DI333</f>
        <v>0</v>
      </c>
      <c r="DK333" s="15">
        <f t="shared" si="264"/>
        <v>0</v>
      </c>
      <c r="DL333" s="20">
        <f t="shared" si="265"/>
        <v>0</v>
      </c>
      <c r="DM333" s="20" t="s">
        <v>858</v>
      </c>
      <c r="DN333" s="15">
        <v>0</v>
      </c>
      <c r="DO333" s="15">
        <v>0</v>
      </c>
      <c r="DP333" s="15">
        <v>0</v>
      </c>
      <c r="DQ333" s="15">
        <f t="shared" si="266"/>
        <v>0</v>
      </c>
      <c r="DR333" s="20">
        <v>0</v>
      </c>
      <c r="DS333" s="20">
        <f t="shared" si="267"/>
        <v>0</v>
      </c>
      <c r="DT333" s="23" t="s">
        <v>1116</v>
      </c>
      <c r="DU333" s="15">
        <f>IF(Table1[[#This Row],[Check 6 Status]]="Continued", Table1[[#This Row],[Check 6 Students Summer]], 0)</f>
        <v>0</v>
      </c>
      <c r="DV333" s="20">
        <f>Table1[[#This Row],[Check 6 Per Student Savings]]*DU333</f>
        <v>0</v>
      </c>
      <c r="DW333" s="15">
        <f>IF(Table1[[#This Row],[Check 6 Status]]="Continued", Table1[[#This Row],[Check 6 Students Fall]], 0)</f>
        <v>0</v>
      </c>
      <c r="DX333" s="20">
        <f>Table1[[#This Row],[Check 6 Per Student Savings]]*DW333</f>
        <v>0</v>
      </c>
      <c r="DY333" s="15">
        <f>IF(Table1[[#This Row],[Check 6 Status]]="Continued", Table1[[#This Row],[Check 6 Students Spring]], 0)</f>
        <v>0</v>
      </c>
      <c r="DZ333" s="20">
        <f>Table1[[#This Row],[Check 6 Per Student Savings]]*DY333</f>
        <v>0</v>
      </c>
      <c r="EA333" s="15">
        <f t="shared" si="268"/>
        <v>0</v>
      </c>
      <c r="EB333" s="20">
        <f t="shared" si="269"/>
        <v>0</v>
      </c>
      <c r="EC333" s="15">
        <v>0</v>
      </c>
      <c r="ED333" s="20">
        <v>0</v>
      </c>
      <c r="EE333" s="15">
        <v>0</v>
      </c>
      <c r="EF333" s="13"/>
      <c r="EG333" s="13"/>
      <c r="EH333" s="13"/>
      <c r="EI333" s="13"/>
      <c r="EJ333" s="13"/>
      <c r="EK333" s="13"/>
      <c r="EL333" s="13"/>
      <c r="ET333" s="15"/>
      <c r="EU333" s="20"/>
      <c r="EV333" s="15"/>
      <c r="EW333" s="15"/>
      <c r="FB333" s="13"/>
      <c r="FC333" s="13"/>
      <c r="FD333" s="13"/>
      <c r="FE333" s="13"/>
    </row>
    <row r="334" spans="1:161" x14ac:dyDescent="0.25">
      <c r="A334" s="116" t="s">
        <v>1378</v>
      </c>
      <c r="B334" s="125" t="s">
        <v>1269</v>
      </c>
      <c r="C334" s="23" t="s">
        <v>3</v>
      </c>
      <c r="D334" s="36" t="s">
        <v>856</v>
      </c>
      <c r="E334" s="13" t="s">
        <v>279</v>
      </c>
      <c r="F334" s="52">
        <v>4800</v>
      </c>
      <c r="G334" s="23" t="s">
        <v>1116</v>
      </c>
      <c r="H334" s="13" t="s">
        <v>952</v>
      </c>
      <c r="I334" s="13" t="s">
        <v>953</v>
      </c>
      <c r="J334" s="13" t="s">
        <v>1379</v>
      </c>
      <c r="K334" s="13" t="s">
        <v>1380</v>
      </c>
      <c r="L334" s="28" t="s">
        <v>596</v>
      </c>
      <c r="M334" s="13" t="s">
        <v>857</v>
      </c>
      <c r="N334" s="13" t="s">
        <v>857</v>
      </c>
      <c r="O334" s="13" t="s">
        <v>857</v>
      </c>
      <c r="P334" s="15">
        <v>0</v>
      </c>
      <c r="Q334" s="15">
        <v>0</v>
      </c>
      <c r="R334" s="20">
        <v>0</v>
      </c>
      <c r="S334" s="15">
        <v>0</v>
      </c>
      <c r="T334" s="15">
        <v>0</v>
      </c>
      <c r="U334" s="15">
        <v>0</v>
      </c>
      <c r="V334" s="13" t="s">
        <v>1116</v>
      </c>
      <c r="W334" s="20" t="s">
        <v>144</v>
      </c>
      <c r="X334" s="20"/>
      <c r="Y334" s="20"/>
      <c r="Z334" s="30" t="s">
        <v>145</v>
      </c>
      <c r="AA334" s="15">
        <f t="shared" si="270"/>
        <v>0</v>
      </c>
      <c r="AB334" s="20" t="s">
        <v>857</v>
      </c>
      <c r="AC334" s="20" t="s">
        <v>857</v>
      </c>
      <c r="AD334" s="20" t="s">
        <v>857</v>
      </c>
      <c r="AE334" s="20" t="s">
        <v>857</v>
      </c>
      <c r="AF334" s="20" t="s">
        <v>857</v>
      </c>
      <c r="AG334" s="20" t="s">
        <v>857</v>
      </c>
      <c r="AH334" s="20" t="s">
        <v>857</v>
      </c>
      <c r="AI334" s="20" t="s">
        <v>857</v>
      </c>
      <c r="AJ334" s="20" t="s">
        <v>857</v>
      </c>
      <c r="AK334" s="20" t="s">
        <v>857</v>
      </c>
      <c r="AL334" s="20" t="s">
        <v>857</v>
      </c>
      <c r="AM334" s="20" t="s">
        <v>857</v>
      </c>
      <c r="AN334" s="20" t="s">
        <v>857</v>
      </c>
      <c r="AO334" s="20" t="s">
        <v>857</v>
      </c>
      <c r="AP334" s="20" t="s">
        <v>857</v>
      </c>
      <c r="AQ334" s="20" t="s">
        <v>857</v>
      </c>
      <c r="AR334" s="20" t="s">
        <v>857</v>
      </c>
      <c r="AS334" s="20" t="s">
        <v>857</v>
      </c>
      <c r="AT334" s="20" t="s">
        <v>857</v>
      </c>
      <c r="AU334" s="20" t="s">
        <v>857</v>
      </c>
      <c r="AV334" s="20" t="s">
        <v>857</v>
      </c>
      <c r="AW334" s="20" t="s">
        <v>857</v>
      </c>
      <c r="AX334" s="20" t="s">
        <v>857</v>
      </c>
      <c r="AY334" s="20" t="s">
        <v>857</v>
      </c>
      <c r="AZ334" s="20" t="s">
        <v>857</v>
      </c>
      <c r="BA334" s="20" t="s">
        <v>857</v>
      </c>
      <c r="BB334" s="20" t="s">
        <v>857</v>
      </c>
      <c r="BC334" s="13" t="s">
        <v>858</v>
      </c>
      <c r="BD334" s="15">
        <v>0</v>
      </c>
      <c r="BE334" s="15">
        <v>0</v>
      </c>
      <c r="BF334" s="15">
        <v>0</v>
      </c>
      <c r="BG334" s="16">
        <f t="shared" si="246"/>
        <v>0</v>
      </c>
      <c r="BH334" s="16">
        <f t="shared" si="247"/>
        <v>0</v>
      </c>
      <c r="BI334" s="20">
        <f>Table1[[#This Row],[Check 2 Students Total]]*Table1[[#This Row],[Summer 2018 Price Check]]</f>
        <v>0</v>
      </c>
      <c r="BJ334" s="15">
        <v>0</v>
      </c>
      <c r="BK334" s="15">
        <v>0</v>
      </c>
      <c r="BL334" s="15">
        <v>0</v>
      </c>
      <c r="BM334" s="15">
        <v>0</v>
      </c>
      <c r="BN334" s="15">
        <v>0</v>
      </c>
      <c r="BO334" s="33">
        <f>Table1[[#This Row],[Summer 2018 Price Check]]*Table1[[#This Row],[Spring 2019 Students]]</f>
        <v>0</v>
      </c>
      <c r="BP334" s="16">
        <f t="shared" si="253"/>
        <v>0</v>
      </c>
      <c r="BQ334" s="20">
        <f t="shared" si="254"/>
        <v>0</v>
      </c>
      <c r="BR334" s="13" t="s">
        <v>858</v>
      </c>
      <c r="BS334" s="15">
        <v>0</v>
      </c>
      <c r="BT334" s="15">
        <v>0</v>
      </c>
      <c r="BU334" s="15">
        <v>0</v>
      </c>
      <c r="BV334" s="15">
        <f t="shared" si="252"/>
        <v>0</v>
      </c>
      <c r="BW334" s="15">
        <v>0</v>
      </c>
      <c r="BX334" s="33">
        <v>0</v>
      </c>
      <c r="BY334" s="13" t="s">
        <v>1116</v>
      </c>
      <c r="BZ334" s="32">
        <f>IF(Table1[[#This Row],[Check 3 Status]]="Continued", Table1[[#This Row],[Check 3 Students Summer]], 0)</f>
        <v>0</v>
      </c>
      <c r="CA334" s="33">
        <f>Table1[[#This Row],[Check 3 Per Student Savings]]*BZ334</f>
        <v>0</v>
      </c>
      <c r="CB334" s="32">
        <f>IF(Table1[[#This Row],[Check 3 Status]]="Continued", Table1[[#This Row],[Check 3 Students Fall]], 0)</f>
        <v>0</v>
      </c>
      <c r="CC334" s="33">
        <f>Table1[[#This Row],[Check 3 Per Student Savings]]*CB334</f>
        <v>0</v>
      </c>
      <c r="CD334" s="32">
        <f>IF(Table1[[#This Row],[Check 3 Status]]="Continued", Table1[[#This Row],[Check 3 Students Spring]], 0)</f>
        <v>0</v>
      </c>
      <c r="CE334" s="33">
        <f>Table1[[#This Row],[Check 3 Per Student Savings]]*CD334</f>
        <v>0</v>
      </c>
      <c r="CF334" s="32">
        <f t="shared" si="256"/>
        <v>0</v>
      </c>
      <c r="CG334" s="33">
        <f t="shared" si="257"/>
        <v>0</v>
      </c>
      <c r="CH334" s="33" t="s">
        <v>858</v>
      </c>
      <c r="CI334" s="32">
        <v>0</v>
      </c>
      <c r="CJ334" s="32">
        <v>0</v>
      </c>
      <c r="CK334" s="32">
        <v>0</v>
      </c>
      <c r="CL334" s="32">
        <f t="shared" si="258"/>
        <v>0</v>
      </c>
      <c r="CM334" s="33">
        <v>0</v>
      </c>
      <c r="CN334" s="33">
        <f t="shared" si="259"/>
        <v>0</v>
      </c>
      <c r="CO334" s="15">
        <f>IF(Table1[[#This Row],[Check 4 Status]]="Continued", Table1[[#This Row],[Check 4 Students Summer]], 0)</f>
        <v>0</v>
      </c>
      <c r="CP334" s="20">
        <f>Table1[[#This Row],[Check 4 Per Student Savings]]*CO334</f>
        <v>0</v>
      </c>
      <c r="CQ334" s="32">
        <f>IF(Table1[[#This Row],[Check 4 Status]]="Continued", Table1[[#This Row],[Check 4 Students Fall]], 0)</f>
        <v>0</v>
      </c>
      <c r="CR334" s="33">
        <f>Table1[[#This Row],[Check 4 Per Student Savings]]*CQ334</f>
        <v>0</v>
      </c>
      <c r="CS334" s="15">
        <f>IF(Table1[[#This Row],[Check 4 Status]]="Continued", Table1[[#This Row],[Check 4 Students Spring]], 0)</f>
        <v>0</v>
      </c>
      <c r="CT334" s="20">
        <f>Table1[[#This Row],[Check 4 Per Student Savings]]*CS334</f>
        <v>0</v>
      </c>
      <c r="CU334" s="89">
        <f t="shared" si="260"/>
        <v>0</v>
      </c>
      <c r="CV334" s="20">
        <f t="shared" si="261"/>
        <v>0</v>
      </c>
      <c r="CW334" s="20" t="s">
        <v>858</v>
      </c>
      <c r="CX334" s="15">
        <v>0</v>
      </c>
      <c r="CY334" s="15">
        <v>0</v>
      </c>
      <c r="CZ334" s="15">
        <v>0</v>
      </c>
      <c r="DA334" s="15">
        <f t="shared" si="262"/>
        <v>0</v>
      </c>
      <c r="DB334" s="20">
        <v>0</v>
      </c>
      <c r="DC334" s="20">
        <f t="shared" si="263"/>
        <v>0</v>
      </c>
      <c r="DD334" s="23" t="s">
        <v>1116</v>
      </c>
      <c r="DE334" s="15">
        <f>IF(Table1[[#This Row],[Check 5 Status]]="Continued", Table1[[#This Row],[Check 5 Students Summer]], 0)</f>
        <v>0</v>
      </c>
      <c r="DF334" s="20">
        <f>Table1[[#This Row],[Check 5 Per Student Savings]]*DE334</f>
        <v>0</v>
      </c>
      <c r="DG334" s="15">
        <f>IF(Table1[[#This Row],[Check 5 Status]]="Continued", Table1[[#This Row],[Check 5 Students Fall]], 0)</f>
        <v>0</v>
      </c>
      <c r="DH334" s="20">
        <f>Table1[[#This Row],[Check 5 Per Student Savings]]*DG334</f>
        <v>0</v>
      </c>
      <c r="DI334" s="15">
        <f>IF(Table1[[#This Row],[Check 5 Status]]="Continued", Table1[[#This Row],[Check 5 Students Spring]], 0)</f>
        <v>0</v>
      </c>
      <c r="DJ334" s="20">
        <f>Table1[[#This Row],[Check 5 Per Student Savings]]*DI334</f>
        <v>0</v>
      </c>
      <c r="DK334" s="15">
        <f t="shared" si="264"/>
        <v>0</v>
      </c>
      <c r="DL334" s="20">
        <f t="shared" si="265"/>
        <v>0</v>
      </c>
      <c r="DM334" s="20" t="s">
        <v>858</v>
      </c>
      <c r="DN334" s="15">
        <v>0</v>
      </c>
      <c r="DO334" s="15">
        <v>0</v>
      </c>
      <c r="DP334" s="15">
        <v>0</v>
      </c>
      <c r="DQ334" s="15">
        <f t="shared" si="266"/>
        <v>0</v>
      </c>
      <c r="DR334" s="20">
        <v>0</v>
      </c>
      <c r="DS334" s="20">
        <f t="shared" si="267"/>
        <v>0</v>
      </c>
      <c r="DT334" s="23" t="s">
        <v>1116</v>
      </c>
      <c r="DU334" s="15">
        <f>IF(Table1[[#This Row],[Check 6 Status]]="Continued", Table1[[#This Row],[Check 6 Students Summer]], 0)</f>
        <v>0</v>
      </c>
      <c r="DV334" s="20">
        <f>Table1[[#This Row],[Check 6 Per Student Savings]]*DU334</f>
        <v>0</v>
      </c>
      <c r="DW334" s="15">
        <f>IF(Table1[[#This Row],[Check 6 Status]]="Continued", Table1[[#This Row],[Check 6 Students Fall]], 0)</f>
        <v>0</v>
      </c>
      <c r="DX334" s="20">
        <f>Table1[[#This Row],[Check 6 Per Student Savings]]*DW334</f>
        <v>0</v>
      </c>
      <c r="DY334" s="15">
        <f>IF(Table1[[#This Row],[Check 6 Status]]="Continued", Table1[[#This Row],[Check 6 Students Spring]], 0)</f>
        <v>0</v>
      </c>
      <c r="DZ334" s="20">
        <f>Table1[[#This Row],[Check 6 Per Student Savings]]*DY334</f>
        <v>0</v>
      </c>
      <c r="EA334" s="15">
        <f t="shared" si="268"/>
        <v>0</v>
      </c>
      <c r="EB334" s="20">
        <f t="shared" si="269"/>
        <v>0</v>
      </c>
      <c r="EC334" s="15">
        <v>0</v>
      </c>
      <c r="ED334" s="20">
        <v>0</v>
      </c>
      <c r="EE334" s="15">
        <v>0</v>
      </c>
      <c r="EF334" s="13"/>
      <c r="EG334" s="13"/>
      <c r="EH334" s="13"/>
      <c r="EI334" s="13"/>
      <c r="EJ334" s="13"/>
      <c r="EK334" s="13"/>
      <c r="EL334" s="13"/>
      <c r="ET334" s="15"/>
      <c r="EU334" s="20"/>
      <c r="EV334" s="15"/>
      <c r="EW334" s="15"/>
      <c r="FB334" s="13"/>
      <c r="FC334" s="13"/>
      <c r="FD334" s="13"/>
      <c r="FE334" s="13"/>
    </row>
    <row r="335" spans="1:161" x14ac:dyDescent="0.25">
      <c r="A335" s="116" t="s">
        <v>1381</v>
      </c>
      <c r="B335" s="125" t="s">
        <v>1269</v>
      </c>
      <c r="C335" s="23" t="s">
        <v>3</v>
      </c>
      <c r="D335" s="36" t="s">
        <v>856</v>
      </c>
      <c r="E335" s="13" t="s">
        <v>243</v>
      </c>
      <c r="F335" s="52">
        <v>4800</v>
      </c>
      <c r="G335" s="23" t="s">
        <v>1116</v>
      </c>
      <c r="H335" s="13" t="s">
        <v>1382</v>
      </c>
      <c r="I335" s="13" t="s">
        <v>1383</v>
      </c>
      <c r="J335" s="13" t="s">
        <v>1384</v>
      </c>
      <c r="K335" s="13" t="s">
        <v>1385</v>
      </c>
      <c r="L335" s="28" t="s">
        <v>305</v>
      </c>
      <c r="M335" s="13" t="s">
        <v>857</v>
      </c>
      <c r="N335" s="13" t="s">
        <v>857</v>
      </c>
      <c r="O335" s="13" t="s">
        <v>857</v>
      </c>
      <c r="P335" s="15">
        <v>0</v>
      </c>
      <c r="Q335" s="15">
        <v>0</v>
      </c>
      <c r="R335" s="20">
        <v>0</v>
      </c>
      <c r="S335" s="15">
        <v>0</v>
      </c>
      <c r="T335" s="15">
        <v>0</v>
      </c>
      <c r="U335" s="15">
        <v>0</v>
      </c>
      <c r="V335" s="13" t="s">
        <v>1116</v>
      </c>
      <c r="W335" s="20" t="s">
        <v>144</v>
      </c>
      <c r="X335" s="20"/>
      <c r="Y335" s="20"/>
      <c r="Z335" s="30" t="s">
        <v>145</v>
      </c>
      <c r="AA335" s="15">
        <f t="shared" si="270"/>
        <v>0</v>
      </c>
      <c r="AB335" s="20" t="s">
        <v>857</v>
      </c>
      <c r="AC335" s="20" t="s">
        <v>857</v>
      </c>
      <c r="AD335" s="20" t="s">
        <v>857</v>
      </c>
      <c r="AE335" s="20" t="s">
        <v>857</v>
      </c>
      <c r="AF335" s="20" t="s">
        <v>857</v>
      </c>
      <c r="AG335" s="20" t="s">
        <v>857</v>
      </c>
      <c r="AH335" s="20" t="s">
        <v>857</v>
      </c>
      <c r="AI335" s="20" t="s">
        <v>857</v>
      </c>
      <c r="AJ335" s="20" t="s">
        <v>857</v>
      </c>
      <c r="AK335" s="20" t="s">
        <v>857</v>
      </c>
      <c r="AL335" s="20" t="s">
        <v>857</v>
      </c>
      <c r="AM335" s="20" t="s">
        <v>857</v>
      </c>
      <c r="AN335" s="20" t="s">
        <v>857</v>
      </c>
      <c r="AO335" s="20" t="s">
        <v>857</v>
      </c>
      <c r="AP335" s="20" t="s">
        <v>857</v>
      </c>
      <c r="AQ335" s="20" t="s">
        <v>857</v>
      </c>
      <c r="AR335" s="20" t="s">
        <v>857</v>
      </c>
      <c r="AS335" s="20" t="s">
        <v>857</v>
      </c>
      <c r="AT335" s="20" t="s">
        <v>857</v>
      </c>
      <c r="AU335" s="20" t="s">
        <v>857</v>
      </c>
      <c r="AV335" s="20" t="s">
        <v>857</v>
      </c>
      <c r="AW335" s="20" t="s">
        <v>857</v>
      </c>
      <c r="AX335" s="20" t="s">
        <v>857</v>
      </c>
      <c r="AY335" s="20" t="s">
        <v>857</v>
      </c>
      <c r="AZ335" s="20" t="s">
        <v>857</v>
      </c>
      <c r="BA335" s="20" t="s">
        <v>857</v>
      </c>
      <c r="BB335" s="20" t="s">
        <v>857</v>
      </c>
      <c r="BC335" s="13" t="s">
        <v>858</v>
      </c>
      <c r="BD335" s="15">
        <v>0</v>
      </c>
      <c r="BE335" s="15">
        <v>0</v>
      </c>
      <c r="BF335" s="15">
        <v>0</v>
      </c>
      <c r="BG335" s="16">
        <f t="shared" si="246"/>
        <v>0</v>
      </c>
      <c r="BH335" s="16">
        <f t="shared" si="247"/>
        <v>0</v>
      </c>
      <c r="BI335" s="20">
        <f>Table1[[#This Row],[Check 2 Students Total]]*Table1[[#This Row],[Summer 2018 Price Check]]</f>
        <v>0</v>
      </c>
      <c r="BJ335" s="15">
        <v>0</v>
      </c>
      <c r="BK335" s="15">
        <v>0</v>
      </c>
      <c r="BL335" s="15">
        <v>0</v>
      </c>
      <c r="BM335" s="15">
        <v>0</v>
      </c>
      <c r="BN335" s="15">
        <v>0</v>
      </c>
      <c r="BO335" s="33">
        <f>Table1[[#This Row],[Summer 2018 Price Check]]*Table1[[#This Row],[Spring 2019 Students]]</f>
        <v>0</v>
      </c>
      <c r="BP335" s="16">
        <f t="shared" si="253"/>
        <v>0</v>
      </c>
      <c r="BQ335" s="20">
        <f t="shared" si="254"/>
        <v>0</v>
      </c>
      <c r="BR335" s="13" t="s">
        <v>858</v>
      </c>
      <c r="BS335" s="15">
        <v>0</v>
      </c>
      <c r="BT335" s="15">
        <v>0</v>
      </c>
      <c r="BU335" s="15">
        <v>0</v>
      </c>
      <c r="BV335" s="15">
        <f t="shared" si="252"/>
        <v>0</v>
      </c>
      <c r="BW335" s="15">
        <v>0</v>
      </c>
      <c r="BX335" s="33">
        <v>0</v>
      </c>
      <c r="BY335" s="13" t="s">
        <v>1116</v>
      </c>
      <c r="BZ335" s="32">
        <f>IF(Table1[[#This Row],[Check 3 Status]]="Continued", Table1[[#This Row],[Check 3 Students Summer]], 0)</f>
        <v>0</v>
      </c>
      <c r="CA335" s="33">
        <f>Table1[[#This Row],[Check 3 Per Student Savings]]*BZ335</f>
        <v>0</v>
      </c>
      <c r="CB335" s="32">
        <f>IF(Table1[[#This Row],[Check 3 Status]]="Continued", Table1[[#This Row],[Check 3 Students Fall]], 0)</f>
        <v>0</v>
      </c>
      <c r="CC335" s="33">
        <f>Table1[[#This Row],[Check 3 Per Student Savings]]*CB335</f>
        <v>0</v>
      </c>
      <c r="CD335" s="32">
        <f>IF(Table1[[#This Row],[Check 3 Status]]="Continued", Table1[[#This Row],[Check 3 Students Spring]], 0)</f>
        <v>0</v>
      </c>
      <c r="CE335" s="33">
        <f>Table1[[#This Row],[Check 3 Per Student Savings]]*CD335</f>
        <v>0</v>
      </c>
      <c r="CF335" s="32">
        <f t="shared" si="256"/>
        <v>0</v>
      </c>
      <c r="CG335" s="33">
        <f t="shared" si="257"/>
        <v>0</v>
      </c>
      <c r="CH335" s="33" t="s">
        <v>858</v>
      </c>
      <c r="CI335" s="32">
        <v>0</v>
      </c>
      <c r="CJ335" s="32">
        <v>0</v>
      </c>
      <c r="CK335" s="32">
        <v>0</v>
      </c>
      <c r="CL335" s="32">
        <f t="shared" si="258"/>
        <v>0</v>
      </c>
      <c r="CM335" s="33">
        <v>0</v>
      </c>
      <c r="CN335" s="33">
        <f t="shared" si="259"/>
        <v>0</v>
      </c>
      <c r="CO335" s="15">
        <f>IF(Table1[[#This Row],[Check 4 Status]]="Continued", Table1[[#This Row],[Check 4 Students Summer]], 0)</f>
        <v>0</v>
      </c>
      <c r="CP335" s="20">
        <f>Table1[[#This Row],[Check 4 Per Student Savings]]*CO335</f>
        <v>0</v>
      </c>
      <c r="CQ335" s="32">
        <f>IF(Table1[[#This Row],[Check 4 Status]]="Continued", Table1[[#This Row],[Check 4 Students Fall]], 0)</f>
        <v>0</v>
      </c>
      <c r="CR335" s="33">
        <f>Table1[[#This Row],[Check 4 Per Student Savings]]*CQ335</f>
        <v>0</v>
      </c>
      <c r="CS335" s="15">
        <f>IF(Table1[[#This Row],[Check 4 Status]]="Continued", Table1[[#This Row],[Check 4 Students Spring]], 0)</f>
        <v>0</v>
      </c>
      <c r="CT335" s="20">
        <f>Table1[[#This Row],[Check 4 Per Student Savings]]*CS335</f>
        <v>0</v>
      </c>
      <c r="CU335" s="89">
        <f t="shared" si="260"/>
        <v>0</v>
      </c>
      <c r="CV335" s="20">
        <f t="shared" si="261"/>
        <v>0</v>
      </c>
      <c r="CW335" s="20" t="s">
        <v>858</v>
      </c>
      <c r="CX335" s="15">
        <v>0</v>
      </c>
      <c r="CY335" s="15">
        <v>0</v>
      </c>
      <c r="CZ335" s="15">
        <v>0</v>
      </c>
      <c r="DA335" s="15">
        <f t="shared" si="262"/>
        <v>0</v>
      </c>
      <c r="DB335" s="20">
        <v>0</v>
      </c>
      <c r="DC335" s="20">
        <f t="shared" si="263"/>
        <v>0</v>
      </c>
      <c r="DD335" s="23" t="s">
        <v>1116</v>
      </c>
      <c r="DE335" s="15">
        <f>IF(Table1[[#This Row],[Check 5 Status]]="Continued", Table1[[#This Row],[Check 5 Students Summer]], 0)</f>
        <v>0</v>
      </c>
      <c r="DF335" s="20">
        <f>Table1[[#This Row],[Check 5 Per Student Savings]]*DE335</f>
        <v>0</v>
      </c>
      <c r="DG335" s="15">
        <f>IF(Table1[[#This Row],[Check 5 Status]]="Continued", Table1[[#This Row],[Check 5 Students Fall]], 0)</f>
        <v>0</v>
      </c>
      <c r="DH335" s="20">
        <f>Table1[[#This Row],[Check 5 Per Student Savings]]*DG335</f>
        <v>0</v>
      </c>
      <c r="DI335" s="15">
        <f>IF(Table1[[#This Row],[Check 5 Status]]="Continued", Table1[[#This Row],[Check 5 Students Spring]], 0)</f>
        <v>0</v>
      </c>
      <c r="DJ335" s="20">
        <f>Table1[[#This Row],[Check 5 Per Student Savings]]*DI335</f>
        <v>0</v>
      </c>
      <c r="DK335" s="15">
        <f t="shared" si="264"/>
        <v>0</v>
      </c>
      <c r="DL335" s="20">
        <f t="shared" si="265"/>
        <v>0</v>
      </c>
      <c r="DM335" s="20" t="s">
        <v>858</v>
      </c>
      <c r="DN335" s="15">
        <v>0</v>
      </c>
      <c r="DO335" s="15">
        <v>0</v>
      </c>
      <c r="DP335" s="15">
        <v>0</v>
      </c>
      <c r="DQ335" s="15">
        <f t="shared" si="266"/>
        <v>0</v>
      </c>
      <c r="DR335" s="20">
        <v>0</v>
      </c>
      <c r="DS335" s="20">
        <f t="shared" si="267"/>
        <v>0</v>
      </c>
      <c r="DT335" s="23" t="s">
        <v>1116</v>
      </c>
      <c r="DU335" s="15">
        <f>IF(Table1[[#This Row],[Check 6 Status]]="Continued", Table1[[#This Row],[Check 6 Students Summer]], 0)</f>
        <v>0</v>
      </c>
      <c r="DV335" s="20">
        <f>Table1[[#This Row],[Check 6 Per Student Savings]]*DU335</f>
        <v>0</v>
      </c>
      <c r="DW335" s="15">
        <f>IF(Table1[[#This Row],[Check 6 Status]]="Continued", Table1[[#This Row],[Check 6 Students Fall]], 0)</f>
        <v>0</v>
      </c>
      <c r="DX335" s="20">
        <f>Table1[[#This Row],[Check 6 Per Student Savings]]*DW335</f>
        <v>0</v>
      </c>
      <c r="DY335" s="15">
        <f>IF(Table1[[#This Row],[Check 6 Status]]="Continued", Table1[[#This Row],[Check 6 Students Spring]], 0)</f>
        <v>0</v>
      </c>
      <c r="DZ335" s="20">
        <f>Table1[[#This Row],[Check 6 Per Student Savings]]*DY335</f>
        <v>0</v>
      </c>
      <c r="EA335" s="15">
        <f t="shared" si="268"/>
        <v>0</v>
      </c>
      <c r="EB335" s="20">
        <f t="shared" si="269"/>
        <v>0</v>
      </c>
      <c r="EC335" s="15">
        <v>0</v>
      </c>
      <c r="ED335" s="20">
        <v>0</v>
      </c>
      <c r="EE335" s="15">
        <v>0</v>
      </c>
      <c r="EF335" s="13"/>
      <c r="EG335" s="13"/>
      <c r="EH335" s="13"/>
      <c r="EI335" s="13"/>
      <c r="EJ335" s="13"/>
      <c r="EK335" s="13"/>
      <c r="EL335" s="13"/>
      <c r="ET335" s="15"/>
      <c r="EU335" s="20"/>
      <c r="EV335" s="15"/>
      <c r="EW335" s="15"/>
      <c r="FB335" s="13"/>
      <c r="FC335" s="13"/>
      <c r="FD335" s="13"/>
      <c r="FE335" s="13"/>
    </row>
    <row r="336" spans="1:161" x14ac:dyDescent="0.25">
      <c r="A336" s="116" t="s">
        <v>1386</v>
      </c>
      <c r="B336" s="125" t="s">
        <v>1269</v>
      </c>
      <c r="C336" s="23" t="s">
        <v>3</v>
      </c>
      <c r="D336" s="36" t="s">
        <v>856</v>
      </c>
      <c r="E336" s="13" t="s">
        <v>279</v>
      </c>
      <c r="F336" s="52">
        <v>2000</v>
      </c>
      <c r="G336" s="23" t="s">
        <v>1116</v>
      </c>
      <c r="H336" s="13" t="s">
        <v>1369</v>
      </c>
      <c r="I336" s="13" t="s">
        <v>738</v>
      </c>
      <c r="J336" s="13" t="s">
        <v>1387</v>
      </c>
      <c r="K336" s="13" t="s">
        <v>873</v>
      </c>
      <c r="L336" s="28" t="s">
        <v>643</v>
      </c>
      <c r="M336" s="13" t="s">
        <v>857</v>
      </c>
      <c r="N336" s="13" t="s">
        <v>857</v>
      </c>
      <c r="O336" s="13" t="s">
        <v>857</v>
      </c>
      <c r="P336" s="15">
        <v>0</v>
      </c>
      <c r="Q336" s="15">
        <v>0</v>
      </c>
      <c r="R336" s="20">
        <v>0</v>
      </c>
      <c r="S336" s="15">
        <v>0</v>
      </c>
      <c r="T336" s="15">
        <v>0</v>
      </c>
      <c r="U336" s="15">
        <v>0</v>
      </c>
      <c r="V336" s="13" t="s">
        <v>1116</v>
      </c>
      <c r="W336" s="20" t="s">
        <v>144</v>
      </c>
      <c r="X336" s="20"/>
      <c r="Y336" s="20"/>
      <c r="Z336" s="30" t="s">
        <v>145</v>
      </c>
      <c r="AA336" s="15">
        <f t="shared" si="270"/>
        <v>0</v>
      </c>
      <c r="AB336" s="20" t="s">
        <v>857</v>
      </c>
      <c r="AC336" s="20" t="s">
        <v>857</v>
      </c>
      <c r="AD336" s="20" t="s">
        <v>857</v>
      </c>
      <c r="AE336" s="20" t="s">
        <v>857</v>
      </c>
      <c r="AF336" s="20" t="s">
        <v>857</v>
      </c>
      <c r="AG336" s="20" t="s">
        <v>857</v>
      </c>
      <c r="AH336" s="20" t="s">
        <v>857</v>
      </c>
      <c r="AI336" s="20" t="s">
        <v>857</v>
      </c>
      <c r="AJ336" s="20" t="s">
        <v>857</v>
      </c>
      <c r="AK336" s="20" t="s">
        <v>857</v>
      </c>
      <c r="AL336" s="20" t="s">
        <v>857</v>
      </c>
      <c r="AM336" s="20" t="s">
        <v>857</v>
      </c>
      <c r="AN336" s="20" t="s">
        <v>857</v>
      </c>
      <c r="AO336" s="20" t="s">
        <v>857</v>
      </c>
      <c r="AP336" s="20" t="s">
        <v>857</v>
      </c>
      <c r="AQ336" s="20" t="s">
        <v>857</v>
      </c>
      <c r="AR336" s="20" t="s">
        <v>857</v>
      </c>
      <c r="AS336" s="20" t="s">
        <v>857</v>
      </c>
      <c r="AT336" s="20" t="s">
        <v>857</v>
      </c>
      <c r="AU336" s="20" t="s">
        <v>857</v>
      </c>
      <c r="AV336" s="20" t="s">
        <v>857</v>
      </c>
      <c r="AW336" s="20" t="s">
        <v>857</v>
      </c>
      <c r="AX336" s="20" t="s">
        <v>857</v>
      </c>
      <c r="AY336" s="20" t="s">
        <v>857</v>
      </c>
      <c r="AZ336" s="20" t="s">
        <v>857</v>
      </c>
      <c r="BA336" s="20" t="s">
        <v>857</v>
      </c>
      <c r="BB336" s="20" t="s">
        <v>857</v>
      </c>
      <c r="BC336" s="13" t="s">
        <v>858</v>
      </c>
      <c r="BD336" s="15">
        <v>0</v>
      </c>
      <c r="BE336" s="15">
        <v>0</v>
      </c>
      <c r="BF336" s="15">
        <v>0</v>
      </c>
      <c r="BG336" s="16">
        <f t="shared" si="246"/>
        <v>0</v>
      </c>
      <c r="BH336" s="16">
        <f t="shared" si="247"/>
        <v>0</v>
      </c>
      <c r="BI336" s="20">
        <f>Table1[[#This Row],[Check 2 Students Total]]*Table1[[#This Row],[Summer 2018 Price Check]]</f>
        <v>0</v>
      </c>
      <c r="BJ336" s="15">
        <v>0</v>
      </c>
      <c r="BK336" s="15">
        <v>0</v>
      </c>
      <c r="BL336" s="15">
        <v>0</v>
      </c>
      <c r="BM336" s="15">
        <v>0</v>
      </c>
      <c r="BN336" s="15">
        <v>0</v>
      </c>
      <c r="BO336" s="33">
        <f>Table1[[#This Row],[Summer 2018 Price Check]]*Table1[[#This Row],[Spring 2019 Students]]</f>
        <v>0</v>
      </c>
      <c r="BP336" s="16">
        <f t="shared" si="253"/>
        <v>0</v>
      </c>
      <c r="BQ336" s="20">
        <f t="shared" si="254"/>
        <v>0</v>
      </c>
      <c r="BR336" s="13" t="s">
        <v>858</v>
      </c>
      <c r="BS336" s="15">
        <v>0</v>
      </c>
      <c r="BT336" s="15">
        <v>0</v>
      </c>
      <c r="BU336" s="15">
        <v>0</v>
      </c>
      <c r="BV336" s="15">
        <f t="shared" si="252"/>
        <v>0</v>
      </c>
      <c r="BW336" s="15">
        <v>0</v>
      </c>
      <c r="BX336" s="33">
        <v>0</v>
      </c>
      <c r="BY336" s="13" t="s">
        <v>1116</v>
      </c>
      <c r="BZ336" s="32">
        <f>IF(Table1[[#This Row],[Check 3 Status]]="Continued", Table1[[#This Row],[Check 3 Students Summer]], 0)</f>
        <v>0</v>
      </c>
      <c r="CA336" s="33">
        <f>Table1[[#This Row],[Check 3 Per Student Savings]]*BZ336</f>
        <v>0</v>
      </c>
      <c r="CB336" s="32">
        <f>IF(Table1[[#This Row],[Check 3 Status]]="Continued", Table1[[#This Row],[Check 3 Students Fall]], 0)</f>
        <v>0</v>
      </c>
      <c r="CC336" s="33">
        <f>Table1[[#This Row],[Check 3 Per Student Savings]]*CB336</f>
        <v>0</v>
      </c>
      <c r="CD336" s="32">
        <f>IF(Table1[[#This Row],[Check 3 Status]]="Continued", Table1[[#This Row],[Check 3 Students Spring]], 0)</f>
        <v>0</v>
      </c>
      <c r="CE336" s="33">
        <f>Table1[[#This Row],[Check 3 Per Student Savings]]*CD336</f>
        <v>0</v>
      </c>
      <c r="CF336" s="32">
        <f t="shared" si="256"/>
        <v>0</v>
      </c>
      <c r="CG336" s="33">
        <f t="shared" si="257"/>
        <v>0</v>
      </c>
      <c r="CH336" s="33" t="s">
        <v>858</v>
      </c>
      <c r="CI336" s="32">
        <v>0</v>
      </c>
      <c r="CJ336" s="32">
        <v>0</v>
      </c>
      <c r="CK336" s="32">
        <v>0</v>
      </c>
      <c r="CL336" s="32">
        <f t="shared" si="258"/>
        <v>0</v>
      </c>
      <c r="CM336" s="33">
        <v>0</v>
      </c>
      <c r="CN336" s="33">
        <f t="shared" si="259"/>
        <v>0</v>
      </c>
      <c r="CO336" s="15">
        <f>IF(Table1[[#This Row],[Check 4 Status]]="Continued", Table1[[#This Row],[Check 4 Students Summer]], 0)</f>
        <v>0</v>
      </c>
      <c r="CP336" s="20">
        <f>Table1[[#This Row],[Check 4 Per Student Savings]]*CO336</f>
        <v>0</v>
      </c>
      <c r="CQ336" s="32">
        <f>IF(Table1[[#This Row],[Check 4 Status]]="Continued", Table1[[#This Row],[Check 4 Students Fall]], 0)</f>
        <v>0</v>
      </c>
      <c r="CR336" s="33">
        <f>Table1[[#This Row],[Check 4 Per Student Savings]]*CQ336</f>
        <v>0</v>
      </c>
      <c r="CS336" s="15">
        <f>IF(Table1[[#This Row],[Check 4 Status]]="Continued", Table1[[#This Row],[Check 4 Students Spring]], 0)</f>
        <v>0</v>
      </c>
      <c r="CT336" s="20">
        <f>Table1[[#This Row],[Check 4 Per Student Savings]]*CS336</f>
        <v>0</v>
      </c>
      <c r="CU336" s="89">
        <f t="shared" si="260"/>
        <v>0</v>
      </c>
      <c r="CV336" s="20">
        <f t="shared" si="261"/>
        <v>0</v>
      </c>
      <c r="CW336" s="20" t="s">
        <v>858</v>
      </c>
      <c r="CX336" s="15">
        <v>0</v>
      </c>
      <c r="CY336" s="15">
        <v>0</v>
      </c>
      <c r="CZ336" s="15">
        <v>0</v>
      </c>
      <c r="DA336" s="15">
        <f t="shared" si="262"/>
        <v>0</v>
      </c>
      <c r="DB336" s="20">
        <v>0</v>
      </c>
      <c r="DC336" s="20">
        <f t="shared" si="263"/>
        <v>0</v>
      </c>
      <c r="DD336" s="23" t="s">
        <v>1116</v>
      </c>
      <c r="DE336" s="15">
        <f>IF(Table1[[#This Row],[Check 5 Status]]="Continued", Table1[[#This Row],[Check 5 Students Summer]], 0)</f>
        <v>0</v>
      </c>
      <c r="DF336" s="20">
        <f>Table1[[#This Row],[Check 5 Per Student Savings]]*DE336</f>
        <v>0</v>
      </c>
      <c r="DG336" s="15">
        <f>IF(Table1[[#This Row],[Check 5 Status]]="Continued", Table1[[#This Row],[Check 5 Students Fall]], 0)</f>
        <v>0</v>
      </c>
      <c r="DH336" s="20">
        <f>Table1[[#This Row],[Check 5 Per Student Savings]]*DG336</f>
        <v>0</v>
      </c>
      <c r="DI336" s="15">
        <f>IF(Table1[[#This Row],[Check 5 Status]]="Continued", Table1[[#This Row],[Check 5 Students Spring]], 0)</f>
        <v>0</v>
      </c>
      <c r="DJ336" s="20">
        <f>Table1[[#This Row],[Check 5 Per Student Savings]]*DI336</f>
        <v>0</v>
      </c>
      <c r="DK336" s="15">
        <f t="shared" si="264"/>
        <v>0</v>
      </c>
      <c r="DL336" s="20">
        <f t="shared" si="265"/>
        <v>0</v>
      </c>
      <c r="DM336" s="20" t="s">
        <v>858</v>
      </c>
      <c r="DN336" s="15">
        <v>0</v>
      </c>
      <c r="DO336" s="15">
        <v>0</v>
      </c>
      <c r="DP336" s="15">
        <v>0</v>
      </c>
      <c r="DQ336" s="15">
        <f t="shared" si="266"/>
        <v>0</v>
      </c>
      <c r="DR336" s="20">
        <v>0</v>
      </c>
      <c r="DS336" s="20">
        <f t="shared" si="267"/>
        <v>0</v>
      </c>
      <c r="DT336" s="23" t="s">
        <v>1116</v>
      </c>
      <c r="DU336" s="15">
        <f>IF(Table1[[#This Row],[Check 6 Status]]="Continued", Table1[[#This Row],[Check 6 Students Summer]], 0)</f>
        <v>0</v>
      </c>
      <c r="DV336" s="20">
        <f>Table1[[#This Row],[Check 6 Per Student Savings]]*DU336</f>
        <v>0</v>
      </c>
      <c r="DW336" s="15">
        <f>IF(Table1[[#This Row],[Check 6 Status]]="Continued", Table1[[#This Row],[Check 6 Students Fall]], 0)</f>
        <v>0</v>
      </c>
      <c r="DX336" s="20">
        <f>Table1[[#This Row],[Check 6 Per Student Savings]]*DW336</f>
        <v>0</v>
      </c>
      <c r="DY336" s="15">
        <f>IF(Table1[[#This Row],[Check 6 Status]]="Continued", Table1[[#This Row],[Check 6 Students Spring]], 0)</f>
        <v>0</v>
      </c>
      <c r="DZ336" s="20">
        <f>Table1[[#This Row],[Check 6 Per Student Savings]]*DY336</f>
        <v>0</v>
      </c>
      <c r="EA336" s="15">
        <f t="shared" si="268"/>
        <v>0</v>
      </c>
      <c r="EB336" s="20">
        <f t="shared" si="269"/>
        <v>0</v>
      </c>
      <c r="EC336" s="15">
        <v>0</v>
      </c>
      <c r="ED336" s="20">
        <v>0</v>
      </c>
      <c r="EE336" s="15">
        <v>0</v>
      </c>
      <c r="EF336" s="13"/>
      <c r="EG336" s="13"/>
      <c r="EH336" s="13"/>
      <c r="EI336" s="13"/>
      <c r="EJ336" s="13"/>
      <c r="EK336" s="13"/>
      <c r="EL336" s="13"/>
      <c r="ET336" s="15"/>
      <c r="EU336" s="20"/>
      <c r="EV336" s="15"/>
      <c r="EW336" s="15"/>
      <c r="FB336" s="13"/>
      <c r="FC336" s="13"/>
      <c r="FD336" s="13"/>
      <c r="FE336" s="13"/>
    </row>
    <row r="337" spans="1:163" x14ac:dyDescent="0.25">
      <c r="A337" s="116" t="s">
        <v>1388</v>
      </c>
      <c r="B337" s="125" t="s">
        <v>1269</v>
      </c>
      <c r="C337" s="23" t="s">
        <v>3</v>
      </c>
      <c r="D337" s="36" t="s">
        <v>856</v>
      </c>
      <c r="E337" s="13" t="s">
        <v>177</v>
      </c>
      <c r="F337" s="52">
        <v>4800</v>
      </c>
      <c r="G337" s="23" t="s">
        <v>1116</v>
      </c>
      <c r="H337" s="13" t="s">
        <v>1389</v>
      </c>
      <c r="I337" s="13" t="s">
        <v>1390</v>
      </c>
      <c r="J337" s="13" t="s">
        <v>465</v>
      </c>
      <c r="K337" s="13" t="s">
        <v>466</v>
      </c>
      <c r="L337" s="28" t="s">
        <v>467</v>
      </c>
      <c r="M337" s="13" t="s">
        <v>857</v>
      </c>
      <c r="N337" s="13" t="s">
        <v>857</v>
      </c>
      <c r="O337" s="13" t="s">
        <v>857</v>
      </c>
      <c r="P337" s="15">
        <v>0</v>
      </c>
      <c r="Q337" s="15">
        <v>0</v>
      </c>
      <c r="R337" s="20">
        <v>0</v>
      </c>
      <c r="S337" s="15">
        <v>0</v>
      </c>
      <c r="T337" s="15">
        <v>0</v>
      </c>
      <c r="U337" s="15">
        <v>0</v>
      </c>
      <c r="V337" s="13" t="s">
        <v>1116</v>
      </c>
      <c r="W337" s="20" t="s">
        <v>144</v>
      </c>
      <c r="X337" s="20"/>
      <c r="Y337" s="20"/>
      <c r="Z337" s="30" t="s">
        <v>145</v>
      </c>
      <c r="AA337" s="15">
        <f t="shared" si="270"/>
        <v>0</v>
      </c>
      <c r="AB337" s="20" t="s">
        <v>857</v>
      </c>
      <c r="AC337" s="20" t="s">
        <v>857</v>
      </c>
      <c r="AD337" s="20" t="s">
        <v>857</v>
      </c>
      <c r="AE337" s="20" t="s">
        <v>857</v>
      </c>
      <c r="AF337" s="20" t="s">
        <v>857</v>
      </c>
      <c r="AG337" s="20" t="s">
        <v>857</v>
      </c>
      <c r="AH337" s="20" t="s">
        <v>857</v>
      </c>
      <c r="AI337" s="20" t="s">
        <v>857</v>
      </c>
      <c r="AJ337" s="20" t="s">
        <v>857</v>
      </c>
      <c r="AK337" s="20" t="s">
        <v>857</v>
      </c>
      <c r="AL337" s="20" t="s">
        <v>857</v>
      </c>
      <c r="AM337" s="20" t="s">
        <v>857</v>
      </c>
      <c r="AN337" s="20" t="s">
        <v>857</v>
      </c>
      <c r="AO337" s="20" t="s">
        <v>857</v>
      </c>
      <c r="AP337" s="20" t="s">
        <v>857</v>
      </c>
      <c r="AQ337" s="20" t="s">
        <v>857</v>
      </c>
      <c r="AR337" s="20" t="s">
        <v>857</v>
      </c>
      <c r="AS337" s="20" t="s">
        <v>857</v>
      </c>
      <c r="AT337" s="20" t="s">
        <v>857</v>
      </c>
      <c r="AU337" s="20" t="s">
        <v>857</v>
      </c>
      <c r="AV337" s="20" t="s">
        <v>857</v>
      </c>
      <c r="AW337" s="20" t="s">
        <v>857</v>
      </c>
      <c r="AX337" s="20" t="s">
        <v>857</v>
      </c>
      <c r="AY337" s="20" t="s">
        <v>857</v>
      </c>
      <c r="AZ337" s="20" t="s">
        <v>857</v>
      </c>
      <c r="BA337" s="20" t="s">
        <v>857</v>
      </c>
      <c r="BB337" s="20" t="s">
        <v>857</v>
      </c>
      <c r="BC337" s="13" t="s">
        <v>858</v>
      </c>
      <c r="BD337" s="15">
        <v>0</v>
      </c>
      <c r="BE337" s="15">
        <v>0</v>
      </c>
      <c r="BF337" s="15">
        <v>0</v>
      </c>
      <c r="BG337" s="16">
        <f t="shared" si="246"/>
        <v>0</v>
      </c>
      <c r="BH337" s="16">
        <f t="shared" si="247"/>
        <v>0</v>
      </c>
      <c r="BI337" s="20">
        <f>Table1[[#This Row],[Check 2 Students Total]]*Table1[[#This Row],[Summer 2018 Price Check]]</f>
        <v>0</v>
      </c>
      <c r="BJ337" s="15">
        <v>0</v>
      </c>
      <c r="BK337" s="15">
        <v>0</v>
      </c>
      <c r="BL337" s="15">
        <v>0</v>
      </c>
      <c r="BM337" s="15">
        <v>0</v>
      </c>
      <c r="BN337" s="15">
        <v>0</v>
      </c>
      <c r="BO337" s="33">
        <f>Table1[[#This Row],[Summer 2018 Price Check]]*Table1[[#This Row],[Spring 2019 Students]]</f>
        <v>0</v>
      </c>
      <c r="BP337" s="16">
        <f t="shared" si="253"/>
        <v>0</v>
      </c>
      <c r="BQ337" s="20">
        <f t="shared" si="254"/>
        <v>0</v>
      </c>
      <c r="BR337" s="13" t="s">
        <v>858</v>
      </c>
      <c r="BS337" s="15">
        <v>0</v>
      </c>
      <c r="BT337" s="15">
        <v>0</v>
      </c>
      <c r="BU337" s="15">
        <v>0</v>
      </c>
      <c r="BV337" s="15">
        <f t="shared" si="252"/>
        <v>0</v>
      </c>
      <c r="BW337" s="15">
        <v>0</v>
      </c>
      <c r="BX337" s="33">
        <v>0</v>
      </c>
      <c r="BY337" s="13" t="s">
        <v>1116</v>
      </c>
      <c r="BZ337" s="32">
        <f>IF(Table1[[#This Row],[Check 3 Status]]="Continued", Table1[[#This Row],[Check 3 Students Summer]], 0)</f>
        <v>0</v>
      </c>
      <c r="CA337" s="33">
        <f>Table1[[#This Row],[Check 3 Per Student Savings]]*BZ337</f>
        <v>0</v>
      </c>
      <c r="CB337" s="32">
        <f>IF(Table1[[#This Row],[Check 3 Status]]="Continued", Table1[[#This Row],[Check 3 Students Fall]], 0)</f>
        <v>0</v>
      </c>
      <c r="CC337" s="33">
        <f>Table1[[#This Row],[Check 3 Per Student Savings]]*CB337</f>
        <v>0</v>
      </c>
      <c r="CD337" s="32">
        <f>IF(Table1[[#This Row],[Check 3 Status]]="Continued", Table1[[#This Row],[Check 3 Students Spring]], 0)</f>
        <v>0</v>
      </c>
      <c r="CE337" s="33">
        <f>Table1[[#This Row],[Check 3 Per Student Savings]]*CD337</f>
        <v>0</v>
      </c>
      <c r="CF337" s="32">
        <f t="shared" si="256"/>
        <v>0</v>
      </c>
      <c r="CG337" s="33">
        <f t="shared" si="257"/>
        <v>0</v>
      </c>
      <c r="CH337" s="33" t="s">
        <v>858</v>
      </c>
      <c r="CI337" s="32">
        <v>0</v>
      </c>
      <c r="CJ337" s="32">
        <v>0</v>
      </c>
      <c r="CK337" s="32">
        <v>0</v>
      </c>
      <c r="CL337" s="32">
        <f t="shared" si="258"/>
        <v>0</v>
      </c>
      <c r="CM337" s="33">
        <v>0</v>
      </c>
      <c r="CN337" s="33">
        <f t="shared" si="259"/>
        <v>0</v>
      </c>
      <c r="CO337" s="15">
        <f>IF(Table1[[#This Row],[Check 4 Status]]="Continued", Table1[[#This Row],[Check 4 Students Summer]], 0)</f>
        <v>0</v>
      </c>
      <c r="CP337" s="20">
        <f>Table1[[#This Row],[Check 4 Per Student Savings]]*CO337</f>
        <v>0</v>
      </c>
      <c r="CQ337" s="32">
        <f>IF(Table1[[#This Row],[Check 4 Status]]="Continued", Table1[[#This Row],[Check 4 Students Fall]], 0)</f>
        <v>0</v>
      </c>
      <c r="CR337" s="33">
        <f>Table1[[#This Row],[Check 4 Per Student Savings]]*CQ337</f>
        <v>0</v>
      </c>
      <c r="CS337" s="15">
        <f>IF(Table1[[#This Row],[Check 4 Status]]="Continued", Table1[[#This Row],[Check 4 Students Spring]], 0)</f>
        <v>0</v>
      </c>
      <c r="CT337" s="20">
        <f>Table1[[#This Row],[Check 4 Per Student Savings]]*CS337</f>
        <v>0</v>
      </c>
      <c r="CU337" s="89">
        <f t="shared" si="260"/>
        <v>0</v>
      </c>
      <c r="CV337" s="20">
        <f t="shared" si="261"/>
        <v>0</v>
      </c>
      <c r="CW337" s="20" t="s">
        <v>858</v>
      </c>
      <c r="CX337" s="15">
        <v>0</v>
      </c>
      <c r="CY337" s="15">
        <v>0</v>
      </c>
      <c r="CZ337" s="15">
        <v>0</v>
      </c>
      <c r="DA337" s="15">
        <f t="shared" si="262"/>
        <v>0</v>
      </c>
      <c r="DB337" s="20">
        <v>0</v>
      </c>
      <c r="DC337" s="20">
        <f t="shared" si="263"/>
        <v>0</v>
      </c>
      <c r="DD337" s="23" t="s">
        <v>1116</v>
      </c>
      <c r="DE337" s="15">
        <f>IF(Table1[[#This Row],[Check 5 Status]]="Continued", Table1[[#This Row],[Check 5 Students Summer]], 0)</f>
        <v>0</v>
      </c>
      <c r="DF337" s="20">
        <f>Table1[[#This Row],[Check 5 Per Student Savings]]*DE337</f>
        <v>0</v>
      </c>
      <c r="DG337" s="15">
        <f>IF(Table1[[#This Row],[Check 5 Status]]="Continued", Table1[[#This Row],[Check 5 Students Fall]], 0)</f>
        <v>0</v>
      </c>
      <c r="DH337" s="20">
        <f>Table1[[#This Row],[Check 5 Per Student Savings]]*DG337</f>
        <v>0</v>
      </c>
      <c r="DI337" s="15">
        <f>IF(Table1[[#This Row],[Check 5 Status]]="Continued", Table1[[#This Row],[Check 5 Students Spring]], 0)</f>
        <v>0</v>
      </c>
      <c r="DJ337" s="20">
        <f>Table1[[#This Row],[Check 5 Per Student Savings]]*DI337</f>
        <v>0</v>
      </c>
      <c r="DK337" s="15">
        <f t="shared" si="264"/>
        <v>0</v>
      </c>
      <c r="DL337" s="20">
        <f t="shared" si="265"/>
        <v>0</v>
      </c>
      <c r="DM337" s="20" t="s">
        <v>858</v>
      </c>
      <c r="DN337" s="15">
        <v>0</v>
      </c>
      <c r="DO337" s="15">
        <v>0</v>
      </c>
      <c r="DP337" s="15">
        <v>0</v>
      </c>
      <c r="DQ337" s="15">
        <f t="shared" si="266"/>
        <v>0</v>
      </c>
      <c r="DR337" s="20">
        <v>0</v>
      </c>
      <c r="DS337" s="20">
        <f t="shared" si="267"/>
        <v>0</v>
      </c>
      <c r="DT337" s="23" t="s">
        <v>1116</v>
      </c>
      <c r="DU337" s="15">
        <f>IF(Table1[[#This Row],[Check 6 Status]]="Continued", Table1[[#This Row],[Check 6 Students Summer]], 0)</f>
        <v>0</v>
      </c>
      <c r="DV337" s="20">
        <f>Table1[[#This Row],[Check 6 Per Student Savings]]*DU337</f>
        <v>0</v>
      </c>
      <c r="DW337" s="15">
        <f>IF(Table1[[#This Row],[Check 6 Status]]="Continued", Table1[[#This Row],[Check 6 Students Fall]], 0)</f>
        <v>0</v>
      </c>
      <c r="DX337" s="20">
        <f>Table1[[#This Row],[Check 6 Per Student Savings]]*DW337</f>
        <v>0</v>
      </c>
      <c r="DY337" s="15">
        <f>IF(Table1[[#This Row],[Check 6 Status]]="Continued", Table1[[#This Row],[Check 6 Students Spring]], 0)</f>
        <v>0</v>
      </c>
      <c r="DZ337" s="20">
        <f>Table1[[#This Row],[Check 6 Per Student Savings]]*DY337</f>
        <v>0</v>
      </c>
      <c r="EA337" s="15">
        <f t="shared" si="268"/>
        <v>0</v>
      </c>
      <c r="EB337" s="20">
        <f t="shared" si="269"/>
        <v>0</v>
      </c>
      <c r="EC337" s="15">
        <v>0</v>
      </c>
      <c r="ED337" s="20">
        <v>0</v>
      </c>
      <c r="EE337" s="15">
        <v>0</v>
      </c>
      <c r="EF337" s="13"/>
      <c r="EG337" s="13"/>
      <c r="EH337" s="13"/>
      <c r="EI337" s="13"/>
      <c r="EJ337" s="13"/>
      <c r="EK337" s="13"/>
      <c r="EL337" s="13"/>
      <c r="ET337" s="15"/>
      <c r="EU337" s="20"/>
      <c r="EV337" s="15"/>
      <c r="EW337" s="15"/>
      <c r="FB337" s="13"/>
      <c r="FC337" s="13"/>
      <c r="FD337" s="13"/>
      <c r="FE337" s="13"/>
    </row>
    <row r="338" spans="1:163" x14ac:dyDescent="0.25">
      <c r="A338" s="116" t="s">
        <v>1391</v>
      </c>
      <c r="B338" s="125" t="s">
        <v>1269</v>
      </c>
      <c r="C338" s="23" t="s">
        <v>3</v>
      </c>
      <c r="D338" s="36" t="s">
        <v>856</v>
      </c>
      <c r="E338" s="13" t="s">
        <v>243</v>
      </c>
      <c r="F338" s="52">
        <v>4800</v>
      </c>
      <c r="G338" s="23" t="s">
        <v>1270</v>
      </c>
      <c r="H338" s="13" t="s">
        <v>1382</v>
      </c>
      <c r="I338" s="13" t="s">
        <v>1383</v>
      </c>
      <c r="J338" s="13" t="s">
        <v>1392</v>
      </c>
      <c r="K338" s="13" t="s">
        <v>1393</v>
      </c>
      <c r="L338" s="28" t="s">
        <v>305</v>
      </c>
      <c r="M338" s="13" t="s">
        <v>857</v>
      </c>
      <c r="N338" s="13" t="s">
        <v>857</v>
      </c>
      <c r="O338" s="13" t="s">
        <v>857</v>
      </c>
      <c r="P338" s="15">
        <v>0</v>
      </c>
      <c r="Q338" s="15">
        <v>0</v>
      </c>
      <c r="R338" s="20">
        <v>0</v>
      </c>
      <c r="S338" s="15">
        <v>0</v>
      </c>
      <c r="T338" s="15">
        <v>0</v>
      </c>
      <c r="U338" s="15">
        <v>0</v>
      </c>
      <c r="V338" s="13" t="s">
        <v>1270</v>
      </c>
      <c r="W338" s="20" t="s">
        <v>144</v>
      </c>
      <c r="X338" s="20"/>
      <c r="Y338" s="20"/>
      <c r="Z338" s="30" t="s">
        <v>145</v>
      </c>
      <c r="AA338" s="15">
        <f t="shared" si="270"/>
        <v>0</v>
      </c>
      <c r="AB338" s="20" t="s">
        <v>857</v>
      </c>
      <c r="AC338" s="20" t="s">
        <v>857</v>
      </c>
      <c r="AD338" s="20" t="s">
        <v>857</v>
      </c>
      <c r="AE338" s="20" t="s">
        <v>857</v>
      </c>
      <c r="AF338" s="20" t="s">
        <v>857</v>
      </c>
      <c r="AG338" s="20" t="s">
        <v>857</v>
      </c>
      <c r="AH338" s="20" t="s">
        <v>857</v>
      </c>
      <c r="AI338" s="20" t="s">
        <v>857</v>
      </c>
      <c r="AJ338" s="20" t="s">
        <v>857</v>
      </c>
      <c r="AK338" s="20" t="s">
        <v>857</v>
      </c>
      <c r="AL338" s="20" t="s">
        <v>857</v>
      </c>
      <c r="AM338" s="20" t="s">
        <v>857</v>
      </c>
      <c r="AN338" s="20" t="s">
        <v>857</v>
      </c>
      <c r="AO338" s="20" t="s">
        <v>857</v>
      </c>
      <c r="AP338" s="20" t="s">
        <v>857</v>
      </c>
      <c r="AQ338" s="20" t="s">
        <v>857</v>
      </c>
      <c r="AR338" s="20" t="s">
        <v>857</v>
      </c>
      <c r="AS338" s="20" t="s">
        <v>857</v>
      </c>
      <c r="AT338" s="20" t="s">
        <v>857</v>
      </c>
      <c r="AU338" s="20" t="s">
        <v>857</v>
      </c>
      <c r="AV338" s="20" t="s">
        <v>857</v>
      </c>
      <c r="AW338" s="20" t="s">
        <v>857</v>
      </c>
      <c r="AX338" s="20" t="s">
        <v>857</v>
      </c>
      <c r="AY338" s="20" t="s">
        <v>857</v>
      </c>
      <c r="AZ338" s="20" t="s">
        <v>857</v>
      </c>
      <c r="BA338" s="20" t="s">
        <v>857</v>
      </c>
      <c r="BB338" s="20" t="s">
        <v>857</v>
      </c>
      <c r="BC338" s="13" t="s">
        <v>858</v>
      </c>
      <c r="BD338" s="15">
        <v>0</v>
      </c>
      <c r="BE338" s="15">
        <v>0</v>
      </c>
      <c r="BF338" s="15">
        <v>0</v>
      </c>
      <c r="BG338" s="16">
        <f t="shared" si="246"/>
        <v>0</v>
      </c>
      <c r="BH338" s="16">
        <f t="shared" si="247"/>
        <v>0</v>
      </c>
      <c r="BI338" s="20">
        <f>Table1[[#This Row],[Check 2 Students Total]]*Table1[[#This Row],[Summer 2018 Price Check]]</f>
        <v>0</v>
      </c>
      <c r="BJ338" s="15">
        <v>0</v>
      </c>
      <c r="BK338" s="15">
        <v>0</v>
      </c>
      <c r="BL338" s="15">
        <v>0</v>
      </c>
      <c r="BM338" s="15">
        <v>0</v>
      </c>
      <c r="BN338" s="15">
        <v>0</v>
      </c>
      <c r="BO338" s="33">
        <f>Table1[[#This Row],[Summer 2018 Price Check]]*Table1[[#This Row],[Spring 2019 Students]]</f>
        <v>0</v>
      </c>
      <c r="BP338" s="16">
        <f t="shared" si="253"/>
        <v>0</v>
      </c>
      <c r="BQ338" s="20">
        <f t="shared" si="254"/>
        <v>0</v>
      </c>
      <c r="BR338" s="13" t="s">
        <v>858</v>
      </c>
      <c r="BS338" s="15">
        <v>0</v>
      </c>
      <c r="BT338" s="15">
        <v>0</v>
      </c>
      <c r="BU338" s="15">
        <v>0</v>
      </c>
      <c r="BV338" s="15">
        <f t="shared" si="252"/>
        <v>0</v>
      </c>
      <c r="BW338" s="15">
        <v>0</v>
      </c>
      <c r="BX338" s="33">
        <v>0</v>
      </c>
      <c r="BY338" s="13" t="s">
        <v>1270</v>
      </c>
      <c r="BZ338" s="32">
        <f>IF(Table1[[#This Row],[Check 3 Status]]="Continued", Table1[[#This Row],[Check 3 Students Summer]], 0)</f>
        <v>0</v>
      </c>
      <c r="CA338" s="33">
        <f>Table1[[#This Row],[Check 3 Per Student Savings]]*BZ338</f>
        <v>0</v>
      </c>
      <c r="CB338" s="32">
        <f>IF(Table1[[#This Row],[Check 3 Status]]="Continued", Table1[[#This Row],[Check 3 Students Fall]], 0)</f>
        <v>0</v>
      </c>
      <c r="CC338" s="33">
        <f>Table1[[#This Row],[Check 3 Per Student Savings]]*CB338</f>
        <v>0</v>
      </c>
      <c r="CD338" s="32">
        <f>IF(Table1[[#This Row],[Check 3 Status]]="Continued", Table1[[#This Row],[Check 3 Students Spring]], 0)</f>
        <v>0</v>
      </c>
      <c r="CE338" s="33">
        <f>Table1[[#This Row],[Check 3 Per Student Savings]]*CD338</f>
        <v>0</v>
      </c>
      <c r="CF338" s="32">
        <f t="shared" si="256"/>
        <v>0</v>
      </c>
      <c r="CG338" s="33">
        <f t="shared" si="257"/>
        <v>0</v>
      </c>
      <c r="CH338" s="33" t="s">
        <v>858</v>
      </c>
      <c r="CI338" s="32">
        <v>0</v>
      </c>
      <c r="CJ338" s="32">
        <v>0</v>
      </c>
      <c r="CK338" s="32">
        <v>0</v>
      </c>
      <c r="CL338" s="32">
        <f t="shared" si="258"/>
        <v>0</v>
      </c>
      <c r="CM338" s="33">
        <v>0</v>
      </c>
      <c r="CN338" s="33">
        <f t="shared" si="259"/>
        <v>0</v>
      </c>
      <c r="CO338" s="15">
        <f>IF(Table1[[#This Row],[Check 4 Status]]="Continued", Table1[[#This Row],[Check 4 Students Summer]], 0)</f>
        <v>0</v>
      </c>
      <c r="CP338" s="20">
        <f>Table1[[#This Row],[Check 4 Per Student Savings]]*CO338</f>
        <v>0</v>
      </c>
      <c r="CQ338" s="32">
        <f>IF(Table1[[#This Row],[Check 4 Status]]="Continued", Table1[[#This Row],[Check 4 Students Fall]], 0)</f>
        <v>0</v>
      </c>
      <c r="CR338" s="33">
        <f>Table1[[#This Row],[Check 4 Per Student Savings]]*CQ338</f>
        <v>0</v>
      </c>
      <c r="CS338" s="15">
        <f>IF(Table1[[#This Row],[Check 4 Status]]="Continued", Table1[[#This Row],[Check 4 Students Spring]], 0)</f>
        <v>0</v>
      </c>
      <c r="CT338" s="20">
        <f>Table1[[#This Row],[Check 4 Per Student Savings]]*CS338</f>
        <v>0</v>
      </c>
      <c r="CU338" s="89">
        <f t="shared" si="260"/>
        <v>0</v>
      </c>
      <c r="CV338" s="20">
        <f t="shared" si="261"/>
        <v>0</v>
      </c>
      <c r="CW338" s="20" t="s">
        <v>858</v>
      </c>
      <c r="CX338" s="15">
        <v>0</v>
      </c>
      <c r="CY338" s="15">
        <v>0</v>
      </c>
      <c r="CZ338" s="15">
        <v>0</v>
      </c>
      <c r="DA338" s="15">
        <f t="shared" si="262"/>
        <v>0</v>
      </c>
      <c r="DB338" s="20">
        <v>0</v>
      </c>
      <c r="DC338" s="20">
        <f t="shared" si="263"/>
        <v>0</v>
      </c>
      <c r="DD338" s="23" t="s">
        <v>1270</v>
      </c>
      <c r="DE338" s="15">
        <f>IF(Table1[[#This Row],[Check 5 Status]]="Continued", Table1[[#This Row],[Check 5 Students Summer]], 0)</f>
        <v>0</v>
      </c>
      <c r="DF338" s="20">
        <f>Table1[[#This Row],[Check 5 Per Student Savings]]*DE338</f>
        <v>0</v>
      </c>
      <c r="DG338" s="15">
        <f>IF(Table1[[#This Row],[Check 5 Status]]="Continued", Table1[[#This Row],[Check 5 Students Fall]], 0)</f>
        <v>0</v>
      </c>
      <c r="DH338" s="20">
        <f>Table1[[#This Row],[Check 5 Per Student Savings]]*DG338</f>
        <v>0</v>
      </c>
      <c r="DI338" s="15">
        <f>IF(Table1[[#This Row],[Check 5 Status]]="Continued", Table1[[#This Row],[Check 5 Students Spring]], 0)</f>
        <v>0</v>
      </c>
      <c r="DJ338" s="20">
        <f>Table1[[#This Row],[Check 5 Per Student Savings]]*DI338</f>
        <v>0</v>
      </c>
      <c r="DK338" s="15">
        <f t="shared" si="264"/>
        <v>0</v>
      </c>
      <c r="DL338" s="20">
        <f t="shared" si="265"/>
        <v>0</v>
      </c>
      <c r="DM338" s="20" t="s">
        <v>858</v>
      </c>
      <c r="DN338" s="15">
        <v>0</v>
      </c>
      <c r="DO338" s="15">
        <v>0</v>
      </c>
      <c r="DP338" s="15">
        <v>0</v>
      </c>
      <c r="DQ338" s="15">
        <f t="shared" si="266"/>
        <v>0</v>
      </c>
      <c r="DR338" s="20">
        <v>0</v>
      </c>
      <c r="DS338" s="20">
        <f t="shared" si="267"/>
        <v>0</v>
      </c>
      <c r="DT338" s="23" t="s">
        <v>1270</v>
      </c>
      <c r="DU338" s="15">
        <f>IF(Table1[[#This Row],[Check 6 Status]]="Continued", Table1[[#This Row],[Check 6 Students Summer]], 0)</f>
        <v>0</v>
      </c>
      <c r="DV338" s="20">
        <f>Table1[[#This Row],[Check 6 Per Student Savings]]*DU338</f>
        <v>0</v>
      </c>
      <c r="DW338" s="15">
        <f>IF(Table1[[#This Row],[Check 6 Status]]="Continued", Table1[[#This Row],[Check 6 Students Fall]], 0)</f>
        <v>0</v>
      </c>
      <c r="DX338" s="20">
        <f>Table1[[#This Row],[Check 6 Per Student Savings]]*DW338</f>
        <v>0</v>
      </c>
      <c r="DY338" s="15">
        <f>IF(Table1[[#This Row],[Check 6 Status]]="Continued", Table1[[#This Row],[Check 6 Students Spring]], 0)</f>
        <v>0</v>
      </c>
      <c r="DZ338" s="20">
        <f>Table1[[#This Row],[Check 6 Per Student Savings]]*DY338</f>
        <v>0</v>
      </c>
      <c r="EA338" s="15">
        <f t="shared" si="268"/>
        <v>0</v>
      </c>
      <c r="EB338" s="20">
        <f t="shared" si="269"/>
        <v>0</v>
      </c>
      <c r="EC338" s="15">
        <v>0</v>
      </c>
      <c r="ED338" s="20">
        <v>0</v>
      </c>
      <c r="EE338" s="15">
        <v>0</v>
      </c>
      <c r="EF338" s="13"/>
      <c r="EG338" s="13"/>
      <c r="EH338" s="13"/>
      <c r="EI338" s="13"/>
      <c r="EJ338" s="13"/>
      <c r="EK338" s="13"/>
      <c r="EL338" s="13"/>
      <c r="ET338" s="15"/>
      <c r="EU338" s="20"/>
      <c r="EV338" s="15"/>
      <c r="EW338" s="15"/>
      <c r="FB338" s="13"/>
      <c r="FC338" s="13"/>
      <c r="FD338" s="13"/>
      <c r="FE338" s="13"/>
    </row>
    <row r="339" spans="1:163" x14ac:dyDescent="0.25">
      <c r="A339" s="116" t="s">
        <v>1394</v>
      </c>
      <c r="B339" s="125" t="s">
        <v>1269</v>
      </c>
      <c r="C339" s="23" t="s">
        <v>3</v>
      </c>
      <c r="D339" s="36" t="s">
        <v>856</v>
      </c>
      <c r="E339" s="13" t="s">
        <v>147</v>
      </c>
      <c r="F339" s="52">
        <v>4800</v>
      </c>
      <c r="G339" s="23" t="s">
        <v>1270</v>
      </c>
      <c r="H339" s="13" t="s">
        <v>1108</v>
      </c>
      <c r="I339" s="13" t="s">
        <v>1109</v>
      </c>
      <c r="J339" s="13" t="s">
        <v>1395</v>
      </c>
      <c r="K339" s="13" t="s">
        <v>1396</v>
      </c>
      <c r="L339" s="28" t="s">
        <v>188</v>
      </c>
      <c r="M339" s="13" t="s">
        <v>857</v>
      </c>
      <c r="N339" s="13" t="s">
        <v>857</v>
      </c>
      <c r="O339" s="13" t="s">
        <v>857</v>
      </c>
      <c r="P339" s="15">
        <v>0</v>
      </c>
      <c r="Q339" s="15">
        <v>0</v>
      </c>
      <c r="R339" s="20">
        <v>0</v>
      </c>
      <c r="S339" s="15">
        <v>0</v>
      </c>
      <c r="T339" s="15">
        <v>0</v>
      </c>
      <c r="U339" s="15">
        <v>0</v>
      </c>
      <c r="V339" s="13" t="s">
        <v>1270</v>
      </c>
      <c r="W339" s="20" t="s">
        <v>144</v>
      </c>
      <c r="X339" s="20"/>
      <c r="Y339" s="20"/>
      <c r="Z339" s="30" t="s">
        <v>145</v>
      </c>
      <c r="AA339" s="15">
        <f t="shared" si="270"/>
        <v>0</v>
      </c>
      <c r="AB339" s="20" t="s">
        <v>857</v>
      </c>
      <c r="AC339" s="20" t="s">
        <v>857</v>
      </c>
      <c r="AD339" s="20" t="s">
        <v>857</v>
      </c>
      <c r="AE339" s="20" t="s">
        <v>857</v>
      </c>
      <c r="AF339" s="20" t="s">
        <v>857</v>
      </c>
      <c r="AG339" s="20" t="s">
        <v>857</v>
      </c>
      <c r="AH339" s="20" t="s">
        <v>857</v>
      </c>
      <c r="AI339" s="20" t="s">
        <v>857</v>
      </c>
      <c r="AJ339" s="20" t="s">
        <v>857</v>
      </c>
      <c r="AK339" s="20" t="s">
        <v>857</v>
      </c>
      <c r="AL339" s="20" t="s">
        <v>857</v>
      </c>
      <c r="AM339" s="20" t="s">
        <v>857</v>
      </c>
      <c r="AN339" s="20" t="s">
        <v>857</v>
      </c>
      <c r="AO339" s="20" t="s">
        <v>857</v>
      </c>
      <c r="AP339" s="20" t="s">
        <v>857</v>
      </c>
      <c r="AQ339" s="20" t="s">
        <v>857</v>
      </c>
      <c r="AR339" s="20" t="s">
        <v>857</v>
      </c>
      <c r="AS339" s="20" t="s">
        <v>857</v>
      </c>
      <c r="AT339" s="20" t="s">
        <v>857</v>
      </c>
      <c r="AU339" s="20" t="s">
        <v>857</v>
      </c>
      <c r="AV339" s="20" t="s">
        <v>857</v>
      </c>
      <c r="AW339" s="20" t="s">
        <v>857</v>
      </c>
      <c r="AX339" s="20" t="s">
        <v>857</v>
      </c>
      <c r="AY339" s="20" t="s">
        <v>857</v>
      </c>
      <c r="AZ339" s="20" t="s">
        <v>857</v>
      </c>
      <c r="BA339" s="20" t="s">
        <v>857</v>
      </c>
      <c r="BB339" s="20" t="s">
        <v>857</v>
      </c>
      <c r="BC339" s="13" t="s">
        <v>858</v>
      </c>
      <c r="BD339" s="15">
        <v>0</v>
      </c>
      <c r="BE339" s="15">
        <v>0</v>
      </c>
      <c r="BF339" s="15">
        <v>0</v>
      </c>
      <c r="BG339" s="16">
        <f t="shared" si="246"/>
        <v>0</v>
      </c>
      <c r="BH339" s="16">
        <f t="shared" si="247"/>
        <v>0</v>
      </c>
      <c r="BI339" s="20">
        <f>Table1[[#This Row],[Check 2 Students Total]]*Table1[[#This Row],[Summer 2018 Price Check]]</f>
        <v>0</v>
      </c>
      <c r="BJ339" s="15">
        <v>0</v>
      </c>
      <c r="BK339" s="15">
        <v>0</v>
      </c>
      <c r="BL339" s="15">
        <v>0</v>
      </c>
      <c r="BM339" s="15">
        <v>0</v>
      </c>
      <c r="BN339" s="15">
        <v>0</v>
      </c>
      <c r="BO339" s="33">
        <f>Table1[[#This Row],[Summer 2018 Price Check]]*Table1[[#This Row],[Spring 2019 Students]]</f>
        <v>0</v>
      </c>
      <c r="BP339" s="16">
        <f t="shared" si="253"/>
        <v>0</v>
      </c>
      <c r="BQ339" s="20">
        <f t="shared" si="254"/>
        <v>0</v>
      </c>
      <c r="BR339" s="13" t="s">
        <v>858</v>
      </c>
      <c r="BS339" s="15">
        <v>0</v>
      </c>
      <c r="BT339" s="15">
        <v>0</v>
      </c>
      <c r="BU339" s="15">
        <v>0</v>
      </c>
      <c r="BV339" s="15">
        <f t="shared" si="252"/>
        <v>0</v>
      </c>
      <c r="BW339" s="15">
        <v>0</v>
      </c>
      <c r="BX339" s="33">
        <v>0</v>
      </c>
      <c r="BY339" s="13" t="s">
        <v>1270</v>
      </c>
      <c r="BZ339" s="32">
        <f>IF(Table1[[#This Row],[Check 3 Status]]="Continued", Table1[[#This Row],[Check 3 Students Summer]], 0)</f>
        <v>0</v>
      </c>
      <c r="CA339" s="33">
        <f>Table1[[#This Row],[Check 3 Per Student Savings]]*BZ339</f>
        <v>0</v>
      </c>
      <c r="CB339" s="32">
        <f>IF(Table1[[#This Row],[Check 3 Status]]="Continued", Table1[[#This Row],[Check 3 Students Fall]], 0)</f>
        <v>0</v>
      </c>
      <c r="CC339" s="33">
        <f>Table1[[#This Row],[Check 3 Per Student Savings]]*CB339</f>
        <v>0</v>
      </c>
      <c r="CD339" s="32">
        <f>IF(Table1[[#This Row],[Check 3 Status]]="Continued", Table1[[#This Row],[Check 3 Students Spring]], 0)</f>
        <v>0</v>
      </c>
      <c r="CE339" s="33">
        <f>Table1[[#This Row],[Check 3 Per Student Savings]]*CD339</f>
        <v>0</v>
      </c>
      <c r="CF339" s="32">
        <f t="shared" si="256"/>
        <v>0</v>
      </c>
      <c r="CG339" s="33">
        <f t="shared" si="257"/>
        <v>0</v>
      </c>
      <c r="CH339" s="33" t="s">
        <v>858</v>
      </c>
      <c r="CI339" s="32">
        <v>0</v>
      </c>
      <c r="CJ339" s="32">
        <v>0</v>
      </c>
      <c r="CK339" s="32">
        <v>0</v>
      </c>
      <c r="CL339" s="32">
        <f t="shared" si="258"/>
        <v>0</v>
      </c>
      <c r="CM339" s="33">
        <v>0</v>
      </c>
      <c r="CN339" s="33">
        <f t="shared" si="259"/>
        <v>0</v>
      </c>
      <c r="CO339" s="15">
        <f>IF(Table1[[#This Row],[Check 4 Status]]="Continued", Table1[[#This Row],[Check 4 Students Summer]], 0)</f>
        <v>0</v>
      </c>
      <c r="CP339" s="20">
        <f>Table1[[#This Row],[Check 4 Per Student Savings]]*CO339</f>
        <v>0</v>
      </c>
      <c r="CQ339" s="32">
        <f>IF(Table1[[#This Row],[Check 4 Status]]="Continued", Table1[[#This Row],[Check 4 Students Fall]], 0)</f>
        <v>0</v>
      </c>
      <c r="CR339" s="33">
        <f>Table1[[#This Row],[Check 4 Per Student Savings]]*CQ339</f>
        <v>0</v>
      </c>
      <c r="CS339" s="15">
        <f>IF(Table1[[#This Row],[Check 4 Status]]="Continued", Table1[[#This Row],[Check 4 Students Spring]], 0)</f>
        <v>0</v>
      </c>
      <c r="CT339" s="20">
        <f>Table1[[#This Row],[Check 4 Per Student Savings]]*CS339</f>
        <v>0</v>
      </c>
      <c r="CU339" s="89">
        <f t="shared" si="260"/>
        <v>0</v>
      </c>
      <c r="CV339" s="20">
        <f t="shared" si="261"/>
        <v>0</v>
      </c>
      <c r="CW339" s="20" t="s">
        <v>858</v>
      </c>
      <c r="CX339" s="15">
        <v>0</v>
      </c>
      <c r="CY339" s="15">
        <v>0</v>
      </c>
      <c r="CZ339" s="15">
        <v>0</v>
      </c>
      <c r="DA339" s="15">
        <f t="shared" si="262"/>
        <v>0</v>
      </c>
      <c r="DB339" s="20">
        <v>0</v>
      </c>
      <c r="DC339" s="20">
        <f t="shared" si="263"/>
        <v>0</v>
      </c>
      <c r="DD339" s="23" t="s">
        <v>1270</v>
      </c>
      <c r="DE339" s="15">
        <f>IF(Table1[[#This Row],[Check 5 Status]]="Continued", Table1[[#This Row],[Check 5 Students Summer]], 0)</f>
        <v>0</v>
      </c>
      <c r="DF339" s="20">
        <f>Table1[[#This Row],[Check 5 Per Student Savings]]*DE339</f>
        <v>0</v>
      </c>
      <c r="DG339" s="15">
        <f>IF(Table1[[#This Row],[Check 5 Status]]="Continued", Table1[[#This Row],[Check 5 Students Fall]], 0)</f>
        <v>0</v>
      </c>
      <c r="DH339" s="20">
        <f>Table1[[#This Row],[Check 5 Per Student Savings]]*DG339</f>
        <v>0</v>
      </c>
      <c r="DI339" s="15">
        <f>IF(Table1[[#This Row],[Check 5 Status]]="Continued", Table1[[#This Row],[Check 5 Students Spring]], 0)</f>
        <v>0</v>
      </c>
      <c r="DJ339" s="20">
        <f>Table1[[#This Row],[Check 5 Per Student Savings]]*DI339</f>
        <v>0</v>
      </c>
      <c r="DK339" s="15">
        <f t="shared" si="264"/>
        <v>0</v>
      </c>
      <c r="DL339" s="20">
        <f t="shared" si="265"/>
        <v>0</v>
      </c>
      <c r="DM339" s="20" t="s">
        <v>858</v>
      </c>
      <c r="DN339" s="15">
        <v>0</v>
      </c>
      <c r="DO339" s="15">
        <v>0</v>
      </c>
      <c r="DP339" s="15">
        <v>0</v>
      </c>
      <c r="DQ339" s="15">
        <f t="shared" si="266"/>
        <v>0</v>
      </c>
      <c r="DR339" s="20">
        <v>0</v>
      </c>
      <c r="DS339" s="20">
        <f t="shared" si="267"/>
        <v>0</v>
      </c>
      <c r="DT339" s="23" t="s">
        <v>1270</v>
      </c>
      <c r="DU339" s="15">
        <f>IF(Table1[[#This Row],[Check 6 Status]]="Continued", Table1[[#This Row],[Check 6 Students Summer]], 0)</f>
        <v>0</v>
      </c>
      <c r="DV339" s="20">
        <f>Table1[[#This Row],[Check 6 Per Student Savings]]*DU339</f>
        <v>0</v>
      </c>
      <c r="DW339" s="15">
        <f>IF(Table1[[#This Row],[Check 6 Status]]="Continued", Table1[[#This Row],[Check 6 Students Fall]], 0)</f>
        <v>0</v>
      </c>
      <c r="DX339" s="20">
        <f>Table1[[#This Row],[Check 6 Per Student Savings]]*DW339</f>
        <v>0</v>
      </c>
      <c r="DY339" s="15">
        <f>IF(Table1[[#This Row],[Check 6 Status]]="Continued", Table1[[#This Row],[Check 6 Students Spring]], 0)</f>
        <v>0</v>
      </c>
      <c r="DZ339" s="20">
        <f>Table1[[#This Row],[Check 6 Per Student Savings]]*DY339</f>
        <v>0</v>
      </c>
      <c r="EA339" s="15">
        <f t="shared" si="268"/>
        <v>0</v>
      </c>
      <c r="EB339" s="20">
        <f t="shared" si="269"/>
        <v>0</v>
      </c>
      <c r="EC339" s="15">
        <v>0</v>
      </c>
      <c r="ED339" s="20">
        <v>0</v>
      </c>
      <c r="EE339" s="15">
        <v>0</v>
      </c>
      <c r="EF339" s="13"/>
      <c r="EG339" s="13"/>
      <c r="EH339" s="13"/>
      <c r="EI339" s="13"/>
      <c r="EJ339" s="13"/>
      <c r="EK339" s="13"/>
      <c r="EL339" s="13"/>
      <c r="ET339" s="15"/>
      <c r="EU339" s="20"/>
      <c r="EV339" s="15"/>
      <c r="EW339" s="15"/>
      <c r="FB339" s="13"/>
      <c r="FC339" s="13"/>
      <c r="FD339" s="13"/>
      <c r="FE339" s="13"/>
    </row>
    <row r="340" spans="1:163" x14ac:dyDescent="0.25">
      <c r="A340" s="116" t="s">
        <v>1397</v>
      </c>
      <c r="B340" s="125" t="s">
        <v>1269</v>
      </c>
      <c r="C340" s="23" t="s">
        <v>3</v>
      </c>
      <c r="D340" s="36" t="s">
        <v>856</v>
      </c>
      <c r="E340" s="13" t="s">
        <v>171</v>
      </c>
      <c r="F340" s="52">
        <v>2800</v>
      </c>
      <c r="G340" s="23" t="s">
        <v>1270</v>
      </c>
      <c r="H340" s="13" t="s">
        <v>1398</v>
      </c>
      <c r="I340" s="13" t="s">
        <v>1399</v>
      </c>
      <c r="J340" s="13" t="s">
        <v>1400</v>
      </c>
      <c r="K340" s="13" t="s">
        <v>1401</v>
      </c>
      <c r="L340" s="28" t="s">
        <v>305</v>
      </c>
      <c r="M340" s="13" t="s">
        <v>857</v>
      </c>
      <c r="N340" s="13" t="s">
        <v>857</v>
      </c>
      <c r="O340" s="13" t="s">
        <v>857</v>
      </c>
      <c r="P340" s="15">
        <v>0</v>
      </c>
      <c r="Q340" s="15">
        <v>0</v>
      </c>
      <c r="R340" s="20">
        <v>0</v>
      </c>
      <c r="S340" s="15">
        <v>0</v>
      </c>
      <c r="T340" s="15">
        <v>0</v>
      </c>
      <c r="U340" s="15">
        <v>0</v>
      </c>
      <c r="V340" s="13" t="s">
        <v>1270</v>
      </c>
      <c r="W340" s="20" t="s">
        <v>144</v>
      </c>
      <c r="X340" s="20"/>
      <c r="Y340" s="20"/>
      <c r="Z340" s="30" t="s">
        <v>145</v>
      </c>
      <c r="AA340" s="15">
        <f t="shared" si="270"/>
        <v>0</v>
      </c>
      <c r="AB340" s="20" t="s">
        <v>857</v>
      </c>
      <c r="AC340" s="20" t="s">
        <v>857</v>
      </c>
      <c r="AD340" s="20" t="s">
        <v>857</v>
      </c>
      <c r="AE340" s="20" t="s">
        <v>857</v>
      </c>
      <c r="AF340" s="20" t="s">
        <v>857</v>
      </c>
      <c r="AG340" s="20" t="s">
        <v>857</v>
      </c>
      <c r="AH340" s="20" t="s">
        <v>857</v>
      </c>
      <c r="AI340" s="20" t="s">
        <v>857</v>
      </c>
      <c r="AJ340" s="20" t="s">
        <v>857</v>
      </c>
      <c r="AK340" s="20" t="s">
        <v>857</v>
      </c>
      <c r="AL340" s="20" t="s">
        <v>857</v>
      </c>
      <c r="AM340" s="20" t="s">
        <v>857</v>
      </c>
      <c r="AN340" s="20" t="s">
        <v>857</v>
      </c>
      <c r="AO340" s="20" t="s">
        <v>857</v>
      </c>
      <c r="AP340" s="20" t="s">
        <v>857</v>
      </c>
      <c r="AQ340" s="20" t="s">
        <v>857</v>
      </c>
      <c r="AR340" s="20" t="s">
        <v>857</v>
      </c>
      <c r="AS340" s="20" t="s">
        <v>857</v>
      </c>
      <c r="AT340" s="20" t="s">
        <v>857</v>
      </c>
      <c r="AU340" s="20" t="s">
        <v>857</v>
      </c>
      <c r="AV340" s="20" t="s">
        <v>857</v>
      </c>
      <c r="AW340" s="20" t="s">
        <v>857</v>
      </c>
      <c r="AX340" s="20" t="s">
        <v>857</v>
      </c>
      <c r="AY340" s="20" t="s">
        <v>857</v>
      </c>
      <c r="AZ340" s="20" t="s">
        <v>857</v>
      </c>
      <c r="BA340" s="20" t="s">
        <v>857</v>
      </c>
      <c r="BB340" s="20" t="s">
        <v>857</v>
      </c>
      <c r="BC340" s="13" t="s">
        <v>858</v>
      </c>
      <c r="BD340" s="15">
        <v>0</v>
      </c>
      <c r="BE340" s="15">
        <v>0</v>
      </c>
      <c r="BF340" s="15">
        <v>0</v>
      </c>
      <c r="BG340" s="16">
        <f t="shared" si="246"/>
        <v>0</v>
      </c>
      <c r="BH340" s="16">
        <f t="shared" si="247"/>
        <v>0</v>
      </c>
      <c r="BI340" s="20">
        <f>Table1[[#This Row],[Check 2 Students Total]]*Table1[[#This Row],[Summer 2018 Price Check]]</f>
        <v>0</v>
      </c>
      <c r="BJ340" s="15">
        <v>0</v>
      </c>
      <c r="BK340" s="15">
        <v>0</v>
      </c>
      <c r="BL340" s="15">
        <v>0</v>
      </c>
      <c r="BM340" s="15">
        <v>0</v>
      </c>
      <c r="BN340" s="15">
        <v>0</v>
      </c>
      <c r="BO340" s="33">
        <f>Table1[[#This Row],[Summer 2018 Price Check]]*Table1[[#This Row],[Spring 2019 Students]]</f>
        <v>0</v>
      </c>
      <c r="BP340" s="16">
        <f t="shared" si="253"/>
        <v>0</v>
      </c>
      <c r="BQ340" s="20">
        <f t="shared" si="254"/>
        <v>0</v>
      </c>
      <c r="BR340" s="13" t="s">
        <v>858</v>
      </c>
      <c r="BS340" s="15">
        <v>0</v>
      </c>
      <c r="BT340" s="15">
        <v>0</v>
      </c>
      <c r="BU340" s="15">
        <v>0</v>
      </c>
      <c r="BV340" s="15">
        <f t="shared" si="252"/>
        <v>0</v>
      </c>
      <c r="BW340" s="15">
        <v>0</v>
      </c>
      <c r="BX340" s="33">
        <v>0</v>
      </c>
      <c r="BY340" s="13" t="s">
        <v>1270</v>
      </c>
      <c r="BZ340" s="32">
        <f>IF(Table1[[#This Row],[Check 3 Status]]="Continued", Table1[[#This Row],[Check 3 Students Summer]], 0)</f>
        <v>0</v>
      </c>
      <c r="CA340" s="33">
        <f>Table1[[#This Row],[Check 3 Per Student Savings]]*BZ340</f>
        <v>0</v>
      </c>
      <c r="CB340" s="32">
        <f>IF(Table1[[#This Row],[Check 3 Status]]="Continued", Table1[[#This Row],[Check 3 Students Fall]], 0)</f>
        <v>0</v>
      </c>
      <c r="CC340" s="33">
        <f>Table1[[#This Row],[Check 3 Per Student Savings]]*CB340</f>
        <v>0</v>
      </c>
      <c r="CD340" s="32">
        <f>IF(Table1[[#This Row],[Check 3 Status]]="Continued", Table1[[#This Row],[Check 3 Students Spring]], 0)</f>
        <v>0</v>
      </c>
      <c r="CE340" s="33">
        <f>Table1[[#This Row],[Check 3 Per Student Savings]]*CD340</f>
        <v>0</v>
      </c>
      <c r="CF340" s="32">
        <f t="shared" si="256"/>
        <v>0</v>
      </c>
      <c r="CG340" s="33">
        <f t="shared" si="257"/>
        <v>0</v>
      </c>
      <c r="CH340" s="33" t="s">
        <v>858</v>
      </c>
      <c r="CI340" s="32">
        <v>0</v>
      </c>
      <c r="CJ340" s="32">
        <v>0</v>
      </c>
      <c r="CK340" s="32">
        <v>0</v>
      </c>
      <c r="CL340" s="32">
        <f t="shared" si="258"/>
        <v>0</v>
      </c>
      <c r="CM340" s="33">
        <v>0</v>
      </c>
      <c r="CN340" s="33">
        <f t="shared" si="259"/>
        <v>0</v>
      </c>
      <c r="CO340" s="15">
        <f>IF(Table1[[#This Row],[Check 4 Status]]="Continued", Table1[[#This Row],[Check 4 Students Summer]], 0)</f>
        <v>0</v>
      </c>
      <c r="CP340" s="20">
        <f>Table1[[#This Row],[Check 4 Per Student Savings]]*CO340</f>
        <v>0</v>
      </c>
      <c r="CQ340" s="32">
        <f>IF(Table1[[#This Row],[Check 4 Status]]="Continued", Table1[[#This Row],[Check 4 Students Fall]], 0)</f>
        <v>0</v>
      </c>
      <c r="CR340" s="33">
        <f>Table1[[#This Row],[Check 4 Per Student Savings]]*CQ340</f>
        <v>0</v>
      </c>
      <c r="CS340" s="15">
        <f>IF(Table1[[#This Row],[Check 4 Status]]="Continued", Table1[[#This Row],[Check 4 Students Spring]], 0)</f>
        <v>0</v>
      </c>
      <c r="CT340" s="20">
        <f>Table1[[#This Row],[Check 4 Per Student Savings]]*CS340</f>
        <v>0</v>
      </c>
      <c r="CU340" s="89">
        <f t="shared" si="260"/>
        <v>0</v>
      </c>
      <c r="CV340" s="20">
        <f t="shared" si="261"/>
        <v>0</v>
      </c>
      <c r="CW340" s="20" t="s">
        <v>858</v>
      </c>
      <c r="CX340" s="15">
        <v>0</v>
      </c>
      <c r="CY340" s="15">
        <v>0</v>
      </c>
      <c r="CZ340" s="15">
        <v>0</v>
      </c>
      <c r="DA340" s="15">
        <f t="shared" si="262"/>
        <v>0</v>
      </c>
      <c r="DB340" s="20">
        <v>0</v>
      </c>
      <c r="DC340" s="20">
        <f t="shared" si="263"/>
        <v>0</v>
      </c>
      <c r="DD340" s="23" t="s">
        <v>1270</v>
      </c>
      <c r="DE340" s="15">
        <f>IF(Table1[[#This Row],[Check 5 Status]]="Continued", Table1[[#This Row],[Check 5 Students Summer]], 0)</f>
        <v>0</v>
      </c>
      <c r="DF340" s="20">
        <f>Table1[[#This Row],[Check 5 Per Student Savings]]*DE340</f>
        <v>0</v>
      </c>
      <c r="DG340" s="15">
        <f>IF(Table1[[#This Row],[Check 5 Status]]="Continued", Table1[[#This Row],[Check 5 Students Fall]], 0)</f>
        <v>0</v>
      </c>
      <c r="DH340" s="20">
        <f>Table1[[#This Row],[Check 5 Per Student Savings]]*DG340</f>
        <v>0</v>
      </c>
      <c r="DI340" s="15">
        <f>IF(Table1[[#This Row],[Check 5 Status]]="Continued", Table1[[#This Row],[Check 5 Students Spring]], 0)</f>
        <v>0</v>
      </c>
      <c r="DJ340" s="20">
        <f>Table1[[#This Row],[Check 5 Per Student Savings]]*DI340</f>
        <v>0</v>
      </c>
      <c r="DK340" s="15">
        <f t="shared" si="264"/>
        <v>0</v>
      </c>
      <c r="DL340" s="20">
        <f t="shared" si="265"/>
        <v>0</v>
      </c>
      <c r="DM340" s="20" t="s">
        <v>858</v>
      </c>
      <c r="DN340" s="15">
        <v>0</v>
      </c>
      <c r="DO340" s="15">
        <v>0</v>
      </c>
      <c r="DP340" s="15">
        <v>0</v>
      </c>
      <c r="DQ340" s="15">
        <f t="shared" si="266"/>
        <v>0</v>
      </c>
      <c r="DR340" s="20">
        <v>0</v>
      </c>
      <c r="DS340" s="20">
        <f t="shared" si="267"/>
        <v>0</v>
      </c>
      <c r="DT340" s="23" t="s">
        <v>1270</v>
      </c>
      <c r="DU340" s="15">
        <f>IF(Table1[[#This Row],[Check 6 Status]]="Continued", Table1[[#This Row],[Check 6 Students Summer]], 0)</f>
        <v>0</v>
      </c>
      <c r="DV340" s="20">
        <f>Table1[[#This Row],[Check 6 Per Student Savings]]*DU340</f>
        <v>0</v>
      </c>
      <c r="DW340" s="15">
        <f>IF(Table1[[#This Row],[Check 6 Status]]="Continued", Table1[[#This Row],[Check 6 Students Fall]], 0)</f>
        <v>0</v>
      </c>
      <c r="DX340" s="20">
        <f>Table1[[#This Row],[Check 6 Per Student Savings]]*DW340</f>
        <v>0</v>
      </c>
      <c r="DY340" s="15">
        <f>IF(Table1[[#This Row],[Check 6 Status]]="Continued", Table1[[#This Row],[Check 6 Students Spring]], 0)</f>
        <v>0</v>
      </c>
      <c r="DZ340" s="20">
        <f>Table1[[#This Row],[Check 6 Per Student Savings]]*DY340</f>
        <v>0</v>
      </c>
      <c r="EA340" s="15">
        <f t="shared" si="268"/>
        <v>0</v>
      </c>
      <c r="EB340" s="20">
        <f t="shared" si="269"/>
        <v>0</v>
      </c>
      <c r="EC340" s="15">
        <v>0</v>
      </c>
      <c r="ED340" s="20">
        <v>0</v>
      </c>
      <c r="EE340" s="15">
        <v>0</v>
      </c>
      <c r="EF340" s="13"/>
      <c r="EG340" s="13"/>
      <c r="EH340" s="13"/>
      <c r="EI340" s="13"/>
      <c r="EJ340" s="13"/>
      <c r="EK340" s="13"/>
      <c r="EL340" s="13"/>
      <c r="ET340" s="15"/>
      <c r="EU340" s="20"/>
      <c r="EV340" s="15"/>
      <c r="EW340" s="15"/>
      <c r="FB340" s="13"/>
      <c r="FC340" s="13"/>
      <c r="FD340" s="13"/>
      <c r="FE340" s="13"/>
    </row>
    <row r="341" spans="1:163" x14ac:dyDescent="0.25">
      <c r="A341" s="116" t="s">
        <v>1402</v>
      </c>
      <c r="B341" s="125" t="s">
        <v>1269</v>
      </c>
      <c r="C341" s="23" t="s">
        <v>3</v>
      </c>
      <c r="D341" s="36" t="s">
        <v>856</v>
      </c>
      <c r="E341" s="13" t="s">
        <v>171</v>
      </c>
      <c r="F341" s="52">
        <v>2800</v>
      </c>
      <c r="G341" s="23" t="s">
        <v>1270</v>
      </c>
      <c r="H341" s="13" t="s">
        <v>1398</v>
      </c>
      <c r="I341" s="13" t="s">
        <v>1399</v>
      </c>
      <c r="J341" s="13" t="s">
        <v>1403</v>
      </c>
      <c r="K341" s="13" t="s">
        <v>1404</v>
      </c>
      <c r="L341" s="28" t="s">
        <v>305</v>
      </c>
      <c r="M341" s="13" t="s">
        <v>857</v>
      </c>
      <c r="N341" s="13" t="s">
        <v>857</v>
      </c>
      <c r="O341" s="13" t="s">
        <v>857</v>
      </c>
      <c r="P341" s="15">
        <v>0</v>
      </c>
      <c r="Q341" s="15">
        <v>0</v>
      </c>
      <c r="R341" s="20">
        <v>0</v>
      </c>
      <c r="S341" s="15">
        <v>0</v>
      </c>
      <c r="T341" s="15">
        <v>0</v>
      </c>
      <c r="U341" s="15">
        <v>0</v>
      </c>
      <c r="V341" s="13" t="s">
        <v>1270</v>
      </c>
      <c r="W341" s="20" t="s">
        <v>144</v>
      </c>
      <c r="X341" s="20"/>
      <c r="Y341" s="20"/>
      <c r="Z341" s="30" t="s">
        <v>145</v>
      </c>
      <c r="AA341" s="15">
        <f t="shared" si="270"/>
        <v>0</v>
      </c>
      <c r="AB341" s="20" t="s">
        <v>857</v>
      </c>
      <c r="AC341" s="20" t="s">
        <v>857</v>
      </c>
      <c r="AD341" s="20" t="s">
        <v>857</v>
      </c>
      <c r="AE341" s="20" t="s">
        <v>857</v>
      </c>
      <c r="AF341" s="20" t="s">
        <v>857</v>
      </c>
      <c r="AG341" s="20" t="s">
        <v>857</v>
      </c>
      <c r="AH341" s="20" t="s">
        <v>857</v>
      </c>
      <c r="AI341" s="20" t="s">
        <v>857</v>
      </c>
      <c r="AJ341" s="20" t="s">
        <v>857</v>
      </c>
      <c r="AK341" s="20" t="s">
        <v>857</v>
      </c>
      <c r="AL341" s="20" t="s">
        <v>857</v>
      </c>
      <c r="AM341" s="20" t="s">
        <v>857</v>
      </c>
      <c r="AN341" s="20" t="s">
        <v>857</v>
      </c>
      <c r="AO341" s="20" t="s">
        <v>857</v>
      </c>
      <c r="AP341" s="20" t="s">
        <v>857</v>
      </c>
      <c r="AQ341" s="20" t="s">
        <v>857</v>
      </c>
      <c r="AR341" s="20" t="s">
        <v>857</v>
      </c>
      <c r="AS341" s="20" t="s">
        <v>857</v>
      </c>
      <c r="AT341" s="20" t="s">
        <v>857</v>
      </c>
      <c r="AU341" s="20" t="s">
        <v>857</v>
      </c>
      <c r="AV341" s="20" t="s">
        <v>857</v>
      </c>
      <c r="AW341" s="20" t="s">
        <v>857</v>
      </c>
      <c r="AX341" s="20" t="s">
        <v>857</v>
      </c>
      <c r="AY341" s="20" t="s">
        <v>857</v>
      </c>
      <c r="AZ341" s="20" t="s">
        <v>857</v>
      </c>
      <c r="BA341" s="20" t="s">
        <v>857</v>
      </c>
      <c r="BB341" s="20" t="s">
        <v>857</v>
      </c>
      <c r="BC341" s="13" t="s">
        <v>858</v>
      </c>
      <c r="BD341" s="15">
        <v>0</v>
      </c>
      <c r="BE341" s="15">
        <v>0</v>
      </c>
      <c r="BF341" s="15">
        <v>0</v>
      </c>
      <c r="BG341" s="16">
        <f t="shared" si="246"/>
        <v>0</v>
      </c>
      <c r="BH341" s="16">
        <f t="shared" si="247"/>
        <v>0</v>
      </c>
      <c r="BI341" s="20">
        <f>Table1[[#This Row],[Check 2 Students Total]]*Table1[[#This Row],[Summer 2018 Price Check]]</f>
        <v>0</v>
      </c>
      <c r="BJ341" s="15">
        <v>0</v>
      </c>
      <c r="BK341" s="15">
        <v>0</v>
      </c>
      <c r="BL341" s="15">
        <v>0</v>
      </c>
      <c r="BM341" s="15">
        <v>0</v>
      </c>
      <c r="BN341" s="15">
        <v>0</v>
      </c>
      <c r="BO341" s="33">
        <f>Table1[[#This Row],[Summer 2018 Price Check]]*Table1[[#This Row],[Spring 2019 Students]]</f>
        <v>0</v>
      </c>
      <c r="BP341" s="16">
        <f t="shared" si="253"/>
        <v>0</v>
      </c>
      <c r="BQ341" s="20">
        <f t="shared" si="254"/>
        <v>0</v>
      </c>
      <c r="BR341" s="13" t="s">
        <v>858</v>
      </c>
      <c r="BS341" s="15">
        <v>0</v>
      </c>
      <c r="BT341" s="15">
        <v>0</v>
      </c>
      <c r="BU341" s="15">
        <v>0</v>
      </c>
      <c r="BV341" s="15">
        <f t="shared" si="252"/>
        <v>0</v>
      </c>
      <c r="BW341" s="15">
        <v>0</v>
      </c>
      <c r="BX341" s="33">
        <v>0</v>
      </c>
      <c r="BY341" s="13" t="s">
        <v>1270</v>
      </c>
      <c r="BZ341" s="32">
        <f>IF(Table1[[#This Row],[Check 3 Status]]="Continued", Table1[[#This Row],[Check 3 Students Summer]], 0)</f>
        <v>0</v>
      </c>
      <c r="CA341" s="33">
        <f>Table1[[#This Row],[Check 3 Per Student Savings]]*BZ341</f>
        <v>0</v>
      </c>
      <c r="CB341" s="32">
        <f>IF(Table1[[#This Row],[Check 3 Status]]="Continued", Table1[[#This Row],[Check 3 Students Fall]], 0)</f>
        <v>0</v>
      </c>
      <c r="CC341" s="33">
        <f>Table1[[#This Row],[Check 3 Per Student Savings]]*CB341</f>
        <v>0</v>
      </c>
      <c r="CD341" s="32">
        <f>IF(Table1[[#This Row],[Check 3 Status]]="Continued", Table1[[#This Row],[Check 3 Students Spring]], 0)</f>
        <v>0</v>
      </c>
      <c r="CE341" s="33">
        <f>Table1[[#This Row],[Check 3 Per Student Savings]]*CD341</f>
        <v>0</v>
      </c>
      <c r="CF341" s="32">
        <f t="shared" si="256"/>
        <v>0</v>
      </c>
      <c r="CG341" s="33">
        <f t="shared" si="257"/>
        <v>0</v>
      </c>
      <c r="CH341" s="33" t="s">
        <v>858</v>
      </c>
      <c r="CI341" s="32">
        <v>0</v>
      </c>
      <c r="CJ341" s="32">
        <v>0</v>
      </c>
      <c r="CK341" s="32">
        <v>0</v>
      </c>
      <c r="CL341" s="32">
        <f t="shared" si="258"/>
        <v>0</v>
      </c>
      <c r="CM341" s="33">
        <v>0</v>
      </c>
      <c r="CN341" s="33">
        <f t="shared" si="259"/>
        <v>0</v>
      </c>
      <c r="CO341" s="15">
        <f>IF(Table1[[#This Row],[Check 4 Status]]="Continued", Table1[[#This Row],[Check 4 Students Summer]], 0)</f>
        <v>0</v>
      </c>
      <c r="CP341" s="20">
        <f>Table1[[#This Row],[Check 4 Per Student Savings]]*CO341</f>
        <v>0</v>
      </c>
      <c r="CQ341" s="32">
        <f>IF(Table1[[#This Row],[Check 4 Status]]="Continued", Table1[[#This Row],[Check 4 Students Fall]], 0)</f>
        <v>0</v>
      </c>
      <c r="CR341" s="33">
        <f>Table1[[#This Row],[Check 4 Per Student Savings]]*CQ341</f>
        <v>0</v>
      </c>
      <c r="CS341" s="15">
        <f>IF(Table1[[#This Row],[Check 4 Status]]="Continued", Table1[[#This Row],[Check 4 Students Spring]], 0)</f>
        <v>0</v>
      </c>
      <c r="CT341" s="20">
        <f>Table1[[#This Row],[Check 4 Per Student Savings]]*CS341</f>
        <v>0</v>
      </c>
      <c r="CU341" s="89">
        <f t="shared" si="260"/>
        <v>0</v>
      </c>
      <c r="CV341" s="20">
        <f t="shared" si="261"/>
        <v>0</v>
      </c>
      <c r="CW341" s="20" t="s">
        <v>858</v>
      </c>
      <c r="CX341" s="15">
        <v>0</v>
      </c>
      <c r="CY341" s="15">
        <v>0</v>
      </c>
      <c r="CZ341" s="15">
        <v>0</v>
      </c>
      <c r="DA341" s="15">
        <f t="shared" si="262"/>
        <v>0</v>
      </c>
      <c r="DB341" s="20">
        <v>0</v>
      </c>
      <c r="DC341" s="20">
        <f t="shared" si="263"/>
        <v>0</v>
      </c>
      <c r="DD341" s="23" t="s">
        <v>1270</v>
      </c>
      <c r="DE341" s="15">
        <f>IF(Table1[[#This Row],[Check 5 Status]]="Continued", Table1[[#This Row],[Check 5 Students Summer]], 0)</f>
        <v>0</v>
      </c>
      <c r="DF341" s="20">
        <f>Table1[[#This Row],[Check 5 Per Student Savings]]*DE341</f>
        <v>0</v>
      </c>
      <c r="DG341" s="15">
        <f>IF(Table1[[#This Row],[Check 5 Status]]="Continued", Table1[[#This Row],[Check 5 Students Fall]], 0)</f>
        <v>0</v>
      </c>
      <c r="DH341" s="20">
        <f>Table1[[#This Row],[Check 5 Per Student Savings]]*DG341</f>
        <v>0</v>
      </c>
      <c r="DI341" s="15">
        <f>IF(Table1[[#This Row],[Check 5 Status]]="Continued", Table1[[#This Row],[Check 5 Students Spring]], 0)</f>
        <v>0</v>
      </c>
      <c r="DJ341" s="20">
        <f>Table1[[#This Row],[Check 5 Per Student Savings]]*DI341</f>
        <v>0</v>
      </c>
      <c r="DK341" s="15">
        <f t="shared" si="264"/>
        <v>0</v>
      </c>
      <c r="DL341" s="20">
        <f t="shared" si="265"/>
        <v>0</v>
      </c>
      <c r="DM341" s="20" t="s">
        <v>858</v>
      </c>
      <c r="DN341" s="15">
        <v>0</v>
      </c>
      <c r="DO341" s="15">
        <v>0</v>
      </c>
      <c r="DP341" s="15">
        <v>0</v>
      </c>
      <c r="DQ341" s="15">
        <f t="shared" si="266"/>
        <v>0</v>
      </c>
      <c r="DR341" s="20">
        <v>0</v>
      </c>
      <c r="DS341" s="20">
        <f t="shared" si="267"/>
        <v>0</v>
      </c>
      <c r="DT341" s="23" t="s">
        <v>1270</v>
      </c>
      <c r="DU341" s="15">
        <f>IF(Table1[[#This Row],[Check 6 Status]]="Continued", Table1[[#This Row],[Check 6 Students Summer]], 0)</f>
        <v>0</v>
      </c>
      <c r="DV341" s="20">
        <f>Table1[[#This Row],[Check 6 Per Student Savings]]*DU341</f>
        <v>0</v>
      </c>
      <c r="DW341" s="15">
        <f>IF(Table1[[#This Row],[Check 6 Status]]="Continued", Table1[[#This Row],[Check 6 Students Fall]], 0)</f>
        <v>0</v>
      </c>
      <c r="DX341" s="20">
        <f>Table1[[#This Row],[Check 6 Per Student Savings]]*DW341</f>
        <v>0</v>
      </c>
      <c r="DY341" s="15">
        <f>IF(Table1[[#This Row],[Check 6 Status]]="Continued", Table1[[#This Row],[Check 6 Students Spring]], 0)</f>
        <v>0</v>
      </c>
      <c r="DZ341" s="20">
        <f>Table1[[#This Row],[Check 6 Per Student Savings]]*DY341</f>
        <v>0</v>
      </c>
      <c r="EA341" s="15">
        <f t="shared" si="268"/>
        <v>0</v>
      </c>
      <c r="EB341" s="20">
        <f t="shared" si="269"/>
        <v>0</v>
      </c>
      <c r="EC341" s="15">
        <v>0</v>
      </c>
      <c r="ED341" s="20">
        <v>0</v>
      </c>
      <c r="EE341" s="15">
        <v>0</v>
      </c>
      <c r="EF341" s="13"/>
      <c r="EG341" s="13"/>
      <c r="EH341" s="13"/>
      <c r="EI341" s="13"/>
      <c r="EJ341" s="13"/>
      <c r="EK341" s="13"/>
      <c r="EL341" s="13"/>
      <c r="ET341" s="15"/>
      <c r="EU341" s="20"/>
      <c r="EV341" s="15"/>
      <c r="EW341" s="15"/>
      <c r="FB341" s="13"/>
      <c r="FC341" s="13"/>
      <c r="FD341" s="13"/>
      <c r="FE341" s="13"/>
    </row>
    <row r="342" spans="1:163" x14ac:dyDescent="0.25">
      <c r="A342" s="116" t="s">
        <v>1405</v>
      </c>
      <c r="B342" s="125" t="s">
        <v>1269</v>
      </c>
      <c r="C342" s="23" t="s">
        <v>3</v>
      </c>
      <c r="D342" s="36" t="s">
        <v>856</v>
      </c>
      <c r="E342" s="13" t="s">
        <v>381</v>
      </c>
      <c r="F342" s="52">
        <v>4000</v>
      </c>
      <c r="G342" s="23" t="s">
        <v>1116</v>
      </c>
      <c r="H342" s="13" t="s">
        <v>1406</v>
      </c>
      <c r="I342" s="13" t="s">
        <v>1407</v>
      </c>
      <c r="J342" s="13" t="s">
        <v>1408</v>
      </c>
      <c r="K342" s="13" t="s">
        <v>1409</v>
      </c>
      <c r="L342" s="28" t="s">
        <v>162</v>
      </c>
      <c r="M342" s="13" t="s">
        <v>857</v>
      </c>
      <c r="N342" s="13" t="s">
        <v>857</v>
      </c>
      <c r="O342" s="13" t="s">
        <v>857</v>
      </c>
      <c r="P342" s="15">
        <v>0</v>
      </c>
      <c r="Q342" s="15">
        <v>0</v>
      </c>
      <c r="R342" s="20">
        <v>0</v>
      </c>
      <c r="S342" s="15">
        <v>0</v>
      </c>
      <c r="T342" s="15">
        <v>0</v>
      </c>
      <c r="U342" s="15">
        <v>0</v>
      </c>
      <c r="V342" s="13" t="s">
        <v>1116</v>
      </c>
      <c r="W342" s="20" t="s">
        <v>144</v>
      </c>
      <c r="X342" s="20"/>
      <c r="Y342" s="20"/>
      <c r="Z342" s="30" t="s">
        <v>145</v>
      </c>
      <c r="AA342" s="15">
        <f t="shared" si="270"/>
        <v>0</v>
      </c>
      <c r="AB342" s="20" t="s">
        <v>857</v>
      </c>
      <c r="AC342" s="20" t="s">
        <v>857</v>
      </c>
      <c r="AD342" s="20" t="s">
        <v>857</v>
      </c>
      <c r="AE342" s="20" t="s">
        <v>857</v>
      </c>
      <c r="AF342" s="20" t="s">
        <v>857</v>
      </c>
      <c r="AG342" s="20" t="s">
        <v>857</v>
      </c>
      <c r="AH342" s="20" t="s">
        <v>857</v>
      </c>
      <c r="AI342" s="20" t="s">
        <v>857</v>
      </c>
      <c r="AJ342" s="20" t="s">
        <v>857</v>
      </c>
      <c r="AK342" s="20" t="s">
        <v>857</v>
      </c>
      <c r="AL342" s="20" t="s">
        <v>857</v>
      </c>
      <c r="AM342" s="20" t="s">
        <v>857</v>
      </c>
      <c r="AN342" s="20" t="s">
        <v>857</v>
      </c>
      <c r="AO342" s="20" t="s">
        <v>857</v>
      </c>
      <c r="AP342" s="20" t="s">
        <v>857</v>
      </c>
      <c r="AQ342" s="20" t="s">
        <v>857</v>
      </c>
      <c r="AR342" s="20" t="s">
        <v>857</v>
      </c>
      <c r="AS342" s="20" t="s">
        <v>857</v>
      </c>
      <c r="AT342" s="20" t="s">
        <v>857</v>
      </c>
      <c r="AU342" s="20" t="s">
        <v>857</v>
      </c>
      <c r="AV342" s="20" t="s">
        <v>857</v>
      </c>
      <c r="AW342" s="20" t="s">
        <v>857</v>
      </c>
      <c r="AX342" s="20" t="s">
        <v>857</v>
      </c>
      <c r="AY342" s="20" t="s">
        <v>857</v>
      </c>
      <c r="AZ342" s="20" t="s">
        <v>857</v>
      </c>
      <c r="BA342" s="20" t="s">
        <v>857</v>
      </c>
      <c r="BB342" s="20" t="s">
        <v>857</v>
      </c>
      <c r="BC342" s="13" t="s">
        <v>858</v>
      </c>
      <c r="BD342" s="15">
        <v>0</v>
      </c>
      <c r="BE342" s="15">
        <v>0</v>
      </c>
      <c r="BF342" s="15">
        <v>0</v>
      </c>
      <c r="BG342" s="16">
        <f t="shared" si="246"/>
        <v>0</v>
      </c>
      <c r="BH342" s="16">
        <f t="shared" si="247"/>
        <v>0</v>
      </c>
      <c r="BI342" s="20">
        <f>Table1[[#This Row],[Check 2 Students Total]]*Table1[[#This Row],[Summer 2018 Price Check]]</f>
        <v>0</v>
      </c>
      <c r="BJ342" s="15">
        <v>0</v>
      </c>
      <c r="BK342" s="15">
        <v>0</v>
      </c>
      <c r="BL342" s="15">
        <v>0</v>
      </c>
      <c r="BM342" s="15">
        <v>0</v>
      </c>
      <c r="BN342" s="15">
        <v>0</v>
      </c>
      <c r="BO342" s="33">
        <f>Table1[[#This Row],[Summer 2018 Price Check]]*Table1[[#This Row],[Spring 2019 Students]]</f>
        <v>0</v>
      </c>
      <c r="BP342" s="16">
        <f t="shared" si="253"/>
        <v>0</v>
      </c>
      <c r="BQ342" s="20">
        <f t="shared" si="254"/>
        <v>0</v>
      </c>
      <c r="BR342" s="13" t="s">
        <v>858</v>
      </c>
      <c r="BS342" s="15">
        <v>0</v>
      </c>
      <c r="BT342" s="15">
        <v>0</v>
      </c>
      <c r="BU342" s="15">
        <v>0</v>
      </c>
      <c r="BV342" s="15">
        <f t="shared" si="252"/>
        <v>0</v>
      </c>
      <c r="BW342" s="15">
        <v>0</v>
      </c>
      <c r="BX342" s="33">
        <v>0</v>
      </c>
      <c r="BY342" s="13" t="s">
        <v>1116</v>
      </c>
      <c r="BZ342" s="32">
        <f>IF(Table1[[#This Row],[Check 3 Status]]="Continued", Table1[[#This Row],[Check 3 Students Summer]], 0)</f>
        <v>0</v>
      </c>
      <c r="CA342" s="33">
        <f>Table1[[#This Row],[Check 3 Per Student Savings]]*BZ342</f>
        <v>0</v>
      </c>
      <c r="CB342" s="32">
        <f>IF(Table1[[#This Row],[Check 3 Status]]="Continued", Table1[[#This Row],[Check 3 Students Fall]], 0)</f>
        <v>0</v>
      </c>
      <c r="CC342" s="33">
        <f>Table1[[#This Row],[Check 3 Per Student Savings]]*CB342</f>
        <v>0</v>
      </c>
      <c r="CD342" s="32">
        <f>IF(Table1[[#This Row],[Check 3 Status]]="Continued", Table1[[#This Row],[Check 3 Students Spring]], 0)</f>
        <v>0</v>
      </c>
      <c r="CE342" s="33">
        <f>Table1[[#This Row],[Check 3 Per Student Savings]]*CD342</f>
        <v>0</v>
      </c>
      <c r="CF342" s="32">
        <f t="shared" si="256"/>
        <v>0</v>
      </c>
      <c r="CG342" s="33">
        <f t="shared" si="257"/>
        <v>0</v>
      </c>
      <c r="CH342" s="33" t="s">
        <v>858</v>
      </c>
      <c r="CI342" s="32">
        <v>0</v>
      </c>
      <c r="CJ342" s="32">
        <v>0</v>
      </c>
      <c r="CK342" s="32">
        <v>0</v>
      </c>
      <c r="CL342" s="32">
        <f t="shared" si="258"/>
        <v>0</v>
      </c>
      <c r="CM342" s="33">
        <v>0</v>
      </c>
      <c r="CN342" s="33">
        <f t="shared" si="259"/>
        <v>0</v>
      </c>
      <c r="CO342" s="15">
        <f>IF(Table1[[#This Row],[Check 4 Status]]="Continued", Table1[[#This Row],[Check 4 Students Summer]], 0)</f>
        <v>0</v>
      </c>
      <c r="CP342" s="20">
        <f>Table1[[#This Row],[Check 4 Per Student Savings]]*CO342</f>
        <v>0</v>
      </c>
      <c r="CQ342" s="32">
        <f>IF(Table1[[#This Row],[Check 4 Status]]="Continued", Table1[[#This Row],[Check 4 Students Fall]], 0)</f>
        <v>0</v>
      </c>
      <c r="CR342" s="33">
        <f>Table1[[#This Row],[Check 4 Per Student Savings]]*CQ342</f>
        <v>0</v>
      </c>
      <c r="CS342" s="15">
        <f>IF(Table1[[#This Row],[Check 4 Status]]="Continued", Table1[[#This Row],[Check 4 Students Spring]], 0)</f>
        <v>0</v>
      </c>
      <c r="CT342" s="20">
        <f>Table1[[#This Row],[Check 4 Per Student Savings]]*CS342</f>
        <v>0</v>
      </c>
      <c r="CU342" s="89">
        <f t="shared" si="260"/>
        <v>0</v>
      </c>
      <c r="CV342" s="20">
        <f t="shared" si="261"/>
        <v>0</v>
      </c>
      <c r="CW342" s="20" t="s">
        <v>858</v>
      </c>
      <c r="CX342" s="15">
        <v>0</v>
      </c>
      <c r="CY342" s="15">
        <v>0</v>
      </c>
      <c r="CZ342" s="15">
        <v>0</v>
      </c>
      <c r="DA342" s="15">
        <f t="shared" si="262"/>
        <v>0</v>
      </c>
      <c r="DB342" s="20">
        <v>0</v>
      </c>
      <c r="DC342" s="20">
        <f t="shared" si="263"/>
        <v>0</v>
      </c>
      <c r="DD342" s="23" t="s">
        <v>1116</v>
      </c>
      <c r="DE342" s="15">
        <f>IF(Table1[[#This Row],[Check 5 Status]]="Continued", Table1[[#This Row],[Check 5 Students Summer]], 0)</f>
        <v>0</v>
      </c>
      <c r="DF342" s="20">
        <f>Table1[[#This Row],[Check 5 Per Student Savings]]*DE342</f>
        <v>0</v>
      </c>
      <c r="DG342" s="15">
        <f>IF(Table1[[#This Row],[Check 5 Status]]="Continued", Table1[[#This Row],[Check 5 Students Fall]], 0)</f>
        <v>0</v>
      </c>
      <c r="DH342" s="20">
        <f>Table1[[#This Row],[Check 5 Per Student Savings]]*DG342</f>
        <v>0</v>
      </c>
      <c r="DI342" s="15">
        <f>IF(Table1[[#This Row],[Check 5 Status]]="Continued", Table1[[#This Row],[Check 5 Students Spring]], 0)</f>
        <v>0</v>
      </c>
      <c r="DJ342" s="20">
        <f>Table1[[#This Row],[Check 5 Per Student Savings]]*DI342</f>
        <v>0</v>
      </c>
      <c r="DK342" s="15">
        <f t="shared" si="264"/>
        <v>0</v>
      </c>
      <c r="DL342" s="20">
        <f t="shared" si="265"/>
        <v>0</v>
      </c>
      <c r="DM342" s="20" t="s">
        <v>858</v>
      </c>
      <c r="DN342" s="15">
        <v>0</v>
      </c>
      <c r="DO342" s="15">
        <v>0</v>
      </c>
      <c r="DP342" s="15">
        <v>0</v>
      </c>
      <c r="DQ342" s="15">
        <f t="shared" si="266"/>
        <v>0</v>
      </c>
      <c r="DR342" s="20">
        <v>0</v>
      </c>
      <c r="DS342" s="20">
        <f t="shared" si="267"/>
        <v>0</v>
      </c>
      <c r="DT342" s="23" t="s">
        <v>1116</v>
      </c>
      <c r="DU342" s="15">
        <f>IF(Table1[[#This Row],[Check 6 Status]]="Continued", Table1[[#This Row],[Check 6 Students Summer]], 0)</f>
        <v>0</v>
      </c>
      <c r="DV342" s="20">
        <f>Table1[[#This Row],[Check 6 Per Student Savings]]*DU342</f>
        <v>0</v>
      </c>
      <c r="DW342" s="15">
        <f>IF(Table1[[#This Row],[Check 6 Status]]="Continued", Table1[[#This Row],[Check 6 Students Fall]], 0)</f>
        <v>0</v>
      </c>
      <c r="DX342" s="20">
        <f>Table1[[#This Row],[Check 6 Per Student Savings]]*DW342</f>
        <v>0</v>
      </c>
      <c r="DY342" s="15">
        <f>IF(Table1[[#This Row],[Check 6 Status]]="Continued", Table1[[#This Row],[Check 6 Students Spring]], 0)</f>
        <v>0</v>
      </c>
      <c r="DZ342" s="20">
        <f>Table1[[#This Row],[Check 6 Per Student Savings]]*DY342</f>
        <v>0</v>
      </c>
      <c r="EA342" s="15">
        <f t="shared" si="268"/>
        <v>0</v>
      </c>
      <c r="EB342" s="20">
        <f t="shared" si="269"/>
        <v>0</v>
      </c>
      <c r="EC342" s="15">
        <v>0</v>
      </c>
      <c r="ED342" s="20">
        <v>0</v>
      </c>
      <c r="EE342" s="15">
        <v>0</v>
      </c>
      <c r="EF342" s="13"/>
      <c r="EG342" s="13"/>
      <c r="EH342" s="13"/>
      <c r="EI342" s="13"/>
      <c r="EJ342" s="13"/>
      <c r="EK342" s="13"/>
      <c r="EL342" s="13"/>
      <c r="ET342" s="15"/>
      <c r="EU342" s="20"/>
      <c r="EV342" s="15"/>
      <c r="EW342" s="15"/>
      <c r="FB342" s="13"/>
      <c r="FC342" s="13"/>
      <c r="FD342" s="13"/>
      <c r="FE342" s="13"/>
    </row>
    <row r="343" spans="1:163" x14ac:dyDescent="0.25">
      <c r="A343" s="116" t="s">
        <v>1410</v>
      </c>
      <c r="B343" s="125" t="s">
        <v>1269</v>
      </c>
      <c r="C343" s="23" t="s">
        <v>3</v>
      </c>
      <c r="D343" s="36" t="s">
        <v>856</v>
      </c>
      <c r="E343" s="13" t="s">
        <v>279</v>
      </c>
      <c r="F343" s="52">
        <v>4800</v>
      </c>
      <c r="G343" s="23" t="s">
        <v>1116</v>
      </c>
      <c r="H343" s="13" t="s">
        <v>489</v>
      </c>
      <c r="I343" s="13" t="s">
        <v>490</v>
      </c>
      <c r="J343" s="13" t="s">
        <v>214</v>
      </c>
      <c r="K343" s="13" t="s">
        <v>215</v>
      </c>
      <c r="L343" s="28" t="s">
        <v>216</v>
      </c>
      <c r="M343" s="13" t="s">
        <v>857</v>
      </c>
      <c r="N343" s="13" t="s">
        <v>857</v>
      </c>
      <c r="O343" s="13" t="s">
        <v>857</v>
      </c>
      <c r="P343" s="15">
        <v>0</v>
      </c>
      <c r="Q343" s="15">
        <v>0</v>
      </c>
      <c r="R343" s="20">
        <v>0</v>
      </c>
      <c r="S343" s="15">
        <v>0</v>
      </c>
      <c r="T343" s="15">
        <v>0</v>
      </c>
      <c r="U343" s="15">
        <v>0</v>
      </c>
      <c r="V343" s="13" t="s">
        <v>1116</v>
      </c>
      <c r="W343" s="20" t="s">
        <v>144</v>
      </c>
      <c r="X343" s="20"/>
      <c r="Y343" s="20"/>
      <c r="Z343" s="30" t="s">
        <v>145</v>
      </c>
      <c r="AA343" s="15">
        <f t="shared" si="270"/>
        <v>0</v>
      </c>
      <c r="AB343" s="20" t="s">
        <v>857</v>
      </c>
      <c r="AC343" s="20" t="s">
        <v>857</v>
      </c>
      <c r="AD343" s="20" t="s">
        <v>857</v>
      </c>
      <c r="AE343" s="20" t="s">
        <v>857</v>
      </c>
      <c r="AF343" s="20" t="s">
        <v>857</v>
      </c>
      <c r="AG343" s="20" t="s">
        <v>857</v>
      </c>
      <c r="AH343" s="20" t="s">
        <v>857</v>
      </c>
      <c r="AI343" s="20" t="s">
        <v>857</v>
      </c>
      <c r="AJ343" s="20" t="s">
        <v>857</v>
      </c>
      <c r="AK343" s="20" t="s">
        <v>857</v>
      </c>
      <c r="AL343" s="20" t="s">
        <v>857</v>
      </c>
      <c r="AM343" s="20" t="s">
        <v>857</v>
      </c>
      <c r="AN343" s="20" t="s">
        <v>857</v>
      </c>
      <c r="AO343" s="20" t="s">
        <v>857</v>
      </c>
      <c r="AP343" s="20" t="s">
        <v>857</v>
      </c>
      <c r="AQ343" s="20" t="s">
        <v>857</v>
      </c>
      <c r="AR343" s="20" t="s">
        <v>857</v>
      </c>
      <c r="AS343" s="20" t="s">
        <v>857</v>
      </c>
      <c r="AT343" s="20" t="s">
        <v>857</v>
      </c>
      <c r="AU343" s="20" t="s">
        <v>857</v>
      </c>
      <c r="AV343" s="20" t="s">
        <v>857</v>
      </c>
      <c r="AW343" s="20" t="s">
        <v>857</v>
      </c>
      <c r="AX343" s="20" t="s">
        <v>857</v>
      </c>
      <c r="AY343" s="20" t="s">
        <v>857</v>
      </c>
      <c r="AZ343" s="20" t="s">
        <v>857</v>
      </c>
      <c r="BA343" s="20" t="s">
        <v>857</v>
      </c>
      <c r="BB343" s="20" t="s">
        <v>857</v>
      </c>
      <c r="BC343" s="13" t="s">
        <v>858</v>
      </c>
      <c r="BD343" s="15">
        <v>0</v>
      </c>
      <c r="BE343" s="15">
        <v>0</v>
      </c>
      <c r="BF343" s="15">
        <v>0</v>
      </c>
      <c r="BG343" s="16">
        <f t="shared" si="246"/>
        <v>0</v>
      </c>
      <c r="BH343" s="16">
        <f t="shared" si="247"/>
        <v>0</v>
      </c>
      <c r="BI343" s="20">
        <f>Table1[[#This Row],[Check 2 Students Total]]*Table1[[#This Row],[Summer 2018 Price Check]]</f>
        <v>0</v>
      </c>
      <c r="BJ343" s="15">
        <v>0</v>
      </c>
      <c r="BK343" s="15">
        <v>0</v>
      </c>
      <c r="BL343" s="15">
        <v>0</v>
      </c>
      <c r="BM343" s="15">
        <v>0</v>
      </c>
      <c r="BN343" s="15">
        <v>0</v>
      </c>
      <c r="BO343" s="33">
        <f>Table1[[#This Row],[Summer 2018 Price Check]]*Table1[[#This Row],[Spring 2019 Students]]</f>
        <v>0</v>
      </c>
      <c r="BP343" s="16">
        <f t="shared" si="253"/>
        <v>0</v>
      </c>
      <c r="BQ343" s="20">
        <f t="shared" si="254"/>
        <v>0</v>
      </c>
      <c r="BR343" s="13" t="s">
        <v>858</v>
      </c>
      <c r="BS343" s="15">
        <v>0</v>
      </c>
      <c r="BT343" s="15">
        <v>0</v>
      </c>
      <c r="BU343" s="15">
        <v>0</v>
      </c>
      <c r="BV343" s="15">
        <f t="shared" si="252"/>
        <v>0</v>
      </c>
      <c r="BW343" s="15">
        <v>0</v>
      </c>
      <c r="BX343" s="33">
        <v>0</v>
      </c>
      <c r="BY343" s="13" t="s">
        <v>1116</v>
      </c>
      <c r="BZ343" s="32">
        <f>IF(Table1[[#This Row],[Check 3 Status]]="Continued", Table1[[#This Row],[Check 3 Students Summer]], 0)</f>
        <v>0</v>
      </c>
      <c r="CA343" s="33">
        <f>Table1[[#This Row],[Check 3 Per Student Savings]]*BZ343</f>
        <v>0</v>
      </c>
      <c r="CB343" s="32">
        <f>IF(Table1[[#This Row],[Check 3 Status]]="Continued", Table1[[#This Row],[Check 3 Students Fall]], 0)</f>
        <v>0</v>
      </c>
      <c r="CC343" s="33">
        <f>Table1[[#This Row],[Check 3 Per Student Savings]]*CB343</f>
        <v>0</v>
      </c>
      <c r="CD343" s="32">
        <f>IF(Table1[[#This Row],[Check 3 Status]]="Continued", Table1[[#This Row],[Check 3 Students Spring]], 0)</f>
        <v>0</v>
      </c>
      <c r="CE343" s="33">
        <f>Table1[[#This Row],[Check 3 Per Student Savings]]*CD343</f>
        <v>0</v>
      </c>
      <c r="CF343" s="32">
        <f t="shared" si="256"/>
        <v>0</v>
      </c>
      <c r="CG343" s="33">
        <f t="shared" si="257"/>
        <v>0</v>
      </c>
      <c r="CH343" s="33" t="s">
        <v>858</v>
      </c>
      <c r="CI343" s="32">
        <v>0</v>
      </c>
      <c r="CJ343" s="32">
        <v>0</v>
      </c>
      <c r="CK343" s="32">
        <v>0</v>
      </c>
      <c r="CL343" s="32">
        <f t="shared" si="258"/>
        <v>0</v>
      </c>
      <c r="CM343" s="33">
        <v>0</v>
      </c>
      <c r="CN343" s="33">
        <f t="shared" si="259"/>
        <v>0</v>
      </c>
      <c r="CO343" s="15">
        <f>IF(Table1[[#This Row],[Check 4 Status]]="Continued", Table1[[#This Row],[Check 4 Students Summer]], 0)</f>
        <v>0</v>
      </c>
      <c r="CP343" s="20">
        <f>Table1[[#This Row],[Check 4 Per Student Savings]]*CO343</f>
        <v>0</v>
      </c>
      <c r="CQ343" s="32">
        <f>IF(Table1[[#This Row],[Check 4 Status]]="Continued", Table1[[#This Row],[Check 4 Students Fall]], 0)</f>
        <v>0</v>
      </c>
      <c r="CR343" s="33">
        <f>Table1[[#This Row],[Check 4 Per Student Savings]]*CQ343</f>
        <v>0</v>
      </c>
      <c r="CS343" s="15">
        <f>IF(Table1[[#This Row],[Check 4 Status]]="Continued", Table1[[#This Row],[Check 4 Students Spring]], 0)</f>
        <v>0</v>
      </c>
      <c r="CT343" s="20">
        <f>Table1[[#This Row],[Check 4 Per Student Savings]]*CS343</f>
        <v>0</v>
      </c>
      <c r="CU343" s="89">
        <f t="shared" si="260"/>
        <v>0</v>
      </c>
      <c r="CV343" s="20">
        <f t="shared" si="261"/>
        <v>0</v>
      </c>
      <c r="CW343" s="20" t="s">
        <v>858</v>
      </c>
      <c r="CX343" s="15">
        <v>0</v>
      </c>
      <c r="CY343" s="15">
        <v>0</v>
      </c>
      <c r="CZ343" s="15">
        <v>0</v>
      </c>
      <c r="DA343" s="15">
        <f t="shared" si="262"/>
        <v>0</v>
      </c>
      <c r="DB343" s="20">
        <v>0</v>
      </c>
      <c r="DC343" s="20">
        <f t="shared" si="263"/>
        <v>0</v>
      </c>
      <c r="DD343" s="23" t="s">
        <v>1116</v>
      </c>
      <c r="DE343" s="15">
        <f>IF(Table1[[#This Row],[Check 5 Status]]="Continued", Table1[[#This Row],[Check 5 Students Summer]], 0)</f>
        <v>0</v>
      </c>
      <c r="DF343" s="20">
        <f>Table1[[#This Row],[Check 5 Per Student Savings]]*DE343</f>
        <v>0</v>
      </c>
      <c r="DG343" s="15">
        <f>IF(Table1[[#This Row],[Check 5 Status]]="Continued", Table1[[#This Row],[Check 5 Students Fall]], 0)</f>
        <v>0</v>
      </c>
      <c r="DH343" s="20">
        <f>Table1[[#This Row],[Check 5 Per Student Savings]]*DG343</f>
        <v>0</v>
      </c>
      <c r="DI343" s="15">
        <f>IF(Table1[[#This Row],[Check 5 Status]]="Continued", Table1[[#This Row],[Check 5 Students Spring]], 0)</f>
        <v>0</v>
      </c>
      <c r="DJ343" s="20">
        <f>Table1[[#This Row],[Check 5 Per Student Savings]]*DI343</f>
        <v>0</v>
      </c>
      <c r="DK343" s="15">
        <f t="shared" si="264"/>
        <v>0</v>
      </c>
      <c r="DL343" s="20">
        <f t="shared" si="265"/>
        <v>0</v>
      </c>
      <c r="DM343" s="20" t="s">
        <v>858</v>
      </c>
      <c r="DN343" s="15">
        <v>0</v>
      </c>
      <c r="DO343" s="15">
        <v>0</v>
      </c>
      <c r="DP343" s="15">
        <v>0</v>
      </c>
      <c r="DQ343" s="15">
        <f t="shared" si="266"/>
        <v>0</v>
      </c>
      <c r="DR343" s="20">
        <v>0</v>
      </c>
      <c r="DS343" s="20">
        <f t="shared" si="267"/>
        <v>0</v>
      </c>
      <c r="DT343" s="23" t="s">
        <v>1116</v>
      </c>
      <c r="DU343" s="15">
        <f>IF(Table1[[#This Row],[Check 6 Status]]="Continued", Table1[[#This Row],[Check 6 Students Summer]], 0)</f>
        <v>0</v>
      </c>
      <c r="DV343" s="20">
        <f>Table1[[#This Row],[Check 6 Per Student Savings]]*DU343</f>
        <v>0</v>
      </c>
      <c r="DW343" s="15">
        <f>IF(Table1[[#This Row],[Check 6 Status]]="Continued", Table1[[#This Row],[Check 6 Students Fall]], 0)</f>
        <v>0</v>
      </c>
      <c r="DX343" s="20">
        <f>Table1[[#This Row],[Check 6 Per Student Savings]]*DW343</f>
        <v>0</v>
      </c>
      <c r="DY343" s="15">
        <f>IF(Table1[[#This Row],[Check 6 Status]]="Continued", Table1[[#This Row],[Check 6 Students Spring]], 0)</f>
        <v>0</v>
      </c>
      <c r="DZ343" s="20">
        <f>Table1[[#This Row],[Check 6 Per Student Savings]]*DY343</f>
        <v>0</v>
      </c>
      <c r="EA343" s="15">
        <f t="shared" si="268"/>
        <v>0</v>
      </c>
      <c r="EB343" s="20">
        <f t="shared" si="269"/>
        <v>0</v>
      </c>
      <c r="EC343" s="15">
        <v>0</v>
      </c>
      <c r="ED343" s="20">
        <v>0</v>
      </c>
      <c r="EE343" s="15">
        <v>0</v>
      </c>
      <c r="EF343" s="13"/>
      <c r="EG343" s="13"/>
      <c r="EH343" s="13"/>
      <c r="EI343" s="13"/>
      <c r="EJ343" s="13"/>
      <c r="EK343" s="13"/>
      <c r="EL343" s="13"/>
      <c r="ET343" s="15"/>
      <c r="EU343" s="20"/>
      <c r="EV343" s="15"/>
      <c r="EW343" s="15"/>
      <c r="FB343" s="13"/>
      <c r="FC343" s="13"/>
      <c r="FD343" s="13"/>
      <c r="FE343" s="13"/>
    </row>
    <row r="344" spans="1:163" x14ac:dyDescent="0.25">
      <c r="A344" s="116" t="s">
        <v>1411</v>
      </c>
      <c r="B344" s="125" t="s">
        <v>1269</v>
      </c>
      <c r="C344" s="23" t="s">
        <v>3</v>
      </c>
      <c r="D344" s="36" t="s">
        <v>856</v>
      </c>
      <c r="E344" s="13" t="s">
        <v>147</v>
      </c>
      <c r="F344" s="52">
        <v>4800</v>
      </c>
      <c r="G344" s="23" t="s">
        <v>1270</v>
      </c>
      <c r="H344" s="13" t="s">
        <v>1412</v>
      </c>
      <c r="I344" s="13" t="s">
        <v>292</v>
      </c>
      <c r="J344" s="13" t="s">
        <v>1413</v>
      </c>
      <c r="K344" s="13" t="s">
        <v>1414</v>
      </c>
      <c r="L344" s="28" t="s">
        <v>188</v>
      </c>
      <c r="M344" s="13" t="s">
        <v>857</v>
      </c>
      <c r="N344" s="13" t="s">
        <v>857</v>
      </c>
      <c r="O344" s="13" t="s">
        <v>857</v>
      </c>
      <c r="P344" s="15">
        <v>0</v>
      </c>
      <c r="Q344" s="15">
        <v>0</v>
      </c>
      <c r="R344" s="20">
        <v>0</v>
      </c>
      <c r="S344" s="15">
        <v>0</v>
      </c>
      <c r="T344" s="15">
        <v>0</v>
      </c>
      <c r="U344" s="15">
        <v>0</v>
      </c>
      <c r="V344" s="13" t="s">
        <v>1270</v>
      </c>
      <c r="W344" s="20" t="s">
        <v>144</v>
      </c>
      <c r="X344" s="20"/>
      <c r="Y344" s="20"/>
      <c r="Z344" s="30" t="s">
        <v>145</v>
      </c>
      <c r="AA344" s="15">
        <f t="shared" si="270"/>
        <v>0</v>
      </c>
      <c r="AB344" s="20" t="s">
        <v>857</v>
      </c>
      <c r="AC344" s="20" t="s">
        <v>857</v>
      </c>
      <c r="AD344" s="20" t="s">
        <v>857</v>
      </c>
      <c r="AE344" s="20" t="s">
        <v>857</v>
      </c>
      <c r="AF344" s="20" t="s">
        <v>857</v>
      </c>
      <c r="AG344" s="20" t="s">
        <v>857</v>
      </c>
      <c r="AH344" s="20" t="s">
        <v>857</v>
      </c>
      <c r="AI344" s="20" t="s">
        <v>857</v>
      </c>
      <c r="AJ344" s="20" t="s">
        <v>857</v>
      </c>
      <c r="AK344" s="20" t="s">
        <v>857</v>
      </c>
      <c r="AL344" s="20" t="s">
        <v>857</v>
      </c>
      <c r="AM344" s="20" t="s">
        <v>857</v>
      </c>
      <c r="AN344" s="20" t="s">
        <v>857</v>
      </c>
      <c r="AO344" s="20" t="s">
        <v>857</v>
      </c>
      <c r="AP344" s="20" t="s">
        <v>857</v>
      </c>
      <c r="AQ344" s="20" t="s">
        <v>857</v>
      </c>
      <c r="AR344" s="20" t="s">
        <v>857</v>
      </c>
      <c r="AS344" s="20" t="s">
        <v>857</v>
      </c>
      <c r="AT344" s="20" t="s">
        <v>857</v>
      </c>
      <c r="AU344" s="20" t="s">
        <v>857</v>
      </c>
      <c r="AV344" s="20" t="s">
        <v>857</v>
      </c>
      <c r="AW344" s="20" t="s">
        <v>857</v>
      </c>
      <c r="AX344" s="20" t="s">
        <v>857</v>
      </c>
      <c r="AY344" s="20" t="s">
        <v>857</v>
      </c>
      <c r="AZ344" s="20" t="s">
        <v>857</v>
      </c>
      <c r="BA344" s="20" t="s">
        <v>857</v>
      </c>
      <c r="BB344" s="20" t="s">
        <v>857</v>
      </c>
      <c r="BC344" s="13" t="s">
        <v>858</v>
      </c>
      <c r="BD344" s="15">
        <v>0</v>
      </c>
      <c r="BE344" s="15">
        <v>0</v>
      </c>
      <c r="BF344" s="15">
        <v>0</v>
      </c>
      <c r="BG344" s="16">
        <f t="shared" si="246"/>
        <v>0</v>
      </c>
      <c r="BH344" s="16">
        <f t="shared" si="247"/>
        <v>0</v>
      </c>
      <c r="BI344" s="20">
        <f>Table1[[#This Row],[Check 2 Students Total]]*Table1[[#This Row],[Summer 2018 Price Check]]</f>
        <v>0</v>
      </c>
      <c r="BJ344" s="15">
        <v>0</v>
      </c>
      <c r="BK344" s="15">
        <v>0</v>
      </c>
      <c r="BL344" s="15">
        <v>0</v>
      </c>
      <c r="BM344" s="15">
        <v>0</v>
      </c>
      <c r="BN344" s="15">
        <v>0</v>
      </c>
      <c r="BO344" s="33">
        <f>Table1[[#This Row],[Summer 2018 Price Check]]*Table1[[#This Row],[Spring 2019 Students]]</f>
        <v>0</v>
      </c>
      <c r="BP344" s="16">
        <f t="shared" si="253"/>
        <v>0</v>
      </c>
      <c r="BQ344" s="20">
        <f t="shared" si="254"/>
        <v>0</v>
      </c>
      <c r="BR344" s="13" t="s">
        <v>858</v>
      </c>
      <c r="BS344" s="15">
        <v>0</v>
      </c>
      <c r="BT344" s="15">
        <v>0</v>
      </c>
      <c r="BU344" s="15">
        <v>0</v>
      </c>
      <c r="BV344" s="15">
        <f t="shared" si="252"/>
        <v>0</v>
      </c>
      <c r="BW344" s="15">
        <v>0</v>
      </c>
      <c r="BX344" s="33">
        <v>0</v>
      </c>
      <c r="BY344" s="13" t="s">
        <v>1270</v>
      </c>
      <c r="BZ344" s="32">
        <f>IF(Table1[[#This Row],[Check 3 Status]]="Continued", Table1[[#This Row],[Check 3 Students Summer]], 0)</f>
        <v>0</v>
      </c>
      <c r="CA344" s="33">
        <f>Table1[[#This Row],[Check 3 Per Student Savings]]*BZ344</f>
        <v>0</v>
      </c>
      <c r="CB344" s="32">
        <f>IF(Table1[[#This Row],[Check 3 Status]]="Continued", Table1[[#This Row],[Check 3 Students Fall]], 0)</f>
        <v>0</v>
      </c>
      <c r="CC344" s="33">
        <f>Table1[[#This Row],[Check 3 Per Student Savings]]*CB344</f>
        <v>0</v>
      </c>
      <c r="CD344" s="32">
        <f>IF(Table1[[#This Row],[Check 3 Status]]="Continued", Table1[[#This Row],[Check 3 Students Spring]], 0)</f>
        <v>0</v>
      </c>
      <c r="CE344" s="33">
        <f>Table1[[#This Row],[Check 3 Per Student Savings]]*CD344</f>
        <v>0</v>
      </c>
      <c r="CF344" s="32">
        <f t="shared" si="256"/>
        <v>0</v>
      </c>
      <c r="CG344" s="33">
        <f t="shared" si="257"/>
        <v>0</v>
      </c>
      <c r="CH344" s="33" t="s">
        <v>858</v>
      </c>
      <c r="CI344" s="32">
        <v>0</v>
      </c>
      <c r="CJ344" s="32">
        <v>0</v>
      </c>
      <c r="CK344" s="32">
        <v>0</v>
      </c>
      <c r="CL344" s="32">
        <f t="shared" si="258"/>
        <v>0</v>
      </c>
      <c r="CM344" s="33">
        <v>0</v>
      </c>
      <c r="CN344" s="33">
        <f t="shared" si="259"/>
        <v>0</v>
      </c>
      <c r="CO344" s="15">
        <f>IF(Table1[[#This Row],[Check 4 Status]]="Continued", Table1[[#This Row],[Check 4 Students Summer]], 0)</f>
        <v>0</v>
      </c>
      <c r="CP344" s="20">
        <f>Table1[[#This Row],[Check 4 Per Student Savings]]*CO344</f>
        <v>0</v>
      </c>
      <c r="CQ344" s="32">
        <f>IF(Table1[[#This Row],[Check 4 Status]]="Continued", Table1[[#This Row],[Check 4 Students Fall]], 0)</f>
        <v>0</v>
      </c>
      <c r="CR344" s="33">
        <f>Table1[[#This Row],[Check 4 Per Student Savings]]*CQ344</f>
        <v>0</v>
      </c>
      <c r="CS344" s="15">
        <f>IF(Table1[[#This Row],[Check 4 Status]]="Continued", Table1[[#This Row],[Check 4 Students Spring]], 0)</f>
        <v>0</v>
      </c>
      <c r="CT344" s="20">
        <f>Table1[[#This Row],[Check 4 Per Student Savings]]*CS344</f>
        <v>0</v>
      </c>
      <c r="CU344" s="89">
        <f t="shared" si="260"/>
        <v>0</v>
      </c>
      <c r="CV344" s="20">
        <f t="shared" si="261"/>
        <v>0</v>
      </c>
      <c r="CW344" s="20" t="s">
        <v>858</v>
      </c>
      <c r="CX344" s="15">
        <v>0</v>
      </c>
      <c r="CY344" s="15">
        <v>0</v>
      </c>
      <c r="CZ344" s="15">
        <v>0</v>
      </c>
      <c r="DA344" s="15">
        <f t="shared" si="262"/>
        <v>0</v>
      </c>
      <c r="DB344" s="20">
        <v>0</v>
      </c>
      <c r="DC344" s="20">
        <f t="shared" si="263"/>
        <v>0</v>
      </c>
      <c r="DD344" s="23" t="s">
        <v>1270</v>
      </c>
      <c r="DE344" s="15">
        <f>IF(Table1[[#This Row],[Check 5 Status]]="Continued", Table1[[#This Row],[Check 5 Students Summer]], 0)</f>
        <v>0</v>
      </c>
      <c r="DF344" s="20">
        <f>Table1[[#This Row],[Check 5 Per Student Savings]]*DE344</f>
        <v>0</v>
      </c>
      <c r="DG344" s="15">
        <f>IF(Table1[[#This Row],[Check 5 Status]]="Continued", Table1[[#This Row],[Check 5 Students Fall]], 0)</f>
        <v>0</v>
      </c>
      <c r="DH344" s="20">
        <f>Table1[[#This Row],[Check 5 Per Student Savings]]*DG344</f>
        <v>0</v>
      </c>
      <c r="DI344" s="15">
        <f>IF(Table1[[#This Row],[Check 5 Status]]="Continued", Table1[[#This Row],[Check 5 Students Spring]], 0)</f>
        <v>0</v>
      </c>
      <c r="DJ344" s="20">
        <f>Table1[[#This Row],[Check 5 Per Student Savings]]*DI344</f>
        <v>0</v>
      </c>
      <c r="DK344" s="15">
        <f t="shared" si="264"/>
        <v>0</v>
      </c>
      <c r="DL344" s="20">
        <f t="shared" si="265"/>
        <v>0</v>
      </c>
      <c r="DM344" s="20" t="s">
        <v>858</v>
      </c>
      <c r="DN344" s="15">
        <v>0</v>
      </c>
      <c r="DO344" s="15">
        <v>0</v>
      </c>
      <c r="DP344" s="15">
        <v>0</v>
      </c>
      <c r="DQ344" s="15">
        <f t="shared" si="266"/>
        <v>0</v>
      </c>
      <c r="DR344" s="20">
        <v>0</v>
      </c>
      <c r="DS344" s="20">
        <f t="shared" si="267"/>
        <v>0</v>
      </c>
      <c r="DT344" s="23" t="s">
        <v>1270</v>
      </c>
      <c r="DU344" s="15">
        <f>IF(Table1[[#This Row],[Check 6 Status]]="Continued", Table1[[#This Row],[Check 6 Students Summer]], 0)</f>
        <v>0</v>
      </c>
      <c r="DV344" s="20">
        <f>Table1[[#This Row],[Check 6 Per Student Savings]]*DU344</f>
        <v>0</v>
      </c>
      <c r="DW344" s="15">
        <f>IF(Table1[[#This Row],[Check 6 Status]]="Continued", Table1[[#This Row],[Check 6 Students Fall]], 0)</f>
        <v>0</v>
      </c>
      <c r="DX344" s="20">
        <f>Table1[[#This Row],[Check 6 Per Student Savings]]*DW344</f>
        <v>0</v>
      </c>
      <c r="DY344" s="15">
        <f>IF(Table1[[#This Row],[Check 6 Status]]="Continued", Table1[[#This Row],[Check 6 Students Spring]], 0)</f>
        <v>0</v>
      </c>
      <c r="DZ344" s="20">
        <f>Table1[[#This Row],[Check 6 Per Student Savings]]*DY344</f>
        <v>0</v>
      </c>
      <c r="EA344" s="15">
        <f t="shared" si="268"/>
        <v>0</v>
      </c>
      <c r="EB344" s="20">
        <f t="shared" si="269"/>
        <v>0</v>
      </c>
      <c r="EC344" s="15">
        <v>0</v>
      </c>
      <c r="ED344" s="20">
        <v>0</v>
      </c>
      <c r="EE344" s="15">
        <v>0</v>
      </c>
      <c r="EF344" s="13"/>
      <c r="EG344" s="13"/>
      <c r="EH344" s="13"/>
      <c r="EI344" s="13"/>
      <c r="EJ344" s="13"/>
      <c r="EK344" s="13"/>
      <c r="EL344" s="13"/>
      <c r="ET344" s="15"/>
      <c r="EU344" s="20"/>
      <c r="EV344" s="15"/>
      <c r="EW344" s="15"/>
      <c r="FB344" s="13"/>
      <c r="FC344" s="13"/>
      <c r="FD344" s="13"/>
      <c r="FE344" s="13"/>
    </row>
    <row r="345" spans="1:163" x14ac:dyDescent="0.25">
      <c r="A345" s="116" t="s">
        <v>1955</v>
      </c>
      <c r="B345" s="124" t="s">
        <v>1956</v>
      </c>
      <c r="C345" s="23" t="s">
        <v>3</v>
      </c>
      <c r="D345" s="71" t="s">
        <v>134</v>
      </c>
      <c r="E345" s="13" t="s">
        <v>219</v>
      </c>
      <c r="F345" s="52">
        <v>25000</v>
      </c>
      <c r="G345" s="23" t="s">
        <v>1116</v>
      </c>
      <c r="H345" s="28" t="s">
        <v>1957</v>
      </c>
      <c r="I345" s="28" t="s">
        <v>1958</v>
      </c>
      <c r="J345" s="28" t="s">
        <v>1959</v>
      </c>
      <c r="K345" s="28" t="s">
        <v>1960</v>
      </c>
      <c r="L345" s="28" t="s">
        <v>643</v>
      </c>
      <c r="M345" s="13" t="s">
        <v>1795</v>
      </c>
      <c r="N345" s="13" t="s">
        <v>1795</v>
      </c>
      <c r="O345" s="13" t="s">
        <v>1795</v>
      </c>
      <c r="P345" s="20">
        <v>0</v>
      </c>
      <c r="Q345" s="20">
        <v>0</v>
      </c>
      <c r="R345" s="20">
        <v>0</v>
      </c>
      <c r="S345" s="15">
        <v>0</v>
      </c>
      <c r="T345" s="15">
        <v>0</v>
      </c>
      <c r="U345" s="15">
        <v>0</v>
      </c>
      <c r="V345" s="20" t="s">
        <v>857</v>
      </c>
      <c r="W345" s="13" t="s">
        <v>144</v>
      </c>
      <c r="Z345" s="13" t="s">
        <v>858</v>
      </c>
      <c r="AA345" s="15">
        <v>0</v>
      </c>
      <c r="AB345" s="16">
        <v>0</v>
      </c>
      <c r="AC345" s="15">
        <v>0</v>
      </c>
      <c r="AD345" s="16">
        <v>0</v>
      </c>
      <c r="AE345" s="15">
        <v>0</v>
      </c>
      <c r="AF345" s="16">
        <v>0</v>
      </c>
      <c r="AG345" s="15">
        <v>0</v>
      </c>
      <c r="AH345" s="16">
        <v>0</v>
      </c>
      <c r="AI345" s="15">
        <v>0</v>
      </c>
      <c r="AJ345" s="16">
        <v>0</v>
      </c>
      <c r="AK345" s="15">
        <v>0</v>
      </c>
      <c r="AL345" s="16">
        <v>0</v>
      </c>
      <c r="AM345" s="15">
        <v>0</v>
      </c>
      <c r="AN345" s="16">
        <v>0</v>
      </c>
      <c r="AO345" s="16">
        <v>0</v>
      </c>
      <c r="AP345" s="16">
        <v>0</v>
      </c>
      <c r="AQ345" s="16">
        <v>0</v>
      </c>
      <c r="AR345" s="16">
        <v>0</v>
      </c>
      <c r="AS345" s="16">
        <v>0</v>
      </c>
      <c r="AT345" s="16">
        <v>0</v>
      </c>
      <c r="AU345" s="16">
        <v>0</v>
      </c>
      <c r="AV345" s="16">
        <v>0</v>
      </c>
      <c r="AW345" s="16">
        <v>0</v>
      </c>
      <c r="AX345" s="16">
        <v>0</v>
      </c>
      <c r="AY345" s="16">
        <v>0</v>
      </c>
      <c r="AZ345" s="16">
        <v>0</v>
      </c>
      <c r="BA345" s="16">
        <v>0</v>
      </c>
      <c r="BB345" s="16">
        <v>0</v>
      </c>
      <c r="BC345" s="13" t="s">
        <v>858</v>
      </c>
      <c r="BD345" s="16">
        <v>0</v>
      </c>
      <c r="BE345" s="16">
        <v>0</v>
      </c>
      <c r="BF345" s="16">
        <v>0</v>
      </c>
      <c r="BG345" s="16">
        <v>0</v>
      </c>
      <c r="BH345" s="20">
        <v>0</v>
      </c>
      <c r="BI345" s="20">
        <v>0</v>
      </c>
      <c r="BJ345" s="16">
        <v>0</v>
      </c>
      <c r="BK345" s="16">
        <v>0</v>
      </c>
      <c r="BL345" s="16">
        <v>0</v>
      </c>
      <c r="BM345" s="16">
        <v>0</v>
      </c>
      <c r="BN345" s="15">
        <v>0</v>
      </c>
      <c r="BO345" s="16">
        <f>Table1[[#This Row],[Summer 2018 Price Check]]*Table1[[#This Row],[Spring 2019 Students]]</f>
        <v>0</v>
      </c>
      <c r="BP345" s="16">
        <f t="shared" si="253"/>
        <v>0</v>
      </c>
      <c r="BQ345" s="20">
        <f t="shared" si="254"/>
        <v>0</v>
      </c>
      <c r="BR345" s="13" t="s">
        <v>858</v>
      </c>
      <c r="BS345" s="15">
        <v>0</v>
      </c>
      <c r="BT345" s="15">
        <v>0</v>
      </c>
      <c r="BU345" s="15">
        <v>0</v>
      </c>
      <c r="BV345" s="15">
        <f t="shared" si="252"/>
        <v>0</v>
      </c>
      <c r="BW345" s="20">
        <v>0</v>
      </c>
      <c r="BX345" s="16">
        <f t="shared" ref="BX345:BX376" si="271">(BV345*BW345)</f>
        <v>0</v>
      </c>
      <c r="BY345" s="20">
        <v>0</v>
      </c>
      <c r="BZ345" s="15">
        <f>IF(Table1[[#This Row],[Check 3 Status]]="Continued", Table1[[#This Row],[Check 3 Students Summer]], 0)</f>
        <v>0</v>
      </c>
      <c r="CA345" s="16">
        <f>Table1[[#This Row],[Check 3 Per Student Savings]]*BZ345</f>
        <v>0</v>
      </c>
      <c r="CB345" s="15">
        <f>IF(Table1[[#This Row],[Check 3 Status]]="Continued", Table1[[#This Row],[Check 3 Students Fall]], 0)</f>
        <v>0</v>
      </c>
      <c r="CC345" s="16">
        <f>Table1[[#This Row],[Check 3 Per Student Savings]]*CB345</f>
        <v>0</v>
      </c>
      <c r="CD345" s="15">
        <f>IF(Table1[[#This Row],[Check 3 Status]]="Continued", Table1[[#This Row],[Check 3 Students Spring]], 0)</f>
        <v>0</v>
      </c>
      <c r="CE345" s="16">
        <f>Table1[[#This Row],[Check 3 Per Student Savings]]*CD345</f>
        <v>0</v>
      </c>
      <c r="CF345" s="15">
        <f t="shared" si="256"/>
        <v>0</v>
      </c>
      <c r="CG345" s="16">
        <f t="shared" si="257"/>
        <v>0</v>
      </c>
      <c r="CH345" s="16" t="s">
        <v>858</v>
      </c>
      <c r="CI345" s="15">
        <v>0</v>
      </c>
      <c r="CJ345" s="15">
        <v>0</v>
      </c>
      <c r="CK345" s="15">
        <v>0</v>
      </c>
      <c r="CL345" s="15">
        <f t="shared" si="258"/>
        <v>0</v>
      </c>
      <c r="CM345" s="16">
        <v>0</v>
      </c>
      <c r="CN345" s="16">
        <f t="shared" si="259"/>
        <v>0</v>
      </c>
      <c r="CO345" s="15">
        <f>IF(Table1[[#This Row],[Check 4 Status]]="Continued", Table1[[#This Row],[Check 4 Students Summer]], 0)</f>
        <v>0</v>
      </c>
      <c r="CP345" s="20">
        <f>Table1[[#This Row],[Check 4 Per Student Savings]]*CO345</f>
        <v>0</v>
      </c>
      <c r="CQ345" s="15">
        <f>IF(Table1[[#This Row],[Check 4 Status]]="Continued", Table1[[#This Row],[Check 4 Students Fall]], 0)</f>
        <v>0</v>
      </c>
      <c r="CR345" s="16">
        <f>Table1[[#This Row],[Check 4 Per Student Savings]]*CQ345</f>
        <v>0</v>
      </c>
      <c r="CS345" s="15">
        <f>IF(Table1[[#This Row],[Check 4 Status]]="Continued", Table1[[#This Row],[Check 4 Students Spring]], 0)</f>
        <v>0</v>
      </c>
      <c r="CT345" s="20">
        <f>Table1[[#This Row],[Check 4 Per Student Savings]]*CS345</f>
        <v>0</v>
      </c>
      <c r="CU345" s="89">
        <f t="shared" si="260"/>
        <v>0</v>
      </c>
      <c r="CV345" s="20">
        <f t="shared" si="261"/>
        <v>0</v>
      </c>
      <c r="CW345" s="20" t="s">
        <v>858</v>
      </c>
      <c r="CX345" s="15">
        <v>0</v>
      </c>
      <c r="CY345" s="15">
        <v>0</v>
      </c>
      <c r="CZ345" s="15">
        <v>0</v>
      </c>
      <c r="DA345" s="15">
        <f t="shared" si="262"/>
        <v>0</v>
      </c>
      <c r="DB345" s="20">
        <v>0</v>
      </c>
      <c r="DC345" s="20">
        <f t="shared" si="263"/>
        <v>0</v>
      </c>
      <c r="DD345" s="23" t="s">
        <v>1116</v>
      </c>
      <c r="DE345" s="15">
        <f>IF(Table1[[#This Row],[Check 5 Status]]="Continued", Table1[[#This Row],[Check 5 Students Summer]], 0)</f>
        <v>0</v>
      </c>
      <c r="DF345" s="20">
        <f>Table1[[#This Row],[Check 5 Per Student Savings]]*DE345</f>
        <v>0</v>
      </c>
      <c r="DG345" s="15">
        <f>IF(Table1[[#This Row],[Check 5 Status]]="Continued", Table1[[#This Row],[Check 5 Students Fall]], 0)</f>
        <v>0</v>
      </c>
      <c r="DH345" s="20">
        <f>Table1[[#This Row],[Check 5 Per Student Savings]]*DG345</f>
        <v>0</v>
      </c>
      <c r="DI345" s="15">
        <f>IF(Table1[[#This Row],[Check 5 Status]]="Continued", Table1[[#This Row],[Check 5 Students Spring]], 0)</f>
        <v>0</v>
      </c>
      <c r="DJ345" s="20">
        <f>Table1[[#This Row],[Check 5 Per Student Savings]]*DI345</f>
        <v>0</v>
      </c>
      <c r="DK345" s="15">
        <f t="shared" si="264"/>
        <v>0</v>
      </c>
      <c r="DL345" s="20">
        <f t="shared" si="265"/>
        <v>0</v>
      </c>
      <c r="DM345" s="20" t="s">
        <v>858</v>
      </c>
      <c r="DN345" s="15">
        <v>0</v>
      </c>
      <c r="DO345" s="15">
        <v>0</v>
      </c>
      <c r="DP345" s="15">
        <v>0</v>
      </c>
      <c r="DQ345" s="15">
        <f t="shared" si="266"/>
        <v>0</v>
      </c>
      <c r="DR345" s="20">
        <v>0</v>
      </c>
      <c r="DS345" s="20">
        <f t="shared" si="267"/>
        <v>0</v>
      </c>
      <c r="DT345" s="23" t="s">
        <v>1116</v>
      </c>
      <c r="DU345" s="15">
        <f>IF(Table1[[#This Row],[Check 6 Status]]="Continued", Table1[[#This Row],[Check 6 Students Summer]], 0)</f>
        <v>0</v>
      </c>
      <c r="DV345" s="20">
        <f>Table1[[#This Row],[Check 6 Per Student Savings]]*DU345</f>
        <v>0</v>
      </c>
      <c r="DW345" s="15">
        <f>IF(Table1[[#This Row],[Check 6 Status]]="Continued", Table1[[#This Row],[Check 6 Students Fall]], 0)</f>
        <v>0</v>
      </c>
      <c r="DX345" s="20">
        <f>Table1[[#This Row],[Check 6 Per Student Savings]]*DW345</f>
        <v>0</v>
      </c>
      <c r="DY345" s="15">
        <f>IF(Table1[[#This Row],[Check 6 Status]]="Continued", Table1[[#This Row],[Check 6 Students Spring]], 0)</f>
        <v>0</v>
      </c>
      <c r="DZ345" s="20">
        <f>Table1[[#This Row],[Check 6 Per Student Savings]]*DY345</f>
        <v>0</v>
      </c>
      <c r="EA345" s="15">
        <f t="shared" si="268"/>
        <v>0</v>
      </c>
      <c r="EB345" s="20">
        <f t="shared" si="269"/>
        <v>0</v>
      </c>
      <c r="EC345"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345"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345" s="20">
        <f>Table1[[#This Row],[Grand Total Savings]]/Table1[[#This Row],[Total Award]]</f>
        <v>0</v>
      </c>
      <c r="EF345" s="13"/>
      <c r="EG345" s="13"/>
      <c r="EH345" s="13"/>
      <c r="EI345" s="13"/>
      <c r="EJ345" s="13"/>
      <c r="EK345" s="13"/>
      <c r="EL345" s="13"/>
      <c r="ET345" s="15"/>
      <c r="EU345" s="20"/>
      <c r="EV345" s="15"/>
      <c r="EW345" s="15"/>
      <c r="FB345" s="13"/>
      <c r="FC345" s="13"/>
      <c r="FD345" s="13"/>
      <c r="FE345" s="13"/>
    </row>
    <row r="346" spans="1:163" x14ac:dyDescent="0.25">
      <c r="A346" s="116" t="s">
        <v>1961</v>
      </c>
      <c r="B346" s="124" t="s">
        <v>1956</v>
      </c>
      <c r="C346" s="23" t="s">
        <v>3</v>
      </c>
      <c r="D346" s="71" t="s">
        <v>134</v>
      </c>
      <c r="E346" s="13" t="s">
        <v>183</v>
      </c>
      <c r="F346" s="52">
        <v>25000</v>
      </c>
      <c r="G346" s="23" t="s">
        <v>986</v>
      </c>
      <c r="H346" s="28" t="s">
        <v>1962</v>
      </c>
      <c r="I346" s="28" t="s">
        <v>1963</v>
      </c>
      <c r="J346" s="28" t="s">
        <v>1964</v>
      </c>
      <c r="K346" s="28" t="s">
        <v>1965</v>
      </c>
      <c r="L346" s="28" t="s">
        <v>643</v>
      </c>
      <c r="M346" s="13" t="s">
        <v>1795</v>
      </c>
      <c r="N346" s="13" t="s">
        <v>1795</v>
      </c>
      <c r="O346" s="13" t="s">
        <v>1795</v>
      </c>
      <c r="P346" s="20">
        <v>0</v>
      </c>
      <c r="Q346" s="20">
        <v>0</v>
      </c>
      <c r="R346" s="20">
        <v>0</v>
      </c>
      <c r="S346" s="15">
        <v>0</v>
      </c>
      <c r="T346" s="15">
        <v>0</v>
      </c>
      <c r="U346" s="15">
        <v>0</v>
      </c>
      <c r="V346" s="20" t="s">
        <v>857</v>
      </c>
      <c r="W346" s="13" t="s">
        <v>144</v>
      </c>
      <c r="Z346" s="13" t="s">
        <v>858</v>
      </c>
      <c r="AA346" s="15">
        <v>0</v>
      </c>
      <c r="AB346" s="16">
        <v>0</v>
      </c>
      <c r="AC346" s="15">
        <v>0</v>
      </c>
      <c r="AD346" s="16">
        <v>0</v>
      </c>
      <c r="AE346" s="15">
        <v>0</v>
      </c>
      <c r="AF346" s="16">
        <v>0</v>
      </c>
      <c r="AG346" s="15">
        <v>0</v>
      </c>
      <c r="AH346" s="16">
        <v>0</v>
      </c>
      <c r="AI346" s="15">
        <v>0</v>
      </c>
      <c r="AJ346" s="16">
        <v>0</v>
      </c>
      <c r="AK346" s="15">
        <v>0</v>
      </c>
      <c r="AL346" s="16">
        <v>0</v>
      </c>
      <c r="AM346" s="15">
        <v>0</v>
      </c>
      <c r="AN346" s="16">
        <v>0</v>
      </c>
      <c r="AO346" s="16">
        <v>0</v>
      </c>
      <c r="AP346" s="16">
        <v>0</v>
      </c>
      <c r="AQ346" s="16">
        <v>0</v>
      </c>
      <c r="AR346" s="16">
        <v>0</v>
      </c>
      <c r="AS346" s="16">
        <v>0</v>
      </c>
      <c r="AT346" s="16">
        <v>0</v>
      </c>
      <c r="AU346" s="16">
        <v>0</v>
      </c>
      <c r="AV346" s="16">
        <v>0</v>
      </c>
      <c r="AW346" s="16">
        <v>0</v>
      </c>
      <c r="AX346" s="16">
        <v>0</v>
      </c>
      <c r="AY346" s="16">
        <v>0</v>
      </c>
      <c r="AZ346" s="16">
        <v>0</v>
      </c>
      <c r="BA346" s="16">
        <v>0</v>
      </c>
      <c r="BB346" s="16">
        <v>0</v>
      </c>
      <c r="BC346" s="13" t="s">
        <v>858</v>
      </c>
      <c r="BD346" s="16">
        <v>0</v>
      </c>
      <c r="BE346" s="16">
        <v>0</v>
      </c>
      <c r="BF346" s="16">
        <v>0</v>
      </c>
      <c r="BG346" s="16">
        <v>0</v>
      </c>
      <c r="BH346" s="20">
        <v>0</v>
      </c>
      <c r="BI346" s="20">
        <v>0</v>
      </c>
      <c r="BJ346" s="16">
        <v>0</v>
      </c>
      <c r="BK346" s="16">
        <v>0</v>
      </c>
      <c r="BL346" s="16">
        <v>0</v>
      </c>
      <c r="BM346" s="16">
        <v>0</v>
      </c>
      <c r="BN346" s="15">
        <v>0</v>
      </c>
      <c r="BO346" s="16">
        <f>Table1[[#This Row],[Summer 2018 Price Check]]*Table1[[#This Row],[Spring 2019 Students]]</f>
        <v>0</v>
      </c>
      <c r="BP346" s="16">
        <f t="shared" si="253"/>
        <v>0</v>
      </c>
      <c r="BQ346" s="20">
        <f t="shared" si="254"/>
        <v>0</v>
      </c>
      <c r="BR346" s="13" t="s">
        <v>858</v>
      </c>
      <c r="BS346" s="15">
        <v>0</v>
      </c>
      <c r="BT346" s="15">
        <v>0</v>
      </c>
      <c r="BU346" s="15">
        <v>0</v>
      </c>
      <c r="BV346" s="15">
        <f t="shared" si="252"/>
        <v>0</v>
      </c>
      <c r="BW346" s="20">
        <v>0</v>
      </c>
      <c r="BX346" s="16">
        <f t="shared" si="271"/>
        <v>0</v>
      </c>
      <c r="BY346" s="20">
        <v>0</v>
      </c>
      <c r="BZ346" s="15">
        <f>IF(Table1[[#This Row],[Check 3 Status]]="Continued", Table1[[#This Row],[Check 3 Students Summer]], 0)</f>
        <v>0</v>
      </c>
      <c r="CA346" s="16">
        <f>Table1[[#This Row],[Check 3 Per Student Savings]]*BZ346</f>
        <v>0</v>
      </c>
      <c r="CB346" s="15">
        <f>IF(Table1[[#This Row],[Check 3 Status]]="Continued", Table1[[#This Row],[Check 3 Students Fall]], 0)</f>
        <v>0</v>
      </c>
      <c r="CC346" s="16">
        <f>Table1[[#This Row],[Check 3 Per Student Savings]]*CB346</f>
        <v>0</v>
      </c>
      <c r="CD346" s="15">
        <f>IF(Table1[[#This Row],[Check 3 Status]]="Continued", Table1[[#This Row],[Check 3 Students Spring]], 0)</f>
        <v>0</v>
      </c>
      <c r="CE346" s="16">
        <f>Table1[[#This Row],[Check 3 Per Student Savings]]*CD346</f>
        <v>0</v>
      </c>
      <c r="CF346" s="15">
        <f t="shared" si="256"/>
        <v>0</v>
      </c>
      <c r="CG346" s="16">
        <f t="shared" si="257"/>
        <v>0</v>
      </c>
      <c r="CH346" s="16" t="s">
        <v>858</v>
      </c>
      <c r="CI346" s="15">
        <v>0</v>
      </c>
      <c r="CJ346" s="15">
        <v>0</v>
      </c>
      <c r="CK346" s="15">
        <v>0</v>
      </c>
      <c r="CL346" s="15">
        <f t="shared" si="258"/>
        <v>0</v>
      </c>
      <c r="CM346" s="16">
        <v>0</v>
      </c>
      <c r="CN346" s="16">
        <f t="shared" si="259"/>
        <v>0</v>
      </c>
      <c r="CO346" s="15">
        <f>IF(Table1[[#This Row],[Check 4 Status]]="Continued", Table1[[#This Row],[Check 4 Students Summer]], 0)</f>
        <v>0</v>
      </c>
      <c r="CP346" s="20">
        <f>Table1[[#This Row],[Check 4 Per Student Savings]]*CO346</f>
        <v>0</v>
      </c>
      <c r="CQ346" s="15">
        <f>IF(Table1[[#This Row],[Check 4 Status]]="Continued", Table1[[#This Row],[Check 4 Students Fall]], 0)</f>
        <v>0</v>
      </c>
      <c r="CR346" s="16">
        <f>Table1[[#This Row],[Check 4 Per Student Savings]]*CQ346</f>
        <v>0</v>
      </c>
      <c r="CS346" s="15">
        <f>IF(Table1[[#This Row],[Check 4 Status]]="Continued", Table1[[#This Row],[Check 4 Students Spring]], 0)</f>
        <v>0</v>
      </c>
      <c r="CT346" s="20">
        <f>Table1[[#This Row],[Check 4 Per Student Savings]]*CS346</f>
        <v>0</v>
      </c>
      <c r="CU346" s="89">
        <f t="shared" si="260"/>
        <v>0</v>
      </c>
      <c r="CV346" s="20">
        <f t="shared" si="261"/>
        <v>0</v>
      </c>
      <c r="CW346" s="20" t="s">
        <v>858</v>
      </c>
      <c r="CX346" s="15">
        <v>0</v>
      </c>
      <c r="CY346" s="15">
        <v>0</v>
      </c>
      <c r="CZ346" s="15">
        <v>0</v>
      </c>
      <c r="DA346" s="15">
        <f t="shared" si="262"/>
        <v>0</v>
      </c>
      <c r="DB346" s="20">
        <v>0</v>
      </c>
      <c r="DC346" s="20">
        <f t="shared" si="263"/>
        <v>0</v>
      </c>
      <c r="DD346" s="23" t="s">
        <v>986</v>
      </c>
      <c r="DE346" s="15">
        <f>IF(Table1[[#This Row],[Check 5 Status]]="Continued", Table1[[#This Row],[Check 5 Students Summer]], 0)</f>
        <v>0</v>
      </c>
      <c r="DF346" s="20">
        <f>Table1[[#This Row],[Check 5 Per Student Savings]]*DE346</f>
        <v>0</v>
      </c>
      <c r="DG346" s="15">
        <f>IF(Table1[[#This Row],[Check 5 Status]]="Continued", Table1[[#This Row],[Check 5 Students Fall]], 0)</f>
        <v>0</v>
      </c>
      <c r="DH346" s="20">
        <f>Table1[[#This Row],[Check 5 Per Student Savings]]*DG346</f>
        <v>0</v>
      </c>
      <c r="DI346" s="15">
        <f>IF(Table1[[#This Row],[Check 5 Status]]="Continued", Table1[[#This Row],[Check 5 Students Spring]], 0)</f>
        <v>0</v>
      </c>
      <c r="DJ346" s="20">
        <f>Table1[[#This Row],[Check 5 Per Student Savings]]*DI346</f>
        <v>0</v>
      </c>
      <c r="DK346" s="15">
        <f t="shared" si="264"/>
        <v>0</v>
      </c>
      <c r="DL346" s="20">
        <f t="shared" si="265"/>
        <v>0</v>
      </c>
      <c r="DM346" s="20" t="s">
        <v>858</v>
      </c>
      <c r="DN346" s="15">
        <v>0</v>
      </c>
      <c r="DO346" s="15">
        <v>0</v>
      </c>
      <c r="DP346" s="15">
        <v>0</v>
      </c>
      <c r="DQ346" s="15">
        <f t="shared" si="266"/>
        <v>0</v>
      </c>
      <c r="DR346" s="20">
        <v>0</v>
      </c>
      <c r="DS346" s="20">
        <f t="shared" si="267"/>
        <v>0</v>
      </c>
      <c r="DT346" s="23" t="s">
        <v>986</v>
      </c>
      <c r="DU346" s="15">
        <f>IF(Table1[[#This Row],[Check 6 Status]]="Continued", Table1[[#This Row],[Check 6 Students Summer]], 0)</f>
        <v>0</v>
      </c>
      <c r="DV346" s="20">
        <f>Table1[[#This Row],[Check 6 Per Student Savings]]*DU346</f>
        <v>0</v>
      </c>
      <c r="DW346" s="15">
        <f>IF(Table1[[#This Row],[Check 6 Status]]="Continued", Table1[[#This Row],[Check 6 Students Fall]], 0)</f>
        <v>0</v>
      </c>
      <c r="DX346" s="20">
        <f>Table1[[#This Row],[Check 6 Per Student Savings]]*DW346</f>
        <v>0</v>
      </c>
      <c r="DY346" s="15">
        <f>IF(Table1[[#This Row],[Check 6 Status]]="Continued", Table1[[#This Row],[Check 6 Students Spring]], 0)</f>
        <v>0</v>
      </c>
      <c r="DZ346" s="20">
        <f>Table1[[#This Row],[Check 6 Per Student Savings]]*DY346</f>
        <v>0</v>
      </c>
      <c r="EA346" s="15">
        <f t="shared" si="268"/>
        <v>0</v>
      </c>
      <c r="EB346" s="20">
        <f t="shared" si="269"/>
        <v>0</v>
      </c>
      <c r="EC346"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346"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346" s="20">
        <f>Table1[[#This Row],[Grand Total Savings]]/Table1[[#This Row],[Total Award]]</f>
        <v>0</v>
      </c>
      <c r="EF346" s="13"/>
      <c r="EG346" s="13"/>
      <c r="EH346" s="13"/>
      <c r="EI346" s="13"/>
      <c r="EJ346" s="13"/>
      <c r="EK346" s="13"/>
      <c r="EL346" s="13"/>
      <c r="ET346" s="15"/>
      <c r="EU346" s="20"/>
      <c r="EV346" s="15"/>
      <c r="EW346" s="15"/>
      <c r="FB346" s="13"/>
      <c r="FC346" s="13"/>
      <c r="FD346" s="13"/>
      <c r="FE346" s="13"/>
    </row>
    <row r="347" spans="1:163" x14ac:dyDescent="0.25">
      <c r="A347" s="116" t="s">
        <v>1966</v>
      </c>
      <c r="B347" s="124" t="s">
        <v>1956</v>
      </c>
      <c r="C347" s="23" t="s">
        <v>3</v>
      </c>
      <c r="D347" s="71" t="s">
        <v>134</v>
      </c>
      <c r="E347" s="13" t="s">
        <v>171</v>
      </c>
      <c r="F347" s="52">
        <v>9000</v>
      </c>
      <c r="G347" s="23" t="s">
        <v>1116</v>
      </c>
      <c r="H347" s="28" t="s">
        <v>1967</v>
      </c>
      <c r="I347" s="28" t="s">
        <v>1968</v>
      </c>
      <c r="J347" s="28" t="s">
        <v>1969</v>
      </c>
      <c r="K347" s="28" t="s">
        <v>1970</v>
      </c>
      <c r="L347" s="28" t="s">
        <v>448</v>
      </c>
      <c r="M347" s="13" t="s">
        <v>1795</v>
      </c>
      <c r="N347" s="13" t="s">
        <v>1795</v>
      </c>
      <c r="O347" s="13" t="s">
        <v>1795</v>
      </c>
      <c r="P347" s="20">
        <v>0</v>
      </c>
      <c r="Q347" s="20">
        <v>0</v>
      </c>
      <c r="R347" s="20">
        <v>0</v>
      </c>
      <c r="S347" s="15">
        <v>0</v>
      </c>
      <c r="T347" s="15">
        <v>0</v>
      </c>
      <c r="U347" s="15">
        <v>0</v>
      </c>
      <c r="V347" s="20" t="s">
        <v>857</v>
      </c>
      <c r="W347" s="13" t="s">
        <v>144</v>
      </c>
      <c r="Z347" s="13" t="s">
        <v>858</v>
      </c>
      <c r="AA347" s="15">
        <v>0</v>
      </c>
      <c r="AB347" s="16">
        <v>0</v>
      </c>
      <c r="AC347" s="15">
        <v>0</v>
      </c>
      <c r="AD347" s="16">
        <v>0</v>
      </c>
      <c r="AE347" s="15">
        <v>0</v>
      </c>
      <c r="AF347" s="16">
        <v>0</v>
      </c>
      <c r="AG347" s="15">
        <v>0</v>
      </c>
      <c r="AH347" s="16">
        <v>0</v>
      </c>
      <c r="AI347" s="15">
        <v>0</v>
      </c>
      <c r="AJ347" s="16">
        <v>0</v>
      </c>
      <c r="AK347" s="15">
        <v>0</v>
      </c>
      <c r="AL347" s="16">
        <v>0</v>
      </c>
      <c r="AM347" s="15">
        <v>0</v>
      </c>
      <c r="AN347" s="16">
        <v>0</v>
      </c>
      <c r="AO347" s="16">
        <v>0</v>
      </c>
      <c r="AP347" s="16">
        <v>0</v>
      </c>
      <c r="AQ347" s="16">
        <v>0</v>
      </c>
      <c r="AR347" s="16">
        <v>0</v>
      </c>
      <c r="AS347" s="16">
        <v>0</v>
      </c>
      <c r="AT347" s="16">
        <v>0</v>
      </c>
      <c r="AU347" s="16">
        <v>0</v>
      </c>
      <c r="AV347" s="16">
        <v>0</v>
      </c>
      <c r="AW347" s="16">
        <v>0</v>
      </c>
      <c r="AX347" s="16">
        <v>0</v>
      </c>
      <c r="AY347" s="16">
        <v>0</v>
      </c>
      <c r="AZ347" s="16">
        <v>0</v>
      </c>
      <c r="BA347" s="16">
        <v>0</v>
      </c>
      <c r="BB347" s="16">
        <v>0</v>
      </c>
      <c r="BC347" s="13" t="s">
        <v>858</v>
      </c>
      <c r="BD347" s="16">
        <v>0</v>
      </c>
      <c r="BE347" s="16">
        <v>0</v>
      </c>
      <c r="BF347" s="16">
        <v>0</v>
      </c>
      <c r="BG347" s="16">
        <v>0</v>
      </c>
      <c r="BH347" s="20">
        <v>0</v>
      </c>
      <c r="BI347" s="20">
        <v>0</v>
      </c>
      <c r="BJ347" s="16">
        <v>0</v>
      </c>
      <c r="BK347" s="16">
        <v>0</v>
      </c>
      <c r="BL347" s="16">
        <v>0</v>
      </c>
      <c r="BM347" s="16">
        <v>0</v>
      </c>
      <c r="BN347" s="15">
        <v>0</v>
      </c>
      <c r="BO347" s="16">
        <f>Table1[[#This Row],[Summer 2018 Price Check]]*Table1[[#This Row],[Spring 2019 Students]]</f>
        <v>0</v>
      </c>
      <c r="BP347" s="16">
        <f t="shared" si="253"/>
        <v>0</v>
      </c>
      <c r="BQ347" s="20">
        <f t="shared" si="254"/>
        <v>0</v>
      </c>
      <c r="BR347" s="13" t="s">
        <v>858</v>
      </c>
      <c r="BS347" s="15">
        <v>0</v>
      </c>
      <c r="BT347" s="15">
        <v>0</v>
      </c>
      <c r="BU347" s="15">
        <v>0</v>
      </c>
      <c r="BV347" s="15">
        <f t="shared" si="252"/>
        <v>0</v>
      </c>
      <c r="BW347" s="20">
        <v>0</v>
      </c>
      <c r="BX347" s="16">
        <f t="shared" si="271"/>
        <v>0</v>
      </c>
      <c r="BY347" s="20">
        <v>0</v>
      </c>
      <c r="BZ347" s="15">
        <f>IF(Table1[[#This Row],[Check 3 Status]]="Continued", Table1[[#This Row],[Check 3 Students Summer]], 0)</f>
        <v>0</v>
      </c>
      <c r="CA347" s="16">
        <f>Table1[[#This Row],[Check 3 Per Student Savings]]*BZ347</f>
        <v>0</v>
      </c>
      <c r="CB347" s="15">
        <f>IF(Table1[[#This Row],[Check 3 Status]]="Continued", Table1[[#This Row],[Check 3 Students Fall]], 0)</f>
        <v>0</v>
      </c>
      <c r="CC347" s="16">
        <f>Table1[[#This Row],[Check 3 Per Student Savings]]*CB347</f>
        <v>0</v>
      </c>
      <c r="CD347" s="15">
        <f>IF(Table1[[#This Row],[Check 3 Status]]="Continued", Table1[[#This Row],[Check 3 Students Spring]], 0)</f>
        <v>0</v>
      </c>
      <c r="CE347" s="16">
        <f>Table1[[#This Row],[Check 3 Per Student Savings]]*CD347</f>
        <v>0</v>
      </c>
      <c r="CF347" s="15">
        <f t="shared" si="256"/>
        <v>0</v>
      </c>
      <c r="CG347" s="16">
        <f t="shared" si="257"/>
        <v>0</v>
      </c>
      <c r="CH347" s="16" t="s">
        <v>858</v>
      </c>
      <c r="CI347" s="15">
        <v>0</v>
      </c>
      <c r="CJ347" s="15">
        <v>0</v>
      </c>
      <c r="CK347" s="15">
        <v>0</v>
      </c>
      <c r="CL347" s="15">
        <f t="shared" si="258"/>
        <v>0</v>
      </c>
      <c r="CM347" s="16">
        <v>0</v>
      </c>
      <c r="CN347" s="16">
        <f t="shared" si="259"/>
        <v>0</v>
      </c>
      <c r="CO347" s="15">
        <f>IF(Table1[[#This Row],[Check 4 Status]]="Continued", Table1[[#This Row],[Check 4 Students Summer]], 0)</f>
        <v>0</v>
      </c>
      <c r="CP347" s="20">
        <f>Table1[[#This Row],[Check 4 Per Student Savings]]*CO347</f>
        <v>0</v>
      </c>
      <c r="CQ347" s="15">
        <f>IF(Table1[[#This Row],[Check 4 Status]]="Continued", Table1[[#This Row],[Check 4 Students Fall]], 0)</f>
        <v>0</v>
      </c>
      <c r="CR347" s="16">
        <f>Table1[[#This Row],[Check 4 Per Student Savings]]*CQ347</f>
        <v>0</v>
      </c>
      <c r="CS347" s="15">
        <f>IF(Table1[[#This Row],[Check 4 Status]]="Continued", Table1[[#This Row],[Check 4 Students Spring]], 0)</f>
        <v>0</v>
      </c>
      <c r="CT347" s="20">
        <f>Table1[[#This Row],[Check 4 Per Student Savings]]*CS347</f>
        <v>0</v>
      </c>
      <c r="CU347" s="89">
        <f t="shared" si="260"/>
        <v>0</v>
      </c>
      <c r="CV347" s="20">
        <f t="shared" si="261"/>
        <v>0</v>
      </c>
      <c r="CW347" s="20" t="s">
        <v>858</v>
      </c>
      <c r="CX347" s="15">
        <v>0</v>
      </c>
      <c r="CY347" s="15">
        <v>0</v>
      </c>
      <c r="CZ347" s="15">
        <v>0</v>
      </c>
      <c r="DA347" s="15">
        <f t="shared" si="262"/>
        <v>0</v>
      </c>
      <c r="DB347" s="20">
        <v>0</v>
      </c>
      <c r="DC347" s="20">
        <f t="shared" si="263"/>
        <v>0</v>
      </c>
      <c r="DD347" s="23" t="s">
        <v>1116</v>
      </c>
      <c r="DE347" s="15">
        <f>IF(Table1[[#This Row],[Check 5 Status]]="Continued", Table1[[#This Row],[Check 5 Students Summer]], 0)</f>
        <v>0</v>
      </c>
      <c r="DF347" s="20">
        <f>Table1[[#This Row],[Check 5 Per Student Savings]]*DE347</f>
        <v>0</v>
      </c>
      <c r="DG347" s="15">
        <f>IF(Table1[[#This Row],[Check 5 Status]]="Continued", Table1[[#This Row],[Check 5 Students Fall]], 0)</f>
        <v>0</v>
      </c>
      <c r="DH347" s="20">
        <f>Table1[[#This Row],[Check 5 Per Student Savings]]*DG347</f>
        <v>0</v>
      </c>
      <c r="DI347" s="15">
        <f>IF(Table1[[#This Row],[Check 5 Status]]="Continued", Table1[[#This Row],[Check 5 Students Spring]], 0)</f>
        <v>0</v>
      </c>
      <c r="DJ347" s="20">
        <f>Table1[[#This Row],[Check 5 Per Student Savings]]*DI347</f>
        <v>0</v>
      </c>
      <c r="DK347" s="15">
        <f t="shared" si="264"/>
        <v>0</v>
      </c>
      <c r="DL347" s="20">
        <f t="shared" si="265"/>
        <v>0</v>
      </c>
      <c r="DM347" s="20" t="s">
        <v>858</v>
      </c>
      <c r="DN347" s="15">
        <v>0</v>
      </c>
      <c r="DO347" s="15">
        <v>0</v>
      </c>
      <c r="DP347" s="15">
        <v>0</v>
      </c>
      <c r="DQ347" s="15">
        <f t="shared" si="266"/>
        <v>0</v>
      </c>
      <c r="DR347" s="20">
        <v>0</v>
      </c>
      <c r="DS347" s="20">
        <f t="shared" si="267"/>
        <v>0</v>
      </c>
      <c r="DT347" s="23" t="s">
        <v>1116</v>
      </c>
      <c r="DU347" s="15">
        <f>IF(Table1[[#This Row],[Check 6 Status]]="Continued", Table1[[#This Row],[Check 6 Students Summer]], 0)</f>
        <v>0</v>
      </c>
      <c r="DV347" s="20">
        <f>Table1[[#This Row],[Check 6 Per Student Savings]]*DU347</f>
        <v>0</v>
      </c>
      <c r="DW347" s="15">
        <f>IF(Table1[[#This Row],[Check 6 Status]]="Continued", Table1[[#This Row],[Check 6 Students Fall]], 0)</f>
        <v>0</v>
      </c>
      <c r="DX347" s="20">
        <f>Table1[[#This Row],[Check 6 Per Student Savings]]*DW347</f>
        <v>0</v>
      </c>
      <c r="DY347" s="15">
        <f>IF(Table1[[#This Row],[Check 6 Status]]="Continued", Table1[[#This Row],[Check 6 Students Spring]], 0)</f>
        <v>0</v>
      </c>
      <c r="DZ347" s="20">
        <f>Table1[[#This Row],[Check 6 Per Student Savings]]*DY347</f>
        <v>0</v>
      </c>
      <c r="EA347" s="15">
        <f t="shared" si="268"/>
        <v>0</v>
      </c>
      <c r="EB347" s="20">
        <f t="shared" si="269"/>
        <v>0</v>
      </c>
      <c r="EC347"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347"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347" s="20">
        <f>Table1[[#This Row],[Grand Total Savings]]/Table1[[#This Row],[Total Award]]</f>
        <v>0</v>
      </c>
      <c r="EF347" s="13"/>
      <c r="EG347" s="13"/>
      <c r="EH347" s="13"/>
      <c r="EI347" s="13"/>
      <c r="EJ347" s="13"/>
      <c r="EK347" s="13"/>
      <c r="EL347" s="13"/>
      <c r="ET347" s="15"/>
      <c r="EU347" s="20"/>
      <c r="EV347" s="15"/>
      <c r="EW347" s="15"/>
      <c r="FB347" s="13"/>
      <c r="FC347" s="13"/>
      <c r="FD347" s="13"/>
      <c r="FE347" s="13"/>
    </row>
    <row r="348" spans="1:163" x14ac:dyDescent="0.25">
      <c r="A348" s="116" t="s">
        <v>1971</v>
      </c>
      <c r="B348" s="124" t="s">
        <v>1956</v>
      </c>
      <c r="C348" s="23" t="s">
        <v>3</v>
      </c>
      <c r="D348" s="71" t="s">
        <v>134</v>
      </c>
      <c r="E348" s="13" t="s">
        <v>171</v>
      </c>
      <c r="F348" s="52">
        <v>25000</v>
      </c>
      <c r="G348" s="23" t="s">
        <v>1116</v>
      </c>
      <c r="H348" s="28" t="s">
        <v>1972</v>
      </c>
      <c r="I348" s="28" t="s">
        <v>1973</v>
      </c>
      <c r="J348" s="28" t="s">
        <v>1974</v>
      </c>
      <c r="K348" s="28" t="s">
        <v>1975</v>
      </c>
      <c r="L348" s="28" t="s">
        <v>141</v>
      </c>
      <c r="M348" s="13" t="s">
        <v>1795</v>
      </c>
      <c r="N348" s="13" t="s">
        <v>1795</v>
      </c>
      <c r="O348" s="13" t="s">
        <v>1795</v>
      </c>
      <c r="P348" s="20">
        <v>0</v>
      </c>
      <c r="Q348" s="20">
        <v>0</v>
      </c>
      <c r="R348" s="20">
        <v>0</v>
      </c>
      <c r="S348" s="15">
        <v>0</v>
      </c>
      <c r="T348" s="15">
        <v>0</v>
      </c>
      <c r="U348" s="15">
        <v>0</v>
      </c>
      <c r="V348" s="20" t="s">
        <v>857</v>
      </c>
      <c r="W348" s="13" t="s">
        <v>144</v>
      </c>
      <c r="Z348" s="13" t="s">
        <v>858</v>
      </c>
      <c r="AA348" s="15">
        <v>0</v>
      </c>
      <c r="AB348" s="16">
        <v>0</v>
      </c>
      <c r="AC348" s="15">
        <v>0</v>
      </c>
      <c r="AD348" s="16">
        <v>0</v>
      </c>
      <c r="AE348" s="15">
        <v>0</v>
      </c>
      <c r="AF348" s="16">
        <v>0</v>
      </c>
      <c r="AG348" s="15">
        <v>0</v>
      </c>
      <c r="AH348" s="16">
        <v>0</v>
      </c>
      <c r="AI348" s="15">
        <v>0</v>
      </c>
      <c r="AJ348" s="16">
        <v>0</v>
      </c>
      <c r="AK348" s="15">
        <v>0</v>
      </c>
      <c r="AL348" s="16">
        <v>0</v>
      </c>
      <c r="AM348" s="15">
        <v>0</v>
      </c>
      <c r="AN348" s="16">
        <v>0</v>
      </c>
      <c r="AO348" s="16">
        <v>0</v>
      </c>
      <c r="AP348" s="16">
        <v>0</v>
      </c>
      <c r="AQ348" s="16">
        <v>0</v>
      </c>
      <c r="AR348" s="16">
        <v>0</v>
      </c>
      <c r="AS348" s="16">
        <v>0</v>
      </c>
      <c r="AT348" s="16">
        <v>0</v>
      </c>
      <c r="AU348" s="16">
        <v>0</v>
      </c>
      <c r="AV348" s="16">
        <v>0</v>
      </c>
      <c r="AW348" s="16">
        <v>0</v>
      </c>
      <c r="AX348" s="16">
        <v>0</v>
      </c>
      <c r="AY348" s="16">
        <v>0</v>
      </c>
      <c r="AZ348" s="16">
        <v>0</v>
      </c>
      <c r="BA348" s="16">
        <v>0</v>
      </c>
      <c r="BB348" s="16">
        <v>0</v>
      </c>
      <c r="BC348" s="13" t="s">
        <v>858</v>
      </c>
      <c r="BD348" s="16">
        <v>0</v>
      </c>
      <c r="BE348" s="16">
        <v>0</v>
      </c>
      <c r="BF348" s="16">
        <v>0</v>
      </c>
      <c r="BG348" s="16">
        <v>0</v>
      </c>
      <c r="BH348" s="20">
        <v>0</v>
      </c>
      <c r="BI348" s="20">
        <v>0</v>
      </c>
      <c r="BJ348" s="16">
        <v>0</v>
      </c>
      <c r="BK348" s="16">
        <v>0</v>
      </c>
      <c r="BL348" s="16">
        <v>0</v>
      </c>
      <c r="BM348" s="16">
        <v>0</v>
      </c>
      <c r="BN348" s="15">
        <v>0</v>
      </c>
      <c r="BO348" s="16">
        <f>Table1[[#This Row],[Summer 2018 Price Check]]*Table1[[#This Row],[Spring 2019 Students]]</f>
        <v>0</v>
      </c>
      <c r="BP348" s="16">
        <f t="shared" si="253"/>
        <v>0</v>
      </c>
      <c r="BQ348" s="20">
        <f t="shared" si="254"/>
        <v>0</v>
      </c>
      <c r="BR348" s="13" t="s">
        <v>858</v>
      </c>
      <c r="BS348" s="15">
        <v>0</v>
      </c>
      <c r="BT348" s="15">
        <v>0</v>
      </c>
      <c r="BU348" s="15">
        <v>0</v>
      </c>
      <c r="BV348" s="15">
        <f t="shared" si="252"/>
        <v>0</v>
      </c>
      <c r="BW348" s="20">
        <v>0</v>
      </c>
      <c r="BX348" s="16">
        <f t="shared" si="271"/>
        <v>0</v>
      </c>
      <c r="BY348" s="20">
        <v>0</v>
      </c>
      <c r="BZ348" s="15">
        <f>IF(Table1[[#This Row],[Check 3 Status]]="Continued", Table1[[#This Row],[Check 3 Students Summer]], 0)</f>
        <v>0</v>
      </c>
      <c r="CA348" s="16">
        <f>Table1[[#This Row],[Check 3 Per Student Savings]]*BZ348</f>
        <v>0</v>
      </c>
      <c r="CB348" s="15">
        <f>IF(Table1[[#This Row],[Check 3 Status]]="Continued", Table1[[#This Row],[Check 3 Students Fall]], 0)</f>
        <v>0</v>
      </c>
      <c r="CC348" s="16">
        <f>Table1[[#This Row],[Check 3 Per Student Savings]]*CB348</f>
        <v>0</v>
      </c>
      <c r="CD348" s="15">
        <f>IF(Table1[[#This Row],[Check 3 Status]]="Continued", Table1[[#This Row],[Check 3 Students Spring]], 0)</f>
        <v>0</v>
      </c>
      <c r="CE348" s="16">
        <f>Table1[[#This Row],[Check 3 Per Student Savings]]*CD348</f>
        <v>0</v>
      </c>
      <c r="CF348" s="15">
        <f t="shared" si="256"/>
        <v>0</v>
      </c>
      <c r="CG348" s="16">
        <f t="shared" si="257"/>
        <v>0</v>
      </c>
      <c r="CH348" s="16" t="s">
        <v>858</v>
      </c>
      <c r="CI348" s="15">
        <v>0</v>
      </c>
      <c r="CJ348" s="15">
        <v>0</v>
      </c>
      <c r="CK348" s="15">
        <v>0</v>
      </c>
      <c r="CL348" s="15">
        <f t="shared" si="258"/>
        <v>0</v>
      </c>
      <c r="CM348" s="16">
        <v>0</v>
      </c>
      <c r="CN348" s="16">
        <f t="shared" si="259"/>
        <v>0</v>
      </c>
      <c r="CO348" s="15">
        <f>IF(Table1[[#This Row],[Check 4 Status]]="Continued", Table1[[#This Row],[Check 4 Students Summer]], 0)</f>
        <v>0</v>
      </c>
      <c r="CP348" s="20">
        <f>Table1[[#This Row],[Check 4 Per Student Savings]]*CO348</f>
        <v>0</v>
      </c>
      <c r="CQ348" s="15">
        <f>IF(Table1[[#This Row],[Check 4 Status]]="Continued", Table1[[#This Row],[Check 4 Students Fall]], 0)</f>
        <v>0</v>
      </c>
      <c r="CR348" s="16">
        <f>Table1[[#This Row],[Check 4 Per Student Savings]]*CQ348</f>
        <v>0</v>
      </c>
      <c r="CS348" s="15">
        <f>IF(Table1[[#This Row],[Check 4 Status]]="Continued", Table1[[#This Row],[Check 4 Students Spring]], 0)</f>
        <v>0</v>
      </c>
      <c r="CT348" s="20">
        <f>Table1[[#This Row],[Check 4 Per Student Savings]]*CS348</f>
        <v>0</v>
      </c>
      <c r="CU348" s="89">
        <f t="shared" si="260"/>
        <v>0</v>
      </c>
      <c r="CV348" s="20">
        <f t="shared" si="261"/>
        <v>0</v>
      </c>
      <c r="CW348" s="20" t="s">
        <v>858</v>
      </c>
      <c r="CX348" s="15">
        <v>0</v>
      </c>
      <c r="CY348" s="15">
        <v>0</v>
      </c>
      <c r="CZ348" s="15">
        <v>0</v>
      </c>
      <c r="DA348" s="15">
        <f t="shared" si="262"/>
        <v>0</v>
      </c>
      <c r="DB348" s="20">
        <v>0</v>
      </c>
      <c r="DC348" s="20">
        <f t="shared" si="263"/>
        <v>0</v>
      </c>
      <c r="DD348" s="23" t="s">
        <v>1116</v>
      </c>
      <c r="DE348" s="15">
        <f>IF(Table1[[#This Row],[Check 5 Status]]="Continued", Table1[[#This Row],[Check 5 Students Summer]], 0)</f>
        <v>0</v>
      </c>
      <c r="DF348" s="20">
        <f>Table1[[#This Row],[Check 5 Per Student Savings]]*DE348</f>
        <v>0</v>
      </c>
      <c r="DG348" s="15">
        <f>IF(Table1[[#This Row],[Check 5 Status]]="Continued", Table1[[#This Row],[Check 5 Students Fall]], 0)</f>
        <v>0</v>
      </c>
      <c r="DH348" s="20">
        <f>Table1[[#This Row],[Check 5 Per Student Savings]]*DG348</f>
        <v>0</v>
      </c>
      <c r="DI348" s="15">
        <f>IF(Table1[[#This Row],[Check 5 Status]]="Continued", Table1[[#This Row],[Check 5 Students Spring]], 0)</f>
        <v>0</v>
      </c>
      <c r="DJ348" s="20">
        <f>Table1[[#This Row],[Check 5 Per Student Savings]]*DI348</f>
        <v>0</v>
      </c>
      <c r="DK348" s="15">
        <f t="shared" si="264"/>
        <v>0</v>
      </c>
      <c r="DL348" s="20">
        <f t="shared" si="265"/>
        <v>0</v>
      </c>
      <c r="DM348" s="20" t="s">
        <v>858</v>
      </c>
      <c r="DN348" s="15">
        <v>0</v>
      </c>
      <c r="DO348" s="15">
        <v>0</v>
      </c>
      <c r="DP348" s="15">
        <v>0</v>
      </c>
      <c r="DQ348" s="15">
        <f t="shared" si="266"/>
        <v>0</v>
      </c>
      <c r="DR348" s="20">
        <v>0</v>
      </c>
      <c r="DS348" s="20">
        <f t="shared" si="267"/>
        <v>0</v>
      </c>
      <c r="DT348" s="23" t="s">
        <v>1116</v>
      </c>
      <c r="DU348" s="15">
        <f>IF(Table1[[#This Row],[Check 6 Status]]="Continued", Table1[[#This Row],[Check 6 Students Summer]], 0)</f>
        <v>0</v>
      </c>
      <c r="DV348" s="20">
        <f>Table1[[#This Row],[Check 6 Per Student Savings]]*DU348</f>
        <v>0</v>
      </c>
      <c r="DW348" s="15">
        <f>IF(Table1[[#This Row],[Check 6 Status]]="Continued", Table1[[#This Row],[Check 6 Students Fall]], 0)</f>
        <v>0</v>
      </c>
      <c r="DX348" s="20">
        <f>Table1[[#This Row],[Check 6 Per Student Savings]]*DW348</f>
        <v>0</v>
      </c>
      <c r="DY348" s="15">
        <f>IF(Table1[[#This Row],[Check 6 Status]]="Continued", Table1[[#This Row],[Check 6 Students Spring]], 0)</f>
        <v>0</v>
      </c>
      <c r="DZ348" s="20">
        <f>Table1[[#This Row],[Check 6 Per Student Savings]]*DY348</f>
        <v>0</v>
      </c>
      <c r="EA348" s="15">
        <f t="shared" si="268"/>
        <v>0</v>
      </c>
      <c r="EB348" s="20">
        <f t="shared" si="269"/>
        <v>0</v>
      </c>
      <c r="EC348"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348"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348" s="20">
        <f>Table1[[#This Row],[Grand Total Savings]]/Table1[[#This Row],[Total Award]]</f>
        <v>0</v>
      </c>
      <c r="EF348" s="13"/>
      <c r="EG348" s="13"/>
      <c r="EH348" s="13"/>
      <c r="EI348" s="13"/>
      <c r="EJ348" s="13"/>
      <c r="EK348" s="13"/>
      <c r="EL348" s="13"/>
      <c r="ET348" s="15"/>
      <c r="EU348" s="20"/>
      <c r="EV348" s="15"/>
      <c r="EW348" s="15"/>
      <c r="FB348" s="13"/>
      <c r="FC348" s="13"/>
      <c r="FD348" s="13"/>
      <c r="FE348" s="13"/>
    </row>
    <row r="349" spans="1:163" x14ac:dyDescent="0.25">
      <c r="A349" s="116" t="s">
        <v>1976</v>
      </c>
      <c r="B349" s="124" t="s">
        <v>1956</v>
      </c>
      <c r="C349" s="23" t="s">
        <v>3</v>
      </c>
      <c r="D349" s="71" t="s">
        <v>134</v>
      </c>
      <c r="E349" s="13" t="s">
        <v>171</v>
      </c>
      <c r="F349" s="52">
        <v>8500</v>
      </c>
      <c r="G349" s="23" t="s">
        <v>497</v>
      </c>
      <c r="H349" s="28" t="s">
        <v>1977</v>
      </c>
      <c r="I349" s="28" t="s">
        <v>1978</v>
      </c>
      <c r="J349" s="28" t="s">
        <v>1979</v>
      </c>
      <c r="K349" s="28" t="s">
        <v>1980</v>
      </c>
      <c r="L349" s="28" t="s">
        <v>643</v>
      </c>
      <c r="M349" s="13" t="s">
        <v>1795</v>
      </c>
      <c r="N349" s="13" t="s">
        <v>1795</v>
      </c>
      <c r="O349" s="13" t="s">
        <v>1795</v>
      </c>
      <c r="P349" s="131">
        <v>0</v>
      </c>
      <c r="Q349" s="20">
        <v>0</v>
      </c>
      <c r="R349" s="20">
        <v>0</v>
      </c>
      <c r="S349" s="15">
        <v>0</v>
      </c>
      <c r="T349" s="15">
        <v>0</v>
      </c>
      <c r="U349" s="15">
        <v>0</v>
      </c>
      <c r="V349" s="20" t="s">
        <v>857</v>
      </c>
      <c r="W349" s="13" t="s">
        <v>144</v>
      </c>
      <c r="Z349" s="13" t="s">
        <v>858</v>
      </c>
      <c r="AA349" s="15">
        <v>0</v>
      </c>
      <c r="AB349" s="16">
        <v>0</v>
      </c>
      <c r="AC349" s="15">
        <v>0</v>
      </c>
      <c r="AD349" s="16">
        <v>0</v>
      </c>
      <c r="AE349" s="15">
        <v>0</v>
      </c>
      <c r="AF349" s="16">
        <v>0</v>
      </c>
      <c r="AG349" s="15">
        <v>0</v>
      </c>
      <c r="AH349" s="16">
        <v>0</v>
      </c>
      <c r="AI349" s="15">
        <v>0</v>
      </c>
      <c r="AJ349" s="16">
        <v>0</v>
      </c>
      <c r="AK349" s="15">
        <v>0</v>
      </c>
      <c r="AL349" s="16">
        <v>0</v>
      </c>
      <c r="AM349" s="15">
        <v>0</v>
      </c>
      <c r="AN349" s="16">
        <v>0</v>
      </c>
      <c r="AO349" s="16">
        <v>0</v>
      </c>
      <c r="AP349" s="16">
        <v>0</v>
      </c>
      <c r="AQ349" s="16">
        <v>0</v>
      </c>
      <c r="AR349" s="16">
        <v>0</v>
      </c>
      <c r="AS349" s="16">
        <v>0</v>
      </c>
      <c r="AT349" s="16">
        <v>0</v>
      </c>
      <c r="AU349" s="16">
        <v>0</v>
      </c>
      <c r="AV349" s="16">
        <v>0</v>
      </c>
      <c r="AW349" s="16">
        <v>0</v>
      </c>
      <c r="AX349" s="16">
        <v>0</v>
      </c>
      <c r="AY349" s="16">
        <v>0</v>
      </c>
      <c r="AZ349" s="16">
        <v>0</v>
      </c>
      <c r="BA349" s="16">
        <v>0</v>
      </c>
      <c r="BB349" s="16">
        <v>0</v>
      </c>
      <c r="BC349" s="13" t="s">
        <v>858</v>
      </c>
      <c r="BD349" s="16">
        <v>0</v>
      </c>
      <c r="BE349" s="16">
        <v>0</v>
      </c>
      <c r="BF349" s="16">
        <v>0</v>
      </c>
      <c r="BG349" s="16">
        <v>0</v>
      </c>
      <c r="BH349" s="20">
        <v>0</v>
      </c>
      <c r="BI349" s="20">
        <v>0</v>
      </c>
      <c r="BJ349" s="16">
        <v>0</v>
      </c>
      <c r="BK349" s="16">
        <v>0</v>
      </c>
      <c r="BL349" s="16">
        <v>0</v>
      </c>
      <c r="BM349" s="16">
        <v>0</v>
      </c>
      <c r="BN349" s="15">
        <v>0</v>
      </c>
      <c r="BO349" s="16">
        <f>Table1[[#This Row],[Summer 2018 Price Check]]*Table1[[#This Row],[Spring 2019 Students]]</f>
        <v>0</v>
      </c>
      <c r="BP349" s="16">
        <f t="shared" si="253"/>
        <v>0</v>
      </c>
      <c r="BQ349" s="20">
        <f t="shared" si="254"/>
        <v>0</v>
      </c>
      <c r="BR349" s="13" t="s">
        <v>858</v>
      </c>
      <c r="BS349" s="15">
        <v>0</v>
      </c>
      <c r="BT349" s="15">
        <v>0</v>
      </c>
      <c r="BU349" s="15">
        <v>0</v>
      </c>
      <c r="BV349" s="15">
        <f t="shared" ref="BV349:BV350" si="272">BS349+BT349+BU349</f>
        <v>0</v>
      </c>
      <c r="BW349" s="20">
        <v>0</v>
      </c>
      <c r="BX349" s="16">
        <f t="shared" si="271"/>
        <v>0</v>
      </c>
      <c r="BY349" s="20">
        <v>0</v>
      </c>
      <c r="BZ349" s="15">
        <f>IF(Table1[[#This Row],[Check 3 Status]]="Continued", Table1[[#This Row],[Check 3 Students Summer]], 0)</f>
        <v>0</v>
      </c>
      <c r="CA349" s="16">
        <f>Table1[[#This Row],[Check 3 Per Student Savings]]*BZ349</f>
        <v>0</v>
      </c>
      <c r="CB349" s="15">
        <f>IF(Table1[[#This Row],[Check 3 Status]]="Continued", Table1[[#This Row],[Check 3 Students Fall]], 0)</f>
        <v>0</v>
      </c>
      <c r="CC349" s="16">
        <f>Table1[[#This Row],[Check 3 Per Student Savings]]*CB349</f>
        <v>0</v>
      </c>
      <c r="CD349" s="15">
        <f>IF(Table1[[#This Row],[Check 3 Status]]="Continued", Table1[[#This Row],[Check 3 Students Spring]], 0)</f>
        <v>0</v>
      </c>
      <c r="CE349" s="16">
        <f>Table1[[#This Row],[Check 3 Per Student Savings]]*CD349</f>
        <v>0</v>
      </c>
      <c r="CF349" s="15">
        <f t="shared" si="256"/>
        <v>0</v>
      </c>
      <c r="CG349" s="16">
        <f t="shared" si="257"/>
        <v>0</v>
      </c>
      <c r="CH349" s="16" t="s">
        <v>858</v>
      </c>
      <c r="CI349" s="15">
        <v>0</v>
      </c>
      <c r="CJ349" s="15">
        <v>0</v>
      </c>
      <c r="CK349" s="15">
        <v>0</v>
      </c>
      <c r="CL349" s="15">
        <f t="shared" si="258"/>
        <v>0</v>
      </c>
      <c r="CM349" s="16">
        <v>0</v>
      </c>
      <c r="CN349" s="16">
        <f t="shared" si="259"/>
        <v>0</v>
      </c>
      <c r="CO349" s="15">
        <f>IF(Table1[[#This Row],[Check 4 Status]]="Continued", Table1[[#This Row],[Check 4 Students Summer]], 0)</f>
        <v>0</v>
      </c>
      <c r="CP349" s="20">
        <f>Table1[[#This Row],[Check 4 Per Student Savings]]*CO349</f>
        <v>0</v>
      </c>
      <c r="CQ349" s="15">
        <f>IF(Table1[[#This Row],[Check 4 Status]]="Continued", Table1[[#This Row],[Check 4 Students Fall]], 0)</f>
        <v>0</v>
      </c>
      <c r="CR349" s="16">
        <f>Table1[[#This Row],[Check 4 Per Student Savings]]*CQ349</f>
        <v>0</v>
      </c>
      <c r="CS349" s="15">
        <f>IF(Table1[[#This Row],[Check 4 Status]]="Continued", Table1[[#This Row],[Check 4 Students Spring]], 0)</f>
        <v>0</v>
      </c>
      <c r="CT349" s="20">
        <f>Table1[[#This Row],[Check 4 Per Student Savings]]*CS349</f>
        <v>0</v>
      </c>
      <c r="CU349" s="89">
        <f t="shared" si="260"/>
        <v>0</v>
      </c>
      <c r="CV349" s="20">
        <f t="shared" si="261"/>
        <v>0</v>
      </c>
      <c r="CW349" s="20" t="s">
        <v>858</v>
      </c>
      <c r="CX349" s="15">
        <v>0</v>
      </c>
      <c r="CY349" s="15">
        <v>0</v>
      </c>
      <c r="CZ349" s="15">
        <v>0</v>
      </c>
      <c r="DA349" s="15">
        <f t="shared" si="262"/>
        <v>0</v>
      </c>
      <c r="DB349" s="20">
        <v>0</v>
      </c>
      <c r="DC349" s="20">
        <f t="shared" si="263"/>
        <v>0</v>
      </c>
      <c r="DD349" s="23" t="s">
        <v>497</v>
      </c>
      <c r="DE349" s="15">
        <f>IF(Table1[[#This Row],[Check 5 Status]]="Continued", Table1[[#This Row],[Check 5 Students Summer]], 0)</f>
        <v>0</v>
      </c>
      <c r="DF349" s="20">
        <f>Table1[[#This Row],[Check 5 Per Student Savings]]*DE349</f>
        <v>0</v>
      </c>
      <c r="DG349" s="15">
        <f>IF(Table1[[#This Row],[Check 5 Status]]="Continued", Table1[[#This Row],[Check 5 Students Fall]], 0)</f>
        <v>0</v>
      </c>
      <c r="DH349" s="20">
        <f>Table1[[#This Row],[Check 5 Per Student Savings]]*DG349</f>
        <v>0</v>
      </c>
      <c r="DI349" s="15">
        <f>IF(Table1[[#This Row],[Check 5 Status]]="Continued", Table1[[#This Row],[Check 5 Students Spring]], 0)</f>
        <v>0</v>
      </c>
      <c r="DJ349" s="20">
        <f>Table1[[#This Row],[Check 5 Per Student Savings]]*DI349</f>
        <v>0</v>
      </c>
      <c r="DK349" s="15">
        <f t="shared" si="264"/>
        <v>0</v>
      </c>
      <c r="DL349" s="20">
        <f t="shared" si="265"/>
        <v>0</v>
      </c>
      <c r="DM349" s="20" t="s">
        <v>858</v>
      </c>
      <c r="DN349" s="15">
        <v>0</v>
      </c>
      <c r="DO349" s="15">
        <v>0</v>
      </c>
      <c r="DP349" s="15">
        <v>0</v>
      </c>
      <c r="DQ349" s="15">
        <f t="shared" si="266"/>
        <v>0</v>
      </c>
      <c r="DR349" s="20">
        <v>0</v>
      </c>
      <c r="DS349" s="20">
        <f t="shared" si="267"/>
        <v>0</v>
      </c>
      <c r="DT349" s="23" t="s">
        <v>497</v>
      </c>
      <c r="DU349" s="15">
        <f>IF(Table1[[#This Row],[Check 6 Status]]="Continued", Table1[[#This Row],[Check 6 Students Summer]], 0)</f>
        <v>0</v>
      </c>
      <c r="DV349" s="20">
        <f>Table1[[#This Row],[Check 6 Per Student Savings]]*DU349</f>
        <v>0</v>
      </c>
      <c r="DW349" s="15">
        <f>IF(Table1[[#This Row],[Check 6 Status]]="Continued", Table1[[#This Row],[Check 6 Students Fall]], 0)</f>
        <v>0</v>
      </c>
      <c r="DX349" s="20">
        <f>Table1[[#This Row],[Check 6 Per Student Savings]]*DW349</f>
        <v>0</v>
      </c>
      <c r="DY349" s="15">
        <f>IF(Table1[[#This Row],[Check 6 Status]]="Continued", Table1[[#This Row],[Check 6 Students Spring]], 0)</f>
        <v>0</v>
      </c>
      <c r="DZ349" s="20">
        <f>Table1[[#This Row],[Check 6 Per Student Savings]]*DY349</f>
        <v>0</v>
      </c>
      <c r="EA349" s="15">
        <f t="shared" si="268"/>
        <v>0</v>
      </c>
      <c r="EB349" s="20">
        <f t="shared" si="269"/>
        <v>0</v>
      </c>
      <c r="EC349"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349"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349" s="20">
        <f>Table1[[#This Row],[Grand Total Savings]]/Table1[[#This Row],[Total Award]]</f>
        <v>0</v>
      </c>
      <c r="EF349" s="13"/>
      <c r="EG349" s="13"/>
      <c r="EH349" s="13"/>
      <c r="EI349" s="13"/>
      <c r="EJ349" s="13"/>
      <c r="EK349" s="13"/>
      <c r="EL349" s="13"/>
      <c r="ET349" s="15"/>
      <c r="EU349" s="20"/>
      <c r="EV349" s="15"/>
      <c r="EW349" s="15"/>
      <c r="FB349" s="13"/>
      <c r="FC349" s="13"/>
      <c r="FD349" s="13"/>
      <c r="FE349" s="13"/>
    </row>
    <row r="350" spans="1:163" ht="15.75" thickBot="1" x14ac:dyDescent="0.3">
      <c r="A350" s="116" t="s">
        <v>1981</v>
      </c>
      <c r="B350" s="124" t="s">
        <v>1956</v>
      </c>
      <c r="C350" s="23" t="s">
        <v>3</v>
      </c>
      <c r="D350" s="71" t="s">
        <v>134</v>
      </c>
      <c r="E350" s="13" t="s">
        <v>307</v>
      </c>
      <c r="F350" s="52">
        <v>7500</v>
      </c>
      <c r="G350" s="23" t="s">
        <v>1116</v>
      </c>
      <c r="H350" s="28" t="s">
        <v>1982</v>
      </c>
      <c r="I350" s="28" t="s">
        <v>1983</v>
      </c>
      <c r="J350" s="28" t="s">
        <v>1984</v>
      </c>
      <c r="K350" s="28" t="s">
        <v>1985</v>
      </c>
      <c r="L350" s="28" t="s">
        <v>643</v>
      </c>
      <c r="M350" s="13" t="s">
        <v>1795</v>
      </c>
      <c r="N350" s="13" t="s">
        <v>1795</v>
      </c>
      <c r="O350" s="13" t="s">
        <v>1795</v>
      </c>
      <c r="P350" s="20">
        <v>0</v>
      </c>
      <c r="Q350" s="20">
        <v>0</v>
      </c>
      <c r="R350" s="20">
        <v>0</v>
      </c>
      <c r="S350" s="15">
        <v>0</v>
      </c>
      <c r="T350" s="15">
        <v>0</v>
      </c>
      <c r="U350" s="15">
        <v>0</v>
      </c>
      <c r="V350" s="20" t="s">
        <v>857</v>
      </c>
      <c r="W350" s="13" t="s">
        <v>144</v>
      </c>
      <c r="Z350" s="13" t="s">
        <v>858</v>
      </c>
      <c r="AA350" s="15">
        <v>0</v>
      </c>
      <c r="AB350" s="16">
        <v>0</v>
      </c>
      <c r="AC350" s="15">
        <v>0</v>
      </c>
      <c r="AD350" s="16">
        <v>0</v>
      </c>
      <c r="AE350" s="15">
        <v>0</v>
      </c>
      <c r="AF350" s="16">
        <v>0</v>
      </c>
      <c r="AG350" s="15">
        <v>0</v>
      </c>
      <c r="AH350" s="16">
        <v>0</v>
      </c>
      <c r="AI350" s="15">
        <v>0</v>
      </c>
      <c r="AJ350" s="16">
        <v>0</v>
      </c>
      <c r="AK350" s="15">
        <v>0</v>
      </c>
      <c r="AL350" s="16">
        <v>0</v>
      </c>
      <c r="AM350" s="15">
        <v>0</v>
      </c>
      <c r="AN350" s="16">
        <v>0</v>
      </c>
      <c r="AO350" s="16">
        <v>0</v>
      </c>
      <c r="AP350" s="16">
        <v>0</v>
      </c>
      <c r="AQ350" s="16">
        <v>0</v>
      </c>
      <c r="AR350" s="16">
        <v>0</v>
      </c>
      <c r="AS350" s="16">
        <v>0</v>
      </c>
      <c r="AT350" s="16">
        <v>0</v>
      </c>
      <c r="AU350" s="16">
        <v>0</v>
      </c>
      <c r="AV350" s="16">
        <v>0</v>
      </c>
      <c r="AW350" s="16">
        <v>0</v>
      </c>
      <c r="AX350" s="16">
        <v>0</v>
      </c>
      <c r="AY350" s="16">
        <v>0</v>
      </c>
      <c r="AZ350" s="16">
        <v>0</v>
      </c>
      <c r="BA350" s="16">
        <v>0</v>
      </c>
      <c r="BB350" s="16">
        <v>0</v>
      </c>
      <c r="BC350" s="13" t="s">
        <v>858</v>
      </c>
      <c r="BD350" s="16">
        <v>0</v>
      </c>
      <c r="BE350" s="16">
        <v>0</v>
      </c>
      <c r="BF350" s="16">
        <v>0</v>
      </c>
      <c r="BG350" s="16">
        <v>0</v>
      </c>
      <c r="BH350" s="20">
        <v>0</v>
      </c>
      <c r="BI350" s="20">
        <v>0</v>
      </c>
      <c r="BJ350" s="16">
        <v>0</v>
      </c>
      <c r="BK350" s="16">
        <v>0</v>
      </c>
      <c r="BL350" s="16">
        <v>0</v>
      </c>
      <c r="BM350" s="16">
        <v>0</v>
      </c>
      <c r="BN350" s="15">
        <v>0</v>
      </c>
      <c r="BO350" s="16">
        <f>Table1[[#This Row],[Summer 2018 Price Check]]*Table1[[#This Row],[Spring 2019 Students]]</f>
        <v>0</v>
      </c>
      <c r="BP350" s="16">
        <f t="shared" si="253"/>
        <v>0</v>
      </c>
      <c r="BQ350" s="20">
        <f t="shared" si="254"/>
        <v>0</v>
      </c>
      <c r="BR350" s="13" t="s">
        <v>858</v>
      </c>
      <c r="BS350" s="15">
        <v>0</v>
      </c>
      <c r="BT350" s="15">
        <v>0</v>
      </c>
      <c r="BU350" s="15">
        <v>0</v>
      </c>
      <c r="BV350" s="15">
        <f t="shared" si="272"/>
        <v>0</v>
      </c>
      <c r="BW350" s="20">
        <v>0</v>
      </c>
      <c r="BX350" s="16">
        <f t="shared" si="271"/>
        <v>0</v>
      </c>
      <c r="BY350" s="20">
        <v>0</v>
      </c>
      <c r="BZ350" s="15">
        <f>IF(Table1[[#This Row],[Check 3 Status]]="Continued", Table1[[#This Row],[Check 3 Students Summer]], 0)</f>
        <v>0</v>
      </c>
      <c r="CA350" s="16">
        <f>Table1[[#This Row],[Check 3 Per Student Savings]]*BZ350</f>
        <v>0</v>
      </c>
      <c r="CB350" s="15">
        <f>IF(Table1[[#This Row],[Check 3 Status]]="Continued", Table1[[#This Row],[Check 3 Students Fall]], 0)</f>
        <v>0</v>
      </c>
      <c r="CC350" s="16">
        <f>Table1[[#This Row],[Check 3 Per Student Savings]]*CB350</f>
        <v>0</v>
      </c>
      <c r="CD350" s="15">
        <f>IF(Table1[[#This Row],[Check 3 Status]]="Continued", Table1[[#This Row],[Check 3 Students Spring]], 0)</f>
        <v>0</v>
      </c>
      <c r="CE350" s="16">
        <f>Table1[[#This Row],[Check 3 Per Student Savings]]*CD350</f>
        <v>0</v>
      </c>
      <c r="CF350" s="15">
        <f t="shared" si="256"/>
        <v>0</v>
      </c>
      <c r="CG350" s="16">
        <f t="shared" si="257"/>
        <v>0</v>
      </c>
      <c r="CH350" s="16" t="s">
        <v>858</v>
      </c>
      <c r="CI350" s="15">
        <v>0</v>
      </c>
      <c r="CJ350" s="15">
        <v>0</v>
      </c>
      <c r="CK350" s="15">
        <v>0</v>
      </c>
      <c r="CL350" s="15">
        <f t="shared" si="258"/>
        <v>0</v>
      </c>
      <c r="CM350" s="16">
        <v>0</v>
      </c>
      <c r="CN350" s="16">
        <f t="shared" si="259"/>
        <v>0</v>
      </c>
      <c r="CO350" s="15">
        <f>IF(Table1[[#This Row],[Check 4 Status]]="Continued", Table1[[#This Row],[Check 4 Students Summer]], 0)</f>
        <v>0</v>
      </c>
      <c r="CP350" s="20">
        <f>Table1[[#This Row],[Check 4 Per Student Savings]]*CO350</f>
        <v>0</v>
      </c>
      <c r="CQ350" s="15">
        <f>IF(Table1[[#This Row],[Check 4 Status]]="Continued", Table1[[#This Row],[Check 4 Students Fall]], 0)</f>
        <v>0</v>
      </c>
      <c r="CR350" s="16">
        <f>Table1[[#This Row],[Check 4 Per Student Savings]]*CQ350</f>
        <v>0</v>
      </c>
      <c r="CS350" s="15">
        <f>IF(Table1[[#This Row],[Check 4 Status]]="Continued", Table1[[#This Row],[Check 4 Students Spring]], 0)</f>
        <v>0</v>
      </c>
      <c r="CT350" s="20">
        <f>Table1[[#This Row],[Check 4 Per Student Savings]]*CS350</f>
        <v>0</v>
      </c>
      <c r="CU350" s="89">
        <f t="shared" si="260"/>
        <v>0</v>
      </c>
      <c r="CV350" s="20">
        <f t="shared" si="261"/>
        <v>0</v>
      </c>
      <c r="CW350" s="20" t="s">
        <v>858</v>
      </c>
      <c r="CX350" s="15">
        <v>0</v>
      </c>
      <c r="CY350" s="15">
        <v>0</v>
      </c>
      <c r="CZ350" s="15">
        <v>0</v>
      </c>
      <c r="DA350" s="15">
        <f t="shared" si="262"/>
        <v>0</v>
      </c>
      <c r="DB350" s="20">
        <v>0</v>
      </c>
      <c r="DC350" s="20">
        <f t="shared" si="263"/>
        <v>0</v>
      </c>
      <c r="DD350" s="23" t="s">
        <v>1116</v>
      </c>
      <c r="DE350" s="15">
        <f>IF(Table1[[#This Row],[Check 5 Status]]="Continued", Table1[[#This Row],[Check 5 Students Summer]], 0)</f>
        <v>0</v>
      </c>
      <c r="DF350" s="20">
        <f>Table1[[#This Row],[Check 5 Per Student Savings]]*DE350</f>
        <v>0</v>
      </c>
      <c r="DG350" s="15">
        <f>IF(Table1[[#This Row],[Check 5 Status]]="Continued", Table1[[#This Row],[Check 5 Students Fall]], 0)</f>
        <v>0</v>
      </c>
      <c r="DH350" s="20">
        <f>Table1[[#This Row],[Check 5 Per Student Savings]]*DG350</f>
        <v>0</v>
      </c>
      <c r="DI350" s="15">
        <f>IF(Table1[[#This Row],[Check 5 Status]]="Continued", Table1[[#This Row],[Check 5 Students Spring]], 0)</f>
        <v>0</v>
      </c>
      <c r="DJ350" s="20">
        <f>Table1[[#This Row],[Check 5 Per Student Savings]]*DI350</f>
        <v>0</v>
      </c>
      <c r="DK350" s="15">
        <f t="shared" si="264"/>
        <v>0</v>
      </c>
      <c r="DL350" s="20">
        <f t="shared" si="265"/>
        <v>0</v>
      </c>
      <c r="DM350" s="20" t="s">
        <v>858</v>
      </c>
      <c r="DN350" s="15">
        <v>0</v>
      </c>
      <c r="DO350" s="15">
        <v>0</v>
      </c>
      <c r="DP350" s="15">
        <v>0</v>
      </c>
      <c r="DQ350" s="15">
        <f t="shared" si="266"/>
        <v>0</v>
      </c>
      <c r="DR350" s="20">
        <v>0</v>
      </c>
      <c r="DS350" s="20">
        <f t="shared" si="267"/>
        <v>0</v>
      </c>
      <c r="DT350" s="23" t="s">
        <v>1116</v>
      </c>
      <c r="DU350" s="15">
        <f>IF(Table1[[#This Row],[Check 6 Status]]="Continued", Table1[[#This Row],[Check 6 Students Summer]], 0)</f>
        <v>0</v>
      </c>
      <c r="DV350" s="20">
        <f>Table1[[#This Row],[Check 6 Per Student Savings]]*DU350</f>
        <v>0</v>
      </c>
      <c r="DW350" s="15">
        <f>IF(Table1[[#This Row],[Check 6 Status]]="Continued", Table1[[#This Row],[Check 6 Students Fall]], 0)</f>
        <v>0</v>
      </c>
      <c r="DX350" s="20">
        <f>Table1[[#This Row],[Check 6 Per Student Savings]]*DW350</f>
        <v>0</v>
      </c>
      <c r="DY350" s="15">
        <f>IF(Table1[[#This Row],[Check 6 Status]]="Continued", Table1[[#This Row],[Check 6 Students Spring]], 0)</f>
        <v>0</v>
      </c>
      <c r="DZ350" s="20">
        <f>Table1[[#This Row],[Check 6 Per Student Savings]]*DY350</f>
        <v>0</v>
      </c>
      <c r="EA350" s="15">
        <f t="shared" si="268"/>
        <v>0</v>
      </c>
      <c r="EB350" s="20">
        <f t="shared" si="269"/>
        <v>0</v>
      </c>
      <c r="EC350"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350"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350" s="20">
        <f>Table1[[#This Row],[Grand Total Savings]]/Table1[[#This Row],[Total Award]]</f>
        <v>0</v>
      </c>
      <c r="EF350" s="13"/>
      <c r="EG350" s="13"/>
      <c r="EH350" s="13"/>
      <c r="EI350" s="13"/>
      <c r="EJ350" s="13"/>
      <c r="EK350" s="13"/>
      <c r="EL350" s="13"/>
      <c r="ET350" s="15"/>
      <c r="EU350" s="20"/>
      <c r="EV350" s="15"/>
      <c r="EW350" s="15"/>
      <c r="FB350" s="13"/>
      <c r="FC350" s="13"/>
      <c r="FD350" s="13"/>
      <c r="FE350" s="13"/>
    </row>
    <row r="351" spans="1:163" ht="15.75" thickTop="1" x14ac:dyDescent="0.25">
      <c r="A351" s="116">
        <v>473</v>
      </c>
      <c r="B351" s="55" t="s">
        <v>1415</v>
      </c>
      <c r="C351" s="23" t="s">
        <v>2</v>
      </c>
      <c r="D351" s="71" t="s">
        <v>134</v>
      </c>
      <c r="E351" s="58" t="s">
        <v>477</v>
      </c>
      <c r="F351" s="52">
        <v>25800</v>
      </c>
      <c r="G351" s="23" t="s">
        <v>476</v>
      </c>
      <c r="H351" s="28" t="s">
        <v>1416</v>
      </c>
      <c r="I351" s="28" t="s">
        <v>1417</v>
      </c>
      <c r="J351" s="28" t="s">
        <v>1418</v>
      </c>
      <c r="K351" s="28" t="s">
        <v>1419</v>
      </c>
      <c r="L351" s="28" t="s">
        <v>201</v>
      </c>
      <c r="M351" s="13" t="e" cm="1">
        <f t="array" ref="M351">_xlfn.XLOOKUP(Table1[[#This Row],[Grant '#]],#REF!,#REF!, "Not Found")</f>
        <v>#REF!</v>
      </c>
      <c r="N351" s="13" t="e" cm="1">
        <f t="array" ref="N351">_xlfn.XLOOKUP(Table1[[#This Row],[Grant '#]],#REF!,#REF!, "Not Found")</f>
        <v>#REF!</v>
      </c>
      <c r="O351" s="13" t="e" cm="1">
        <f t="array" ref="O351">_xlfn.XLOOKUP(Table1[[#This Row],[Grant '#]],#REF!,#REF!, "Not Found")</f>
        <v>#REF!</v>
      </c>
      <c r="P351" s="130">
        <v>47034</v>
      </c>
      <c r="Q351" s="13" t="s">
        <v>1420</v>
      </c>
      <c r="R351" s="21" t="s">
        <v>1421</v>
      </c>
      <c r="S351" s="15" t="s">
        <v>1121</v>
      </c>
      <c r="T351" s="15" t="s">
        <v>1128</v>
      </c>
      <c r="U351" s="15">
        <v>144</v>
      </c>
      <c r="V351" s="13" t="s">
        <v>476</v>
      </c>
      <c r="W351" s="20" t="s">
        <v>144</v>
      </c>
      <c r="X351" s="20"/>
      <c r="Y351" s="20"/>
      <c r="Z351" s="30" t="s">
        <v>145</v>
      </c>
      <c r="AA351" s="15">
        <v>0</v>
      </c>
      <c r="AB351" s="20">
        <v>0</v>
      </c>
      <c r="AC351" s="15">
        <v>0</v>
      </c>
      <c r="AD351" s="20">
        <f t="shared" ref="AD351:AD382" si="273">AB351</f>
        <v>0</v>
      </c>
      <c r="AE351" s="15">
        <v>0</v>
      </c>
      <c r="AF351" s="15">
        <v>0</v>
      </c>
      <c r="AG351" s="15">
        <v>0</v>
      </c>
      <c r="AH351" s="15">
        <v>0</v>
      </c>
      <c r="AI351" s="15">
        <v>0</v>
      </c>
      <c r="AJ351" s="15">
        <v>0</v>
      </c>
      <c r="AK351" s="15">
        <v>0</v>
      </c>
      <c r="AL351" s="15">
        <v>0</v>
      </c>
      <c r="AM351" s="15">
        <v>0</v>
      </c>
      <c r="AN351" s="15">
        <v>0</v>
      </c>
      <c r="AO351" s="15">
        <v>0</v>
      </c>
      <c r="AP351" s="15">
        <v>0</v>
      </c>
      <c r="AQ351" s="15">
        <v>0</v>
      </c>
      <c r="AR351" s="15">
        <v>0</v>
      </c>
      <c r="AS351" s="15">
        <v>0</v>
      </c>
      <c r="AT351" s="15">
        <v>0</v>
      </c>
      <c r="AU351" s="15">
        <v>0</v>
      </c>
      <c r="AV351" s="15">
        <v>0</v>
      </c>
      <c r="AW351" s="15">
        <v>0</v>
      </c>
      <c r="AX351" s="15">
        <v>0</v>
      </c>
      <c r="AY351" s="15">
        <v>0</v>
      </c>
      <c r="AZ351" s="15">
        <v>0</v>
      </c>
      <c r="BA351" s="15">
        <v>0</v>
      </c>
      <c r="BB351" s="15">
        <v>0</v>
      </c>
      <c r="BC351" s="13" t="s">
        <v>145</v>
      </c>
      <c r="BD351" s="15">
        <v>0</v>
      </c>
      <c r="BE351" s="15">
        <v>0</v>
      </c>
      <c r="BF351" s="15">
        <v>0</v>
      </c>
      <c r="BG351" s="16">
        <f t="shared" ref="BG351:BG378" si="274">SUM(BD351:BF351)</f>
        <v>0</v>
      </c>
      <c r="BH351" s="16">
        <f t="shared" ref="BH351:BH378" si="275">SUM(BE351:BG351)</f>
        <v>0</v>
      </c>
      <c r="BI351" s="20">
        <f>Table1[[#This Row],[Check 2 Students Total]]*Table1[[#This Row],[Summer 2018 Price Check]]</f>
        <v>0</v>
      </c>
      <c r="BJ351" s="15">
        <v>0</v>
      </c>
      <c r="BK351" s="15">
        <v>0</v>
      </c>
      <c r="BL351" s="15">
        <v>0</v>
      </c>
      <c r="BM351" s="15">
        <v>0</v>
      </c>
      <c r="BN351" s="15">
        <v>0</v>
      </c>
      <c r="BO351" s="20">
        <f>Table1[[#This Row],[Summer 2018 Price Check]]*Table1[[#This Row],[Spring 2019 Students]]</f>
        <v>0</v>
      </c>
      <c r="BP351" s="16">
        <f t="shared" si="253"/>
        <v>0</v>
      </c>
      <c r="BQ351" s="20">
        <f t="shared" si="254"/>
        <v>0</v>
      </c>
      <c r="BR351" s="20" t="s">
        <v>145</v>
      </c>
      <c r="BS351" s="15" t="s">
        <v>1121</v>
      </c>
      <c r="BT351" s="15" t="s">
        <v>1128</v>
      </c>
      <c r="BU351" s="15">
        <v>144</v>
      </c>
      <c r="BV351" s="15" t="str">
        <f t="shared" ref="BV351:BV367" si="276">Q351</f>
        <v>216</v>
      </c>
      <c r="BW351" s="21" t="s">
        <v>1421</v>
      </c>
      <c r="BX351" s="20">
        <f t="shared" si="271"/>
        <v>28220.400000000001</v>
      </c>
      <c r="BY351" s="13" t="s">
        <v>476</v>
      </c>
      <c r="BZ351" s="15">
        <v>0</v>
      </c>
      <c r="CA351" s="20">
        <f>Table1[[#This Row],[Check 3 Per Student Savings]]*BZ351</f>
        <v>0</v>
      </c>
      <c r="CB351" s="15">
        <v>0</v>
      </c>
      <c r="CC351" s="20">
        <f>Table1[[#This Row],[Check 3 Per Student Savings]]*CB351</f>
        <v>0</v>
      </c>
      <c r="CD351" s="15">
        <v>0</v>
      </c>
      <c r="CE351" s="20">
        <f>Table1[[#This Row],[Check 3 Per Student Savings]]*CD351</f>
        <v>0</v>
      </c>
      <c r="CF351" s="15">
        <f t="shared" si="256"/>
        <v>0</v>
      </c>
      <c r="CG351" s="20">
        <f t="shared" si="257"/>
        <v>0</v>
      </c>
      <c r="CH351" s="20" t="s">
        <v>145</v>
      </c>
      <c r="CI351" s="15" t="s">
        <v>1121</v>
      </c>
      <c r="CJ351" s="15" t="s">
        <v>1128</v>
      </c>
      <c r="CK351" s="15">
        <v>144</v>
      </c>
      <c r="CL351" s="15">
        <f t="shared" si="258"/>
        <v>360</v>
      </c>
      <c r="CM351" s="20" t="s">
        <v>1421</v>
      </c>
      <c r="CN351" s="20">
        <f t="shared" si="259"/>
        <v>47034</v>
      </c>
      <c r="CO351" s="15">
        <v>0</v>
      </c>
      <c r="CP351" s="20">
        <f>Table1[[#This Row],[Check 4 Per Student Savings]]*CO351</f>
        <v>0</v>
      </c>
      <c r="CQ351" s="15" t="str">
        <f>IF(Table1[[#This Row],[Check 4 Status]]="Continued", Table1[[#This Row],[Check 4 Students Fall]], 0)</f>
        <v>168</v>
      </c>
      <c r="CR351" s="20">
        <f>Table1[[#This Row],[Check 4 Per Student Savings]]*CQ351</f>
        <v>21949.200000000001</v>
      </c>
      <c r="CS351" s="15">
        <f>IF(Table1[[#This Row],[Check 4 Status]]="Continued", Table1[[#This Row],[Check 4 Students Spring]], 0)</f>
        <v>144</v>
      </c>
      <c r="CT351" s="20">
        <f>Table1[[#This Row],[Check 4 Per Student Savings]]*CS351</f>
        <v>18813.600000000002</v>
      </c>
      <c r="CU351" s="89">
        <f t="shared" si="260"/>
        <v>312</v>
      </c>
      <c r="CV351" s="20">
        <f t="shared" si="261"/>
        <v>40762.800000000003</v>
      </c>
      <c r="CW351" s="20" t="s">
        <v>145</v>
      </c>
      <c r="CX351" s="15" t="s">
        <v>1121</v>
      </c>
      <c r="CY351" s="15" t="s">
        <v>1128</v>
      </c>
      <c r="CZ351" s="15">
        <v>144</v>
      </c>
      <c r="DA351" s="15">
        <f t="shared" si="262"/>
        <v>360</v>
      </c>
      <c r="DB351" s="20" t="s">
        <v>1421</v>
      </c>
      <c r="DC351" s="20">
        <f t="shared" si="263"/>
        <v>47034</v>
      </c>
      <c r="DD351" s="23" t="s">
        <v>476</v>
      </c>
      <c r="DE351" s="15" t="str">
        <f>IF(Table1[[#This Row],[Check 5 Status]]="Continued", Table1[[#This Row],[Check 5 Students Summer]], 0)</f>
        <v>48</v>
      </c>
      <c r="DF351" s="20">
        <f>Table1[[#This Row],[Check 5 Per Student Savings]]*DE351</f>
        <v>6271.2000000000007</v>
      </c>
      <c r="DG351" s="15" t="str">
        <f>IF(Table1[[#This Row],[Check 5 Status]]="Continued", Table1[[#This Row],[Check 5 Students Fall]], 0)</f>
        <v>168</v>
      </c>
      <c r="DH351" s="20">
        <f>Table1[[#This Row],[Check 5 Per Student Savings]]*DG351</f>
        <v>21949.200000000001</v>
      </c>
      <c r="DI351" s="15">
        <f>IF(Table1[[#This Row],[Check 5 Status]]="Continued", Table1[[#This Row],[Check 5 Students Spring]], 0)</f>
        <v>144</v>
      </c>
      <c r="DJ351" s="20">
        <f>Table1[[#This Row],[Check 5 Per Student Savings]]*DI351</f>
        <v>18813.600000000002</v>
      </c>
      <c r="DK351" s="15">
        <f t="shared" si="264"/>
        <v>360</v>
      </c>
      <c r="DL351" s="20">
        <f t="shared" si="265"/>
        <v>47034</v>
      </c>
      <c r="DM351" s="20" t="s">
        <v>155</v>
      </c>
      <c r="DN351" s="15" t="s">
        <v>1121</v>
      </c>
      <c r="DO351" s="15" t="s">
        <v>1128</v>
      </c>
      <c r="DP351" s="15">
        <v>144</v>
      </c>
      <c r="DQ351" s="15">
        <f t="shared" si="266"/>
        <v>360</v>
      </c>
      <c r="DR351" s="20" t="s">
        <v>1421</v>
      </c>
      <c r="DS351" s="20">
        <f t="shared" si="267"/>
        <v>47034</v>
      </c>
      <c r="DT351" s="23" t="s">
        <v>476</v>
      </c>
      <c r="DU351" s="15">
        <f>IF(Table1[[#This Row],[Check 6 Status]]="Continued", Table1[[#This Row],[Check 6 Students Summer]], 0)</f>
        <v>0</v>
      </c>
      <c r="DV351" s="20">
        <f>Table1[[#This Row],[Check 6 Per Student Savings]]*DU351</f>
        <v>0</v>
      </c>
      <c r="DW351" s="15">
        <f>IF(Table1[[#This Row],[Check 6 Status]]="Continued", Table1[[#This Row],[Check 6 Students Fall]], 0)</f>
        <v>0</v>
      </c>
      <c r="DX351" s="20">
        <f>Table1[[#This Row],[Check 6 Per Student Savings]]*DW351</f>
        <v>0</v>
      </c>
      <c r="DY351" s="15">
        <f>IF(Table1[[#This Row],[Check 6 Status]]="Continued", Table1[[#This Row],[Check 6 Students Spring]], 0)</f>
        <v>0</v>
      </c>
      <c r="DZ351" s="20">
        <f>Table1[[#This Row],[Check 6 Per Student Savings]]*DY351</f>
        <v>0</v>
      </c>
      <c r="EA351" s="15">
        <f t="shared" si="268"/>
        <v>0</v>
      </c>
      <c r="EB351" s="20">
        <f t="shared" si="269"/>
        <v>0</v>
      </c>
      <c r="EC351"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672</v>
      </c>
      <c r="ED351"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87796.800000000003</v>
      </c>
      <c r="EE351" s="30">
        <f>Table1[[#This Row],[Grand Total Savings]]/Table1[[#This Row],[Total Award]]</f>
        <v>3.4029767441860468</v>
      </c>
      <c r="EF351" s="13"/>
      <c r="EG351" s="13"/>
      <c r="EH351" s="13"/>
      <c r="EI351" s="13"/>
      <c r="EJ351" s="13"/>
      <c r="EK351" s="13"/>
      <c r="EL351" s="13"/>
      <c r="ET351" s="15"/>
      <c r="EU351" s="20"/>
      <c r="EV351" s="15"/>
      <c r="EW351" s="15"/>
      <c r="FB351" s="13"/>
      <c r="FC351" s="13"/>
      <c r="FD351" s="13"/>
      <c r="FE351" s="13"/>
    </row>
    <row r="352" spans="1:163" x14ac:dyDescent="0.25">
      <c r="A352" s="116">
        <v>476</v>
      </c>
      <c r="B352" s="125" t="s">
        <v>1415</v>
      </c>
      <c r="C352" s="23" t="s">
        <v>2</v>
      </c>
      <c r="D352" s="71" t="s">
        <v>134</v>
      </c>
      <c r="E352" s="58" t="s">
        <v>477</v>
      </c>
      <c r="F352" s="52">
        <v>10800</v>
      </c>
      <c r="G352" s="23" t="s">
        <v>476</v>
      </c>
      <c r="H352" s="28" t="s">
        <v>478</v>
      </c>
      <c r="I352" s="28" t="s">
        <v>479</v>
      </c>
      <c r="J352" s="28" t="s">
        <v>1422</v>
      </c>
      <c r="K352" s="28" t="s">
        <v>1423</v>
      </c>
      <c r="L352" s="28" t="s">
        <v>188</v>
      </c>
      <c r="M352" s="13" t="e" cm="1">
        <f t="array" ref="M352">_xlfn.XLOOKUP(Table1[[#This Row],[Grant '#]],#REF!,#REF!, "Not Found")</f>
        <v>#REF!</v>
      </c>
      <c r="N352" s="13" t="e" cm="1">
        <f t="array" ref="N352">_xlfn.XLOOKUP(Table1[[#This Row],[Grant '#]],#REF!,#REF!, "Not Found")</f>
        <v>#REF!</v>
      </c>
      <c r="O352" s="13" t="e" cm="1">
        <f t="array" ref="O352">_xlfn.XLOOKUP(Table1[[#This Row],[Grant '#]],#REF!,#REF!, "Not Found")</f>
        <v>#REF!</v>
      </c>
      <c r="P352" s="130">
        <v>18447.800000000003</v>
      </c>
      <c r="Q352" s="13" t="s">
        <v>1300</v>
      </c>
      <c r="R352" s="21">
        <v>131.77000000000001</v>
      </c>
      <c r="S352" s="15" t="s">
        <v>1127</v>
      </c>
      <c r="T352" s="15" t="s">
        <v>1364</v>
      </c>
      <c r="U352" s="15" t="s">
        <v>1364</v>
      </c>
      <c r="V352" s="13" t="s">
        <v>476</v>
      </c>
      <c r="W352" s="20" t="s">
        <v>144</v>
      </c>
      <c r="X352" s="20"/>
      <c r="Y352" s="20"/>
      <c r="Z352" s="30" t="s">
        <v>145</v>
      </c>
      <c r="AA352" s="15">
        <v>0</v>
      </c>
      <c r="AB352" s="20">
        <v>0</v>
      </c>
      <c r="AC352" s="15">
        <v>0</v>
      </c>
      <c r="AD352" s="20">
        <f t="shared" si="273"/>
        <v>0</v>
      </c>
      <c r="AE352" s="15">
        <v>0</v>
      </c>
      <c r="AF352" s="15">
        <v>0</v>
      </c>
      <c r="AG352" s="15">
        <v>0</v>
      </c>
      <c r="AH352" s="15">
        <v>0</v>
      </c>
      <c r="AI352" s="15">
        <v>0</v>
      </c>
      <c r="AJ352" s="15">
        <v>0</v>
      </c>
      <c r="AK352" s="15">
        <v>0</v>
      </c>
      <c r="AL352" s="15">
        <v>0</v>
      </c>
      <c r="AM352" s="15">
        <v>0</v>
      </c>
      <c r="AN352" s="15">
        <v>0</v>
      </c>
      <c r="AO352" s="15">
        <v>0</v>
      </c>
      <c r="AP352" s="15">
        <v>0</v>
      </c>
      <c r="AQ352" s="15">
        <v>0</v>
      </c>
      <c r="AR352" s="15">
        <v>0</v>
      </c>
      <c r="AS352" s="15">
        <v>0</v>
      </c>
      <c r="AT352" s="15">
        <v>0</v>
      </c>
      <c r="AU352" s="15">
        <v>0</v>
      </c>
      <c r="AV352" s="15">
        <v>0</v>
      </c>
      <c r="AW352" s="15">
        <v>0</v>
      </c>
      <c r="AX352" s="15">
        <v>0</v>
      </c>
      <c r="AY352" s="15">
        <v>0</v>
      </c>
      <c r="AZ352" s="15">
        <v>0</v>
      </c>
      <c r="BA352" s="15">
        <v>0</v>
      </c>
      <c r="BB352" s="15">
        <v>0</v>
      </c>
      <c r="BC352" s="13" t="s">
        <v>145</v>
      </c>
      <c r="BD352" s="15">
        <v>0</v>
      </c>
      <c r="BE352" s="15">
        <v>0</v>
      </c>
      <c r="BF352" s="15">
        <v>0</v>
      </c>
      <c r="BG352" s="16">
        <f t="shared" si="274"/>
        <v>0</v>
      </c>
      <c r="BH352" s="16">
        <f t="shared" si="275"/>
        <v>0</v>
      </c>
      <c r="BI352" s="20">
        <f>Table1[[#This Row],[Check 2 Students Total]]*Table1[[#This Row],[Summer 2018 Price Check]]</f>
        <v>0</v>
      </c>
      <c r="BJ352" s="15">
        <v>0</v>
      </c>
      <c r="BK352" s="15">
        <v>0</v>
      </c>
      <c r="BL352" s="15">
        <v>0</v>
      </c>
      <c r="BM352" s="15">
        <v>0</v>
      </c>
      <c r="BN352" s="15">
        <v>0</v>
      </c>
      <c r="BO352" s="20">
        <f>Table1[[#This Row],[Summer 2018 Price Check]]*Table1[[#This Row],[Spring 2019 Students]]</f>
        <v>0</v>
      </c>
      <c r="BP352" s="16">
        <f t="shared" si="253"/>
        <v>0</v>
      </c>
      <c r="BQ352" s="20">
        <f t="shared" si="254"/>
        <v>0</v>
      </c>
      <c r="BR352" s="20" t="s">
        <v>145</v>
      </c>
      <c r="BS352" s="15" t="s">
        <v>1127</v>
      </c>
      <c r="BT352" s="15" t="s">
        <v>1364</v>
      </c>
      <c r="BU352" s="15" t="s">
        <v>1364</v>
      </c>
      <c r="BV352" s="15" t="str">
        <f t="shared" si="276"/>
        <v>140</v>
      </c>
      <c r="BW352" s="21">
        <v>131.77000000000001</v>
      </c>
      <c r="BX352" s="20">
        <f t="shared" si="271"/>
        <v>18447.800000000003</v>
      </c>
      <c r="BY352" s="13" t="s">
        <v>476</v>
      </c>
      <c r="BZ352" s="15">
        <v>0</v>
      </c>
      <c r="CA352" s="20">
        <f>Table1[[#This Row],[Check 3 Per Student Savings]]*BZ352</f>
        <v>0</v>
      </c>
      <c r="CB352" s="15">
        <v>0</v>
      </c>
      <c r="CC352" s="20">
        <f>Table1[[#This Row],[Check 3 Per Student Savings]]*CB352</f>
        <v>0</v>
      </c>
      <c r="CD352" s="15">
        <v>0</v>
      </c>
      <c r="CE352" s="20">
        <f>Table1[[#This Row],[Check 3 Per Student Savings]]*CD352</f>
        <v>0</v>
      </c>
      <c r="CF352" s="15">
        <f t="shared" si="256"/>
        <v>0</v>
      </c>
      <c r="CG352" s="20">
        <f t="shared" si="257"/>
        <v>0</v>
      </c>
      <c r="CH352" s="20" t="s">
        <v>145</v>
      </c>
      <c r="CI352" s="15" t="s">
        <v>1127</v>
      </c>
      <c r="CJ352" s="15" t="s">
        <v>1364</v>
      </c>
      <c r="CK352" s="15" t="s">
        <v>1364</v>
      </c>
      <c r="CL352" s="15">
        <f t="shared" si="258"/>
        <v>140</v>
      </c>
      <c r="CM352" s="20">
        <v>131.77000000000001</v>
      </c>
      <c r="CN352" s="20">
        <f t="shared" si="259"/>
        <v>18447.800000000003</v>
      </c>
      <c r="CO352" s="15">
        <v>0</v>
      </c>
      <c r="CP352" s="20">
        <f>Table1[[#This Row],[Check 4 Per Student Savings]]*CO352</f>
        <v>0</v>
      </c>
      <c r="CQ352" s="15" t="str">
        <f>IF(Table1[[#This Row],[Check 4 Status]]="Continued", Table1[[#This Row],[Check 4 Students Fall]], 0)</f>
        <v>56</v>
      </c>
      <c r="CR352" s="20">
        <f>Table1[[#This Row],[Check 4 Per Student Savings]]*CQ352</f>
        <v>7379.1200000000008</v>
      </c>
      <c r="CS352" s="15" t="str">
        <f>IF(Table1[[#This Row],[Check 4 Status]]="Continued", Table1[[#This Row],[Check 4 Students Spring]], 0)</f>
        <v>56</v>
      </c>
      <c r="CT352" s="20">
        <f>Table1[[#This Row],[Check 4 Per Student Savings]]*CS352</f>
        <v>7379.1200000000008</v>
      </c>
      <c r="CU352" s="89">
        <f t="shared" si="260"/>
        <v>112</v>
      </c>
      <c r="CV352" s="20">
        <f t="shared" si="261"/>
        <v>14758.240000000002</v>
      </c>
      <c r="CW352" s="20" t="s">
        <v>145</v>
      </c>
      <c r="CX352" s="15" t="s">
        <v>1127</v>
      </c>
      <c r="CY352" s="15" t="s">
        <v>1364</v>
      </c>
      <c r="CZ352" s="15" t="s">
        <v>1364</v>
      </c>
      <c r="DA352" s="15">
        <f t="shared" si="262"/>
        <v>140</v>
      </c>
      <c r="DB352" s="20">
        <v>131.77000000000001</v>
      </c>
      <c r="DC352" s="20">
        <f t="shared" si="263"/>
        <v>18447.800000000003</v>
      </c>
      <c r="DD352" s="23" t="s">
        <v>476</v>
      </c>
      <c r="DE352" s="15" t="str">
        <f>IF(Table1[[#This Row],[Check 5 Status]]="Continued", Table1[[#This Row],[Check 5 Students Summer]], 0)</f>
        <v>28</v>
      </c>
      <c r="DF352" s="20">
        <f>Table1[[#This Row],[Check 5 Per Student Savings]]*DE352</f>
        <v>3689.5600000000004</v>
      </c>
      <c r="DG352" s="15" t="str">
        <f>IF(Table1[[#This Row],[Check 5 Status]]="Continued", Table1[[#This Row],[Check 5 Students Fall]], 0)</f>
        <v>56</v>
      </c>
      <c r="DH352" s="20">
        <f>Table1[[#This Row],[Check 5 Per Student Savings]]*DG352</f>
        <v>7379.1200000000008</v>
      </c>
      <c r="DI352" s="15" t="str">
        <f>IF(Table1[[#This Row],[Check 5 Status]]="Continued", Table1[[#This Row],[Check 5 Students Spring]], 0)</f>
        <v>56</v>
      </c>
      <c r="DJ352" s="20">
        <f>Table1[[#This Row],[Check 5 Per Student Savings]]*DI352</f>
        <v>7379.1200000000008</v>
      </c>
      <c r="DK352" s="15">
        <f t="shared" si="264"/>
        <v>140</v>
      </c>
      <c r="DL352" s="20">
        <f t="shared" si="265"/>
        <v>18447.800000000003</v>
      </c>
      <c r="DM352" s="20" t="s">
        <v>145</v>
      </c>
      <c r="DN352" s="15" t="s">
        <v>1127</v>
      </c>
      <c r="DO352" s="15" t="s">
        <v>1364</v>
      </c>
      <c r="DP352" s="15" t="s">
        <v>1364</v>
      </c>
      <c r="DQ352" s="15">
        <f t="shared" si="266"/>
        <v>140</v>
      </c>
      <c r="DR352" s="20">
        <v>131.77000000000001</v>
      </c>
      <c r="DS352" s="20">
        <f t="shared" si="267"/>
        <v>18447.800000000003</v>
      </c>
      <c r="DT352" s="23" t="s">
        <v>476</v>
      </c>
      <c r="DU352" s="15" t="str">
        <f>IF(Table1[[#This Row],[Check 6 Status]]="Continued", Table1[[#This Row],[Check 6 Students Summer]], 0)</f>
        <v>28</v>
      </c>
      <c r="DV352" s="20">
        <f>Table1[[#This Row],[Check 6 Per Student Savings]]*DU352</f>
        <v>3689.5600000000004</v>
      </c>
      <c r="DW352" s="15" t="str">
        <f>IF(Table1[[#This Row],[Check 6 Status]]="Continued", Table1[[#This Row],[Check 6 Students Fall]], 0)</f>
        <v>56</v>
      </c>
      <c r="DX352" s="20">
        <f>Table1[[#This Row],[Check 6 Per Student Savings]]*DW352</f>
        <v>7379.1200000000008</v>
      </c>
      <c r="DY352" s="15" t="str">
        <f>IF(Table1[[#This Row],[Check 6 Status]]="Continued", Table1[[#This Row],[Check 6 Students Spring]], 0)</f>
        <v>56</v>
      </c>
      <c r="DZ352" s="20">
        <f>Table1[[#This Row],[Check 6 Per Student Savings]]*DY352</f>
        <v>7379.1200000000008</v>
      </c>
      <c r="EA352" s="15">
        <f t="shared" si="268"/>
        <v>140</v>
      </c>
      <c r="EB352" s="20">
        <f t="shared" si="269"/>
        <v>18447.800000000003</v>
      </c>
      <c r="EC352"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392</v>
      </c>
      <c r="ED352"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51653.840000000011</v>
      </c>
      <c r="EE352" s="30">
        <f>Table1[[#This Row],[Grand Total Savings]]/Table1[[#This Row],[Total Award]]</f>
        <v>4.7827629629629635</v>
      </c>
      <c r="EH352" s="16"/>
      <c r="EI352" s="16"/>
      <c r="EJ352" s="59"/>
      <c r="EL352" s="16"/>
      <c r="EM352" s="20"/>
      <c r="EN352" s="20"/>
      <c r="FB352" s="13"/>
      <c r="FC352" s="13"/>
      <c r="FE352" s="20"/>
      <c r="FF352" s="15"/>
      <c r="FG352" s="15"/>
    </row>
    <row r="353" spans="1:163" x14ac:dyDescent="0.25">
      <c r="A353" s="116">
        <v>477</v>
      </c>
      <c r="B353" s="125" t="s">
        <v>1415</v>
      </c>
      <c r="C353" s="23" t="s">
        <v>2</v>
      </c>
      <c r="D353" s="71" t="s">
        <v>134</v>
      </c>
      <c r="E353" s="58" t="s">
        <v>381</v>
      </c>
      <c r="F353" s="52">
        <v>10800</v>
      </c>
      <c r="G353" s="23" t="s">
        <v>476</v>
      </c>
      <c r="H353" s="28" t="s">
        <v>1424</v>
      </c>
      <c r="I353" s="28" t="s">
        <v>1425</v>
      </c>
      <c r="J353" s="28" t="s">
        <v>1426</v>
      </c>
      <c r="K353" s="28" t="s">
        <v>439</v>
      </c>
      <c r="L353" s="28" t="s">
        <v>440</v>
      </c>
      <c r="M353" s="13" t="e" cm="1">
        <f t="array" ref="M353">_xlfn.XLOOKUP(Table1[[#This Row],[Grant '#]],#REF!,#REF!, "Not Found")</f>
        <v>#REF!</v>
      </c>
      <c r="N353" s="13" t="e" cm="1">
        <f t="array" ref="N353">_xlfn.XLOOKUP(Table1[[#This Row],[Grant '#]],#REF!,#REF!, "Not Found")</f>
        <v>#REF!</v>
      </c>
      <c r="O353" s="13" t="e" cm="1">
        <f t="array" ref="O353">_xlfn.XLOOKUP(Table1[[#This Row],[Grant '#]],#REF!,#REF!, "Not Found")</f>
        <v>#REF!</v>
      </c>
      <c r="P353" s="130">
        <v>33320</v>
      </c>
      <c r="Q353" s="13" t="s">
        <v>1220</v>
      </c>
      <c r="R353" s="21" t="s">
        <v>1427</v>
      </c>
      <c r="S353" s="15" t="s">
        <v>1140</v>
      </c>
      <c r="T353" s="15" t="s">
        <v>1162</v>
      </c>
      <c r="U353" s="15" t="s">
        <v>1162</v>
      </c>
      <c r="V353" s="13" t="s">
        <v>476</v>
      </c>
      <c r="W353" s="20" t="s">
        <v>144</v>
      </c>
      <c r="X353" s="20"/>
      <c r="Y353" s="20"/>
      <c r="Z353" s="30" t="s">
        <v>145</v>
      </c>
      <c r="AA353" s="15">
        <v>0</v>
      </c>
      <c r="AB353" s="20">
        <v>0</v>
      </c>
      <c r="AC353" s="15">
        <v>0</v>
      </c>
      <c r="AD353" s="20">
        <f t="shared" si="273"/>
        <v>0</v>
      </c>
      <c r="AE353" s="15">
        <v>0</v>
      </c>
      <c r="AF353" s="15">
        <v>0</v>
      </c>
      <c r="AG353" s="15">
        <v>0</v>
      </c>
      <c r="AH353" s="15">
        <v>0</v>
      </c>
      <c r="AI353" s="15">
        <v>0</v>
      </c>
      <c r="AJ353" s="15">
        <v>0</v>
      </c>
      <c r="AK353" s="15">
        <v>0</v>
      </c>
      <c r="AL353" s="15">
        <v>0</v>
      </c>
      <c r="AM353" s="15">
        <v>0</v>
      </c>
      <c r="AN353" s="15">
        <v>0</v>
      </c>
      <c r="AO353" s="15">
        <v>0</v>
      </c>
      <c r="AP353" s="15">
        <v>0</v>
      </c>
      <c r="AQ353" s="15">
        <v>0</v>
      </c>
      <c r="AR353" s="15">
        <v>0</v>
      </c>
      <c r="AS353" s="15">
        <v>0</v>
      </c>
      <c r="AT353" s="15">
        <v>0</v>
      </c>
      <c r="AU353" s="15">
        <v>0</v>
      </c>
      <c r="AV353" s="15">
        <v>0</v>
      </c>
      <c r="AW353" s="15">
        <v>0</v>
      </c>
      <c r="AX353" s="15">
        <v>0</v>
      </c>
      <c r="AY353" s="15">
        <v>0</v>
      </c>
      <c r="AZ353" s="15">
        <v>0</v>
      </c>
      <c r="BA353" s="15">
        <v>0</v>
      </c>
      <c r="BB353" s="15">
        <v>0</v>
      </c>
      <c r="BC353" s="13" t="s">
        <v>145</v>
      </c>
      <c r="BD353" s="15">
        <v>0</v>
      </c>
      <c r="BE353" s="15">
        <v>0</v>
      </c>
      <c r="BF353" s="15">
        <v>0</v>
      </c>
      <c r="BG353" s="16">
        <f t="shared" si="274"/>
        <v>0</v>
      </c>
      <c r="BH353" s="16">
        <f t="shared" si="275"/>
        <v>0</v>
      </c>
      <c r="BI353" s="20">
        <f>Table1[[#This Row],[Check 2 Students Total]]*Table1[[#This Row],[Summer 2018 Price Check]]</f>
        <v>0</v>
      </c>
      <c r="BJ353" s="15">
        <v>0</v>
      </c>
      <c r="BK353" s="15">
        <v>0</v>
      </c>
      <c r="BL353" s="15">
        <v>0</v>
      </c>
      <c r="BM353" s="15">
        <v>0</v>
      </c>
      <c r="BN353" s="15">
        <v>0</v>
      </c>
      <c r="BO353" s="20">
        <f>Table1[[#This Row],[Summer 2018 Price Check]]*Table1[[#This Row],[Spring 2019 Students]]</f>
        <v>0</v>
      </c>
      <c r="BP353" s="16">
        <f t="shared" si="253"/>
        <v>0</v>
      </c>
      <c r="BQ353" s="20">
        <f t="shared" si="254"/>
        <v>0</v>
      </c>
      <c r="BR353" s="20" t="s">
        <v>145</v>
      </c>
      <c r="BS353" s="15" t="s">
        <v>1140</v>
      </c>
      <c r="BT353" s="15" t="s">
        <v>1162</v>
      </c>
      <c r="BU353" s="15" t="s">
        <v>1162</v>
      </c>
      <c r="BV353" s="15" t="str">
        <f t="shared" si="276"/>
        <v>280</v>
      </c>
      <c r="BW353" s="21" t="s">
        <v>1427</v>
      </c>
      <c r="BX353" s="20">
        <f t="shared" si="271"/>
        <v>33320</v>
      </c>
      <c r="BY353" s="13" t="s">
        <v>476</v>
      </c>
      <c r="BZ353" s="15">
        <v>0</v>
      </c>
      <c r="CA353" s="20">
        <f>Table1[[#This Row],[Check 3 Per Student Savings]]*BZ353</f>
        <v>0</v>
      </c>
      <c r="CB353" s="15">
        <v>0</v>
      </c>
      <c r="CC353" s="20">
        <f>Table1[[#This Row],[Check 3 Per Student Savings]]*CB353</f>
        <v>0</v>
      </c>
      <c r="CD353" s="15">
        <v>0</v>
      </c>
      <c r="CE353" s="20">
        <f>Table1[[#This Row],[Check 3 Per Student Savings]]*CD353</f>
        <v>0</v>
      </c>
      <c r="CF353" s="15">
        <f t="shared" si="256"/>
        <v>0</v>
      </c>
      <c r="CG353" s="20">
        <f t="shared" si="257"/>
        <v>0</v>
      </c>
      <c r="CH353" s="20" t="s">
        <v>145</v>
      </c>
      <c r="CI353" s="15" t="s">
        <v>1140</v>
      </c>
      <c r="CJ353" s="15" t="s">
        <v>1162</v>
      </c>
      <c r="CK353" s="15" t="s">
        <v>1162</v>
      </c>
      <c r="CL353" s="15">
        <f t="shared" si="258"/>
        <v>280</v>
      </c>
      <c r="CM353" s="20" t="s">
        <v>1427</v>
      </c>
      <c r="CN353" s="20">
        <f t="shared" si="259"/>
        <v>33320</v>
      </c>
      <c r="CO353" s="15">
        <v>0</v>
      </c>
      <c r="CP353" s="20">
        <f>Table1[[#This Row],[Check 4 Per Student Savings]]*CO353</f>
        <v>0</v>
      </c>
      <c r="CQ353" s="15" t="str">
        <f>IF(Table1[[#This Row],[Check 4 Status]]="Continued", Table1[[#This Row],[Check 4 Students Fall]], 0)</f>
        <v>120</v>
      </c>
      <c r="CR353" s="20">
        <f>Table1[[#This Row],[Check 4 Per Student Savings]]*CQ353</f>
        <v>14280</v>
      </c>
      <c r="CS353" s="15" t="str">
        <f>IF(Table1[[#This Row],[Check 4 Status]]="Continued", Table1[[#This Row],[Check 4 Students Spring]], 0)</f>
        <v>120</v>
      </c>
      <c r="CT353" s="20">
        <f>Table1[[#This Row],[Check 4 Per Student Savings]]*CS353</f>
        <v>14280</v>
      </c>
      <c r="CU353" s="89">
        <f t="shared" si="260"/>
        <v>240</v>
      </c>
      <c r="CV353" s="20">
        <f t="shared" si="261"/>
        <v>28560</v>
      </c>
      <c r="CW353" s="20" t="s">
        <v>145</v>
      </c>
      <c r="CX353" s="15" t="s">
        <v>1140</v>
      </c>
      <c r="CY353" s="15" t="s">
        <v>1162</v>
      </c>
      <c r="CZ353" s="15" t="s">
        <v>1162</v>
      </c>
      <c r="DA353" s="15">
        <f t="shared" si="262"/>
        <v>280</v>
      </c>
      <c r="DB353" s="20" t="s">
        <v>1427</v>
      </c>
      <c r="DC353" s="20">
        <f t="shared" si="263"/>
        <v>33320</v>
      </c>
      <c r="DD353" s="23" t="s">
        <v>476</v>
      </c>
      <c r="DE353" s="15" t="str">
        <f>IF(Table1[[#This Row],[Check 5 Status]]="Continued", Table1[[#This Row],[Check 5 Students Summer]], 0)</f>
        <v>40</v>
      </c>
      <c r="DF353" s="20">
        <f>Table1[[#This Row],[Check 5 Per Student Savings]]*DE353</f>
        <v>4760</v>
      </c>
      <c r="DG353" s="15" t="str">
        <f>IF(Table1[[#This Row],[Check 5 Status]]="Continued", Table1[[#This Row],[Check 5 Students Fall]], 0)</f>
        <v>120</v>
      </c>
      <c r="DH353" s="20">
        <f>Table1[[#This Row],[Check 5 Per Student Savings]]*DG353</f>
        <v>14280</v>
      </c>
      <c r="DI353" s="15" t="str">
        <f>IF(Table1[[#This Row],[Check 5 Status]]="Continued", Table1[[#This Row],[Check 5 Students Spring]], 0)</f>
        <v>120</v>
      </c>
      <c r="DJ353" s="20">
        <f>Table1[[#This Row],[Check 5 Per Student Savings]]*DI353</f>
        <v>14280</v>
      </c>
      <c r="DK353" s="15">
        <f t="shared" si="264"/>
        <v>280</v>
      </c>
      <c r="DL353" s="20">
        <f t="shared" si="265"/>
        <v>33320</v>
      </c>
      <c r="DM353" s="20" t="s">
        <v>155</v>
      </c>
      <c r="DN353" s="15" t="s">
        <v>1140</v>
      </c>
      <c r="DO353" s="15" t="s">
        <v>1162</v>
      </c>
      <c r="DP353" s="15" t="s">
        <v>1162</v>
      </c>
      <c r="DQ353" s="15">
        <f t="shared" si="266"/>
        <v>280</v>
      </c>
      <c r="DR353" s="20" t="s">
        <v>1427</v>
      </c>
      <c r="DS353" s="20">
        <f t="shared" si="267"/>
        <v>33320</v>
      </c>
      <c r="DT353" s="23" t="s">
        <v>476</v>
      </c>
      <c r="DU353" s="15">
        <f>IF(Table1[[#This Row],[Check 6 Status]]="Continued", Table1[[#This Row],[Check 6 Students Summer]], 0)</f>
        <v>0</v>
      </c>
      <c r="DV353" s="20">
        <f>Table1[[#This Row],[Check 6 Per Student Savings]]*DU353</f>
        <v>0</v>
      </c>
      <c r="DW353" s="15">
        <f>IF(Table1[[#This Row],[Check 6 Status]]="Continued", Table1[[#This Row],[Check 6 Students Fall]], 0)</f>
        <v>0</v>
      </c>
      <c r="DX353" s="20">
        <f>Table1[[#This Row],[Check 6 Per Student Savings]]*DW353</f>
        <v>0</v>
      </c>
      <c r="DY353" s="15">
        <f>IF(Table1[[#This Row],[Check 6 Status]]="Continued", Table1[[#This Row],[Check 6 Students Spring]], 0)</f>
        <v>0</v>
      </c>
      <c r="DZ353" s="20">
        <f>Table1[[#This Row],[Check 6 Per Student Savings]]*DY353</f>
        <v>0</v>
      </c>
      <c r="EA353" s="15">
        <f t="shared" si="268"/>
        <v>0</v>
      </c>
      <c r="EB353" s="20">
        <f t="shared" si="269"/>
        <v>0</v>
      </c>
      <c r="EC353"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520</v>
      </c>
      <c r="ED353"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61880</v>
      </c>
      <c r="EE353" s="30">
        <f>Table1[[#This Row],[Grand Total Savings]]/Table1[[#This Row],[Total Award]]</f>
        <v>5.7296296296296294</v>
      </c>
      <c r="EH353" s="16"/>
      <c r="EI353" s="16"/>
      <c r="EJ353" s="59"/>
      <c r="EL353" s="16"/>
      <c r="EM353" s="20"/>
      <c r="EN353" s="20"/>
      <c r="FB353" s="13"/>
      <c r="FC353" s="13"/>
      <c r="FE353" s="20"/>
      <c r="FF353" s="15"/>
      <c r="FG353" s="15"/>
    </row>
    <row r="354" spans="1:163" x14ac:dyDescent="0.25">
      <c r="A354" s="116">
        <v>478</v>
      </c>
      <c r="B354" s="125" t="s">
        <v>1415</v>
      </c>
      <c r="C354" s="23" t="s">
        <v>2</v>
      </c>
      <c r="D354" s="71" t="s">
        <v>134</v>
      </c>
      <c r="E354" s="58" t="s">
        <v>183</v>
      </c>
      <c r="F354" s="52">
        <v>30000</v>
      </c>
      <c r="G354" s="23" t="s">
        <v>476</v>
      </c>
      <c r="H354" s="28" t="s">
        <v>582</v>
      </c>
      <c r="I354" s="28" t="s">
        <v>583</v>
      </c>
      <c r="J354" s="28" t="s">
        <v>1428</v>
      </c>
      <c r="K354" s="28" t="s">
        <v>1429</v>
      </c>
      <c r="L354" s="28" t="s">
        <v>580</v>
      </c>
      <c r="M354" s="13" t="e" cm="1">
        <f t="array" ref="M354">_xlfn.XLOOKUP(Table1[[#This Row],[Grant '#]],#REF!,#REF!, "Not Found")</f>
        <v>#REF!</v>
      </c>
      <c r="N354" s="13" t="e" cm="1">
        <f t="array" ref="N354">_xlfn.XLOOKUP(Table1[[#This Row],[Grant '#]],#REF!,#REF!, "Not Found")</f>
        <v>#REF!</v>
      </c>
      <c r="O354" s="13" t="e" cm="1">
        <f t="array" ref="O354">_xlfn.XLOOKUP(Table1[[#This Row],[Grant '#]],#REF!,#REF!, "Not Found")</f>
        <v>#REF!</v>
      </c>
      <c r="P354" s="130">
        <v>287175.60000000003</v>
      </c>
      <c r="Q354" s="13" t="s">
        <v>1430</v>
      </c>
      <c r="R354" s="21">
        <v>173.52</v>
      </c>
      <c r="S354" s="15" t="s">
        <v>1431</v>
      </c>
      <c r="T354" s="15" t="s">
        <v>1432</v>
      </c>
      <c r="U354" s="15" t="s">
        <v>1432</v>
      </c>
      <c r="V354" s="13" t="s">
        <v>476</v>
      </c>
      <c r="W354" s="20" t="s">
        <v>144</v>
      </c>
      <c r="X354" s="20"/>
      <c r="Y354" s="20"/>
      <c r="Z354" s="30" t="s">
        <v>145</v>
      </c>
      <c r="AA354" s="15">
        <v>0</v>
      </c>
      <c r="AB354" s="20">
        <v>0</v>
      </c>
      <c r="AC354" s="15">
        <v>0</v>
      </c>
      <c r="AD354" s="20">
        <f t="shared" si="273"/>
        <v>0</v>
      </c>
      <c r="AE354" s="15">
        <v>0</v>
      </c>
      <c r="AF354" s="15">
        <v>0</v>
      </c>
      <c r="AG354" s="15">
        <v>0</v>
      </c>
      <c r="AH354" s="15">
        <v>0</v>
      </c>
      <c r="AI354" s="15">
        <v>0</v>
      </c>
      <c r="AJ354" s="15">
        <v>0</v>
      </c>
      <c r="AK354" s="15">
        <v>0</v>
      </c>
      <c r="AL354" s="15">
        <v>0</v>
      </c>
      <c r="AM354" s="15">
        <v>0</v>
      </c>
      <c r="AN354" s="15">
        <v>0</v>
      </c>
      <c r="AO354" s="15">
        <v>0</v>
      </c>
      <c r="AP354" s="15">
        <v>0</v>
      </c>
      <c r="AQ354" s="15">
        <v>0</v>
      </c>
      <c r="AR354" s="15">
        <v>0</v>
      </c>
      <c r="AS354" s="15">
        <v>0</v>
      </c>
      <c r="AT354" s="15">
        <v>0</v>
      </c>
      <c r="AU354" s="15">
        <v>0</v>
      </c>
      <c r="AV354" s="15">
        <v>0</v>
      </c>
      <c r="AW354" s="15">
        <v>0</v>
      </c>
      <c r="AX354" s="15">
        <v>0</v>
      </c>
      <c r="AY354" s="15">
        <v>0</v>
      </c>
      <c r="AZ354" s="15">
        <v>0</v>
      </c>
      <c r="BA354" s="15">
        <v>0</v>
      </c>
      <c r="BB354" s="15">
        <v>0</v>
      </c>
      <c r="BC354" s="13" t="s">
        <v>145</v>
      </c>
      <c r="BD354" s="15">
        <v>0</v>
      </c>
      <c r="BE354" s="15">
        <v>0</v>
      </c>
      <c r="BF354" s="15">
        <v>0</v>
      </c>
      <c r="BG354" s="16">
        <f t="shared" si="274"/>
        <v>0</v>
      </c>
      <c r="BH354" s="16">
        <f t="shared" si="275"/>
        <v>0</v>
      </c>
      <c r="BI354" s="20">
        <f>Table1[[#This Row],[Check 2 Students Total]]*Table1[[#This Row],[Summer 2018 Price Check]]</f>
        <v>0</v>
      </c>
      <c r="BJ354" s="15">
        <v>0</v>
      </c>
      <c r="BK354" s="15">
        <v>0</v>
      </c>
      <c r="BL354" s="15">
        <v>0</v>
      </c>
      <c r="BM354" s="15">
        <v>0</v>
      </c>
      <c r="BN354" s="15">
        <v>0</v>
      </c>
      <c r="BO354" s="20">
        <f>Table1[[#This Row],[Summer 2018 Price Check]]*Table1[[#This Row],[Spring 2019 Students]]</f>
        <v>0</v>
      </c>
      <c r="BP354" s="16">
        <f t="shared" si="253"/>
        <v>0</v>
      </c>
      <c r="BQ354" s="20">
        <f t="shared" si="254"/>
        <v>0</v>
      </c>
      <c r="BR354" s="20" t="s">
        <v>145</v>
      </c>
      <c r="BS354" s="15" t="s">
        <v>1431</v>
      </c>
      <c r="BT354" s="15" t="s">
        <v>1432</v>
      </c>
      <c r="BU354" s="15" t="s">
        <v>1432</v>
      </c>
      <c r="BV354" s="15" t="str">
        <f t="shared" si="276"/>
        <v>1655</v>
      </c>
      <c r="BW354" s="21">
        <v>173.52</v>
      </c>
      <c r="BX354" s="20">
        <f t="shared" si="271"/>
        <v>287175.60000000003</v>
      </c>
      <c r="BY354" s="13" t="s">
        <v>476</v>
      </c>
      <c r="BZ354" s="15">
        <v>0</v>
      </c>
      <c r="CA354" s="20">
        <f>Table1[[#This Row],[Check 3 Per Student Savings]]*BZ354</f>
        <v>0</v>
      </c>
      <c r="CB354" s="15">
        <v>0</v>
      </c>
      <c r="CC354" s="20">
        <f>Table1[[#This Row],[Check 3 Per Student Savings]]*CB354</f>
        <v>0</v>
      </c>
      <c r="CD354" s="15">
        <v>0</v>
      </c>
      <c r="CE354" s="20">
        <f>Table1[[#This Row],[Check 3 Per Student Savings]]*CD354</f>
        <v>0</v>
      </c>
      <c r="CF354" s="15">
        <f t="shared" si="256"/>
        <v>0</v>
      </c>
      <c r="CG354" s="20">
        <f t="shared" si="257"/>
        <v>0</v>
      </c>
      <c r="CH354" s="20" t="s">
        <v>145</v>
      </c>
      <c r="CI354" s="15" t="s">
        <v>1431</v>
      </c>
      <c r="CJ354" s="15" t="s">
        <v>1432</v>
      </c>
      <c r="CK354" s="15" t="s">
        <v>1432</v>
      </c>
      <c r="CL354" s="15">
        <f t="shared" si="258"/>
        <v>1655</v>
      </c>
      <c r="CM354" s="20">
        <v>173.52</v>
      </c>
      <c r="CN354" s="20">
        <f t="shared" si="259"/>
        <v>287175.60000000003</v>
      </c>
      <c r="CO354" s="15">
        <v>0</v>
      </c>
      <c r="CP354" s="20">
        <f>Table1[[#This Row],[Check 4 Per Student Savings]]*CO354</f>
        <v>0</v>
      </c>
      <c r="CQ354" s="15" t="str">
        <f>IF(Table1[[#This Row],[Check 4 Status]]="Continued", Table1[[#This Row],[Check 4 Students Fall]], 0)</f>
        <v>720</v>
      </c>
      <c r="CR354" s="20">
        <f>Table1[[#This Row],[Check 4 Per Student Savings]]*CQ354</f>
        <v>124934.40000000001</v>
      </c>
      <c r="CS354" s="15" t="str">
        <f>IF(Table1[[#This Row],[Check 4 Status]]="Continued", Table1[[#This Row],[Check 4 Students Spring]], 0)</f>
        <v>720</v>
      </c>
      <c r="CT354" s="20">
        <f>Table1[[#This Row],[Check 4 Per Student Savings]]*CS354</f>
        <v>124934.40000000001</v>
      </c>
      <c r="CU354" s="89">
        <f t="shared" si="260"/>
        <v>1440</v>
      </c>
      <c r="CV354" s="20">
        <f t="shared" si="261"/>
        <v>249868.80000000002</v>
      </c>
      <c r="CW354" s="20" t="s">
        <v>155</v>
      </c>
      <c r="CX354" s="15" t="s">
        <v>1431</v>
      </c>
      <c r="CY354" s="15" t="s">
        <v>1432</v>
      </c>
      <c r="CZ354" s="15" t="s">
        <v>1432</v>
      </c>
      <c r="DA354" s="15">
        <f t="shared" si="262"/>
        <v>1655</v>
      </c>
      <c r="DB354" s="20">
        <v>173.52</v>
      </c>
      <c r="DC354" s="20">
        <f t="shared" si="263"/>
        <v>287175.60000000003</v>
      </c>
      <c r="DD354" s="23" t="s">
        <v>476</v>
      </c>
      <c r="DE354" s="15">
        <f>IF(Table1[[#This Row],[Check 5 Status]]="Continued", Table1[[#This Row],[Check 5 Students Summer]], 0)</f>
        <v>0</v>
      </c>
      <c r="DF354" s="20">
        <f>Table1[[#This Row],[Check 5 Per Student Savings]]*DE354</f>
        <v>0</v>
      </c>
      <c r="DG354" s="15">
        <f>IF(Table1[[#This Row],[Check 5 Status]]="Continued", Table1[[#This Row],[Check 5 Students Fall]], 0)</f>
        <v>0</v>
      </c>
      <c r="DH354" s="20">
        <f>Table1[[#This Row],[Check 5 Per Student Savings]]*DG354</f>
        <v>0</v>
      </c>
      <c r="DI354" s="15">
        <f>IF(Table1[[#This Row],[Check 5 Status]]="Continued", Table1[[#This Row],[Check 5 Students Spring]], 0)</f>
        <v>0</v>
      </c>
      <c r="DJ354" s="20">
        <f>Table1[[#This Row],[Check 5 Per Student Savings]]*DI354</f>
        <v>0</v>
      </c>
      <c r="DK354" s="15">
        <f t="shared" si="264"/>
        <v>0</v>
      </c>
      <c r="DL354" s="20">
        <f t="shared" si="265"/>
        <v>0</v>
      </c>
      <c r="DM354" s="20" t="s">
        <v>155</v>
      </c>
      <c r="DN354" s="15" t="s">
        <v>1431</v>
      </c>
      <c r="DO354" s="15" t="s">
        <v>1432</v>
      </c>
      <c r="DP354" s="15" t="s">
        <v>1432</v>
      </c>
      <c r="DQ354" s="15">
        <f t="shared" si="266"/>
        <v>1655</v>
      </c>
      <c r="DR354" s="20">
        <v>173.52</v>
      </c>
      <c r="DS354" s="20">
        <f t="shared" si="267"/>
        <v>287175.60000000003</v>
      </c>
      <c r="DT354" s="23" t="s">
        <v>476</v>
      </c>
      <c r="DU354" s="15">
        <f>IF(Table1[[#This Row],[Check 6 Status]]="Continued", Table1[[#This Row],[Check 6 Students Summer]], 0)</f>
        <v>0</v>
      </c>
      <c r="DV354" s="20">
        <f>Table1[[#This Row],[Check 6 Per Student Savings]]*DU354</f>
        <v>0</v>
      </c>
      <c r="DW354" s="15">
        <f>IF(Table1[[#This Row],[Check 6 Status]]="Continued", Table1[[#This Row],[Check 6 Students Fall]], 0)</f>
        <v>0</v>
      </c>
      <c r="DX354" s="20">
        <f>Table1[[#This Row],[Check 6 Per Student Savings]]*DW354</f>
        <v>0</v>
      </c>
      <c r="DY354" s="15">
        <f>IF(Table1[[#This Row],[Check 6 Status]]="Continued", Table1[[#This Row],[Check 6 Students Spring]], 0)</f>
        <v>0</v>
      </c>
      <c r="DZ354" s="20">
        <f>Table1[[#This Row],[Check 6 Per Student Savings]]*DY354</f>
        <v>0</v>
      </c>
      <c r="EA354" s="15">
        <f t="shared" si="268"/>
        <v>0</v>
      </c>
      <c r="EB354" s="20">
        <f t="shared" si="269"/>
        <v>0</v>
      </c>
      <c r="EC354"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1440</v>
      </c>
      <c r="ED354"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249868.80000000002</v>
      </c>
      <c r="EE354" s="30">
        <f>Table1[[#This Row],[Grand Total Savings]]/Table1[[#This Row],[Total Award]]</f>
        <v>8.3289600000000004</v>
      </c>
      <c r="EH354" s="16"/>
      <c r="EI354" s="16"/>
      <c r="EJ354" s="59"/>
      <c r="EL354" s="16"/>
      <c r="EM354" s="20"/>
      <c r="EN354" s="20"/>
      <c r="FB354" s="13"/>
      <c r="FC354" s="13"/>
      <c r="FE354" s="20"/>
      <c r="FF354" s="15"/>
      <c r="FG354" s="15"/>
    </row>
    <row r="355" spans="1:163" x14ac:dyDescent="0.25">
      <c r="A355" s="116">
        <v>480</v>
      </c>
      <c r="B355" s="125" t="s">
        <v>1415</v>
      </c>
      <c r="C355" s="23" t="s">
        <v>2</v>
      </c>
      <c r="D355" s="71" t="s">
        <v>134</v>
      </c>
      <c r="E355" s="58" t="s">
        <v>147</v>
      </c>
      <c r="F355" s="52">
        <v>10800</v>
      </c>
      <c r="G355" s="23" t="s">
        <v>476</v>
      </c>
      <c r="H355" s="28" t="s">
        <v>1433</v>
      </c>
      <c r="I355" s="28" t="s">
        <v>1434</v>
      </c>
      <c r="J355" s="28" t="s">
        <v>1435</v>
      </c>
      <c r="K355" s="28" t="s">
        <v>1436</v>
      </c>
      <c r="L355" s="28" t="s">
        <v>506</v>
      </c>
      <c r="M355" s="13" t="e" cm="1">
        <f t="array" ref="M355">_xlfn.XLOOKUP(Table1[[#This Row],[Grant '#]],#REF!,#REF!, "Not Found")</f>
        <v>#REF!</v>
      </c>
      <c r="N355" s="13" t="e" cm="1">
        <f t="array" ref="N355">_xlfn.XLOOKUP(Table1[[#This Row],[Grant '#]],#REF!,#REF!, "Not Found")</f>
        <v>#REF!</v>
      </c>
      <c r="O355" s="13" t="e" cm="1">
        <f t="array" ref="O355">_xlfn.XLOOKUP(Table1[[#This Row],[Grant '#]],#REF!,#REF!, "Not Found")</f>
        <v>#REF!</v>
      </c>
      <c r="P355" s="130">
        <v>43316.39</v>
      </c>
      <c r="Q355" s="13">
        <v>200</v>
      </c>
      <c r="R355" s="21">
        <v>119.99</v>
      </c>
      <c r="S355" s="15" t="s">
        <v>1146</v>
      </c>
      <c r="T355" s="15" t="s">
        <v>1437</v>
      </c>
      <c r="U355" s="15" t="s">
        <v>1438</v>
      </c>
      <c r="V355" s="13" t="s">
        <v>1116</v>
      </c>
      <c r="W355" s="20" t="s">
        <v>144</v>
      </c>
      <c r="X355" s="20"/>
      <c r="Y355" s="20"/>
      <c r="Z355" s="30" t="s">
        <v>145</v>
      </c>
      <c r="AA355" s="15">
        <v>0</v>
      </c>
      <c r="AB355" s="20">
        <v>0</v>
      </c>
      <c r="AC355" s="15">
        <v>0</v>
      </c>
      <c r="AD355" s="20">
        <f t="shared" si="273"/>
        <v>0</v>
      </c>
      <c r="AE355" s="15">
        <v>0</v>
      </c>
      <c r="AF355" s="15">
        <v>0</v>
      </c>
      <c r="AG355" s="15">
        <v>0</v>
      </c>
      <c r="AH355" s="15">
        <v>0</v>
      </c>
      <c r="AI355" s="15">
        <v>0</v>
      </c>
      <c r="AJ355" s="15">
        <v>0</v>
      </c>
      <c r="AK355" s="15">
        <v>0</v>
      </c>
      <c r="AL355" s="15">
        <v>0</v>
      </c>
      <c r="AM355" s="15">
        <v>0</v>
      </c>
      <c r="AN355" s="15">
        <v>0</v>
      </c>
      <c r="AO355" s="15">
        <v>0</v>
      </c>
      <c r="AP355" s="15">
        <v>0</v>
      </c>
      <c r="AQ355" s="15">
        <v>0</v>
      </c>
      <c r="AR355" s="15">
        <v>0</v>
      </c>
      <c r="AS355" s="15">
        <v>0</v>
      </c>
      <c r="AT355" s="15">
        <v>0</v>
      </c>
      <c r="AU355" s="15">
        <v>0</v>
      </c>
      <c r="AV355" s="15">
        <v>0</v>
      </c>
      <c r="AW355" s="15">
        <v>0</v>
      </c>
      <c r="AX355" s="15">
        <v>0</v>
      </c>
      <c r="AY355" s="15">
        <v>0</v>
      </c>
      <c r="AZ355" s="15">
        <v>0</v>
      </c>
      <c r="BA355" s="15">
        <v>0</v>
      </c>
      <c r="BB355" s="15">
        <v>0</v>
      </c>
      <c r="BC355" s="13" t="s">
        <v>145</v>
      </c>
      <c r="BD355" s="15">
        <v>0</v>
      </c>
      <c r="BE355" s="15">
        <v>0</v>
      </c>
      <c r="BF355" s="15">
        <v>0</v>
      </c>
      <c r="BG355" s="16">
        <f t="shared" si="274"/>
        <v>0</v>
      </c>
      <c r="BH355" s="16">
        <f t="shared" si="275"/>
        <v>0</v>
      </c>
      <c r="BI355" s="20">
        <f>Table1[[#This Row],[Check 2 Students Total]]*Table1[[#This Row],[Summer 2018 Price Check]]</f>
        <v>0</v>
      </c>
      <c r="BJ355" s="15">
        <v>0</v>
      </c>
      <c r="BK355" s="15">
        <v>0</v>
      </c>
      <c r="BL355" s="15">
        <v>0</v>
      </c>
      <c r="BM355" s="15">
        <v>0</v>
      </c>
      <c r="BN355" s="15">
        <v>0</v>
      </c>
      <c r="BO355" s="20">
        <f>Table1[[#This Row],[Summer 2018 Price Check]]*Table1[[#This Row],[Spring 2019 Students]]</f>
        <v>0</v>
      </c>
      <c r="BP355" s="16">
        <f t="shared" si="253"/>
        <v>0</v>
      </c>
      <c r="BQ355" s="20">
        <f t="shared" si="254"/>
        <v>0</v>
      </c>
      <c r="BR355" s="20" t="s">
        <v>145</v>
      </c>
      <c r="BS355" s="15" t="s">
        <v>1146</v>
      </c>
      <c r="BT355" s="15" t="s">
        <v>1437</v>
      </c>
      <c r="BU355" s="15" t="s">
        <v>1438</v>
      </c>
      <c r="BV355" s="15">
        <f t="shared" si="276"/>
        <v>200</v>
      </c>
      <c r="BW355" s="21">
        <v>119.99</v>
      </c>
      <c r="BX355" s="20">
        <f t="shared" si="271"/>
        <v>23998</v>
      </c>
      <c r="BY355" s="13" t="s">
        <v>1116</v>
      </c>
      <c r="BZ355" s="15">
        <v>0</v>
      </c>
      <c r="CA355" s="20">
        <f>Table1[[#This Row],[Check 3 Per Student Savings]]*BZ355</f>
        <v>0</v>
      </c>
      <c r="CB355" s="15">
        <v>0</v>
      </c>
      <c r="CC355" s="20">
        <f>Table1[[#This Row],[Check 3 Per Student Savings]]*CB355</f>
        <v>0</v>
      </c>
      <c r="CD355" s="15" t="str">
        <f>IF(Table1[[#This Row],[Check 3 Status]]="Continued", Table1[[#This Row],[Check 3 Students Spring]], 0)</f>
        <v>161</v>
      </c>
      <c r="CE355" s="20">
        <f>Table1[[#This Row],[Check 3 Per Student Savings]]*CD355</f>
        <v>19318.39</v>
      </c>
      <c r="CF355" s="15">
        <f t="shared" si="256"/>
        <v>161</v>
      </c>
      <c r="CG355" s="20">
        <f t="shared" si="257"/>
        <v>19318.39</v>
      </c>
      <c r="CH355" s="20" t="s">
        <v>145</v>
      </c>
      <c r="CI355" s="15" t="s">
        <v>1146</v>
      </c>
      <c r="CJ355" s="15" t="s">
        <v>1437</v>
      </c>
      <c r="CK355" s="15" t="s">
        <v>1438</v>
      </c>
      <c r="CL355" s="15">
        <f t="shared" si="258"/>
        <v>361</v>
      </c>
      <c r="CM355" s="20">
        <v>119.99</v>
      </c>
      <c r="CN355" s="20">
        <f t="shared" si="259"/>
        <v>43316.39</v>
      </c>
      <c r="CO355" s="15" t="str">
        <f>IF(Table1[[#This Row],[Check 4 Status]]="Continued", Table1[[#This Row],[Check 4 Students Summer]], 0)</f>
        <v>25</v>
      </c>
      <c r="CP355" s="20">
        <f>Table1[[#This Row],[Check 4 Per Student Savings]]*CO355</f>
        <v>2999.75</v>
      </c>
      <c r="CQ355" s="15" t="str">
        <f>IF(Table1[[#This Row],[Check 4 Status]]="Continued", Table1[[#This Row],[Check 4 Students Fall]], 0)</f>
        <v>175</v>
      </c>
      <c r="CR355" s="20">
        <f>Table1[[#This Row],[Check 4 Per Student Savings]]*CQ355</f>
        <v>20998.25</v>
      </c>
      <c r="CS355" s="15" t="str">
        <f>IF(Table1[[#This Row],[Check 4 Status]]="Continued", Table1[[#This Row],[Check 4 Students Spring]], 0)</f>
        <v>161</v>
      </c>
      <c r="CT355" s="20">
        <f>Table1[[#This Row],[Check 4 Per Student Savings]]*CS355</f>
        <v>19318.39</v>
      </c>
      <c r="CU355" s="89">
        <f t="shared" si="260"/>
        <v>361</v>
      </c>
      <c r="CV355" s="20">
        <f t="shared" si="261"/>
        <v>43316.39</v>
      </c>
      <c r="CW355" s="20" t="s">
        <v>145</v>
      </c>
      <c r="CX355" s="15" t="s">
        <v>1146</v>
      </c>
      <c r="CY355" s="15" t="s">
        <v>1437</v>
      </c>
      <c r="CZ355" s="15" t="s">
        <v>1438</v>
      </c>
      <c r="DA355" s="15">
        <f t="shared" si="262"/>
        <v>361</v>
      </c>
      <c r="DB355" s="20">
        <v>119.99</v>
      </c>
      <c r="DC355" s="20">
        <f t="shared" si="263"/>
        <v>43316.39</v>
      </c>
      <c r="DD355" s="23" t="s">
        <v>476</v>
      </c>
      <c r="DE355" s="15" t="str">
        <f>IF(Table1[[#This Row],[Check 5 Status]]="Continued", Table1[[#This Row],[Check 5 Students Summer]], 0)</f>
        <v>25</v>
      </c>
      <c r="DF355" s="20">
        <f>Table1[[#This Row],[Check 5 Per Student Savings]]*DE355</f>
        <v>2999.75</v>
      </c>
      <c r="DG355" s="15" t="str">
        <f>IF(Table1[[#This Row],[Check 5 Status]]="Continued", Table1[[#This Row],[Check 5 Students Fall]], 0)</f>
        <v>175</v>
      </c>
      <c r="DH355" s="20">
        <f>Table1[[#This Row],[Check 5 Per Student Savings]]*DG355</f>
        <v>20998.25</v>
      </c>
      <c r="DI355" s="15" t="str">
        <f>IF(Table1[[#This Row],[Check 5 Status]]="Continued", Table1[[#This Row],[Check 5 Students Spring]], 0)</f>
        <v>161</v>
      </c>
      <c r="DJ355" s="20">
        <f>Table1[[#This Row],[Check 5 Per Student Savings]]*DI355</f>
        <v>19318.39</v>
      </c>
      <c r="DK355" s="15">
        <f t="shared" si="264"/>
        <v>361</v>
      </c>
      <c r="DL355" s="20">
        <f t="shared" si="265"/>
        <v>43316.39</v>
      </c>
      <c r="DM355" s="20" t="s">
        <v>145</v>
      </c>
      <c r="DN355" s="15" t="s">
        <v>1146</v>
      </c>
      <c r="DO355" s="15" t="s">
        <v>1437</v>
      </c>
      <c r="DP355" s="15" t="s">
        <v>1438</v>
      </c>
      <c r="DQ355" s="15">
        <f t="shared" si="266"/>
        <v>361</v>
      </c>
      <c r="DR355" s="20">
        <v>119.99</v>
      </c>
      <c r="DS355" s="20">
        <f t="shared" si="267"/>
        <v>43316.39</v>
      </c>
      <c r="DT355" s="23" t="s">
        <v>476</v>
      </c>
      <c r="DU355" s="15" t="str">
        <f>IF(Table1[[#This Row],[Check 6 Status]]="Continued", Table1[[#This Row],[Check 6 Students Summer]], 0)</f>
        <v>25</v>
      </c>
      <c r="DV355" s="20">
        <f>Table1[[#This Row],[Check 6 Per Student Savings]]*DU355</f>
        <v>2999.75</v>
      </c>
      <c r="DW355" s="15" t="str">
        <f>IF(Table1[[#This Row],[Check 6 Status]]="Continued", Table1[[#This Row],[Check 6 Students Fall]], 0)</f>
        <v>175</v>
      </c>
      <c r="DX355" s="20">
        <f>Table1[[#This Row],[Check 6 Per Student Savings]]*DW355</f>
        <v>20998.25</v>
      </c>
      <c r="DY355" s="15" t="str">
        <f>IF(Table1[[#This Row],[Check 6 Status]]="Continued", Table1[[#This Row],[Check 6 Students Spring]], 0)</f>
        <v>161</v>
      </c>
      <c r="DZ355" s="20">
        <f>Table1[[#This Row],[Check 6 Per Student Savings]]*DY355</f>
        <v>19318.39</v>
      </c>
      <c r="EA355" s="15">
        <f t="shared" si="268"/>
        <v>361</v>
      </c>
      <c r="EB355" s="20">
        <f t="shared" si="269"/>
        <v>43316.39</v>
      </c>
      <c r="EC355"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1244</v>
      </c>
      <c r="ED355"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149267.56</v>
      </c>
      <c r="EE355" s="30">
        <f>Table1[[#This Row],[Grand Total Savings]]/Table1[[#This Row],[Total Award]]</f>
        <v>13.82107037037037</v>
      </c>
      <c r="EH355" s="16"/>
      <c r="EI355" s="16"/>
      <c r="EJ355" s="59"/>
      <c r="EL355" s="16"/>
      <c r="EM355" s="20"/>
      <c r="EN355" s="20"/>
      <c r="FB355" s="13"/>
      <c r="FC355" s="13"/>
      <c r="FE355" s="20"/>
      <c r="FF355" s="15"/>
      <c r="FG355" s="15"/>
    </row>
    <row r="356" spans="1:163" x14ac:dyDescent="0.25">
      <c r="A356" s="116">
        <v>481</v>
      </c>
      <c r="B356" s="54" t="s">
        <v>1415</v>
      </c>
      <c r="C356" s="23" t="s">
        <v>2</v>
      </c>
      <c r="D356" s="71" t="s">
        <v>134</v>
      </c>
      <c r="E356" s="58" t="s">
        <v>233</v>
      </c>
      <c r="F356" s="52">
        <v>25800</v>
      </c>
      <c r="G356" s="23" t="s">
        <v>476</v>
      </c>
      <c r="H356" s="28" t="s">
        <v>1439</v>
      </c>
      <c r="I356" s="28" t="s">
        <v>1440</v>
      </c>
      <c r="J356" s="28" t="s">
        <v>139</v>
      </c>
      <c r="K356" s="28" t="s">
        <v>140</v>
      </c>
      <c r="L356" s="28" t="s">
        <v>141</v>
      </c>
      <c r="M356" s="13" t="e" cm="1">
        <f t="array" ref="M356">_xlfn.XLOOKUP(Table1[[#This Row],[Grant '#]],#REF!,#REF!, "Not Found")</f>
        <v>#REF!</v>
      </c>
      <c r="N356" s="13" t="e" cm="1">
        <f t="array" ref="N356">_xlfn.XLOOKUP(Table1[[#This Row],[Grant '#]],#REF!,#REF!, "Not Found")</f>
        <v>#REF!</v>
      </c>
      <c r="O356" s="13" t="e" cm="1">
        <f t="array" ref="O356">_xlfn.XLOOKUP(Table1[[#This Row],[Grant '#]],#REF!,#REF!, "Not Found")</f>
        <v>#REF!</v>
      </c>
      <c r="P356" s="130">
        <v>283750.5</v>
      </c>
      <c r="Q356" s="13" t="s">
        <v>1441</v>
      </c>
      <c r="R356" s="21">
        <v>171.97</v>
      </c>
      <c r="S356" s="15" t="s">
        <v>1345</v>
      </c>
      <c r="T356" s="15" t="s">
        <v>1442</v>
      </c>
      <c r="U356" s="15" t="s">
        <v>1442</v>
      </c>
      <c r="V356" s="13" t="s">
        <v>476</v>
      </c>
      <c r="W356" s="20" t="s">
        <v>144</v>
      </c>
      <c r="X356" s="20"/>
      <c r="Y356" s="20"/>
      <c r="Z356" s="30" t="s">
        <v>145</v>
      </c>
      <c r="AA356" s="15">
        <v>0</v>
      </c>
      <c r="AB356" s="20">
        <v>0</v>
      </c>
      <c r="AC356" s="15">
        <v>0</v>
      </c>
      <c r="AD356" s="20">
        <f t="shared" si="273"/>
        <v>0</v>
      </c>
      <c r="AE356" s="15">
        <v>0</v>
      </c>
      <c r="AF356" s="15">
        <v>0</v>
      </c>
      <c r="AG356" s="15">
        <v>0</v>
      </c>
      <c r="AH356" s="15">
        <v>0</v>
      </c>
      <c r="AI356" s="15">
        <v>0</v>
      </c>
      <c r="AJ356" s="15">
        <v>0</v>
      </c>
      <c r="AK356" s="15">
        <v>0</v>
      </c>
      <c r="AL356" s="15">
        <v>0</v>
      </c>
      <c r="AM356" s="15">
        <v>0</v>
      </c>
      <c r="AN356" s="15">
        <v>0</v>
      </c>
      <c r="AO356" s="15">
        <v>0</v>
      </c>
      <c r="AP356" s="15">
        <v>0</v>
      </c>
      <c r="AQ356" s="15">
        <v>0</v>
      </c>
      <c r="AR356" s="15">
        <v>0</v>
      </c>
      <c r="AS356" s="15">
        <v>0</v>
      </c>
      <c r="AT356" s="15">
        <v>0</v>
      </c>
      <c r="AU356" s="15">
        <v>0</v>
      </c>
      <c r="AV356" s="15">
        <v>0</v>
      </c>
      <c r="AW356" s="15">
        <v>0</v>
      </c>
      <c r="AX356" s="15">
        <v>0</v>
      </c>
      <c r="AY356" s="15">
        <v>0</v>
      </c>
      <c r="AZ356" s="15">
        <v>0</v>
      </c>
      <c r="BA356" s="15">
        <v>0</v>
      </c>
      <c r="BB356" s="15">
        <v>0</v>
      </c>
      <c r="BC356" s="13" t="s">
        <v>145</v>
      </c>
      <c r="BD356" s="15">
        <v>0</v>
      </c>
      <c r="BE356" s="15">
        <v>0</v>
      </c>
      <c r="BF356" s="15">
        <v>0</v>
      </c>
      <c r="BG356" s="16">
        <f t="shared" si="274"/>
        <v>0</v>
      </c>
      <c r="BH356" s="16">
        <f t="shared" si="275"/>
        <v>0</v>
      </c>
      <c r="BI356" s="20">
        <f>Table1[[#This Row],[Check 2 Students Total]]*Table1[[#This Row],[Summer 2018 Price Check]]</f>
        <v>0</v>
      </c>
      <c r="BJ356" s="15">
        <v>0</v>
      </c>
      <c r="BK356" s="15">
        <v>0</v>
      </c>
      <c r="BL356" s="15">
        <v>0</v>
      </c>
      <c r="BM356" s="15">
        <v>0</v>
      </c>
      <c r="BN356" s="15">
        <v>0</v>
      </c>
      <c r="BO356" s="20">
        <f>Table1[[#This Row],[Summer 2018 Price Check]]*Table1[[#This Row],[Spring 2019 Students]]</f>
        <v>0</v>
      </c>
      <c r="BP356" s="16">
        <f t="shared" si="253"/>
        <v>0</v>
      </c>
      <c r="BQ356" s="20">
        <f t="shared" si="254"/>
        <v>0</v>
      </c>
      <c r="BR356" s="20" t="s">
        <v>145</v>
      </c>
      <c r="BS356" s="15" t="s">
        <v>1345</v>
      </c>
      <c r="BT356" s="15" t="s">
        <v>1442</v>
      </c>
      <c r="BU356" s="15" t="s">
        <v>1442</v>
      </c>
      <c r="BV356" s="15" t="str">
        <f t="shared" si="276"/>
        <v>1650</v>
      </c>
      <c r="BW356" s="21">
        <v>171.97</v>
      </c>
      <c r="BX356" s="20">
        <f t="shared" si="271"/>
        <v>283750.5</v>
      </c>
      <c r="BY356" s="13" t="s">
        <v>476</v>
      </c>
      <c r="BZ356" s="15">
        <v>0</v>
      </c>
      <c r="CA356" s="20">
        <f>Table1[[#This Row],[Check 3 Per Student Savings]]*BZ356</f>
        <v>0</v>
      </c>
      <c r="CB356" s="15">
        <v>0</v>
      </c>
      <c r="CC356" s="20">
        <f>Table1[[#This Row],[Check 3 Per Student Savings]]*CB356</f>
        <v>0</v>
      </c>
      <c r="CD356" s="15">
        <v>0</v>
      </c>
      <c r="CE356" s="20">
        <f>Table1[[#This Row],[Check 3 Per Student Savings]]*CD356</f>
        <v>0</v>
      </c>
      <c r="CF356" s="15">
        <f t="shared" si="256"/>
        <v>0</v>
      </c>
      <c r="CG356" s="20">
        <f t="shared" si="257"/>
        <v>0</v>
      </c>
      <c r="CH356" s="20" t="s">
        <v>145</v>
      </c>
      <c r="CI356" s="15" t="s">
        <v>1345</v>
      </c>
      <c r="CJ356" s="15" t="s">
        <v>1442</v>
      </c>
      <c r="CK356" s="15" t="s">
        <v>1442</v>
      </c>
      <c r="CL356" s="15">
        <f t="shared" si="258"/>
        <v>1650</v>
      </c>
      <c r="CM356" s="20">
        <v>171.97</v>
      </c>
      <c r="CN356" s="20">
        <f t="shared" si="259"/>
        <v>283750.5</v>
      </c>
      <c r="CO356" s="15">
        <v>0</v>
      </c>
      <c r="CP356" s="20">
        <f>Table1[[#This Row],[Check 4 Per Student Savings]]*CO356</f>
        <v>0</v>
      </c>
      <c r="CQ356" s="15" t="str">
        <f>IF(Table1[[#This Row],[Check 4 Status]]="Continued", Table1[[#This Row],[Check 4 Students Fall]], 0)</f>
        <v>750</v>
      </c>
      <c r="CR356" s="20">
        <f>Table1[[#This Row],[Check 4 Per Student Savings]]*CQ356</f>
        <v>128977.5</v>
      </c>
      <c r="CS356" s="15" t="str">
        <f>IF(Table1[[#This Row],[Check 4 Status]]="Continued", Table1[[#This Row],[Check 4 Students Spring]], 0)</f>
        <v>750</v>
      </c>
      <c r="CT356" s="20">
        <f>Table1[[#This Row],[Check 4 Per Student Savings]]*CS356</f>
        <v>128977.5</v>
      </c>
      <c r="CU356" s="89">
        <f t="shared" si="260"/>
        <v>1500</v>
      </c>
      <c r="CV356" s="20">
        <f t="shared" si="261"/>
        <v>257955</v>
      </c>
      <c r="CW356" s="20" t="s">
        <v>145</v>
      </c>
      <c r="CX356" s="15" t="s">
        <v>1345</v>
      </c>
      <c r="CY356" s="15" t="s">
        <v>1442</v>
      </c>
      <c r="CZ356" s="15" t="s">
        <v>1442</v>
      </c>
      <c r="DA356" s="15">
        <f t="shared" si="262"/>
        <v>1650</v>
      </c>
      <c r="DB356" s="20">
        <v>171.97</v>
      </c>
      <c r="DC356" s="20">
        <f t="shared" si="263"/>
        <v>283750.5</v>
      </c>
      <c r="DD356" s="23" t="s">
        <v>476</v>
      </c>
      <c r="DE356" s="15" t="str">
        <f>IF(Table1[[#This Row],[Check 5 Status]]="Continued", Table1[[#This Row],[Check 5 Students Summer]], 0)</f>
        <v>150</v>
      </c>
      <c r="DF356" s="20">
        <f>Table1[[#This Row],[Check 5 Per Student Savings]]*DE356</f>
        <v>25795.5</v>
      </c>
      <c r="DG356" s="15" t="str">
        <f>IF(Table1[[#This Row],[Check 5 Status]]="Continued", Table1[[#This Row],[Check 5 Students Fall]], 0)</f>
        <v>750</v>
      </c>
      <c r="DH356" s="20">
        <f>Table1[[#This Row],[Check 5 Per Student Savings]]*DG356</f>
        <v>128977.5</v>
      </c>
      <c r="DI356" s="15" t="str">
        <f>IF(Table1[[#This Row],[Check 5 Status]]="Continued", Table1[[#This Row],[Check 5 Students Spring]], 0)</f>
        <v>750</v>
      </c>
      <c r="DJ356" s="20">
        <f>Table1[[#This Row],[Check 5 Per Student Savings]]*DI356</f>
        <v>128977.5</v>
      </c>
      <c r="DK356" s="15">
        <f t="shared" si="264"/>
        <v>1650</v>
      </c>
      <c r="DL356" s="20">
        <f t="shared" si="265"/>
        <v>283750.5</v>
      </c>
      <c r="DM356" s="20" t="s">
        <v>145</v>
      </c>
      <c r="DN356" s="15" t="s">
        <v>1345</v>
      </c>
      <c r="DO356" s="15" t="s">
        <v>1442</v>
      </c>
      <c r="DP356" s="15" t="s">
        <v>1442</v>
      </c>
      <c r="DQ356" s="15">
        <f t="shared" si="266"/>
        <v>1650</v>
      </c>
      <c r="DR356" s="20">
        <v>171.97</v>
      </c>
      <c r="DS356" s="20">
        <f t="shared" si="267"/>
        <v>283750.5</v>
      </c>
      <c r="DT356" s="23" t="s">
        <v>476</v>
      </c>
      <c r="DU356" s="15" t="str">
        <f>IF(Table1[[#This Row],[Check 6 Status]]="Continued", Table1[[#This Row],[Check 6 Students Summer]], 0)</f>
        <v>150</v>
      </c>
      <c r="DV356" s="20">
        <f>Table1[[#This Row],[Check 6 Per Student Savings]]*DU356</f>
        <v>25795.5</v>
      </c>
      <c r="DW356" s="15" t="str">
        <f>IF(Table1[[#This Row],[Check 6 Status]]="Continued", Table1[[#This Row],[Check 6 Students Fall]], 0)</f>
        <v>750</v>
      </c>
      <c r="DX356" s="20">
        <f>Table1[[#This Row],[Check 6 Per Student Savings]]*DW356</f>
        <v>128977.5</v>
      </c>
      <c r="DY356" s="15" t="str">
        <f>IF(Table1[[#This Row],[Check 6 Status]]="Continued", Table1[[#This Row],[Check 6 Students Spring]], 0)</f>
        <v>750</v>
      </c>
      <c r="DZ356" s="20">
        <f>Table1[[#This Row],[Check 6 Per Student Savings]]*DY356</f>
        <v>128977.5</v>
      </c>
      <c r="EA356" s="15">
        <f t="shared" si="268"/>
        <v>1650</v>
      </c>
      <c r="EB356" s="20">
        <f t="shared" si="269"/>
        <v>283750.5</v>
      </c>
      <c r="EC356"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4800</v>
      </c>
      <c r="ED356"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825456</v>
      </c>
      <c r="EE356" s="30">
        <f>Table1[[#This Row],[Grand Total Savings]]/Table1[[#This Row],[Total Award]]</f>
        <v>31.994418604651162</v>
      </c>
      <c r="EH356" s="16"/>
      <c r="EI356" s="16"/>
      <c r="EJ356" s="59"/>
      <c r="EL356" s="16"/>
      <c r="EM356" s="20"/>
      <c r="EN356" s="20"/>
      <c r="FB356" s="13"/>
      <c r="FC356" s="13"/>
      <c r="FE356" s="20"/>
      <c r="FF356" s="15"/>
      <c r="FG356" s="15"/>
    </row>
    <row r="357" spans="1:163" x14ac:dyDescent="0.25">
      <c r="A357" s="116">
        <v>482</v>
      </c>
      <c r="B357" s="54" t="s">
        <v>1415</v>
      </c>
      <c r="C357" s="23" t="s">
        <v>2</v>
      </c>
      <c r="D357" s="71" t="s">
        <v>134</v>
      </c>
      <c r="E357" s="58" t="s">
        <v>477</v>
      </c>
      <c r="F357" s="52">
        <v>10800</v>
      </c>
      <c r="G357" s="23" t="s">
        <v>476</v>
      </c>
      <c r="H357" s="28" t="s">
        <v>1443</v>
      </c>
      <c r="I357" s="28" t="s">
        <v>1444</v>
      </c>
      <c r="J357" s="28" t="s">
        <v>1445</v>
      </c>
      <c r="K357" s="28" t="s">
        <v>1446</v>
      </c>
      <c r="L357" s="28" t="s">
        <v>188</v>
      </c>
      <c r="M357" s="13" t="e" cm="1">
        <f t="array" ref="M357">_xlfn.XLOOKUP(Table1[[#This Row],[Grant '#]],#REF!,#REF!, "Not Found")</f>
        <v>#REF!</v>
      </c>
      <c r="N357" s="13" t="e" cm="1">
        <f t="array" ref="N357">_xlfn.XLOOKUP(Table1[[#This Row],[Grant '#]],#REF!,#REF!, "Not Found")</f>
        <v>#REF!</v>
      </c>
      <c r="O357" s="13" t="e" cm="1">
        <f t="array" ref="O357">_xlfn.XLOOKUP(Table1[[#This Row],[Grant '#]],#REF!,#REF!, "Not Found")</f>
        <v>#REF!</v>
      </c>
      <c r="P357" s="130">
        <v>20088</v>
      </c>
      <c r="Q357" s="13" t="s">
        <v>1447</v>
      </c>
      <c r="R357" s="21" t="s">
        <v>1448</v>
      </c>
      <c r="S357" s="15" t="s">
        <v>1134</v>
      </c>
      <c r="T357" s="15" t="s">
        <v>1449</v>
      </c>
      <c r="U357" s="15" t="s">
        <v>1160</v>
      </c>
      <c r="V357" s="13" t="s">
        <v>476</v>
      </c>
      <c r="W357" s="20" t="s">
        <v>144</v>
      </c>
      <c r="X357" s="20"/>
      <c r="Y357" s="20"/>
      <c r="Z357" s="30" t="s">
        <v>145</v>
      </c>
      <c r="AA357" s="15">
        <v>0</v>
      </c>
      <c r="AB357" s="20">
        <v>0</v>
      </c>
      <c r="AC357" s="15">
        <v>0</v>
      </c>
      <c r="AD357" s="20">
        <f t="shared" si="273"/>
        <v>0</v>
      </c>
      <c r="AE357" s="15">
        <v>0</v>
      </c>
      <c r="AF357" s="15">
        <v>0</v>
      </c>
      <c r="AG357" s="15">
        <v>0</v>
      </c>
      <c r="AH357" s="15">
        <v>0</v>
      </c>
      <c r="AI357" s="15">
        <v>0</v>
      </c>
      <c r="AJ357" s="15">
        <v>0</v>
      </c>
      <c r="AK357" s="15">
        <v>0</v>
      </c>
      <c r="AL357" s="15">
        <v>0</v>
      </c>
      <c r="AM357" s="15">
        <v>0</v>
      </c>
      <c r="AN357" s="15">
        <v>0</v>
      </c>
      <c r="AO357" s="15">
        <v>0</v>
      </c>
      <c r="AP357" s="15">
        <v>0</v>
      </c>
      <c r="AQ357" s="15">
        <v>0</v>
      </c>
      <c r="AR357" s="15">
        <v>0</v>
      </c>
      <c r="AS357" s="15">
        <v>0</v>
      </c>
      <c r="AT357" s="15">
        <v>0</v>
      </c>
      <c r="AU357" s="15">
        <v>0</v>
      </c>
      <c r="AV357" s="15">
        <v>0</v>
      </c>
      <c r="AW357" s="15">
        <v>0</v>
      </c>
      <c r="AX357" s="15">
        <v>0</v>
      </c>
      <c r="AY357" s="15">
        <v>0</v>
      </c>
      <c r="AZ357" s="15">
        <v>0</v>
      </c>
      <c r="BA357" s="15">
        <v>0</v>
      </c>
      <c r="BB357" s="15">
        <v>0</v>
      </c>
      <c r="BC357" s="13" t="s">
        <v>145</v>
      </c>
      <c r="BD357" s="15">
        <v>0</v>
      </c>
      <c r="BE357" s="15">
        <v>0</v>
      </c>
      <c r="BF357" s="15">
        <v>0</v>
      </c>
      <c r="BG357" s="16">
        <f t="shared" si="274"/>
        <v>0</v>
      </c>
      <c r="BH357" s="16">
        <f t="shared" si="275"/>
        <v>0</v>
      </c>
      <c r="BI357" s="20">
        <f>Table1[[#This Row],[Check 2 Students Total]]*Table1[[#This Row],[Summer 2018 Price Check]]</f>
        <v>0</v>
      </c>
      <c r="BJ357" s="15">
        <v>0</v>
      </c>
      <c r="BK357" s="15">
        <v>0</v>
      </c>
      <c r="BL357" s="15">
        <v>0</v>
      </c>
      <c r="BM357" s="15">
        <v>0</v>
      </c>
      <c r="BN357" s="15">
        <v>0</v>
      </c>
      <c r="BO357" s="20">
        <f>Table1[[#This Row],[Summer 2018 Price Check]]*Table1[[#This Row],[Spring 2019 Students]]</f>
        <v>0</v>
      </c>
      <c r="BP357" s="16">
        <f t="shared" si="253"/>
        <v>0</v>
      </c>
      <c r="BQ357" s="20">
        <f t="shared" si="254"/>
        <v>0</v>
      </c>
      <c r="BR357" s="20" t="s">
        <v>145</v>
      </c>
      <c r="BS357" s="15" t="s">
        <v>1134</v>
      </c>
      <c r="BT357" s="15" t="s">
        <v>1449</v>
      </c>
      <c r="BU357" s="15" t="s">
        <v>1160</v>
      </c>
      <c r="BV357" s="15" t="str">
        <f t="shared" si="276"/>
        <v>62</v>
      </c>
      <c r="BW357" s="21" t="s">
        <v>1448</v>
      </c>
      <c r="BX357" s="20">
        <f t="shared" si="271"/>
        <v>20088</v>
      </c>
      <c r="BY357" s="13" t="s">
        <v>476</v>
      </c>
      <c r="BZ357" s="15">
        <v>0</v>
      </c>
      <c r="CA357" s="20">
        <f>Table1[[#This Row],[Check 3 Per Student Savings]]*BZ357</f>
        <v>0</v>
      </c>
      <c r="CB357" s="15">
        <v>0</v>
      </c>
      <c r="CC357" s="20">
        <f>Table1[[#This Row],[Check 3 Per Student Savings]]*CB357</f>
        <v>0</v>
      </c>
      <c r="CD357" s="15">
        <v>0</v>
      </c>
      <c r="CE357" s="20">
        <f>Table1[[#This Row],[Check 3 Per Student Savings]]*CD357</f>
        <v>0</v>
      </c>
      <c r="CF357" s="15">
        <f t="shared" si="256"/>
        <v>0</v>
      </c>
      <c r="CG357" s="20">
        <f t="shared" si="257"/>
        <v>0</v>
      </c>
      <c r="CH357" s="20" t="s">
        <v>145</v>
      </c>
      <c r="CI357" s="15" t="s">
        <v>1134</v>
      </c>
      <c r="CJ357" s="15" t="s">
        <v>1449</v>
      </c>
      <c r="CK357" s="15" t="s">
        <v>1160</v>
      </c>
      <c r="CL357" s="15">
        <f t="shared" si="258"/>
        <v>62</v>
      </c>
      <c r="CM357" s="20" t="s">
        <v>1448</v>
      </c>
      <c r="CN357" s="20">
        <f t="shared" si="259"/>
        <v>20088</v>
      </c>
      <c r="CO357" s="15">
        <v>0</v>
      </c>
      <c r="CP357" s="20">
        <f>Table1[[#This Row],[Check 4 Per Student Savings]]*CO357</f>
        <v>0</v>
      </c>
      <c r="CQ357" s="15" t="str">
        <f>IF(Table1[[#This Row],[Check 4 Status]]="Continued", Table1[[#This Row],[Check 4 Students Fall]], 0)</f>
        <v>38</v>
      </c>
      <c r="CR357" s="20">
        <f>Table1[[#This Row],[Check 4 Per Student Savings]]*CQ357</f>
        <v>12312</v>
      </c>
      <c r="CS357" s="15" t="str">
        <f>IF(Table1[[#This Row],[Check 4 Status]]="Continued", Table1[[#This Row],[Check 4 Students Spring]], 0)</f>
        <v>24</v>
      </c>
      <c r="CT357" s="20">
        <f>Table1[[#This Row],[Check 4 Per Student Savings]]*CS357</f>
        <v>7776</v>
      </c>
      <c r="CU357" s="89">
        <f t="shared" si="260"/>
        <v>62</v>
      </c>
      <c r="CV357" s="20">
        <f t="shared" si="261"/>
        <v>20088</v>
      </c>
      <c r="CW357" s="20" t="s">
        <v>145</v>
      </c>
      <c r="CX357" s="15" t="s">
        <v>1134</v>
      </c>
      <c r="CY357" s="15" t="s">
        <v>1449</v>
      </c>
      <c r="CZ357" s="15" t="s">
        <v>1160</v>
      </c>
      <c r="DA357" s="15">
        <f t="shared" si="262"/>
        <v>62</v>
      </c>
      <c r="DB357" s="20" t="s">
        <v>1448</v>
      </c>
      <c r="DC357" s="20">
        <f t="shared" si="263"/>
        <v>20088</v>
      </c>
      <c r="DD357" s="23" t="s">
        <v>476</v>
      </c>
      <c r="DE357" s="15" t="str">
        <f>IF(Table1[[#This Row],[Check 5 Status]]="Continued", Table1[[#This Row],[Check 5 Students Summer]], 0)</f>
        <v>0</v>
      </c>
      <c r="DF357" s="20">
        <f>Table1[[#This Row],[Check 5 Per Student Savings]]*DE357</f>
        <v>0</v>
      </c>
      <c r="DG357" s="15" t="str">
        <f>IF(Table1[[#This Row],[Check 5 Status]]="Continued", Table1[[#This Row],[Check 5 Students Fall]], 0)</f>
        <v>38</v>
      </c>
      <c r="DH357" s="20">
        <f>Table1[[#This Row],[Check 5 Per Student Savings]]*DG357</f>
        <v>12312</v>
      </c>
      <c r="DI357" s="15" t="str">
        <f>IF(Table1[[#This Row],[Check 5 Status]]="Continued", Table1[[#This Row],[Check 5 Students Spring]], 0)</f>
        <v>24</v>
      </c>
      <c r="DJ357" s="20">
        <f>Table1[[#This Row],[Check 5 Per Student Savings]]*DI357</f>
        <v>7776</v>
      </c>
      <c r="DK357" s="15">
        <f t="shared" si="264"/>
        <v>62</v>
      </c>
      <c r="DL357" s="20">
        <f t="shared" si="265"/>
        <v>20088</v>
      </c>
      <c r="DM357" s="20" t="s">
        <v>145</v>
      </c>
      <c r="DN357" s="15" t="s">
        <v>1134</v>
      </c>
      <c r="DO357" s="15" t="s">
        <v>1449</v>
      </c>
      <c r="DP357" s="15" t="s">
        <v>1160</v>
      </c>
      <c r="DQ357" s="15">
        <f t="shared" si="266"/>
        <v>62</v>
      </c>
      <c r="DR357" s="20" t="s">
        <v>1448</v>
      </c>
      <c r="DS357" s="20">
        <f t="shared" si="267"/>
        <v>20088</v>
      </c>
      <c r="DT357" s="23" t="s">
        <v>476</v>
      </c>
      <c r="DU357" s="15" t="str">
        <f>IF(Table1[[#This Row],[Check 6 Status]]="Continued", Table1[[#This Row],[Check 6 Students Summer]], 0)</f>
        <v>0</v>
      </c>
      <c r="DV357" s="20">
        <f>Table1[[#This Row],[Check 6 Per Student Savings]]*DU357</f>
        <v>0</v>
      </c>
      <c r="DW357" s="15" t="str">
        <f>IF(Table1[[#This Row],[Check 6 Status]]="Continued", Table1[[#This Row],[Check 6 Students Fall]], 0)</f>
        <v>38</v>
      </c>
      <c r="DX357" s="20">
        <f>Table1[[#This Row],[Check 6 Per Student Savings]]*DW357</f>
        <v>12312</v>
      </c>
      <c r="DY357" s="15" t="str">
        <f>IF(Table1[[#This Row],[Check 6 Status]]="Continued", Table1[[#This Row],[Check 6 Students Spring]], 0)</f>
        <v>24</v>
      </c>
      <c r="DZ357" s="20">
        <f>Table1[[#This Row],[Check 6 Per Student Savings]]*DY357</f>
        <v>7776</v>
      </c>
      <c r="EA357" s="15">
        <f t="shared" si="268"/>
        <v>62</v>
      </c>
      <c r="EB357" s="20">
        <f t="shared" si="269"/>
        <v>20088</v>
      </c>
      <c r="EC357"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186</v>
      </c>
      <c r="ED357"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60264</v>
      </c>
      <c r="EE357" s="30">
        <f>Table1[[#This Row],[Grand Total Savings]]/Table1[[#This Row],[Total Award]]</f>
        <v>5.58</v>
      </c>
      <c r="EH357" s="16"/>
      <c r="EI357" s="16"/>
      <c r="EJ357" s="59"/>
      <c r="EL357" s="16"/>
      <c r="EM357" s="20"/>
      <c r="EN357" s="20"/>
      <c r="FB357" s="13"/>
      <c r="FC357" s="13"/>
      <c r="FE357" s="20"/>
      <c r="FF357" s="15"/>
      <c r="FG357" s="15"/>
    </row>
    <row r="358" spans="1:163" x14ac:dyDescent="0.25">
      <c r="A358" s="116">
        <v>484</v>
      </c>
      <c r="B358" s="54" t="s">
        <v>1415</v>
      </c>
      <c r="C358" s="23" t="s">
        <v>2</v>
      </c>
      <c r="D358" s="71" t="s">
        <v>134</v>
      </c>
      <c r="E358" s="58" t="s">
        <v>147</v>
      </c>
      <c r="F358" s="52">
        <v>30000</v>
      </c>
      <c r="G358" s="23" t="s">
        <v>476</v>
      </c>
      <c r="H358" s="28" t="s">
        <v>1108</v>
      </c>
      <c r="I358" s="28" t="s">
        <v>1109</v>
      </c>
      <c r="J358" s="28" t="s">
        <v>1450</v>
      </c>
      <c r="K358" s="28" t="s">
        <v>1451</v>
      </c>
      <c r="L358" s="28" t="s">
        <v>188</v>
      </c>
      <c r="M358" s="13" t="e" cm="1">
        <f t="array" ref="M358">_xlfn.XLOOKUP(Table1[[#This Row],[Grant '#]],#REF!,#REF!, "Not Found")</f>
        <v>#REF!</v>
      </c>
      <c r="N358" s="13" t="e" cm="1">
        <f t="array" ref="N358">_xlfn.XLOOKUP(Table1[[#This Row],[Grant '#]],#REF!,#REF!, "Not Found")</f>
        <v>#REF!</v>
      </c>
      <c r="O358" s="13" t="e" cm="1">
        <f t="array" ref="O358">_xlfn.XLOOKUP(Table1[[#This Row],[Grant '#]],#REF!,#REF!, "Not Found")</f>
        <v>#REF!</v>
      </c>
      <c r="P358" s="130">
        <v>43554.090000000004</v>
      </c>
      <c r="Q358" s="13" t="s">
        <v>1452</v>
      </c>
      <c r="R358" s="21">
        <v>141.87</v>
      </c>
      <c r="S358" s="15" t="s">
        <v>1447</v>
      </c>
      <c r="T358" s="15" t="s">
        <v>1453</v>
      </c>
      <c r="U358" s="15" t="s">
        <v>1345</v>
      </c>
      <c r="V358" s="13" t="s">
        <v>476</v>
      </c>
      <c r="W358" s="20" t="s">
        <v>144</v>
      </c>
      <c r="X358" s="20"/>
      <c r="Y358" s="20"/>
      <c r="Z358" s="30" t="s">
        <v>145</v>
      </c>
      <c r="AA358" s="15">
        <v>0</v>
      </c>
      <c r="AB358" s="20">
        <v>0</v>
      </c>
      <c r="AC358" s="15">
        <v>0</v>
      </c>
      <c r="AD358" s="20">
        <f t="shared" si="273"/>
        <v>0</v>
      </c>
      <c r="AE358" s="15">
        <v>0</v>
      </c>
      <c r="AF358" s="15">
        <v>0</v>
      </c>
      <c r="AG358" s="15">
        <v>0</v>
      </c>
      <c r="AH358" s="15">
        <v>0</v>
      </c>
      <c r="AI358" s="15">
        <v>0</v>
      </c>
      <c r="AJ358" s="15">
        <v>0</v>
      </c>
      <c r="AK358" s="15">
        <v>0</v>
      </c>
      <c r="AL358" s="15">
        <v>0</v>
      </c>
      <c r="AM358" s="15">
        <v>0</v>
      </c>
      <c r="AN358" s="15">
        <v>0</v>
      </c>
      <c r="AO358" s="15">
        <v>0</v>
      </c>
      <c r="AP358" s="15">
        <v>0</v>
      </c>
      <c r="AQ358" s="15">
        <v>0</v>
      </c>
      <c r="AR358" s="15">
        <v>0</v>
      </c>
      <c r="AS358" s="15">
        <v>0</v>
      </c>
      <c r="AT358" s="15">
        <v>0</v>
      </c>
      <c r="AU358" s="15">
        <v>0</v>
      </c>
      <c r="AV358" s="15">
        <v>0</v>
      </c>
      <c r="AW358" s="15">
        <v>0</v>
      </c>
      <c r="AX358" s="15">
        <v>0</v>
      </c>
      <c r="AY358" s="15">
        <v>0</v>
      </c>
      <c r="AZ358" s="15">
        <v>0</v>
      </c>
      <c r="BA358" s="15">
        <v>0</v>
      </c>
      <c r="BB358" s="15">
        <v>0</v>
      </c>
      <c r="BC358" s="13" t="s">
        <v>145</v>
      </c>
      <c r="BD358" s="15">
        <v>0</v>
      </c>
      <c r="BE358" s="15">
        <v>0</v>
      </c>
      <c r="BF358" s="15">
        <v>0</v>
      </c>
      <c r="BG358" s="16">
        <f t="shared" si="274"/>
        <v>0</v>
      </c>
      <c r="BH358" s="16">
        <f t="shared" si="275"/>
        <v>0</v>
      </c>
      <c r="BI358" s="20">
        <f>Table1[[#This Row],[Check 2 Students Total]]*Table1[[#This Row],[Summer 2018 Price Check]]</f>
        <v>0</v>
      </c>
      <c r="BJ358" s="15">
        <v>0</v>
      </c>
      <c r="BK358" s="15">
        <v>0</v>
      </c>
      <c r="BL358" s="15">
        <v>0</v>
      </c>
      <c r="BM358" s="15">
        <v>0</v>
      </c>
      <c r="BN358" s="15">
        <v>0</v>
      </c>
      <c r="BO358" s="20">
        <f>Table1[[#This Row],[Summer 2018 Price Check]]*Table1[[#This Row],[Spring 2019 Students]]</f>
        <v>0</v>
      </c>
      <c r="BP358" s="16">
        <f t="shared" si="253"/>
        <v>0</v>
      </c>
      <c r="BQ358" s="20">
        <f t="shared" si="254"/>
        <v>0</v>
      </c>
      <c r="BR358" s="20" t="s">
        <v>145</v>
      </c>
      <c r="BS358" s="15" t="s">
        <v>1447</v>
      </c>
      <c r="BT358" s="15" t="s">
        <v>1453</v>
      </c>
      <c r="BU358" s="15" t="s">
        <v>1345</v>
      </c>
      <c r="BV358" s="15" t="str">
        <f t="shared" si="276"/>
        <v>307</v>
      </c>
      <c r="BW358" s="21">
        <v>141.87</v>
      </c>
      <c r="BX358" s="20">
        <f t="shared" si="271"/>
        <v>43554.090000000004</v>
      </c>
      <c r="BY358" s="13" t="s">
        <v>476</v>
      </c>
      <c r="BZ358" s="15">
        <v>0</v>
      </c>
      <c r="CA358" s="20">
        <f>Table1[[#This Row],[Check 3 Per Student Savings]]*BZ358</f>
        <v>0</v>
      </c>
      <c r="CB358" s="15">
        <v>0</v>
      </c>
      <c r="CC358" s="20">
        <f>Table1[[#This Row],[Check 3 Per Student Savings]]*CB358</f>
        <v>0</v>
      </c>
      <c r="CD358" s="15">
        <v>0</v>
      </c>
      <c r="CE358" s="20">
        <f>Table1[[#This Row],[Check 3 Per Student Savings]]*CD358</f>
        <v>0</v>
      </c>
      <c r="CF358" s="15">
        <f t="shared" si="256"/>
        <v>0</v>
      </c>
      <c r="CG358" s="20">
        <f t="shared" si="257"/>
        <v>0</v>
      </c>
      <c r="CH358" s="20" t="s">
        <v>145</v>
      </c>
      <c r="CI358" s="15" t="s">
        <v>1447</v>
      </c>
      <c r="CJ358" s="15" t="s">
        <v>1453</v>
      </c>
      <c r="CK358" s="15" t="s">
        <v>1345</v>
      </c>
      <c r="CL358" s="15">
        <f t="shared" si="258"/>
        <v>307</v>
      </c>
      <c r="CM358" s="20">
        <v>141.87</v>
      </c>
      <c r="CN358" s="20">
        <f t="shared" si="259"/>
        <v>43554.090000000004</v>
      </c>
      <c r="CO358" s="15">
        <v>0</v>
      </c>
      <c r="CP358" s="20">
        <f>Table1[[#This Row],[Check 4 Per Student Savings]]*CO358</f>
        <v>0</v>
      </c>
      <c r="CQ358" s="15" t="str">
        <f>IF(Table1[[#This Row],[Check 4 Status]]="Continued", Table1[[#This Row],[Check 4 Students Fall]], 0)</f>
        <v>95</v>
      </c>
      <c r="CR358" s="20">
        <f>Table1[[#This Row],[Check 4 Per Student Savings]]*CQ358</f>
        <v>13477.65</v>
      </c>
      <c r="CS358" s="15" t="str">
        <f>IF(Table1[[#This Row],[Check 4 Status]]="Continued", Table1[[#This Row],[Check 4 Students Spring]], 0)</f>
        <v>150</v>
      </c>
      <c r="CT358" s="20">
        <f>Table1[[#This Row],[Check 4 Per Student Savings]]*CS358</f>
        <v>21280.5</v>
      </c>
      <c r="CU358" s="89">
        <f t="shared" si="260"/>
        <v>245</v>
      </c>
      <c r="CV358" s="20">
        <f t="shared" si="261"/>
        <v>34758.15</v>
      </c>
      <c r="CW358" s="20" t="s">
        <v>145</v>
      </c>
      <c r="CX358" s="15" t="s">
        <v>1447</v>
      </c>
      <c r="CY358" s="15" t="s">
        <v>1453</v>
      </c>
      <c r="CZ358" s="15" t="s">
        <v>1345</v>
      </c>
      <c r="DA358" s="15">
        <f t="shared" si="262"/>
        <v>307</v>
      </c>
      <c r="DB358" s="20">
        <v>141.87</v>
      </c>
      <c r="DC358" s="20">
        <f t="shared" si="263"/>
        <v>43554.090000000004</v>
      </c>
      <c r="DD358" s="23" t="s">
        <v>476</v>
      </c>
      <c r="DE358" s="15" t="str">
        <f>IF(Table1[[#This Row],[Check 5 Status]]="Continued", Table1[[#This Row],[Check 5 Students Summer]], 0)</f>
        <v>62</v>
      </c>
      <c r="DF358" s="20">
        <f>Table1[[#This Row],[Check 5 Per Student Savings]]*DE358</f>
        <v>8795.94</v>
      </c>
      <c r="DG358" s="15" t="str">
        <f>IF(Table1[[#This Row],[Check 5 Status]]="Continued", Table1[[#This Row],[Check 5 Students Fall]], 0)</f>
        <v>95</v>
      </c>
      <c r="DH358" s="20">
        <f>Table1[[#This Row],[Check 5 Per Student Savings]]*DG358</f>
        <v>13477.65</v>
      </c>
      <c r="DI358" s="15" t="str">
        <f>IF(Table1[[#This Row],[Check 5 Status]]="Continued", Table1[[#This Row],[Check 5 Students Spring]], 0)</f>
        <v>150</v>
      </c>
      <c r="DJ358" s="20">
        <f>Table1[[#This Row],[Check 5 Per Student Savings]]*DI358</f>
        <v>21280.5</v>
      </c>
      <c r="DK358" s="15">
        <f t="shared" si="264"/>
        <v>307</v>
      </c>
      <c r="DL358" s="20">
        <f t="shared" si="265"/>
        <v>43554.09</v>
      </c>
      <c r="DM358" s="20" t="s">
        <v>145</v>
      </c>
      <c r="DN358" s="15" t="s">
        <v>1447</v>
      </c>
      <c r="DO358" s="15" t="s">
        <v>1453</v>
      </c>
      <c r="DP358" s="15" t="s">
        <v>1345</v>
      </c>
      <c r="DQ358" s="15">
        <f t="shared" si="266"/>
        <v>307</v>
      </c>
      <c r="DR358" s="20">
        <v>141.87</v>
      </c>
      <c r="DS358" s="20">
        <f t="shared" si="267"/>
        <v>43554.090000000004</v>
      </c>
      <c r="DT358" s="23" t="s">
        <v>476</v>
      </c>
      <c r="DU358" s="15" t="str">
        <f>IF(Table1[[#This Row],[Check 6 Status]]="Continued", Table1[[#This Row],[Check 6 Students Summer]], 0)</f>
        <v>62</v>
      </c>
      <c r="DV358" s="20">
        <f>Table1[[#This Row],[Check 6 Per Student Savings]]*DU358</f>
        <v>8795.94</v>
      </c>
      <c r="DW358" s="15" t="str">
        <f>IF(Table1[[#This Row],[Check 6 Status]]="Continued", Table1[[#This Row],[Check 6 Students Fall]], 0)</f>
        <v>95</v>
      </c>
      <c r="DX358" s="20">
        <f>Table1[[#This Row],[Check 6 Per Student Savings]]*DW358</f>
        <v>13477.65</v>
      </c>
      <c r="DY358" s="15" t="str">
        <f>IF(Table1[[#This Row],[Check 6 Status]]="Continued", Table1[[#This Row],[Check 6 Students Spring]], 0)</f>
        <v>150</v>
      </c>
      <c r="DZ358" s="20">
        <f>Table1[[#This Row],[Check 6 Per Student Savings]]*DY358</f>
        <v>21280.5</v>
      </c>
      <c r="EA358" s="15">
        <f t="shared" si="268"/>
        <v>307</v>
      </c>
      <c r="EB358" s="20">
        <f t="shared" si="269"/>
        <v>43554.09</v>
      </c>
      <c r="EC358"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859</v>
      </c>
      <c r="ED358"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121866.32999999999</v>
      </c>
      <c r="EE358" s="30">
        <f>Table1[[#This Row],[Grand Total Savings]]/Table1[[#This Row],[Total Award]]</f>
        <v>4.0622109999999996</v>
      </c>
      <c r="EH358" s="16"/>
      <c r="EI358" s="16"/>
      <c r="EJ358" s="59"/>
      <c r="EL358" s="16"/>
      <c r="EM358" s="20"/>
      <c r="EN358" s="20"/>
      <c r="FB358" s="13"/>
      <c r="FC358" s="13"/>
      <c r="FE358" s="20"/>
      <c r="FF358" s="15"/>
      <c r="FG358" s="15"/>
    </row>
    <row r="359" spans="1:163" x14ac:dyDescent="0.25">
      <c r="A359" s="116">
        <v>486</v>
      </c>
      <c r="B359" s="54" t="s">
        <v>1415</v>
      </c>
      <c r="C359" s="23" t="s">
        <v>2</v>
      </c>
      <c r="D359" s="71" t="s">
        <v>134</v>
      </c>
      <c r="E359" s="58" t="s">
        <v>147</v>
      </c>
      <c r="F359" s="52">
        <v>25800</v>
      </c>
      <c r="G359" s="23" t="s">
        <v>476</v>
      </c>
      <c r="H359" s="28" t="s">
        <v>948</v>
      </c>
      <c r="I359" t="s">
        <v>949</v>
      </c>
      <c r="J359" s="28" t="s">
        <v>1454</v>
      </c>
      <c r="K359" s="28" t="s">
        <v>1455</v>
      </c>
      <c r="L359" s="28" t="s">
        <v>448</v>
      </c>
      <c r="M359" s="13" t="e" cm="1">
        <f t="array" ref="M359">_xlfn.XLOOKUP(Table1[[#This Row],[Grant '#]],#REF!,#REF!, "Not Found")</f>
        <v>#REF!</v>
      </c>
      <c r="N359" s="13" t="e" cm="1">
        <f t="array" ref="N359">_xlfn.XLOOKUP(Table1[[#This Row],[Grant '#]],#REF!,#REF!, "Not Found")</f>
        <v>#REF!</v>
      </c>
      <c r="O359" s="13" t="e" cm="1">
        <f t="array" ref="O359">_xlfn.XLOOKUP(Table1[[#This Row],[Grant '#]],#REF!,#REF!, "Not Found")</f>
        <v>#REF!</v>
      </c>
      <c r="P359" s="130">
        <v>196875</v>
      </c>
      <c r="Q359" s="13" t="s">
        <v>1456</v>
      </c>
      <c r="R359" s="21" t="s">
        <v>1457</v>
      </c>
      <c r="S359" s="15" t="s">
        <v>1458</v>
      </c>
      <c r="T359" s="15" t="s">
        <v>1459</v>
      </c>
      <c r="U359" s="15" t="s">
        <v>1459</v>
      </c>
      <c r="V359" s="13" t="s">
        <v>476</v>
      </c>
      <c r="W359" s="20" t="s">
        <v>144</v>
      </c>
      <c r="X359" s="20"/>
      <c r="Y359" s="20"/>
      <c r="Z359" s="30" t="s">
        <v>145</v>
      </c>
      <c r="AA359" s="15">
        <v>0</v>
      </c>
      <c r="AB359" s="20">
        <v>0</v>
      </c>
      <c r="AC359" s="15">
        <v>0</v>
      </c>
      <c r="AD359" s="20">
        <f t="shared" si="273"/>
        <v>0</v>
      </c>
      <c r="AE359" s="15">
        <v>0</v>
      </c>
      <c r="AF359" s="15">
        <v>0</v>
      </c>
      <c r="AG359" s="15">
        <v>0</v>
      </c>
      <c r="AH359" s="15">
        <v>0</v>
      </c>
      <c r="AI359" s="15">
        <v>0</v>
      </c>
      <c r="AJ359" s="15">
        <v>0</v>
      </c>
      <c r="AK359" s="15">
        <v>0</v>
      </c>
      <c r="AL359" s="15">
        <v>0</v>
      </c>
      <c r="AM359" s="15">
        <v>0</v>
      </c>
      <c r="AN359" s="15">
        <v>0</v>
      </c>
      <c r="AO359" s="15">
        <v>0</v>
      </c>
      <c r="AP359" s="15">
        <v>0</v>
      </c>
      <c r="AQ359" s="15">
        <v>0</v>
      </c>
      <c r="AR359" s="15">
        <v>0</v>
      </c>
      <c r="AS359" s="15">
        <v>0</v>
      </c>
      <c r="AT359" s="15">
        <v>0</v>
      </c>
      <c r="AU359" s="15">
        <v>0</v>
      </c>
      <c r="AV359" s="15">
        <v>0</v>
      </c>
      <c r="AW359" s="15">
        <v>0</v>
      </c>
      <c r="AX359" s="15">
        <v>0</v>
      </c>
      <c r="AY359" s="15">
        <v>0</v>
      </c>
      <c r="AZ359" s="15">
        <v>0</v>
      </c>
      <c r="BA359" s="15">
        <v>0</v>
      </c>
      <c r="BB359" s="15">
        <v>0</v>
      </c>
      <c r="BC359" s="13" t="s">
        <v>145</v>
      </c>
      <c r="BD359" s="15">
        <v>0</v>
      </c>
      <c r="BE359" s="15">
        <v>0</v>
      </c>
      <c r="BF359" s="15">
        <v>0</v>
      </c>
      <c r="BG359" s="16">
        <f t="shared" si="274"/>
        <v>0</v>
      </c>
      <c r="BH359" s="16">
        <f t="shared" si="275"/>
        <v>0</v>
      </c>
      <c r="BI359" s="20">
        <f>Table1[[#This Row],[Check 2 Students Total]]*Table1[[#This Row],[Summer 2018 Price Check]]</f>
        <v>0</v>
      </c>
      <c r="BJ359" s="15">
        <v>0</v>
      </c>
      <c r="BK359" s="15">
        <v>0</v>
      </c>
      <c r="BL359" s="15">
        <v>0</v>
      </c>
      <c r="BM359" s="15">
        <v>0</v>
      </c>
      <c r="BN359" s="15">
        <v>0</v>
      </c>
      <c r="BO359" s="20">
        <f>Table1[[#This Row],[Summer 2018 Price Check]]*Table1[[#This Row],[Spring 2019 Students]]</f>
        <v>0</v>
      </c>
      <c r="BP359" s="16">
        <f t="shared" si="253"/>
        <v>0</v>
      </c>
      <c r="BQ359" s="20">
        <f t="shared" si="254"/>
        <v>0</v>
      </c>
      <c r="BR359" s="20" t="s">
        <v>145</v>
      </c>
      <c r="BS359" s="15" t="s">
        <v>1458</v>
      </c>
      <c r="BT359" s="15" t="s">
        <v>1459</v>
      </c>
      <c r="BU359" s="15" t="s">
        <v>1459</v>
      </c>
      <c r="BV359" s="15" t="str">
        <f t="shared" si="276"/>
        <v>1500</v>
      </c>
      <c r="BW359" s="21" t="s">
        <v>1457</v>
      </c>
      <c r="BX359" s="20">
        <f t="shared" si="271"/>
        <v>196875</v>
      </c>
      <c r="BY359" s="13" t="s">
        <v>476</v>
      </c>
      <c r="BZ359" s="15">
        <v>0</v>
      </c>
      <c r="CA359" s="20">
        <f>Table1[[#This Row],[Check 3 Per Student Savings]]*BZ359</f>
        <v>0</v>
      </c>
      <c r="CB359" s="15">
        <v>0</v>
      </c>
      <c r="CC359" s="20">
        <f>Table1[[#This Row],[Check 3 Per Student Savings]]*CB359</f>
        <v>0</v>
      </c>
      <c r="CD359" s="15">
        <v>0</v>
      </c>
      <c r="CE359" s="20">
        <f>Table1[[#This Row],[Check 3 Per Student Savings]]*CD359</f>
        <v>0</v>
      </c>
      <c r="CF359" s="15">
        <f t="shared" si="256"/>
        <v>0</v>
      </c>
      <c r="CG359" s="20">
        <f t="shared" si="257"/>
        <v>0</v>
      </c>
      <c r="CH359" s="20" t="s">
        <v>145</v>
      </c>
      <c r="CI359" s="15" t="s">
        <v>1458</v>
      </c>
      <c r="CJ359" s="15" t="s">
        <v>1459</v>
      </c>
      <c r="CK359" s="15" t="s">
        <v>1459</v>
      </c>
      <c r="CL359" s="15">
        <f t="shared" si="258"/>
        <v>1500</v>
      </c>
      <c r="CM359" s="20" t="s">
        <v>1457</v>
      </c>
      <c r="CN359" s="20">
        <f t="shared" si="259"/>
        <v>196875</v>
      </c>
      <c r="CO359" s="15">
        <v>0</v>
      </c>
      <c r="CP359" s="20">
        <f>Table1[[#This Row],[Check 4 Per Student Savings]]*CO359</f>
        <v>0</v>
      </c>
      <c r="CQ359" s="15" t="str">
        <f>IF(Table1[[#This Row],[Check 4 Status]]="Continued", Table1[[#This Row],[Check 4 Students Fall]], 0)</f>
        <v>625</v>
      </c>
      <c r="CR359" s="20">
        <f>Table1[[#This Row],[Check 4 Per Student Savings]]*CQ359</f>
        <v>82031.25</v>
      </c>
      <c r="CS359" s="15" t="str">
        <f>IF(Table1[[#This Row],[Check 4 Status]]="Continued", Table1[[#This Row],[Check 4 Students Spring]], 0)</f>
        <v>625</v>
      </c>
      <c r="CT359" s="20">
        <f>Table1[[#This Row],[Check 4 Per Student Savings]]*CS359</f>
        <v>82031.25</v>
      </c>
      <c r="CU359" s="89">
        <f t="shared" si="260"/>
        <v>1250</v>
      </c>
      <c r="CV359" s="20">
        <f t="shared" si="261"/>
        <v>164062.5</v>
      </c>
      <c r="CW359" s="20" t="s">
        <v>156</v>
      </c>
      <c r="CX359" s="15" t="s">
        <v>1458</v>
      </c>
      <c r="CY359" s="15" t="s">
        <v>1459</v>
      </c>
      <c r="CZ359" s="15" t="s">
        <v>1459</v>
      </c>
      <c r="DA359" s="15">
        <f t="shared" si="262"/>
        <v>1500</v>
      </c>
      <c r="DB359" s="20" t="s">
        <v>1457</v>
      </c>
      <c r="DC359" s="20">
        <f t="shared" si="263"/>
        <v>196875</v>
      </c>
      <c r="DD359" s="23" t="s">
        <v>476</v>
      </c>
      <c r="DE359" s="15">
        <f>IF(Table1[[#This Row],[Check 5 Status]]="Continued", Table1[[#This Row],[Check 5 Students Summer]], 0)</f>
        <v>0</v>
      </c>
      <c r="DF359" s="20">
        <f>Table1[[#This Row],[Check 5 Per Student Savings]]*DE359</f>
        <v>0</v>
      </c>
      <c r="DG359" s="15">
        <f>IF(Table1[[#This Row],[Check 5 Status]]="Continued", Table1[[#This Row],[Check 5 Students Fall]], 0)</f>
        <v>0</v>
      </c>
      <c r="DH359" s="20">
        <f>Table1[[#This Row],[Check 5 Per Student Savings]]*DG359</f>
        <v>0</v>
      </c>
      <c r="DI359" s="15">
        <f>IF(Table1[[#This Row],[Check 5 Status]]="Continued", Table1[[#This Row],[Check 5 Students Spring]], 0)</f>
        <v>0</v>
      </c>
      <c r="DJ359" s="20">
        <f>Table1[[#This Row],[Check 5 Per Student Savings]]*DI359</f>
        <v>0</v>
      </c>
      <c r="DK359" s="15">
        <f t="shared" si="264"/>
        <v>0</v>
      </c>
      <c r="DL359" s="20">
        <f t="shared" si="265"/>
        <v>0</v>
      </c>
      <c r="DM359" s="20" t="s">
        <v>156</v>
      </c>
      <c r="DN359" s="15" t="s">
        <v>1458</v>
      </c>
      <c r="DO359" s="15" t="s">
        <v>1459</v>
      </c>
      <c r="DP359" s="15" t="s">
        <v>1459</v>
      </c>
      <c r="DQ359" s="15">
        <f t="shared" si="266"/>
        <v>1500</v>
      </c>
      <c r="DR359" s="20" t="s">
        <v>1457</v>
      </c>
      <c r="DS359" s="20">
        <f t="shared" si="267"/>
        <v>196875</v>
      </c>
      <c r="DT359" s="23" t="s">
        <v>476</v>
      </c>
      <c r="DU359" s="15">
        <f>IF(Table1[[#This Row],[Check 6 Status]]="Continued", Table1[[#This Row],[Check 6 Students Summer]], 0)</f>
        <v>0</v>
      </c>
      <c r="DV359" s="20">
        <f>Table1[[#This Row],[Check 6 Per Student Savings]]*DU359</f>
        <v>0</v>
      </c>
      <c r="DW359" s="15">
        <f>IF(Table1[[#This Row],[Check 6 Status]]="Continued", Table1[[#This Row],[Check 6 Students Fall]], 0)</f>
        <v>0</v>
      </c>
      <c r="DX359" s="20">
        <f>Table1[[#This Row],[Check 6 Per Student Savings]]*DW359</f>
        <v>0</v>
      </c>
      <c r="DY359" s="15">
        <f>IF(Table1[[#This Row],[Check 6 Status]]="Continued", Table1[[#This Row],[Check 6 Students Spring]], 0)</f>
        <v>0</v>
      </c>
      <c r="DZ359" s="20">
        <f>Table1[[#This Row],[Check 6 Per Student Savings]]*DY359</f>
        <v>0</v>
      </c>
      <c r="EA359" s="15">
        <f t="shared" si="268"/>
        <v>0</v>
      </c>
      <c r="EB359" s="20">
        <f t="shared" si="269"/>
        <v>0</v>
      </c>
      <c r="EC359"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1250</v>
      </c>
      <c r="ED359"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164062.5</v>
      </c>
      <c r="EE359" s="30">
        <f>Table1[[#This Row],[Grand Total Savings]]/Table1[[#This Row],[Total Award]]</f>
        <v>6.3590116279069768</v>
      </c>
      <c r="EH359" s="16"/>
      <c r="EI359" s="16"/>
      <c r="EJ359" s="59"/>
      <c r="EL359" s="16"/>
      <c r="EM359" s="20"/>
      <c r="EN359" s="20"/>
      <c r="FB359" s="13"/>
      <c r="FC359" s="13"/>
      <c r="FE359" s="20"/>
      <c r="FF359" s="15"/>
      <c r="FG359" s="15"/>
    </row>
    <row r="360" spans="1:163" x14ac:dyDescent="0.25">
      <c r="A360" s="116">
        <v>489</v>
      </c>
      <c r="B360" s="54" t="s">
        <v>1415</v>
      </c>
      <c r="C360" s="23" t="s">
        <v>2</v>
      </c>
      <c r="D360" s="71" t="s">
        <v>134</v>
      </c>
      <c r="E360" s="58" t="s">
        <v>147</v>
      </c>
      <c r="F360" s="52">
        <v>30000</v>
      </c>
      <c r="G360" s="23" t="s">
        <v>476</v>
      </c>
      <c r="H360" s="28" t="s">
        <v>1108</v>
      </c>
      <c r="I360" s="41" t="s">
        <v>1109</v>
      </c>
      <c r="J360" s="28" t="s">
        <v>1460</v>
      </c>
      <c r="K360" s="28" t="s">
        <v>1461</v>
      </c>
      <c r="L360" s="28" t="s">
        <v>188</v>
      </c>
      <c r="M360" s="13" t="e" cm="1">
        <f t="array" ref="M360">_xlfn.XLOOKUP(Table1[[#This Row],[Grant '#]],#REF!,#REF!, "Not Found")</f>
        <v>#REF!</v>
      </c>
      <c r="N360" s="13" t="e" cm="1">
        <f t="array" ref="N360">_xlfn.XLOOKUP(Table1[[#This Row],[Grant '#]],#REF!,#REF!, "Not Found")</f>
        <v>#REF!</v>
      </c>
      <c r="O360" s="13" t="e" cm="1">
        <f t="array" ref="O360">_xlfn.XLOOKUP(Table1[[#This Row],[Grant '#]],#REF!,#REF!, "Not Found")</f>
        <v>#REF!</v>
      </c>
      <c r="P360" s="130">
        <v>75254.200000000012</v>
      </c>
      <c r="Q360" s="13" t="s">
        <v>1462</v>
      </c>
      <c r="R360" s="21">
        <v>153.58000000000001</v>
      </c>
      <c r="S360" s="15" t="s">
        <v>1303</v>
      </c>
      <c r="T360" s="15" t="s">
        <v>1197</v>
      </c>
      <c r="U360" s="15" t="s">
        <v>1197</v>
      </c>
      <c r="V360" s="13" t="s">
        <v>476</v>
      </c>
      <c r="W360" s="20" t="s">
        <v>144</v>
      </c>
      <c r="X360" s="20"/>
      <c r="Y360" s="20"/>
      <c r="Z360" s="30" t="s">
        <v>145</v>
      </c>
      <c r="AA360" s="15">
        <v>0</v>
      </c>
      <c r="AB360" s="20">
        <v>0</v>
      </c>
      <c r="AC360" s="15">
        <v>0</v>
      </c>
      <c r="AD360" s="20">
        <f t="shared" si="273"/>
        <v>0</v>
      </c>
      <c r="AE360" s="15">
        <v>0</v>
      </c>
      <c r="AF360" s="15">
        <v>0</v>
      </c>
      <c r="AG360" s="15">
        <v>0</v>
      </c>
      <c r="AH360" s="15">
        <v>0</v>
      </c>
      <c r="AI360" s="15">
        <v>0</v>
      </c>
      <c r="AJ360" s="15">
        <v>0</v>
      </c>
      <c r="AK360" s="15">
        <v>0</v>
      </c>
      <c r="AL360" s="15">
        <v>0</v>
      </c>
      <c r="AM360" s="15">
        <v>0</v>
      </c>
      <c r="AN360" s="15">
        <v>0</v>
      </c>
      <c r="AO360" s="15">
        <v>0</v>
      </c>
      <c r="AP360" s="15">
        <v>0</v>
      </c>
      <c r="AQ360" s="15">
        <v>0</v>
      </c>
      <c r="AR360" s="15">
        <v>0</v>
      </c>
      <c r="AS360" s="15">
        <v>0</v>
      </c>
      <c r="AT360" s="15">
        <v>0</v>
      </c>
      <c r="AU360" s="15">
        <v>0</v>
      </c>
      <c r="AV360" s="15">
        <v>0</v>
      </c>
      <c r="AW360" s="15">
        <v>0</v>
      </c>
      <c r="AX360" s="15">
        <v>0</v>
      </c>
      <c r="AY360" s="15">
        <v>0</v>
      </c>
      <c r="AZ360" s="15">
        <v>0</v>
      </c>
      <c r="BA360" s="15">
        <v>0</v>
      </c>
      <c r="BB360" s="15">
        <v>0</v>
      </c>
      <c r="BC360" s="13" t="s">
        <v>145</v>
      </c>
      <c r="BD360" s="15">
        <v>0</v>
      </c>
      <c r="BE360" s="15">
        <v>0</v>
      </c>
      <c r="BF360" s="15">
        <v>0</v>
      </c>
      <c r="BG360" s="16">
        <f t="shared" si="274"/>
        <v>0</v>
      </c>
      <c r="BH360" s="16">
        <f t="shared" si="275"/>
        <v>0</v>
      </c>
      <c r="BI360" s="20">
        <f>Table1[[#This Row],[Check 2 Students Total]]*Table1[[#This Row],[Summer 2018 Price Check]]</f>
        <v>0</v>
      </c>
      <c r="BJ360" s="15">
        <v>0</v>
      </c>
      <c r="BK360" s="15">
        <v>0</v>
      </c>
      <c r="BL360" s="15">
        <v>0</v>
      </c>
      <c r="BM360" s="15">
        <v>0</v>
      </c>
      <c r="BN360" s="15">
        <v>0</v>
      </c>
      <c r="BO360" s="20">
        <f>Table1[[#This Row],[Summer 2018 Price Check]]*Table1[[#This Row],[Spring 2019 Students]]</f>
        <v>0</v>
      </c>
      <c r="BP360" s="16">
        <f t="shared" si="253"/>
        <v>0</v>
      </c>
      <c r="BQ360" s="20">
        <f t="shared" si="254"/>
        <v>0</v>
      </c>
      <c r="BR360" s="20" t="s">
        <v>145</v>
      </c>
      <c r="BS360" s="15" t="s">
        <v>1303</v>
      </c>
      <c r="BT360" s="15" t="s">
        <v>1197</v>
      </c>
      <c r="BU360" s="15" t="s">
        <v>1197</v>
      </c>
      <c r="BV360" s="15" t="str">
        <f t="shared" si="276"/>
        <v>490</v>
      </c>
      <c r="BW360" s="21">
        <v>153.58000000000001</v>
      </c>
      <c r="BX360" s="20">
        <f t="shared" si="271"/>
        <v>75254.200000000012</v>
      </c>
      <c r="BY360" s="13" t="s">
        <v>476</v>
      </c>
      <c r="BZ360" s="15">
        <v>0</v>
      </c>
      <c r="CA360" s="20">
        <f>Table1[[#This Row],[Check 3 Per Student Savings]]*BZ360</f>
        <v>0</v>
      </c>
      <c r="CB360" s="15">
        <v>0</v>
      </c>
      <c r="CC360" s="20">
        <f>Table1[[#This Row],[Check 3 Per Student Savings]]*CB360</f>
        <v>0</v>
      </c>
      <c r="CD360" s="15">
        <v>0</v>
      </c>
      <c r="CE360" s="20">
        <f>Table1[[#This Row],[Check 3 Per Student Savings]]*CD360</f>
        <v>0</v>
      </c>
      <c r="CF360" s="15">
        <f t="shared" si="256"/>
        <v>0</v>
      </c>
      <c r="CG360" s="20">
        <f t="shared" si="257"/>
        <v>0</v>
      </c>
      <c r="CH360" s="20" t="s">
        <v>145</v>
      </c>
      <c r="CI360" s="15" t="s">
        <v>1303</v>
      </c>
      <c r="CJ360" s="15" t="s">
        <v>1197</v>
      </c>
      <c r="CK360" s="15" t="s">
        <v>1197</v>
      </c>
      <c r="CL360" s="15">
        <f t="shared" si="258"/>
        <v>490</v>
      </c>
      <c r="CM360" s="20">
        <v>153.58000000000001</v>
      </c>
      <c r="CN360" s="20">
        <f t="shared" si="259"/>
        <v>75254.200000000012</v>
      </c>
      <c r="CO360" s="15">
        <v>0</v>
      </c>
      <c r="CP360" s="20">
        <f>Table1[[#This Row],[Check 4 Per Student Savings]]*CO360</f>
        <v>0</v>
      </c>
      <c r="CQ360" s="15" t="str">
        <f>IF(Table1[[#This Row],[Check 4 Status]]="Continued", Table1[[#This Row],[Check 4 Students Fall]], 0)</f>
        <v>200</v>
      </c>
      <c r="CR360" s="20">
        <f>Table1[[#This Row],[Check 4 Per Student Savings]]*CQ360</f>
        <v>30716.000000000004</v>
      </c>
      <c r="CS360" s="15" t="str">
        <f>IF(Table1[[#This Row],[Check 4 Status]]="Continued", Table1[[#This Row],[Check 4 Students Spring]], 0)</f>
        <v>200</v>
      </c>
      <c r="CT360" s="20">
        <f>Table1[[#This Row],[Check 4 Per Student Savings]]*CS360</f>
        <v>30716.000000000004</v>
      </c>
      <c r="CU360" s="89">
        <f t="shared" si="260"/>
        <v>400</v>
      </c>
      <c r="CV360" s="20">
        <f t="shared" si="261"/>
        <v>61432.000000000007</v>
      </c>
      <c r="CW360" s="20" t="s">
        <v>145</v>
      </c>
      <c r="CX360" s="15" t="s">
        <v>1303</v>
      </c>
      <c r="CY360" s="15" t="s">
        <v>1197</v>
      </c>
      <c r="CZ360" s="15" t="s">
        <v>1197</v>
      </c>
      <c r="DA360" s="15">
        <f t="shared" si="262"/>
        <v>490</v>
      </c>
      <c r="DB360" s="20">
        <v>153.58000000000001</v>
      </c>
      <c r="DC360" s="20">
        <f t="shared" si="263"/>
        <v>75254.200000000012</v>
      </c>
      <c r="DD360" s="23" t="s">
        <v>476</v>
      </c>
      <c r="DE360" s="15" t="str">
        <f>IF(Table1[[#This Row],[Check 5 Status]]="Continued", Table1[[#This Row],[Check 5 Students Summer]], 0)</f>
        <v>90</v>
      </c>
      <c r="DF360" s="20">
        <f>Table1[[#This Row],[Check 5 Per Student Savings]]*DE360</f>
        <v>13822.2</v>
      </c>
      <c r="DG360" s="15" t="str">
        <f>IF(Table1[[#This Row],[Check 5 Status]]="Continued", Table1[[#This Row],[Check 5 Students Fall]], 0)</f>
        <v>200</v>
      </c>
      <c r="DH360" s="20">
        <f>Table1[[#This Row],[Check 5 Per Student Savings]]*DG360</f>
        <v>30716.000000000004</v>
      </c>
      <c r="DI360" s="15" t="str">
        <f>IF(Table1[[#This Row],[Check 5 Status]]="Continued", Table1[[#This Row],[Check 5 Students Spring]], 0)</f>
        <v>200</v>
      </c>
      <c r="DJ360" s="20">
        <f>Table1[[#This Row],[Check 5 Per Student Savings]]*DI360</f>
        <v>30716.000000000004</v>
      </c>
      <c r="DK360" s="15">
        <f t="shared" si="264"/>
        <v>490</v>
      </c>
      <c r="DL360" s="20">
        <f t="shared" si="265"/>
        <v>75254.200000000012</v>
      </c>
      <c r="DM360" s="20" t="s">
        <v>145</v>
      </c>
      <c r="DN360" s="15" t="s">
        <v>1303</v>
      </c>
      <c r="DO360" s="15" t="s">
        <v>1197</v>
      </c>
      <c r="DP360" s="15" t="s">
        <v>1197</v>
      </c>
      <c r="DQ360" s="15">
        <f t="shared" si="266"/>
        <v>490</v>
      </c>
      <c r="DR360" s="20">
        <v>153.58000000000001</v>
      </c>
      <c r="DS360" s="20">
        <f t="shared" si="267"/>
        <v>75254.200000000012</v>
      </c>
      <c r="DT360" s="23" t="s">
        <v>476</v>
      </c>
      <c r="DU360" s="15" t="str">
        <f>IF(Table1[[#This Row],[Check 6 Status]]="Continued", Table1[[#This Row],[Check 6 Students Summer]], 0)</f>
        <v>90</v>
      </c>
      <c r="DV360" s="20">
        <f>Table1[[#This Row],[Check 6 Per Student Savings]]*DU360</f>
        <v>13822.2</v>
      </c>
      <c r="DW360" s="15" t="str">
        <f>IF(Table1[[#This Row],[Check 6 Status]]="Continued", Table1[[#This Row],[Check 6 Students Fall]], 0)</f>
        <v>200</v>
      </c>
      <c r="DX360" s="20">
        <f>Table1[[#This Row],[Check 6 Per Student Savings]]*DW360</f>
        <v>30716.000000000004</v>
      </c>
      <c r="DY360" s="15" t="str">
        <f>IF(Table1[[#This Row],[Check 6 Status]]="Continued", Table1[[#This Row],[Check 6 Students Spring]], 0)</f>
        <v>200</v>
      </c>
      <c r="DZ360" s="20">
        <f>Table1[[#This Row],[Check 6 Per Student Savings]]*DY360</f>
        <v>30716.000000000004</v>
      </c>
      <c r="EA360" s="15">
        <f t="shared" si="268"/>
        <v>490</v>
      </c>
      <c r="EB360" s="20">
        <f t="shared" si="269"/>
        <v>75254.200000000012</v>
      </c>
      <c r="EC360"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1380</v>
      </c>
      <c r="ED360"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211940.40000000002</v>
      </c>
      <c r="EE360" s="30">
        <f>Table1[[#This Row],[Grand Total Savings]]/Table1[[#This Row],[Total Award]]</f>
        <v>7.064680000000001</v>
      </c>
      <c r="EH360" s="16"/>
      <c r="EI360" s="16"/>
      <c r="EJ360" s="59"/>
      <c r="EL360" s="16"/>
      <c r="EM360" s="20"/>
      <c r="EN360" s="20"/>
      <c r="FB360" s="13"/>
      <c r="FC360" s="13"/>
      <c r="FE360" s="20"/>
      <c r="FF360" s="15"/>
      <c r="FG360" s="15"/>
    </row>
    <row r="361" spans="1:163" x14ac:dyDescent="0.25">
      <c r="A361" s="116">
        <v>490</v>
      </c>
      <c r="B361" s="54" t="s">
        <v>1415</v>
      </c>
      <c r="C361" s="23" t="s">
        <v>2</v>
      </c>
      <c r="D361" s="71" t="s">
        <v>134</v>
      </c>
      <c r="E361" s="58" t="s">
        <v>544</v>
      </c>
      <c r="F361" s="52">
        <v>15800</v>
      </c>
      <c r="G361" s="23" t="s">
        <v>476</v>
      </c>
      <c r="H361" s="28" t="s">
        <v>2282</v>
      </c>
      <c r="I361" s="41" t="s">
        <v>2283</v>
      </c>
      <c r="J361" s="28" t="s">
        <v>1463</v>
      </c>
      <c r="K361" s="28" t="s">
        <v>1464</v>
      </c>
      <c r="L361" s="28" t="s">
        <v>506</v>
      </c>
      <c r="M361" s="13" t="e" cm="1">
        <f t="array" ref="M361">_xlfn.XLOOKUP(Table1[[#This Row],[Grant '#]],#REF!,#REF!, "Not Found")</f>
        <v>#REF!</v>
      </c>
      <c r="N361" s="13" t="e" cm="1">
        <f t="array" ref="N361">_xlfn.XLOOKUP(Table1[[#This Row],[Grant '#]],#REF!,#REF!, "Not Found")</f>
        <v>#REF!</v>
      </c>
      <c r="O361" s="13" t="e" cm="1">
        <f t="array" ref="O361">_xlfn.XLOOKUP(Table1[[#This Row],[Grant '#]],#REF!,#REF!, "Not Found")</f>
        <v>#REF!</v>
      </c>
      <c r="P361" s="130">
        <v>132707.25</v>
      </c>
      <c r="Q361" s="13" t="s">
        <v>1465</v>
      </c>
      <c r="R361" s="21" t="s">
        <v>1466</v>
      </c>
      <c r="S361" s="15" t="s">
        <v>1467</v>
      </c>
      <c r="T361" s="15" t="s">
        <v>1468</v>
      </c>
      <c r="U361" s="15" t="s">
        <v>1469</v>
      </c>
      <c r="V361" s="13" t="s">
        <v>476</v>
      </c>
      <c r="W361" s="20" t="s">
        <v>144</v>
      </c>
      <c r="X361" s="20"/>
      <c r="Y361" s="20"/>
      <c r="Z361" s="30" t="s">
        <v>145</v>
      </c>
      <c r="AA361" s="15">
        <v>0</v>
      </c>
      <c r="AB361" s="20">
        <v>0</v>
      </c>
      <c r="AC361" s="15">
        <v>0</v>
      </c>
      <c r="AD361" s="20">
        <f t="shared" si="273"/>
        <v>0</v>
      </c>
      <c r="AE361" s="15">
        <v>0</v>
      </c>
      <c r="AF361" s="15">
        <v>0</v>
      </c>
      <c r="AG361" s="15">
        <v>0</v>
      </c>
      <c r="AH361" s="15">
        <v>0</v>
      </c>
      <c r="AI361" s="15">
        <v>0</v>
      </c>
      <c r="AJ361" s="15">
        <v>0</v>
      </c>
      <c r="AK361" s="15">
        <v>0</v>
      </c>
      <c r="AL361" s="15">
        <v>0</v>
      </c>
      <c r="AM361" s="15">
        <v>0</v>
      </c>
      <c r="AN361" s="15">
        <v>0</v>
      </c>
      <c r="AO361" s="15">
        <v>0</v>
      </c>
      <c r="AP361" s="15">
        <v>0</v>
      </c>
      <c r="AQ361" s="15">
        <v>0</v>
      </c>
      <c r="AR361" s="15">
        <v>0</v>
      </c>
      <c r="AS361" s="15">
        <v>0</v>
      </c>
      <c r="AT361" s="15">
        <v>0</v>
      </c>
      <c r="AU361" s="15">
        <v>0</v>
      </c>
      <c r="AV361" s="15">
        <v>0</v>
      </c>
      <c r="AW361" s="15">
        <v>0</v>
      </c>
      <c r="AX361" s="15">
        <v>0</v>
      </c>
      <c r="AY361" s="15">
        <v>0</v>
      </c>
      <c r="AZ361" s="15">
        <v>0</v>
      </c>
      <c r="BA361" s="15">
        <v>0</v>
      </c>
      <c r="BB361" s="15">
        <v>0</v>
      </c>
      <c r="BC361" s="13" t="s">
        <v>145</v>
      </c>
      <c r="BD361" s="15">
        <v>0</v>
      </c>
      <c r="BE361" s="15">
        <v>0</v>
      </c>
      <c r="BF361" s="15">
        <v>0</v>
      </c>
      <c r="BG361" s="16">
        <f t="shared" si="274"/>
        <v>0</v>
      </c>
      <c r="BH361" s="16">
        <f t="shared" si="275"/>
        <v>0</v>
      </c>
      <c r="BI361" s="20">
        <f>Table1[[#This Row],[Check 2 Students Total]]*Table1[[#This Row],[Summer 2018 Price Check]]</f>
        <v>0</v>
      </c>
      <c r="BJ361" s="15">
        <v>0</v>
      </c>
      <c r="BK361" s="15">
        <v>0</v>
      </c>
      <c r="BL361" s="15">
        <v>0</v>
      </c>
      <c r="BM361" s="15">
        <v>0</v>
      </c>
      <c r="BN361" s="15">
        <v>0</v>
      </c>
      <c r="BO361" s="20">
        <f>Table1[[#This Row],[Summer 2018 Price Check]]*Table1[[#This Row],[Spring 2019 Students]]</f>
        <v>0</v>
      </c>
      <c r="BP361" s="16">
        <f t="shared" si="253"/>
        <v>0</v>
      </c>
      <c r="BQ361" s="20">
        <f t="shared" si="254"/>
        <v>0</v>
      </c>
      <c r="BR361" s="20" t="s">
        <v>145</v>
      </c>
      <c r="BS361" s="15" t="s">
        <v>1467</v>
      </c>
      <c r="BT361" s="15" t="s">
        <v>1468</v>
      </c>
      <c r="BU361" s="15" t="s">
        <v>1469</v>
      </c>
      <c r="BV361" s="15" t="str">
        <f t="shared" si="276"/>
        <v>845</v>
      </c>
      <c r="BW361" s="21" t="s">
        <v>1466</v>
      </c>
      <c r="BX361" s="20">
        <f t="shared" si="271"/>
        <v>132707.25</v>
      </c>
      <c r="BY361" s="13" t="s">
        <v>476</v>
      </c>
      <c r="BZ361" s="15">
        <v>0</v>
      </c>
      <c r="CA361" s="20">
        <f>Table1[[#This Row],[Check 3 Per Student Savings]]*BZ361</f>
        <v>0</v>
      </c>
      <c r="CB361" s="15">
        <v>0</v>
      </c>
      <c r="CC361" s="20">
        <f>Table1[[#This Row],[Check 3 Per Student Savings]]*CB361</f>
        <v>0</v>
      </c>
      <c r="CD361" s="15">
        <v>0</v>
      </c>
      <c r="CE361" s="20">
        <f>Table1[[#This Row],[Check 3 Per Student Savings]]*CD361</f>
        <v>0</v>
      </c>
      <c r="CF361" s="15">
        <f t="shared" si="256"/>
        <v>0</v>
      </c>
      <c r="CG361" s="20">
        <f t="shared" si="257"/>
        <v>0</v>
      </c>
      <c r="CH361" s="20" t="s">
        <v>145</v>
      </c>
      <c r="CI361" s="15" t="s">
        <v>1467</v>
      </c>
      <c r="CJ361" s="15" t="s">
        <v>1468</v>
      </c>
      <c r="CK361" s="15" t="s">
        <v>1469</v>
      </c>
      <c r="CL361" s="15">
        <f t="shared" si="258"/>
        <v>845</v>
      </c>
      <c r="CM361" s="20" t="s">
        <v>1466</v>
      </c>
      <c r="CN361" s="20">
        <f t="shared" si="259"/>
        <v>132707.25</v>
      </c>
      <c r="CO361" s="15">
        <v>0</v>
      </c>
      <c r="CP361" s="20">
        <f>Table1[[#This Row],[Check 4 Per Student Savings]]*CO361</f>
        <v>0</v>
      </c>
      <c r="CQ361" s="15" t="str">
        <f>IF(Table1[[#This Row],[Check 4 Status]]="Continued", Table1[[#This Row],[Check 4 Students Fall]], 0)</f>
        <v>355</v>
      </c>
      <c r="CR361" s="20">
        <f>Table1[[#This Row],[Check 4 Per Student Savings]]*CQ361</f>
        <v>55752.750000000007</v>
      </c>
      <c r="CS361" s="15" t="str">
        <f>IF(Table1[[#This Row],[Check 4 Status]]="Continued", Table1[[#This Row],[Check 4 Students Spring]], 0)</f>
        <v>435</v>
      </c>
      <c r="CT361" s="20">
        <f>Table1[[#This Row],[Check 4 Per Student Savings]]*CS361</f>
        <v>68316.75</v>
      </c>
      <c r="CU361" s="89">
        <f t="shared" si="260"/>
        <v>790</v>
      </c>
      <c r="CV361" s="20">
        <f t="shared" si="261"/>
        <v>124069.5</v>
      </c>
      <c r="CW361" s="20" t="s">
        <v>145</v>
      </c>
      <c r="CX361" s="15" t="s">
        <v>1467</v>
      </c>
      <c r="CY361" s="15" t="s">
        <v>1468</v>
      </c>
      <c r="CZ361" s="15" t="s">
        <v>1469</v>
      </c>
      <c r="DA361" s="15">
        <f t="shared" si="262"/>
        <v>845</v>
      </c>
      <c r="DB361" s="20" t="s">
        <v>1466</v>
      </c>
      <c r="DC361" s="20">
        <f t="shared" si="263"/>
        <v>132707.25</v>
      </c>
      <c r="DD361" s="23" t="s">
        <v>476</v>
      </c>
      <c r="DE361" s="15" t="str">
        <f>IF(Table1[[#This Row],[Check 5 Status]]="Continued", Table1[[#This Row],[Check 5 Students Summer]], 0)</f>
        <v>55</v>
      </c>
      <c r="DF361" s="20">
        <f>Table1[[#This Row],[Check 5 Per Student Savings]]*DE361</f>
        <v>8637.75</v>
      </c>
      <c r="DG361" s="15" t="str">
        <f>IF(Table1[[#This Row],[Check 5 Status]]="Continued", Table1[[#This Row],[Check 5 Students Fall]], 0)</f>
        <v>355</v>
      </c>
      <c r="DH361" s="20">
        <f>Table1[[#This Row],[Check 5 Per Student Savings]]*DG361</f>
        <v>55752.750000000007</v>
      </c>
      <c r="DI361" s="15" t="str">
        <f>IF(Table1[[#This Row],[Check 5 Status]]="Continued", Table1[[#This Row],[Check 5 Students Spring]], 0)</f>
        <v>435</v>
      </c>
      <c r="DJ361" s="20">
        <f>Table1[[#This Row],[Check 5 Per Student Savings]]*DI361</f>
        <v>68316.75</v>
      </c>
      <c r="DK361" s="15">
        <f t="shared" si="264"/>
        <v>845</v>
      </c>
      <c r="DL361" s="20">
        <f t="shared" si="265"/>
        <v>132707.25</v>
      </c>
      <c r="DM361" s="20" t="s">
        <v>145</v>
      </c>
      <c r="DN361" s="15" t="s">
        <v>1467</v>
      </c>
      <c r="DO361" s="15" t="s">
        <v>1468</v>
      </c>
      <c r="DP361" s="15" t="s">
        <v>1469</v>
      </c>
      <c r="DQ361" s="15">
        <f t="shared" si="266"/>
        <v>845</v>
      </c>
      <c r="DR361" s="20" t="s">
        <v>1466</v>
      </c>
      <c r="DS361" s="20">
        <f t="shared" si="267"/>
        <v>132707.25</v>
      </c>
      <c r="DT361" s="23" t="s">
        <v>476</v>
      </c>
      <c r="DU361" s="15" t="str">
        <f>IF(Table1[[#This Row],[Check 6 Status]]="Continued", Table1[[#This Row],[Check 6 Students Summer]], 0)</f>
        <v>55</v>
      </c>
      <c r="DV361" s="20">
        <f>Table1[[#This Row],[Check 6 Per Student Savings]]*DU361</f>
        <v>8637.75</v>
      </c>
      <c r="DW361" s="15" t="str">
        <f>IF(Table1[[#This Row],[Check 6 Status]]="Continued", Table1[[#This Row],[Check 6 Students Fall]], 0)</f>
        <v>355</v>
      </c>
      <c r="DX361" s="20">
        <f>Table1[[#This Row],[Check 6 Per Student Savings]]*DW361</f>
        <v>55752.750000000007</v>
      </c>
      <c r="DY361" s="15" t="str">
        <f>IF(Table1[[#This Row],[Check 6 Status]]="Continued", Table1[[#This Row],[Check 6 Students Spring]], 0)</f>
        <v>435</v>
      </c>
      <c r="DZ361" s="20">
        <f>Table1[[#This Row],[Check 6 Per Student Savings]]*DY361</f>
        <v>68316.75</v>
      </c>
      <c r="EA361" s="15">
        <f t="shared" si="268"/>
        <v>845</v>
      </c>
      <c r="EB361" s="20">
        <f t="shared" si="269"/>
        <v>132707.25</v>
      </c>
      <c r="EC361"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2480</v>
      </c>
      <c r="ED361"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389484</v>
      </c>
      <c r="EE361" s="30">
        <f>Table1[[#This Row],[Grand Total Savings]]/Table1[[#This Row],[Total Award]]</f>
        <v>24.650886075949366</v>
      </c>
      <c r="EH361" s="16"/>
      <c r="EI361" s="16"/>
      <c r="EJ361" s="59"/>
      <c r="EL361" s="16"/>
      <c r="EM361" s="20"/>
      <c r="EN361" s="20"/>
      <c r="FB361" s="13"/>
      <c r="FC361" s="13"/>
      <c r="FE361" s="20"/>
      <c r="FF361" s="15"/>
      <c r="FG361" s="15"/>
    </row>
    <row r="362" spans="1:163" x14ac:dyDescent="0.25">
      <c r="A362" s="116">
        <v>492</v>
      </c>
      <c r="B362" s="54" t="s">
        <v>1415</v>
      </c>
      <c r="C362" s="23" t="s">
        <v>2</v>
      </c>
      <c r="D362" s="71" t="s">
        <v>134</v>
      </c>
      <c r="E362" s="58" t="s">
        <v>279</v>
      </c>
      <c r="F362" s="52">
        <v>10800</v>
      </c>
      <c r="G362" s="23" t="s">
        <v>476</v>
      </c>
      <c r="H362" s="28" t="s">
        <v>786</v>
      </c>
      <c r="I362" s="28" t="s">
        <v>787</v>
      </c>
      <c r="J362" s="28" t="s">
        <v>1470</v>
      </c>
      <c r="K362" s="28" t="s">
        <v>1471</v>
      </c>
      <c r="L362" s="28" t="s">
        <v>216</v>
      </c>
      <c r="M362" s="13" t="e" cm="1">
        <f t="array" ref="M362">_xlfn.XLOOKUP(Table1[[#This Row],[Grant '#]],#REF!,#REF!, "Not Found")</f>
        <v>#REF!</v>
      </c>
      <c r="N362" s="13" t="e" cm="1">
        <f t="array" ref="N362">_xlfn.XLOOKUP(Table1[[#This Row],[Grant '#]],#REF!,#REF!, "Not Found")</f>
        <v>#REF!</v>
      </c>
      <c r="O362" s="13" t="e" cm="1">
        <f t="array" ref="O362">_xlfn.XLOOKUP(Table1[[#This Row],[Grant '#]],#REF!,#REF!, "Not Found")</f>
        <v>#REF!</v>
      </c>
      <c r="P362" s="130">
        <v>69819.75</v>
      </c>
      <c r="Q362" s="13" t="s">
        <v>1472</v>
      </c>
      <c r="R362" s="21" t="s">
        <v>1473</v>
      </c>
      <c r="S362" s="15" t="s">
        <v>1312</v>
      </c>
      <c r="T362" s="15" t="s">
        <v>1312</v>
      </c>
      <c r="U362" s="15" t="s">
        <v>1312</v>
      </c>
      <c r="V362" s="13" t="s">
        <v>476</v>
      </c>
      <c r="W362" s="20" t="s">
        <v>144</v>
      </c>
      <c r="X362" s="20"/>
      <c r="Y362" s="20"/>
      <c r="Z362" s="30" t="s">
        <v>145</v>
      </c>
      <c r="AA362" s="15">
        <v>0</v>
      </c>
      <c r="AB362" s="20">
        <v>0</v>
      </c>
      <c r="AC362" s="15">
        <v>0</v>
      </c>
      <c r="AD362" s="20">
        <f t="shared" si="273"/>
        <v>0</v>
      </c>
      <c r="AE362" s="15">
        <v>0</v>
      </c>
      <c r="AF362" s="15">
        <v>0</v>
      </c>
      <c r="AG362" s="15">
        <v>0</v>
      </c>
      <c r="AH362" s="15">
        <v>0</v>
      </c>
      <c r="AI362" s="15">
        <v>0</v>
      </c>
      <c r="AJ362" s="15">
        <v>0</v>
      </c>
      <c r="AK362" s="15">
        <v>0</v>
      </c>
      <c r="AL362" s="15">
        <v>0</v>
      </c>
      <c r="AM362" s="15">
        <v>0</v>
      </c>
      <c r="AN362" s="15">
        <v>0</v>
      </c>
      <c r="AO362" s="15">
        <v>0</v>
      </c>
      <c r="AP362" s="15">
        <v>0</v>
      </c>
      <c r="AQ362" s="15">
        <v>0</v>
      </c>
      <c r="AR362" s="15">
        <v>0</v>
      </c>
      <c r="AS362" s="15">
        <v>0</v>
      </c>
      <c r="AT362" s="15">
        <v>0</v>
      </c>
      <c r="AU362" s="15">
        <v>0</v>
      </c>
      <c r="AV362" s="15">
        <v>0</v>
      </c>
      <c r="AW362" s="15">
        <v>0</v>
      </c>
      <c r="AX362" s="15">
        <v>0</v>
      </c>
      <c r="AY362" s="15">
        <v>0</v>
      </c>
      <c r="AZ362" s="15">
        <v>0</v>
      </c>
      <c r="BA362" s="15">
        <v>0</v>
      </c>
      <c r="BB362" s="15">
        <v>0</v>
      </c>
      <c r="BC362" s="13" t="s">
        <v>145</v>
      </c>
      <c r="BD362" s="15">
        <v>0</v>
      </c>
      <c r="BE362" s="15">
        <v>0</v>
      </c>
      <c r="BF362" s="15">
        <v>0</v>
      </c>
      <c r="BG362" s="16">
        <f t="shared" si="274"/>
        <v>0</v>
      </c>
      <c r="BH362" s="16">
        <f t="shared" si="275"/>
        <v>0</v>
      </c>
      <c r="BI362" s="20">
        <f>Table1[[#This Row],[Check 2 Students Total]]*Table1[[#This Row],[Summer 2018 Price Check]]</f>
        <v>0</v>
      </c>
      <c r="BJ362" s="15">
        <v>0</v>
      </c>
      <c r="BK362" s="15">
        <v>0</v>
      </c>
      <c r="BL362" s="15">
        <v>0</v>
      </c>
      <c r="BM362" s="15">
        <v>0</v>
      </c>
      <c r="BN362" s="15">
        <v>0</v>
      </c>
      <c r="BO362" s="20">
        <f>Table1[[#This Row],[Summer 2018 Price Check]]*Table1[[#This Row],[Spring 2019 Students]]</f>
        <v>0</v>
      </c>
      <c r="BP362" s="16">
        <f t="shared" si="253"/>
        <v>0</v>
      </c>
      <c r="BQ362" s="20">
        <f t="shared" si="254"/>
        <v>0</v>
      </c>
      <c r="BR362" s="20" t="s">
        <v>145</v>
      </c>
      <c r="BS362" s="15" t="s">
        <v>1312</v>
      </c>
      <c r="BT362" s="15" t="s">
        <v>1312</v>
      </c>
      <c r="BU362" s="15" t="s">
        <v>1312</v>
      </c>
      <c r="BV362" s="15" t="str">
        <f t="shared" si="276"/>
        <v>315</v>
      </c>
      <c r="BW362" s="21" t="s">
        <v>1473</v>
      </c>
      <c r="BX362" s="20">
        <f t="shared" si="271"/>
        <v>69819.75</v>
      </c>
      <c r="BY362" s="13" t="s">
        <v>476</v>
      </c>
      <c r="BZ362" s="15">
        <v>0</v>
      </c>
      <c r="CA362" s="20">
        <f>Table1[[#This Row],[Check 3 Per Student Savings]]*BZ362</f>
        <v>0</v>
      </c>
      <c r="CB362" s="15">
        <v>0</v>
      </c>
      <c r="CC362" s="20">
        <f>Table1[[#This Row],[Check 3 Per Student Savings]]*CB362</f>
        <v>0</v>
      </c>
      <c r="CD362" s="15">
        <v>0</v>
      </c>
      <c r="CE362" s="20">
        <f>Table1[[#This Row],[Check 3 Per Student Savings]]*CD362</f>
        <v>0</v>
      </c>
      <c r="CF362" s="15">
        <f t="shared" si="256"/>
        <v>0</v>
      </c>
      <c r="CG362" s="20">
        <f t="shared" si="257"/>
        <v>0</v>
      </c>
      <c r="CH362" s="20" t="s">
        <v>145</v>
      </c>
      <c r="CI362" s="15" t="s">
        <v>1312</v>
      </c>
      <c r="CJ362" s="15" t="s">
        <v>1312</v>
      </c>
      <c r="CK362" s="15" t="s">
        <v>1312</v>
      </c>
      <c r="CL362" s="15">
        <f t="shared" si="258"/>
        <v>315</v>
      </c>
      <c r="CM362" s="20" t="s">
        <v>1473</v>
      </c>
      <c r="CN362" s="20">
        <f t="shared" si="259"/>
        <v>69819.75</v>
      </c>
      <c r="CO362" s="15">
        <v>0</v>
      </c>
      <c r="CP362" s="20">
        <f>Table1[[#This Row],[Check 4 Per Student Savings]]*CO362</f>
        <v>0</v>
      </c>
      <c r="CQ362" s="15" t="str">
        <f>IF(Table1[[#This Row],[Check 4 Status]]="Continued", Table1[[#This Row],[Check 4 Students Fall]], 0)</f>
        <v>105</v>
      </c>
      <c r="CR362" s="20">
        <f>Table1[[#This Row],[Check 4 Per Student Savings]]*CQ362</f>
        <v>23273.25</v>
      </c>
      <c r="CS362" s="15" t="str">
        <f>IF(Table1[[#This Row],[Check 4 Status]]="Continued", Table1[[#This Row],[Check 4 Students Spring]], 0)</f>
        <v>105</v>
      </c>
      <c r="CT362" s="20">
        <f>Table1[[#This Row],[Check 4 Per Student Savings]]*CS362</f>
        <v>23273.25</v>
      </c>
      <c r="CU362" s="89">
        <f t="shared" si="260"/>
        <v>210</v>
      </c>
      <c r="CV362" s="20">
        <f t="shared" si="261"/>
        <v>46546.5</v>
      </c>
      <c r="CW362" s="20" t="s">
        <v>145</v>
      </c>
      <c r="CX362" s="15" t="s">
        <v>1312</v>
      </c>
      <c r="CY362" s="15" t="s">
        <v>1312</v>
      </c>
      <c r="CZ362" s="15" t="s">
        <v>1312</v>
      </c>
      <c r="DA362" s="15">
        <f t="shared" si="262"/>
        <v>315</v>
      </c>
      <c r="DB362" s="20" t="s">
        <v>1473</v>
      </c>
      <c r="DC362" s="20">
        <f t="shared" si="263"/>
        <v>69819.75</v>
      </c>
      <c r="DD362" s="23" t="s">
        <v>476</v>
      </c>
      <c r="DE362" s="15" t="str">
        <f>IF(Table1[[#This Row],[Check 5 Status]]="Continued", Table1[[#This Row],[Check 5 Students Summer]], 0)</f>
        <v>105</v>
      </c>
      <c r="DF362" s="20">
        <f>Table1[[#This Row],[Check 5 Per Student Savings]]*DE362</f>
        <v>23273.25</v>
      </c>
      <c r="DG362" s="15" t="str">
        <f>IF(Table1[[#This Row],[Check 5 Status]]="Continued", Table1[[#This Row],[Check 5 Students Fall]], 0)</f>
        <v>105</v>
      </c>
      <c r="DH362" s="20">
        <f>Table1[[#This Row],[Check 5 Per Student Savings]]*DG362</f>
        <v>23273.25</v>
      </c>
      <c r="DI362" s="15" t="str">
        <f>IF(Table1[[#This Row],[Check 5 Status]]="Continued", Table1[[#This Row],[Check 5 Students Spring]], 0)</f>
        <v>105</v>
      </c>
      <c r="DJ362" s="20">
        <f>Table1[[#This Row],[Check 5 Per Student Savings]]*DI362</f>
        <v>23273.25</v>
      </c>
      <c r="DK362" s="15">
        <f t="shared" si="264"/>
        <v>315</v>
      </c>
      <c r="DL362" s="20">
        <f t="shared" si="265"/>
        <v>69819.75</v>
      </c>
      <c r="DM362" s="20" t="s">
        <v>145</v>
      </c>
      <c r="DN362" s="15" t="s">
        <v>1312</v>
      </c>
      <c r="DO362" s="15" t="s">
        <v>1312</v>
      </c>
      <c r="DP362" s="15" t="s">
        <v>1312</v>
      </c>
      <c r="DQ362" s="15">
        <f t="shared" si="266"/>
        <v>315</v>
      </c>
      <c r="DR362" s="20" t="s">
        <v>1473</v>
      </c>
      <c r="DS362" s="20">
        <f t="shared" si="267"/>
        <v>69819.75</v>
      </c>
      <c r="DT362" s="23" t="s">
        <v>476</v>
      </c>
      <c r="DU362" s="15" t="str">
        <f>IF(Table1[[#This Row],[Check 6 Status]]="Continued", Table1[[#This Row],[Check 6 Students Summer]], 0)</f>
        <v>105</v>
      </c>
      <c r="DV362" s="20">
        <f>Table1[[#This Row],[Check 6 Per Student Savings]]*DU362</f>
        <v>23273.25</v>
      </c>
      <c r="DW362" s="15" t="str">
        <f>IF(Table1[[#This Row],[Check 6 Status]]="Continued", Table1[[#This Row],[Check 6 Students Fall]], 0)</f>
        <v>105</v>
      </c>
      <c r="DX362" s="20">
        <f>Table1[[#This Row],[Check 6 Per Student Savings]]*DW362</f>
        <v>23273.25</v>
      </c>
      <c r="DY362" s="15" t="str">
        <f>IF(Table1[[#This Row],[Check 6 Status]]="Continued", Table1[[#This Row],[Check 6 Students Spring]], 0)</f>
        <v>105</v>
      </c>
      <c r="DZ362" s="20">
        <f>Table1[[#This Row],[Check 6 Per Student Savings]]*DY362</f>
        <v>23273.25</v>
      </c>
      <c r="EA362" s="15">
        <f t="shared" si="268"/>
        <v>315</v>
      </c>
      <c r="EB362" s="20">
        <f t="shared" si="269"/>
        <v>69819.75</v>
      </c>
      <c r="EC362"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840</v>
      </c>
      <c r="ED362"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186186</v>
      </c>
      <c r="EE362" s="30">
        <f>Table1[[#This Row],[Grand Total Savings]]/Table1[[#This Row],[Total Award]]</f>
        <v>17.239444444444445</v>
      </c>
      <c r="EH362" s="16"/>
      <c r="EI362" s="16"/>
      <c r="EJ362" s="59"/>
      <c r="EL362" s="16"/>
      <c r="EM362" s="20"/>
      <c r="EN362" s="20"/>
      <c r="FB362" s="13"/>
      <c r="FC362" s="13"/>
      <c r="FE362" s="20"/>
      <c r="FF362" s="15"/>
      <c r="FG362" s="15"/>
    </row>
    <row r="363" spans="1:163" x14ac:dyDescent="0.25">
      <c r="A363" s="116">
        <v>494</v>
      </c>
      <c r="B363" s="125" t="s">
        <v>1415</v>
      </c>
      <c r="C363" s="23" t="s">
        <v>2</v>
      </c>
      <c r="D363" s="71" t="s">
        <v>134</v>
      </c>
      <c r="E363" s="58" t="s">
        <v>190</v>
      </c>
      <c r="F363" s="52">
        <v>10800</v>
      </c>
      <c r="G363" s="23" t="s">
        <v>476</v>
      </c>
      <c r="H363" s="28" t="s">
        <v>1474</v>
      </c>
      <c r="I363" s="28" t="s">
        <v>1475</v>
      </c>
      <c r="J363" s="28" t="s">
        <v>1476</v>
      </c>
      <c r="K363" s="28" t="s">
        <v>1477</v>
      </c>
      <c r="L363" s="28" t="s">
        <v>277</v>
      </c>
      <c r="M363" s="13" t="e" cm="1">
        <f t="array" ref="M363">_xlfn.XLOOKUP(Table1[[#This Row],[Grant '#]],#REF!,#REF!, "Not Found")</f>
        <v>#REF!</v>
      </c>
      <c r="N363" s="13" t="e" cm="1">
        <f t="array" ref="N363">_xlfn.XLOOKUP(Table1[[#This Row],[Grant '#]],#REF!,#REF!, "Not Found")</f>
        <v>#REF!</v>
      </c>
      <c r="O363" s="13" t="e" cm="1">
        <f t="array" ref="O363">_xlfn.XLOOKUP(Table1[[#This Row],[Grant '#]],#REF!,#REF!, "Not Found")</f>
        <v>#REF!</v>
      </c>
      <c r="P363" s="130">
        <v>28794</v>
      </c>
      <c r="Q363" s="13" t="s">
        <v>1162</v>
      </c>
      <c r="R363" s="21" t="s">
        <v>1478</v>
      </c>
      <c r="S363" s="15" t="s">
        <v>1479</v>
      </c>
      <c r="T363" s="15" t="s">
        <v>1172</v>
      </c>
      <c r="U363" s="15" t="s">
        <v>1172</v>
      </c>
      <c r="V363" s="13" t="s">
        <v>476</v>
      </c>
      <c r="W363" s="20" t="s">
        <v>144</v>
      </c>
      <c r="X363" s="20"/>
      <c r="Y363" s="20"/>
      <c r="Z363" s="30" t="s">
        <v>145</v>
      </c>
      <c r="AA363" s="15">
        <v>0</v>
      </c>
      <c r="AB363" s="20">
        <v>0</v>
      </c>
      <c r="AC363" s="15">
        <v>0</v>
      </c>
      <c r="AD363" s="20">
        <f t="shared" si="273"/>
        <v>0</v>
      </c>
      <c r="AE363" s="15">
        <v>0</v>
      </c>
      <c r="AF363" s="15">
        <v>0</v>
      </c>
      <c r="AG363" s="15">
        <v>0</v>
      </c>
      <c r="AH363" s="15">
        <v>0</v>
      </c>
      <c r="AI363" s="15">
        <v>0</v>
      </c>
      <c r="AJ363" s="15">
        <v>0</v>
      </c>
      <c r="AK363" s="15">
        <v>0</v>
      </c>
      <c r="AL363" s="15">
        <v>0</v>
      </c>
      <c r="AM363" s="15">
        <v>0</v>
      </c>
      <c r="AN363" s="15">
        <v>0</v>
      </c>
      <c r="AO363" s="15">
        <v>0</v>
      </c>
      <c r="AP363" s="15">
        <v>0</v>
      </c>
      <c r="AQ363" s="15">
        <v>0</v>
      </c>
      <c r="AR363" s="15">
        <v>0</v>
      </c>
      <c r="AS363" s="15">
        <v>0</v>
      </c>
      <c r="AT363" s="15">
        <v>0</v>
      </c>
      <c r="AU363" s="15">
        <v>0</v>
      </c>
      <c r="AV363" s="15">
        <v>0</v>
      </c>
      <c r="AW363" s="15">
        <v>0</v>
      </c>
      <c r="AX363" s="15">
        <v>0</v>
      </c>
      <c r="AY363" s="15">
        <v>0</v>
      </c>
      <c r="AZ363" s="15">
        <v>0</v>
      </c>
      <c r="BA363" s="15">
        <v>0</v>
      </c>
      <c r="BB363" s="15">
        <v>0</v>
      </c>
      <c r="BC363" s="13" t="s">
        <v>145</v>
      </c>
      <c r="BD363" s="15">
        <v>0</v>
      </c>
      <c r="BE363" s="15">
        <v>0</v>
      </c>
      <c r="BF363" s="15">
        <v>0</v>
      </c>
      <c r="BG363" s="16">
        <f t="shared" si="274"/>
        <v>0</v>
      </c>
      <c r="BH363" s="16">
        <f t="shared" si="275"/>
        <v>0</v>
      </c>
      <c r="BI363" s="20">
        <f>Table1[[#This Row],[Check 2 Students Total]]*Table1[[#This Row],[Summer 2018 Price Check]]</f>
        <v>0</v>
      </c>
      <c r="BJ363" s="15">
        <v>0</v>
      </c>
      <c r="BK363" s="15">
        <v>0</v>
      </c>
      <c r="BL363" s="15">
        <v>0</v>
      </c>
      <c r="BM363" s="15">
        <v>0</v>
      </c>
      <c r="BN363" s="15">
        <v>0</v>
      </c>
      <c r="BO363" s="20">
        <f>Table1[[#This Row],[Summer 2018 Price Check]]*Table1[[#This Row],[Spring 2019 Students]]</f>
        <v>0</v>
      </c>
      <c r="BP363" s="16">
        <f t="shared" si="253"/>
        <v>0</v>
      </c>
      <c r="BQ363" s="20">
        <f t="shared" si="254"/>
        <v>0</v>
      </c>
      <c r="BR363" s="20" t="s">
        <v>145</v>
      </c>
      <c r="BS363" s="15" t="s">
        <v>1479</v>
      </c>
      <c r="BT363" s="15" t="s">
        <v>1172</v>
      </c>
      <c r="BU363" s="15" t="s">
        <v>1172</v>
      </c>
      <c r="BV363" s="15" t="str">
        <f t="shared" si="276"/>
        <v>120</v>
      </c>
      <c r="BW363" s="21" t="s">
        <v>1478</v>
      </c>
      <c r="BX363" s="20">
        <f t="shared" si="271"/>
        <v>28794</v>
      </c>
      <c r="BY363" s="13" t="s">
        <v>476</v>
      </c>
      <c r="BZ363" s="15">
        <v>0</v>
      </c>
      <c r="CA363" s="20">
        <f>Table1[[#This Row],[Check 3 Per Student Savings]]*BZ363</f>
        <v>0</v>
      </c>
      <c r="CB363" s="15">
        <v>0</v>
      </c>
      <c r="CC363" s="20">
        <f>Table1[[#This Row],[Check 3 Per Student Savings]]*CB363</f>
        <v>0</v>
      </c>
      <c r="CD363" s="15">
        <v>0</v>
      </c>
      <c r="CE363" s="20">
        <f>Table1[[#This Row],[Check 3 Per Student Savings]]*CD363</f>
        <v>0</v>
      </c>
      <c r="CF363" s="15">
        <f t="shared" si="256"/>
        <v>0</v>
      </c>
      <c r="CG363" s="20">
        <f t="shared" si="257"/>
        <v>0</v>
      </c>
      <c r="CH363" s="20" t="s">
        <v>145</v>
      </c>
      <c r="CI363" s="15" t="s">
        <v>1479</v>
      </c>
      <c r="CJ363" s="15" t="s">
        <v>1172</v>
      </c>
      <c r="CK363" s="15" t="s">
        <v>1172</v>
      </c>
      <c r="CL363" s="15">
        <f t="shared" si="258"/>
        <v>120</v>
      </c>
      <c r="CM363" s="20" t="s">
        <v>1478</v>
      </c>
      <c r="CN363" s="20">
        <f t="shared" si="259"/>
        <v>28794</v>
      </c>
      <c r="CO363" s="15">
        <v>0</v>
      </c>
      <c r="CP363" s="20">
        <f>Table1[[#This Row],[Check 4 Per Student Savings]]*CO363</f>
        <v>0</v>
      </c>
      <c r="CQ363" s="15" t="str">
        <f>IF(Table1[[#This Row],[Check 4 Status]]="Continued", Table1[[#This Row],[Check 4 Students Fall]], 0)</f>
        <v>50</v>
      </c>
      <c r="CR363" s="20">
        <f>Table1[[#This Row],[Check 4 Per Student Savings]]*CQ363</f>
        <v>11997.5</v>
      </c>
      <c r="CS363" s="15" t="str">
        <f>IF(Table1[[#This Row],[Check 4 Status]]="Continued", Table1[[#This Row],[Check 4 Students Spring]], 0)</f>
        <v>50</v>
      </c>
      <c r="CT363" s="20">
        <f>Table1[[#This Row],[Check 4 Per Student Savings]]*CS363</f>
        <v>11997.5</v>
      </c>
      <c r="CU363" s="89">
        <f t="shared" si="260"/>
        <v>100</v>
      </c>
      <c r="CV363" s="20">
        <f t="shared" si="261"/>
        <v>23995</v>
      </c>
      <c r="CW363" s="20" t="s">
        <v>145</v>
      </c>
      <c r="CX363" s="15">
        <v>35</v>
      </c>
      <c r="CY363" s="15">
        <v>30</v>
      </c>
      <c r="CZ363" s="15">
        <v>0</v>
      </c>
      <c r="DA363" s="15">
        <f t="shared" si="262"/>
        <v>65</v>
      </c>
      <c r="DB363" s="20" t="s">
        <v>1478</v>
      </c>
      <c r="DC363" s="20">
        <f t="shared" si="263"/>
        <v>15596.75</v>
      </c>
      <c r="DD363" s="23" t="s">
        <v>476</v>
      </c>
      <c r="DE363" s="15">
        <f>IF(Table1[[#This Row],[Check 5 Status]]="Continued", Table1[[#This Row],[Check 5 Students Summer]], 0)</f>
        <v>35</v>
      </c>
      <c r="DF363" s="20">
        <f>Table1[[#This Row],[Check 5 Per Student Savings]]*DE363</f>
        <v>8398.25</v>
      </c>
      <c r="DG363" s="15">
        <f>IF(Table1[[#This Row],[Check 5 Status]]="Continued", Table1[[#This Row],[Check 5 Students Fall]], 0)</f>
        <v>30</v>
      </c>
      <c r="DH363" s="20">
        <f>Table1[[#This Row],[Check 5 Per Student Savings]]*DG363</f>
        <v>7198.5</v>
      </c>
      <c r="DI363" s="15">
        <f>IF(Table1[[#This Row],[Check 5 Status]]="Continued", Table1[[#This Row],[Check 5 Students Spring]], 0)</f>
        <v>0</v>
      </c>
      <c r="DJ363" s="20">
        <f>Table1[[#This Row],[Check 5 Per Student Savings]]*DI363</f>
        <v>0</v>
      </c>
      <c r="DK363" s="15">
        <f t="shared" si="264"/>
        <v>65</v>
      </c>
      <c r="DL363" s="20">
        <f t="shared" si="265"/>
        <v>15596.75</v>
      </c>
      <c r="DM363" s="20" t="s">
        <v>145</v>
      </c>
      <c r="DN363" s="15">
        <v>35</v>
      </c>
      <c r="DO363" s="15">
        <v>30</v>
      </c>
      <c r="DP363" s="15">
        <v>0</v>
      </c>
      <c r="DQ363" s="15">
        <f t="shared" si="266"/>
        <v>65</v>
      </c>
      <c r="DR363" s="20" t="s">
        <v>1478</v>
      </c>
      <c r="DS363" s="20">
        <f t="shared" si="267"/>
        <v>15596.75</v>
      </c>
      <c r="DT363" s="23" t="s">
        <v>476</v>
      </c>
      <c r="DU363" s="15">
        <f>IF(Table1[[#This Row],[Check 6 Status]]="Continued", Table1[[#This Row],[Check 6 Students Summer]], 0)</f>
        <v>35</v>
      </c>
      <c r="DV363" s="20">
        <f>Table1[[#This Row],[Check 6 Per Student Savings]]*DU363</f>
        <v>8398.25</v>
      </c>
      <c r="DW363" s="15">
        <f>IF(Table1[[#This Row],[Check 6 Status]]="Continued", Table1[[#This Row],[Check 6 Students Fall]], 0)</f>
        <v>30</v>
      </c>
      <c r="DX363" s="20">
        <f>Table1[[#This Row],[Check 6 Per Student Savings]]*DW363</f>
        <v>7198.5</v>
      </c>
      <c r="DY363" s="15">
        <f>IF(Table1[[#This Row],[Check 6 Status]]="Continued", Table1[[#This Row],[Check 6 Students Spring]], 0)</f>
        <v>0</v>
      </c>
      <c r="DZ363" s="20">
        <f>Table1[[#This Row],[Check 6 Per Student Savings]]*DY363</f>
        <v>0</v>
      </c>
      <c r="EA363" s="15">
        <f t="shared" si="268"/>
        <v>65</v>
      </c>
      <c r="EB363" s="20">
        <f t="shared" si="269"/>
        <v>15596.75</v>
      </c>
      <c r="EC363"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230</v>
      </c>
      <c r="ED363"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55188.5</v>
      </c>
      <c r="EE363" s="30">
        <f>Table1[[#This Row],[Grand Total Savings]]/Table1[[#This Row],[Total Award]]</f>
        <v>5.1100462962962965</v>
      </c>
      <c r="EH363" s="16"/>
      <c r="EI363" s="16"/>
      <c r="EJ363" s="59"/>
      <c r="EL363" s="16"/>
      <c r="EM363" s="20"/>
      <c r="EN363" s="20"/>
      <c r="FB363" s="13"/>
      <c r="FC363" s="13"/>
      <c r="FE363" s="20"/>
      <c r="FF363" s="15"/>
      <c r="FG363" s="15"/>
    </row>
    <row r="364" spans="1:163" x14ac:dyDescent="0.25">
      <c r="A364" s="116">
        <v>495</v>
      </c>
      <c r="B364" s="125" t="s">
        <v>1415</v>
      </c>
      <c r="C364" s="23" t="s">
        <v>2</v>
      </c>
      <c r="D364" s="71" t="s">
        <v>134</v>
      </c>
      <c r="E364" s="58" t="s">
        <v>190</v>
      </c>
      <c r="F364" s="52">
        <v>8800</v>
      </c>
      <c r="G364" s="23" t="s">
        <v>1270</v>
      </c>
      <c r="H364" s="28" t="s">
        <v>1480</v>
      </c>
      <c r="I364" s="28" t="s">
        <v>1481</v>
      </c>
      <c r="J364" s="28" t="s">
        <v>1482</v>
      </c>
      <c r="K364" s="28" t="s">
        <v>1483</v>
      </c>
      <c r="L364" s="28" t="s">
        <v>277</v>
      </c>
      <c r="M364" s="13" t="e" cm="1">
        <f t="array" ref="M364">_xlfn.XLOOKUP(Table1[[#This Row],[Grant '#]],#REF!,#REF!, "Not Found")</f>
        <v>#REF!</v>
      </c>
      <c r="N364" s="13" t="e" cm="1">
        <f t="array" ref="N364">_xlfn.XLOOKUP(Table1[[#This Row],[Grant '#]],#REF!,#REF!, "Not Found")</f>
        <v>#REF!</v>
      </c>
      <c r="O364" s="13" t="e" cm="1">
        <f t="array" ref="O364">_xlfn.XLOOKUP(Table1[[#This Row],[Grant '#]],#REF!,#REF!, "Not Found")</f>
        <v>#REF!</v>
      </c>
      <c r="P364" s="130">
        <v>23040</v>
      </c>
      <c r="Q364" s="13" t="s">
        <v>1484</v>
      </c>
      <c r="R364" s="21" t="s">
        <v>1183</v>
      </c>
      <c r="S364" s="15" t="s">
        <v>1330</v>
      </c>
      <c r="T364" s="15" t="s">
        <v>1178</v>
      </c>
      <c r="U364" s="15" t="s">
        <v>1172</v>
      </c>
      <c r="V364" s="13" t="s">
        <v>1270</v>
      </c>
      <c r="W364" s="20" t="s">
        <v>144</v>
      </c>
      <c r="X364" s="20"/>
      <c r="Y364" s="20"/>
      <c r="Z364" s="30" t="s">
        <v>145</v>
      </c>
      <c r="AA364" s="15">
        <v>0</v>
      </c>
      <c r="AB364" s="20">
        <v>0</v>
      </c>
      <c r="AC364" s="15">
        <v>0</v>
      </c>
      <c r="AD364" s="20">
        <f t="shared" si="273"/>
        <v>0</v>
      </c>
      <c r="AE364" s="15">
        <v>0</v>
      </c>
      <c r="AF364" s="15">
        <v>0</v>
      </c>
      <c r="AG364" s="15">
        <v>0</v>
      </c>
      <c r="AH364" s="15">
        <v>0</v>
      </c>
      <c r="AI364" s="15">
        <v>0</v>
      </c>
      <c r="AJ364" s="15">
        <v>0</v>
      </c>
      <c r="AK364" s="15">
        <v>0</v>
      </c>
      <c r="AL364" s="15">
        <v>0</v>
      </c>
      <c r="AM364" s="15">
        <v>0</v>
      </c>
      <c r="AN364" s="15">
        <v>0</v>
      </c>
      <c r="AO364" s="15">
        <v>0</v>
      </c>
      <c r="AP364" s="15">
        <v>0</v>
      </c>
      <c r="AQ364" s="15">
        <v>0</v>
      </c>
      <c r="AR364" s="15">
        <v>0</v>
      </c>
      <c r="AS364" s="15">
        <v>0</v>
      </c>
      <c r="AT364" s="15">
        <v>0</v>
      </c>
      <c r="AU364" s="15">
        <v>0</v>
      </c>
      <c r="AV364" s="15">
        <v>0</v>
      </c>
      <c r="AW364" s="15">
        <v>0</v>
      </c>
      <c r="AX364" s="15">
        <v>0</v>
      </c>
      <c r="AY364" s="15">
        <v>0</v>
      </c>
      <c r="AZ364" s="15">
        <v>0</v>
      </c>
      <c r="BA364" s="15">
        <v>0</v>
      </c>
      <c r="BB364" s="15">
        <v>0</v>
      </c>
      <c r="BC364" s="13" t="s">
        <v>145</v>
      </c>
      <c r="BD364" s="15">
        <v>0</v>
      </c>
      <c r="BE364" s="15">
        <v>0</v>
      </c>
      <c r="BF364" s="15">
        <v>0</v>
      </c>
      <c r="BG364" s="16">
        <f t="shared" si="274"/>
        <v>0</v>
      </c>
      <c r="BH364" s="16">
        <f t="shared" si="275"/>
        <v>0</v>
      </c>
      <c r="BI364" s="20">
        <f>Table1[[#This Row],[Check 2 Students Total]]*Table1[[#This Row],[Summer 2018 Price Check]]</f>
        <v>0</v>
      </c>
      <c r="BJ364" s="15">
        <v>0</v>
      </c>
      <c r="BK364" s="15">
        <v>0</v>
      </c>
      <c r="BL364" s="15">
        <v>0</v>
      </c>
      <c r="BM364" s="15">
        <v>0</v>
      </c>
      <c r="BN364" s="15">
        <v>0</v>
      </c>
      <c r="BO364" s="20">
        <f>Table1[[#This Row],[Summer 2018 Price Check]]*Table1[[#This Row],[Spring 2019 Students]]</f>
        <v>0</v>
      </c>
      <c r="BP364" s="16">
        <f t="shared" si="253"/>
        <v>0</v>
      </c>
      <c r="BQ364" s="20">
        <f t="shared" si="254"/>
        <v>0</v>
      </c>
      <c r="BR364" s="20" t="s">
        <v>145</v>
      </c>
      <c r="BS364" s="15" t="s">
        <v>1330</v>
      </c>
      <c r="BT364" s="15" t="s">
        <v>1178</v>
      </c>
      <c r="BU364" s="15" t="s">
        <v>1172</v>
      </c>
      <c r="BV364" s="15" t="str">
        <f t="shared" si="276"/>
        <v>180</v>
      </c>
      <c r="BW364" s="21" t="s">
        <v>1183</v>
      </c>
      <c r="BX364" s="20">
        <f t="shared" si="271"/>
        <v>23040</v>
      </c>
      <c r="BY364" s="13" t="s">
        <v>1270</v>
      </c>
      <c r="BZ364" s="15">
        <v>0</v>
      </c>
      <c r="CA364" s="20">
        <f>Table1[[#This Row],[Check 3 Per Student Savings]]*BZ364</f>
        <v>0</v>
      </c>
      <c r="CB364" s="15">
        <v>0</v>
      </c>
      <c r="CC364" s="20">
        <f>Table1[[#This Row],[Check 3 Per Student Savings]]*CB364</f>
        <v>0</v>
      </c>
      <c r="CD364" s="15">
        <v>0</v>
      </c>
      <c r="CE364" s="20">
        <f>Table1[[#This Row],[Check 3 Per Student Savings]]*CD364</f>
        <v>0</v>
      </c>
      <c r="CF364" s="15">
        <f t="shared" si="256"/>
        <v>0</v>
      </c>
      <c r="CG364" s="20">
        <f t="shared" si="257"/>
        <v>0</v>
      </c>
      <c r="CH364" s="20" t="s">
        <v>145</v>
      </c>
      <c r="CI364" s="15" t="s">
        <v>1330</v>
      </c>
      <c r="CJ364" s="15" t="s">
        <v>1178</v>
      </c>
      <c r="CK364" s="15" t="s">
        <v>1172</v>
      </c>
      <c r="CL364" s="15">
        <f t="shared" si="258"/>
        <v>180</v>
      </c>
      <c r="CM364" s="20" t="s">
        <v>1183</v>
      </c>
      <c r="CN364" s="20">
        <f t="shared" si="259"/>
        <v>23040</v>
      </c>
      <c r="CO364" s="15" t="str">
        <f>IF(Table1[[#This Row],[Check 4 Status]]="Continued", Table1[[#This Row],[Check 4 Students Summer]], 0)</f>
        <v>30</v>
      </c>
      <c r="CP364" s="20">
        <f>Table1[[#This Row],[Check 4 Per Student Savings]]*CO364</f>
        <v>3840</v>
      </c>
      <c r="CQ364" s="15" t="str">
        <f>IF(Table1[[#This Row],[Check 4 Status]]="Continued", Table1[[#This Row],[Check 4 Students Fall]], 0)</f>
        <v>100</v>
      </c>
      <c r="CR364" s="20">
        <f>Table1[[#This Row],[Check 4 Per Student Savings]]*CQ364</f>
        <v>12800</v>
      </c>
      <c r="CS364" s="15" t="str">
        <f>IF(Table1[[#This Row],[Check 4 Status]]="Continued", Table1[[#This Row],[Check 4 Students Spring]], 0)</f>
        <v>50</v>
      </c>
      <c r="CT364" s="20">
        <f>Table1[[#This Row],[Check 4 Per Student Savings]]*CS364</f>
        <v>6400</v>
      </c>
      <c r="CU364" s="89">
        <f t="shared" si="260"/>
        <v>180</v>
      </c>
      <c r="CV364" s="20">
        <f t="shared" si="261"/>
        <v>23040</v>
      </c>
      <c r="CW364" s="20" t="s">
        <v>145</v>
      </c>
      <c r="CX364" s="15" t="s">
        <v>1330</v>
      </c>
      <c r="CY364" s="15" t="s">
        <v>1178</v>
      </c>
      <c r="CZ364" s="15" t="s">
        <v>1172</v>
      </c>
      <c r="DA364" s="15">
        <f t="shared" si="262"/>
        <v>180</v>
      </c>
      <c r="DB364" s="20" t="s">
        <v>1183</v>
      </c>
      <c r="DC364" s="20">
        <f t="shared" si="263"/>
        <v>23040</v>
      </c>
      <c r="DD364" s="23" t="s">
        <v>1270</v>
      </c>
      <c r="DE364" s="15" t="str">
        <f>IF(Table1[[#This Row],[Check 5 Status]]="Continued", Table1[[#This Row],[Check 5 Students Summer]], 0)</f>
        <v>30</v>
      </c>
      <c r="DF364" s="20">
        <f>Table1[[#This Row],[Check 5 Per Student Savings]]*DE364</f>
        <v>3840</v>
      </c>
      <c r="DG364" s="15" t="str">
        <f>IF(Table1[[#This Row],[Check 5 Status]]="Continued", Table1[[#This Row],[Check 5 Students Fall]], 0)</f>
        <v>100</v>
      </c>
      <c r="DH364" s="20">
        <f>Table1[[#This Row],[Check 5 Per Student Savings]]*DG364</f>
        <v>12800</v>
      </c>
      <c r="DI364" s="15" t="str">
        <f>IF(Table1[[#This Row],[Check 5 Status]]="Continued", Table1[[#This Row],[Check 5 Students Spring]], 0)</f>
        <v>50</v>
      </c>
      <c r="DJ364" s="20">
        <f>Table1[[#This Row],[Check 5 Per Student Savings]]*DI364</f>
        <v>6400</v>
      </c>
      <c r="DK364" s="15">
        <f t="shared" si="264"/>
        <v>180</v>
      </c>
      <c r="DL364" s="20">
        <f t="shared" si="265"/>
        <v>23040</v>
      </c>
      <c r="DM364" s="20" t="s">
        <v>145</v>
      </c>
      <c r="DN364" s="15" t="s">
        <v>1330</v>
      </c>
      <c r="DO364" s="15" t="s">
        <v>1178</v>
      </c>
      <c r="DP364" s="15" t="s">
        <v>1172</v>
      </c>
      <c r="DQ364" s="15">
        <f t="shared" si="266"/>
        <v>180</v>
      </c>
      <c r="DR364" s="20" t="s">
        <v>1183</v>
      </c>
      <c r="DS364" s="20">
        <f t="shared" si="267"/>
        <v>23040</v>
      </c>
      <c r="DT364" s="23" t="s">
        <v>1270</v>
      </c>
      <c r="DU364" s="15" t="str">
        <f>IF(Table1[[#This Row],[Check 6 Status]]="Continued", Table1[[#This Row],[Check 6 Students Summer]], 0)</f>
        <v>30</v>
      </c>
      <c r="DV364" s="20">
        <f>Table1[[#This Row],[Check 6 Per Student Savings]]*DU364</f>
        <v>3840</v>
      </c>
      <c r="DW364" s="15" t="str">
        <f>IF(Table1[[#This Row],[Check 6 Status]]="Continued", Table1[[#This Row],[Check 6 Students Fall]], 0)</f>
        <v>100</v>
      </c>
      <c r="DX364" s="20">
        <f>Table1[[#This Row],[Check 6 Per Student Savings]]*DW364</f>
        <v>12800</v>
      </c>
      <c r="DY364" s="15" t="str">
        <f>IF(Table1[[#This Row],[Check 6 Status]]="Continued", Table1[[#This Row],[Check 6 Students Spring]], 0)</f>
        <v>50</v>
      </c>
      <c r="DZ364" s="20">
        <f>Table1[[#This Row],[Check 6 Per Student Savings]]*DY364</f>
        <v>6400</v>
      </c>
      <c r="EA364" s="15">
        <f t="shared" si="268"/>
        <v>180</v>
      </c>
      <c r="EB364" s="20">
        <f t="shared" si="269"/>
        <v>23040</v>
      </c>
      <c r="EC364"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540</v>
      </c>
      <c r="ED364"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69120</v>
      </c>
      <c r="EE364" s="30">
        <f>Table1[[#This Row],[Grand Total Savings]]/Table1[[#This Row],[Total Award]]</f>
        <v>7.8545454545454545</v>
      </c>
      <c r="EH364" s="16"/>
      <c r="EI364" s="16"/>
      <c r="EJ364" s="59"/>
      <c r="EL364" s="16"/>
      <c r="EM364" s="20"/>
      <c r="EN364" s="20"/>
      <c r="FB364" s="13"/>
      <c r="FC364" s="13"/>
      <c r="FE364" s="20"/>
      <c r="FF364" s="15"/>
      <c r="FG364" s="15"/>
    </row>
    <row r="365" spans="1:163" x14ac:dyDescent="0.25">
      <c r="A365" s="116">
        <v>497</v>
      </c>
      <c r="B365" s="54" t="s">
        <v>1415</v>
      </c>
      <c r="C365" s="23" t="s">
        <v>2</v>
      </c>
      <c r="D365" s="71" t="s">
        <v>134</v>
      </c>
      <c r="E365" s="58" t="s">
        <v>147</v>
      </c>
      <c r="F365" s="52">
        <v>10800</v>
      </c>
      <c r="G365" s="23" t="s">
        <v>497</v>
      </c>
      <c r="H365" s="28" t="s">
        <v>495</v>
      </c>
      <c r="I365" s="28" t="s">
        <v>496</v>
      </c>
      <c r="J365" s="28" t="s">
        <v>1485</v>
      </c>
      <c r="K365" s="28" t="s">
        <v>1486</v>
      </c>
      <c r="L365" s="28" t="s">
        <v>440</v>
      </c>
      <c r="M365" s="13" t="e">
        <f>_xlfn.XLOOKUP(Table1[[#This Row],[Grant '#]],#REF!,#REF!, " ")</f>
        <v>#REF!</v>
      </c>
      <c r="N365" s="13" t="e">
        <f>_xlfn.XLOOKUP(Table1[[#This Row],[Grant '#]],#REF!,#REF!, " ")</f>
        <v>#REF!</v>
      </c>
      <c r="O365" s="13" t="e">
        <f>_xlfn.XLOOKUP(Table1[[#This Row],[Grant '#]],#REF!,#REF!, " ")</f>
        <v>#REF!</v>
      </c>
      <c r="P365" s="130">
        <v>24750</v>
      </c>
      <c r="Q365" s="13" t="s">
        <v>1487</v>
      </c>
      <c r="R365" s="21">
        <v>225</v>
      </c>
      <c r="S365" s="15" t="s">
        <v>1330</v>
      </c>
      <c r="T365" s="15" t="s">
        <v>1140</v>
      </c>
      <c r="U365" s="15" t="s">
        <v>1140</v>
      </c>
      <c r="V365" s="13" t="s">
        <v>476</v>
      </c>
      <c r="W365" s="20" t="s">
        <v>144</v>
      </c>
      <c r="X365" s="20"/>
      <c r="Y365" s="20"/>
      <c r="Z365" s="30" t="s">
        <v>145</v>
      </c>
      <c r="AA365" s="15">
        <v>0</v>
      </c>
      <c r="AB365" s="20">
        <v>0</v>
      </c>
      <c r="AC365" s="15">
        <v>0</v>
      </c>
      <c r="AD365" s="20">
        <f t="shared" si="273"/>
        <v>0</v>
      </c>
      <c r="AE365" s="15">
        <v>0</v>
      </c>
      <c r="AF365" s="15">
        <v>0</v>
      </c>
      <c r="AG365" s="15">
        <v>0</v>
      </c>
      <c r="AH365" s="15">
        <v>0</v>
      </c>
      <c r="AI365" s="15">
        <v>0</v>
      </c>
      <c r="AJ365" s="15">
        <v>0</v>
      </c>
      <c r="AK365" s="15">
        <v>0</v>
      </c>
      <c r="AL365" s="15">
        <v>0</v>
      </c>
      <c r="AM365" s="15">
        <v>0</v>
      </c>
      <c r="AN365" s="15">
        <v>0</v>
      </c>
      <c r="AO365" s="15">
        <v>0</v>
      </c>
      <c r="AP365" s="15">
        <v>0</v>
      </c>
      <c r="AQ365" s="15">
        <v>0</v>
      </c>
      <c r="AR365" s="15">
        <v>0</v>
      </c>
      <c r="AS365" s="15">
        <v>0</v>
      </c>
      <c r="AT365" s="15">
        <v>0</v>
      </c>
      <c r="AU365" s="15">
        <v>0</v>
      </c>
      <c r="AV365" s="15">
        <v>0</v>
      </c>
      <c r="AW365" s="15">
        <v>0</v>
      </c>
      <c r="AX365" s="15">
        <v>0</v>
      </c>
      <c r="AY365" s="15">
        <v>0</v>
      </c>
      <c r="AZ365" s="15">
        <v>0</v>
      </c>
      <c r="BA365" s="15">
        <v>0</v>
      </c>
      <c r="BB365" s="15">
        <v>0</v>
      </c>
      <c r="BC365" s="13" t="s">
        <v>145</v>
      </c>
      <c r="BD365" s="15">
        <v>0</v>
      </c>
      <c r="BE365" s="15">
        <v>0</v>
      </c>
      <c r="BF365" s="15">
        <v>0</v>
      </c>
      <c r="BG365" s="16">
        <f t="shared" si="274"/>
        <v>0</v>
      </c>
      <c r="BH365" s="16">
        <f t="shared" si="275"/>
        <v>0</v>
      </c>
      <c r="BI365" s="20">
        <f>Table1[[#This Row],[Check 2 Students Total]]*Table1[[#This Row],[Summer 2018 Price Check]]</f>
        <v>0</v>
      </c>
      <c r="BJ365" s="15">
        <v>0</v>
      </c>
      <c r="BK365" s="15">
        <v>0</v>
      </c>
      <c r="BL365" s="15">
        <v>0</v>
      </c>
      <c r="BM365" s="15">
        <v>0</v>
      </c>
      <c r="BN365" s="15">
        <v>0</v>
      </c>
      <c r="BO365" s="20">
        <f>Table1[[#This Row],[Summer 2018 Price Check]]*Table1[[#This Row],[Spring 2019 Students]]</f>
        <v>0</v>
      </c>
      <c r="BP365" s="16">
        <f t="shared" si="253"/>
        <v>0</v>
      </c>
      <c r="BQ365" s="20">
        <f t="shared" si="254"/>
        <v>0</v>
      </c>
      <c r="BR365" s="20" t="s">
        <v>145</v>
      </c>
      <c r="BS365" s="15" t="s">
        <v>1330</v>
      </c>
      <c r="BT365" s="15" t="s">
        <v>1140</v>
      </c>
      <c r="BU365" s="15" t="s">
        <v>1140</v>
      </c>
      <c r="BV365" s="15" t="str">
        <f t="shared" si="276"/>
        <v>110</v>
      </c>
      <c r="BW365" s="21" t="s">
        <v>1488</v>
      </c>
      <c r="BX365" s="20">
        <f t="shared" si="271"/>
        <v>24750</v>
      </c>
      <c r="BY365" s="13" t="s">
        <v>476</v>
      </c>
      <c r="BZ365" s="15">
        <v>0</v>
      </c>
      <c r="CA365" s="20">
        <f>Table1[[#This Row],[Check 3 Per Student Savings]]*BZ365</f>
        <v>0</v>
      </c>
      <c r="CB365" s="15">
        <v>0</v>
      </c>
      <c r="CC365" s="20">
        <f>Table1[[#This Row],[Check 3 Per Student Savings]]*CB365</f>
        <v>0</v>
      </c>
      <c r="CD365" s="15">
        <v>0</v>
      </c>
      <c r="CE365" s="20">
        <f>Table1[[#This Row],[Check 3 Per Student Savings]]*CD365</f>
        <v>0</v>
      </c>
      <c r="CF365" s="15">
        <f t="shared" si="256"/>
        <v>0</v>
      </c>
      <c r="CG365" s="20">
        <f t="shared" si="257"/>
        <v>0</v>
      </c>
      <c r="CH365" s="20" t="s">
        <v>145</v>
      </c>
      <c r="CI365" s="15" t="s">
        <v>1330</v>
      </c>
      <c r="CJ365" s="15" t="s">
        <v>1140</v>
      </c>
      <c r="CK365" s="15" t="s">
        <v>1140</v>
      </c>
      <c r="CL365" s="15">
        <f t="shared" si="258"/>
        <v>110</v>
      </c>
      <c r="CM365" s="20" t="s">
        <v>1488</v>
      </c>
      <c r="CN365" s="20">
        <f t="shared" si="259"/>
        <v>24750</v>
      </c>
      <c r="CO365" s="15">
        <v>0</v>
      </c>
      <c r="CP365" s="20">
        <f>Table1[[#This Row],[Check 4 Per Student Savings]]*CO365</f>
        <v>0</v>
      </c>
      <c r="CQ365" s="15" t="str">
        <f>IF(Table1[[#This Row],[Check 4 Status]]="Continued", Table1[[#This Row],[Check 4 Students Fall]], 0)</f>
        <v>40</v>
      </c>
      <c r="CR365" s="20">
        <f>Table1[[#This Row],[Check 4 Per Student Savings]]*CQ365</f>
        <v>9000</v>
      </c>
      <c r="CS365" s="15" t="str">
        <f>IF(Table1[[#This Row],[Check 4 Status]]="Continued", Table1[[#This Row],[Check 4 Students Spring]], 0)</f>
        <v>40</v>
      </c>
      <c r="CT365" s="20">
        <f>Table1[[#This Row],[Check 4 Per Student Savings]]*CS365</f>
        <v>9000</v>
      </c>
      <c r="CU365" s="89">
        <f t="shared" si="260"/>
        <v>80</v>
      </c>
      <c r="CV365" s="20">
        <f t="shared" si="261"/>
        <v>18000</v>
      </c>
      <c r="CW365" s="20" t="s">
        <v>145</v>
      </c>
      <c r="CX365" s="15" t="s">
        <v>1330</v>
      </c>
      <c r="CY365" s="15" t="s">
        <v>1140</v>
      </c>
      <c r="CZ365" s="15" t="s">
        <v>1140</v>
      </c>
      <c r="DA365" s="15">
        <f t="shared" si="262"/>
        <v>110</v>
      </c>
      <c r="DB365" s="20" t="s">
        <v>1488</v>
      </c>
      <c r="DC365" s="20">
        <f t="shared" si="263"/>
        <v>24750</v>
      </c>
      <c r="DD365" s="23" t="s">
        <v>497</v>
      </c>
      <c r="DE365" s="15" t="str">
        <f>IF(Table1[[#This Row],[Check 5 Status]]="Continued", Table1[[#This Row],[Check 5 Students Summer]], 0)</f>
        <v>30</v>
      </c>
      <c r="DF365" s="20">
        <f>Table1[[#This Row],[Check 5 Per Student Savings]]*DE365</f>
        <v>6750</v>
      </c>
      <c r="DG365" s="15" t="str">
        <f>IF(Table1[[#This Row],[Check 5 Status]]="Continued", Table1[[#This Row],[Check 5 Students Fall]], 0)</f>
        <v>40</v>
      </c>
      <c r="DH365" s="20">
        <f>Table1[[#This Row],[Check 5 Per Student Savings]]*DG365</f>
        <v>9000</v>
      </c>
      <c r="DI365" s="15" t="str">
        <f>IF(Table1[[#This Row],[Check 5 Status]]="Continued", Table1[[#This Row],[Check 5 Students Spring]], 0)</f>
        <v>40</v>
      </c>
      <c r="DJ365" s="20">
        <f>Table1[[#This Row],[Check 5 Per Student Savings]]*DI365</f>
        <v>9000</v>
      </c>
      <c r="DK365" s="15">
        <f t="shared" si="264"/>
        <v>110</v>
      </c>
      <c r="DL365" s="20">
        <f t="shared" si="265"/>
        <v>24750</v>
      </c>
      <c r="DM365" s="20" t="s">
        <v>145</v>
      </c>
      <c r="DN365" s="15" t="s">
        <v>1330</v>
      </c>
      <c r="DO365" s="15" t="s">
        <v>1140</v>
      </c>
      <c r="DP365" s="15" t="s">
        <v>1140</v>
      </c>
      <c r="DQ365" s="15">
        <f t="shared" si="266"/>
        <v>110</v>
      </c>
      <c r="DR365" s="20" t="s">
        <v>1488</v>
      </c>
      <c r="DS365" s="20">
        <f t="shared" si="267"/>
        <v>24750</v>
      </c>
      <c r="DT365" s="23" t="s">
        <v>497</v>
      </c>
      <c r="DU365" s="15" t="str">
        <f>IF(Table1[[#This Row],[Check 6 Status]]="Continued", Table1[[#This Row],[Check 6 Students Summer]], 0)</f>
        <v>30</v>
      </c>
      <c r="DV365" s="20">
        <f>Table1[[#This Row],[Check 6 Per Student Savings]]*DU365</f>
        <v>6750</v>
      </c>
      <c r="DW365" s="15" t="str">
        <f>IF(Table1[[#This Row],[Check 6 Status]]="Continued", Table1[[#This Row],[Check 6 Students Fall]], 0)</f>
        <v>40</v>
      </c>
      <c r="DX365" s="20">
        <f>Table1[[#This Row],[Check 6 Per Student Savings]]*DW365</f>
        <v>9000</v>
      </c>
      <c r="DY365" s="15" t="str">
        <f>IF(Table1[[#This Row],[Check 6 Status]]="Continued", Table1[[#This Row],[Check 6 Students Spring]], 0)</f>
        <v>40</v>
      </c>
      <c r="DZ365" s="20">
        <f>Table1[[#This Row],[Check 6 Per Student Savings]]*DY365</f>
        <v>9000</v>
      </c>
      <c r="EA365" s="15">
        <f t="shared" si="268"/>
        <v>110</v>
      </c>
      <c r="EB365" s="20">
        <f t="shared" si="269"/>
        <v>24750</v>
      </c>
      <c r="EC365"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300</v>
      </c>
      <c r="ED365"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67500</v>
      </c>
      <c r="EE365" s="30">
        <f>Table1[[#This Row],[Grand Total Savings]]/Table1[[#This Row],[Total Award]]</f>
        <v>6.25</v>
      </c>
      <c r="EH365" s="16"/>
      <c r="EI365" s="16"/>
      <c r="EJ365" s="59"/>
      <c r="EL365" s="16"/>
      <c r="EM365" s="20"/>
      <c r="EN365" s="20"/>
      <c r="FB365" s="13"/>
      <c r="FC365" s="13"/>
      <c r="FE365" s="20"/>
      <c r="FF365" s="15"/>
      <c r="FG365" s="15"/>
    </row>
    <row r="366" spans="1:163" x14ac:dyDescent="0.25">
      <c r="A366" s="116">
        <v>499</v>
      </c>
      <c r="B366" s="125" t="s">
        <v>1415</v>
      </c>
      <c r="C366" s="23" t="s">
        <v>2</v>
      </c>
      <c r="D366" s="71" t="s">
        <v>134</v>
      </c>
      <c r="E366" s="58" t="s">
        <v>534</v>
      </c>
      <c r="F366" s="52">
        <v>8600</v>
      </c>
      <c r="G366" s="23" t="s">
        <v>1270</v>
      </c>
      <c r="H366" s="28" t="s">
        <v>1489</v>
      </c>
      <c r="I366" s="28" t="s">
        <v>1490</v>
      </c>
      <c r="J366" s="28" t="s">
        <v>310</v>
      </c>
      <c r="K366" s="28" t="s">
        <v>311</v>
      </c>
      <c r="L366" s="28" t="s">
        <v>162</v>
      </c>
      <c r="M366" s="13" t="e">
        <f>_xlfn.XLOOKUP(Table1[[#This Row],[Grant '#]],#REF!,#REF!, " ")</f>
        <v>#REF!</v>
      </c>
      <c r="N366" s="13" t="e">
        <f>_xlfn.XLOOKUP(Table1[[#This Row],[Grant '#]],#REF!,#REF!, " ")</f>
        <v>#REF!</v>
      </c>
      <c r="O366" s="13" t="e" cm="1">
        <f t="array" ref="O366">_xlfn.XLOOKUP(Table1[[#This Row],[Grant '#]],#REF!,#REF!, "Not Found")</f>
        <v>#REF!</v>
      </c>
      <c r="P366" s="130">
        <v>165000</v>
      </c>
      <c r="Q366" s="13">
        <v>900</v>
      </c>
      <c r="R366" s="21">
        <v>200</v>
      </c>
      <c r="S366" s="15">
        <v>25</v>
      </c>
      <c r="T366" s="15">
        <v>600</v>
      </c>
      <c r="U366" s="15">
        <v>200</v>
      </c>
      <c r="V366" s="13" t="s">
        <v>1116</v>
      </c>
      <c r="W366" s="20" t="s">
        <v>144</v>
      </c>
      <c r="X366" s="20"/>
      <c r="Y366" s="20"/>
      <c r="Z366" s="30" t="s">
        <v>145</v>
      </c>
      <c r="AA366" s="15">
        <v>0</v>
      </c>
      <c r="AB366" s="20">
        <v>0</v>
      </c>
      <c r="AC366" s="15">
        <v>0</v>
      </c>
      <c r="AD366" s="20">
        <f t="shared" si="273"/>
        <v>0</v>
      </c>
      <c r="AE366" s="15">
        <v>0</v>
      </c>
      <c r="AF366" s="15">
        <v>0</v>
      </c>
      <c r="AG366" s="15">
        <v>0</v>
      </c>
      <c r="AH366" s="15">
        <v>0</v>
      </c>
      <c r="AI366" s="15">
        <v>0</v>
      </c>
      <c r="AJ366" s="15">
        <v>0</v>
      </c>
      <c r="AK366" s="15">
        <v>0</v>
      </c>
      <c r="AL366" s="15">
        <v>0</v>
      </c>
      <c r="AM366" s="15">
        <v>0</v>
      </c>
      <c r="AN366" s="15">
        <v>0</v>
      </c>
      <c r="AO366" s="15">
        <v>0</v>
      </c>
      <c r="AP366" s="15">
        <v>0</v>
      </c>
      <c r="AQ366" s="15">
        <v>0</v>
      </c>
      <c r="AR366" s="15">
        <v>0</v>
      </c>
      <c r="AS366" s="15">
        <v>0</v>
      </c>
      <c r="AT366" s="15">
        <v>0</v>
      </c>
      <c r="AU366" s="15">
        <v>0</v>
      </c>
      <c r="AV366" s="15">
        <v>0</v>
      </c>
      <c r="AW366" s="15">
        <v>0</v>
      </c>
      <c r="AX366" s="15">
        <v>0</v>
      </c>
      <c r="AY366" s="15">
        <v>0</v>
      </c>
      <c r="AZ366" s="15">
        <v>0</v>
      </c>
      <c r="BA366" s="15">
        <v>0</v>
      </c>
      <c r="BB366" s="15">
        <v>0</v>
      </c>
      <c r="BC366" s="13" t="s">
        <v>145</v>
      </c>
      <c r="BD366" s="15">
        <v>0</v>
      </c>
      <c r="BE366" s="15">
        <v>0</v>
      </c>
      <c r="BF366" s="15">
        <v>0</v>
      </c>
      <c r="BG366" s="16">
        <f t="shared" si="274"/>
        <v>0</v>
      </c>
      <c r="BH366" s="16">
        <f t="shared" si="275"/>
        <v>0</v>
      </c>
      <c r="BI366" s="20">
        <f>Table1[[#This Row],[Check 2 Students Total]]*Table1[[#This Row],[Summer 2018 Price Check]]</f>
        <v>0</v>
      </c>
      <c r="BJ366" s="15">
        <v>0</v>
      </c>
      <c r="BK366" s="15">
        <v>0</v>
      </c>
      <c r="BL366" s="15">
        <v>0</v>
      </c>
      <c r="BM366" s="15">
        <v>0</v>
      </c>
      <c r="BN366" s="15">
        <v>0</v>
      </c>
      <c r="BO366" s="20">
        <f>Table1[[#This Row],[Summer 2018 Price Check]]*Table1[[#This Row],[Spring 2019 Students]]</f>
        <v>0</v>
      </c>
      <c r="BP366" s="16">
        <f t="shared" si="253"/>
        <v>0</v>
      </c>
      <c r="BQ366" s="20">
        <f t="shared" si="254"/>
        <v>0</v>
      </c>
      <c r="BR366" s="20" t="s">
        <v>145</v>
      </c>
      <c r="BS366" s="15">
        <v>25</v>
      </c>
      <c r="BT366" s="15">
        <v>600</v>
      </c>
      <c r="BU366" s="15">
        <v>200</v>
      </c>
      <c r="BV366" s="15">
        <f t="shared" si="276"/>
        <v>900</v>
      </c>
      <c r="BW366" s="21">
        <v>200</v>
      </c>
      <c r="BX366" s="20">
        <f t="shared" si="271"/>
        <v>180000</v>
      </c>
      <c r="BY366" s="13" t="s">
        <v>1116</v>
      </c>
      <c r="BZ366" s="15">
        <v>0</v>
      </c>
      <c r="CA366" s="20">
        <f>Table1[[#This Row],[Check 3 Per Student Savings]]*BZ366</f>
        <v>0</v>
      </c>
      <c r="CB366" s="15">
        <v>0</v>
      </c>
      <c r="CC366" s="20">
        <f>Table1[[#This Row],[Check 3 Per Student Savings]]*CB366</f>
        <v>0</v>
      </c>
      <c r="CD366" s="15">
        <f>IF(Table1[[#This Row],[Check 3 Status]]="Continued", Table1[[#This Row],[Check 3 Students Spring]], 0)</f>
        <v>200</v>
      </c>
      <c r="CE366" s="20">
        <f>Table1[[#This Row],[Check 3 Per Student Savings]]*CD366</f>
        <v>40000</v>
      </c>
      <c r="CF366" s="15">
        <f t="shared" si="256"/>
        <v>200</v>
      </c>
      <c r="CG366" s="20">
        <f t="shared" si="257"/>
        <v>40000</v>
      </c>
      <c r="CH366" s="20" t="s">
        <v>145</v>
      </c>
      <c r="CI366" s="15">
        <v>25</v>
      </c>
      <c r="CJ366" s="15">
        <v>600</v>
      </c>
      <c r="CK366" s="15">
        <v>200</v>
      </c>
      <c r="CL366" s="15">
        <f t="shared" si="258"/>
        <v>825</v>
      </c>
      <c r="CM366" s="20">
        <v>200</v>
      </c>
      <c r="CN366" s="20">
        <f t="shared" si="259"/>
        <v>165000</v>
      </c>
      <c r="CO366" s="15">
        <f>IF(Table1[[#This Row],[Check 4 Status]]="Continued", Table1[[#This Row],[Check 4 Students Summer]], 0)</f>
        <v>25</v>
      </c>
      <c r="CP366" s="20">
        <f>Table1[[#This Row],[Check 4 Per Student Savings]]*CO366</f>
        <v>5000</v>
      </c>
      <c r="CQ366" s="15">
        <f>IF(Table1[[#This Row],[Check 4 Status]]="Continued", Table1[[#This Row],[Check 4 Students Fall]], 0)</f>
        <v>600</v>
      </c>
      <c r="CR366" s="20">
        <f>Table1[[#This Row],[Check 4 Per Student Savings]]*CQ366</f>
        <v>120000</v>
      </c>
      <c r="CS366" s="15">
        <f>IF(Table1[[#This Row],[Check 4 Status]]="Continued", Table1[[#This Row],[Check 4 Students Spring]], 0)</f>
        <v>200</v>
      </c>
      <c r="CT366" s="20">
        <f>Table1[[#This Row],[Check 4 Per Student Savings]]*CS366</f>
        <v>40000</v>
      </c>
      <c r="CU366" s="89">
        <f t="shared" si="260"/>
        <v>825</v>
      </c>
      <c r="CV366" s="20">
        <f t="shared" si="261"/>
        <v>165000</v>
      </c>
      <c r="CW366" s="20" t="s">
        <v>155</v>
      </c>
      <c r="CX366" s="15">
        <v>25</v>
      </c>
      <c r="CY366" s="15">
        <v>600</v>
      </c>
      <c r="CZ366" s="15">
        <v>200</v>
      </c>
      <c r="DA366" s="15">
        <f t="shared" si="262"/>
        <v>825</v>
      </c>
      <c r="DB366" s="20">
        <v>200</v>
      </c>
      <c r="DC366" s="20">
        <f t="shared" si="263"/>
        <v>165000</v>
      </c>
      <c r="DD366" s="23" t="s">
        <v>1270</v>
      </c>
      <c r="DE366" s="15">
        <f>IF(Table1[[#This Row],[Check 5 Status]]="Continued", Table1[[#This Row],[Check 5 Students Summer]], 0)</f>
        <v>0</v>
      </c>
      <c r="DF366" s="20">
        <f>Table1[[#This Row],[Check 5 Per Student Savings]]*DE366</f>
        <v>0</v>
      </c>
      <c r="DG366" s="15">
        <f>IF(Table1[[#This Row],[Check 5 Status]]="Continued", Table1[[#This Row],[Check 5 Students Fall]], 0)</f>
        <v>0</v>
      </c>
      <c r="DH366" s="20">
        <f>Table1[[#This Row],[Check 5 Per Student Savings]]*DG366</f>
        <v>0</v>
      </c>
      <c r="DI366" s="15">
        <f>IF(Table1[[#This Row],[Check 5 Status]]="Continued", Table1[[#This Row],[Check 5 Students Spring]], 0)</f>
        <v>0</v>
      </c>
      <c r="DJ366" s="20">
        <f>Table1[[#This Row],[Check 5 Per Student Savings]]*DI366</f>
        <v>0</v>
      </c>
      <c r="DK366" s="15">
        <f t="shared" si="264"/>
        <v>0</v>
      </c>
      <c r="DL366" s="20">
        <f t="shared" si="265"/>
        <v>0</v>
      </c>
      <c r="DM366" s="20" t="s">
        <v>155</v>
      </c>
      <c r="DN366" s="15">
        <v>25</v>
      </c>
      <c r="DO366" s="15">
        <v>600</v>
      </c>
      <c r="DP366" s="15">
        <v>200</v>
      </c>
      <c r="DQ366" s="15">
        <f t="shared" si="266"/>
        <v>825</v>
      </c>
      <c r="DR366" s="20">
        <v>200</v>
      </c>
      <c r="DS366" s="20">
        <f t="shared" si="267"/>
        <v>165000</v>
      </c>
      <c r="DT366" s="23" t="s">
        <v>1270</v>
      </c>
      <c r="DU366" s="15">
        <f>IF(Table1[[#This Row],[Check 6 Status]]="Continued", Table1[[#This Row],[Check 6 Students Summer]], 0)</f>
        <v>0</v>
      </c>
      <c r="DV366" s="20">
        <f>Table1[[#This Row],[Check 6 Per Student Savings]]*DU366</f>
        <v>0</v>
      </c>
      <c r="DW366" s="15">
        <f>IF(Table1[[#This Row],[Check 6 Status]]="Continued", Table1[[#This Row],[Check 6 Students Fall]], 0)</f>
        <v>0</v>
      </c>
      <c r="DX366" s="20">
        <f>Table1[[#This Row],[Check 6 Per Student Savings]]*DW366</f>
        <v>0</v>
      </c>
      <c r="DY366" s="15">
        <f>IF(Table1[[#This Row],[Check 6 Status]]="Continued", Table1[[#This Row],[Check 6 Students Spring]], 0)</f>
        <v>0</v>
      </c>
      <c r="DZ366" s="20">
        <f>Table1[[#This Row],[Check 6 Per Student Savings]]*DY366</f>
        <v>0</v>
      </c>
      <c r="EA366" s="15">
        <f t="shared" si="268"/>
        <v>0</v>
      </c>
      <c r="EB366" s="20">
        <f t="shared" si="269"/>
        <v>0</v>
      </c>
      <c r="EC366"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1025</v>
      </c>
      <c r="ED366"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205000</v>
      </c>
      <c r="EE366" s="30">
        <f>Table1[[#This Row],[Grand Total Savings]]/Table1[[#This Row],[Total Award]]</f>
        <v>23.837209302325583</v>
      </c>
      <c r="EH366" s="16"/>
      <c r="EI366" s="16"/>
      <c r="EJ366" s="59"/>
      <c r="EL366" s="16"/>
      <c r="EM366" s="20"/>
      <c r="EN366" s="20"/>
      <c r="FB366" s="13"/>
      <c r="FC366" s="13"/>
      <c r="FE366" s="20"/>
      <c r="FF366" s="15"/>
      <c r="FG366" s="15"/>
    </row>
    <row r="367" spans="1:163" x14ac:dyDescent="0.25">
      <c r="A367" s="116">
        <v>501</v>
      </c>
      <c r="B367" s="125" t="s">
        <v>1415</v>
      </c>
      <c r="C367" s="23" t="s">
        <v>2</v>
      </c>
      <c r="D367" s="71" t="s">
        <v>134</v>
      </c>
      <c r="E367" s="60" t="s">
        <v>147</v>
      </c>
      <c r="F367" s="52">
        <v>10800</v>
      </c>
      <c r="G367" s="23" t="s">
        <v>476</v>
      </c>
      <c r="H367" s="28" t="s">
        <v>1491</v>
      </c>
      <c r="I367" s="28" t="s">
        <v>1492</v>
      </c>
      <c r="J367" s="28" t="s">
        <v>1493</v>
      </c>
      <c r="K367" s="28" t="s">
        <v>1494</v>
      </c>
      <c r="L367" s="28" t="s">
        <v>188</v>
      </c>
      <c r="M367" s="13" t="e">
        <f>_xlfn.XLOOKUP(Table1[[#This Row],[Grant '#]],#REF!,#REF!, " ")</f>
        <v>#REF!</v>
      </c>
      <c r="N367" s="13" t="e">
        <f>_xlfn.XLOOKUP(Table1[[#This Row],[Grant '#]],#REF!,#REF!, " ")</f>
        <v>#REF!</v>
      </c>
      <c r="O367" s="13" t="e" cm="1">
        <f t="array" ref="O367">_xlfn.XLOOKUP(Table1[[#This Row],[Grant '#]],#REF!,#REF!, "Not Found")</f>
        <v>#REF!</v>
      </c>
      <c r="P367" s="129">
        <v>45195.8</v>
      </c>
      <c r="Q367" s="13" t="s">
        <v>1303</v>
      </c>
      <c r="R367" s="22" t="s">
        <v>1495</v>
      </c>
      <c r="S367" s="15">
        <v>20</v>
      </c>
      <c r="T367" s="15" t="s">
        <v>1496</v>
      </c>
      <c r="U367" s="15" t="s">
        <v>1497</v>
      </c>
      <c r="V367" s="13" t="s">
        <v>476</v>
      </c>
      <c r="W367" s="20" t="s">
        <v>144</v>
      </c>
      <c r="X367" s="20"/>
      <c r="Y367" s="20"/>
      <c r="Z367" s="30" t="s">
        <v>145</v>
      </c>
      <c r="AA367" s="15">
        <v>0</v>
      </c>
      <c r="AB367" s="20">
        <v>0</v>
      </c>
      <c r="AC367" s="15">
        <v>0</v>
      </c>
      <c r="AD367" s="20">
        <f t="shared" si="273"/>
        <v>0</v>
      </c>
      <c r="AE367" s="15">
        <v>0</v>
      </c>
      <c r="AF367" s="15">
        <v>0</v>
      </c>
      <c r="AG367" s="15">
        <v>0</v>
      </c>
      <c r="AH367" s="15">
        <v>0</v>
      </c>
      <c r="AI367" s="15">
        <v>0</v>
      </c>
      <c r="AJ367" s="15">
        <v>0</v>
      </c>
      <c r="AK367" s="15">
        <v>0</v>
      </c>
      <c r="AL367" s="15">
        <v>0</v>
      </c>
      <c r="AM367" s="15">
        <v>0</v>
      </c>
      <c r="AN367" s="15">
        <v>0</v>
      </c>
      <c r="AO367" s="15">
        <v>0</v>
      </c>
      <c r="AP367" s="15">
        <v>0</v>
      </c>
      <c r="AQ367" s="15">
        <v>0</v>
      </c>
      <c r="AR367" s="15">
        <v>0</v>
      </c>
      <c r="AS367" s="15">
        <v>0</v>
      </c>
      <c r="AT367" s="15">
        <v>0</v>
      </c>
      <c r="AU367" s="15">
        <v>0</v>
      </c>
      <c r="AV367" s="15">
        <v>0</v>
      </c>
      <c r="AW367" s="15">
        <v>0</v>
      </c>
      <c r="AX367" s="15">
        <v>0</v>
      </c>
      <c r="AY367" s="15">
        <v>0</v>
      </c>
      <c r="AZ367" s="15">
        <v>0</v>
      </c>
      <c r="BA367" s="15">
        <v>0</v>
      </c>
      <c r="BB367" s="15">
        <v>0</v>
      </c>
      <c r="BC367" s="13" t="s">
        <v>145</v>
      </c>
      <c r="BD367" s="15">
        <v>0</v>
      </c>
      <c r="BE367" s="15">
        <v>0</v>
      </c>
      <c r="BF367" s="15">
        <v>0</v>
      </c>
      <c r="BG367" s="16">
        <f t="shared" si="274"/>
        <v>0</v>
      </c>
      <c r="BH367" s="16">
        <f t="shared" si="275"/>
        <v>0</v>
      </c>
      <c r="BI367" s="20">
        <f>Table1[[#This Row],[Check 2 Students Total]]*Table1[[#This Row],[Summer 2018 Price Check]]</f>
        <v>0</v>
      </c>
      <c r="BJ367" s="15">
        <v>0</v>
      </c>
      <c r="BK367" s="15">
        <v>0</v>
      </c>
      <c r="BL367" s="15">
        <v>0</v>
      </c>
      <c r="BM367" s="15">
        <v>0</v>
      </c>
      <c r="BN367" s="15">
        <v>0</v>
      </c>
      <c r="BO367" s="20">
        <f>Table1[[#This Row],[Summer 2018 Price Check]]*Table1[[#This Row],[Spring 2019 Students]]</f>
        <v>0</v>
      </c>
      <c r="BP367" s="16">
        <f t="shared" si="253"/>
        <v>0</v>
      </c>
      <c r="BQ367" s="20">
        <f t="shared" si="254"/>
        <v>0</v>
      </c>
      <c r="BR367" s="20" t="s">
        <v>145</v>
      </c>
      <c r="BS367" s="15">
        <v>20</v>
      </c>
      <c r="BT367" s="15" t="s">
        <v>1496</v>
      </c>
      <c r="BU367" s="15" t="s">
        <v>1497</v>
      </c>
      <c r="BV367" s="15" t="str">
        <f t="shared" si="276"/>
        <v>90</v>
      </c>
      <c r="BW367" s="22" t="s">
        <v>1495</v>
      </c>
      <c r="BX367" s="20">
        <f t="shared" si="271"/>
        <v>31289.4</v>
      </c>
      <c r="BY367" s="13" t="s">
        <v>476</v>
      </c>
      <c r="BZ367" s="15">
        <v>0</v>
      </c>
      <c r="CA367" s="20">
        <f>Table1[[#This Row],[Check 3 Per Student Savings]]*BZ367</f>
        <v>0</v>
      </c>
      <c r="CB367" s="15">
        <v>0</v>
      </c>
      <c r="CC367" s="20">
        <f>Table1[[#This Row],[Check 3 Per Student Savings]]*CB367</f>
        <v>0</v>
      </c>
      <c r="CD367" s="15">
        <v>0</v>
      </c>
      <c r="CE367" s="20">
        <f>Table1[[#This Row],[Check 3 Per Student Savings]]*CD367</f>
        <v>0</v>
      </c>
      <c r="CF367" s="15">
        <f t="shared" si="256"/>
        <v>0</v>
      </c>
      <c r="CG367" s="20">
        <f t="shared" si="257"/>
        <v>0</v>
      </c>
      <c r="CH367" s="20" t="s">
        <v>145</v>
      </c>
      <c r="CI367" s="15">
        <v>20</v>
      </c>
      <c r="CJ367" s="15" t="s">
        <v>1496</v>
      </c>
      <c r="CK367" s="15" t="s">
        <v>1497</v>
      </c>
      <c r="CL367" s="15">
        <f t="shared" si="258"/>
        <v>130</v>
      </c>
      <c r="CM367" s="20" t="s">
        <v>1495</v>
      </c>
      <c r="CN367" s="20">
        <f t="shared" si="259"/>
        <v>45195.8</v>
      </c>
      <c r="CO367" s="15">
        <v>0</v>
      </c>
      <c r="CP367" s="20">
        <f>Table1[[#This Row],[Check 4 Per Student Savings]]*CO367</f>
        <v>0</v>
      </c>
      <c r="CQ367" s="15" t="str">
        <f>IF(Table1[[#This Row],[Check 4 Status]]="Continued", Table1[[#This Row],[Check 4 Students Fall]], 0)</f>
        <v>65</v>
      </c>
      <c r="CR367" s="20">
        <f>Table1[[#This Row],[Check 4 Per Student Savings]]*CQ367</f>
        <v>22597.9</v>
      </c>
      <c r="CS367" s="15" t="str">
        <f>IF(Table1[[#This Row],[Check 4 Status]]="Continued", Table1[[#This Row],[Check 4 Students Spring]], 0)</f>
        <v>45</v>
      </c>
      <c r="CT367" s="20">
        <f>Table1[[#This Row],[Check 4 Per Student Savings]]*CS367</f>
        <v>15644.7</v>
      </c>
      <c r="CU367" s="89">
        <f t="shared" si="260"/>
        <v>110</v>
      </c>
      <c r="CV367" s="20">
        <f t="shared" si="261"/>
        <v>38242.600000000006</v>
      </c>
      <c r="CW367" s="20" t="s">
        <v>155</v>
      </c>
      <c r="CX367" s="15">
        <v>20</v>
      </c>
      <c r="CY367" s="15" t="s">
        <v>1496</v>
      </c>
      <c r="CZ367" s="15" t="s">
        <v>1497</v>
      </c>
      <c r="DA367" s="15">
        <f t="shared" si="262"/>
        <v>130</v>
      </c>
      <c r="DB367" s="20" t="s">
        <v>1495</v>
      </c>
      <c r="DC367" s="20">
        <f t="shared" si="263"/>
        <v>45195.8</v>
      </c>
      <c r="DD367" s="23" t="s">
        <v>476</v>
      </c>
      <c r="DE367" s="15">
        <f>IF(Table1[[#This Row],[Check 5 Status]]="Continued", Table1[[#This Row],[Check 5 Students Summer]], 0)</f>
        <v>0</v>
      </c>
      <c r="DF367" s="20">
        <f>Table1[[#This Row],[Check 5 Per Student Savings]]*DE367</f>
        <v>0</v>
      </c>
      <c r="DG367" s="15">
        <f>IF(Table1[[#This Row],[Check 5 Status]]="Continued", Table1[[#This Row],[Check 5 Students Fall]], 0)</f>
        <v>0</v>
      </c>
      <c r="DH367" s="20">
        <f>Table1[[#This Row],[Check 5 Per Student Savings]]*DG367</f>
        <v>0</v>
      </c>
      <c r="DI367" s="15">
        <f>IF(Table1[[#This Row],[Check 5 Status]]="Continued", Table1[[#This Row],[Check 5 Students Spring]], 0)</f>
        <v>0</v>
      </c>
      <c r="DJ367" s="20">
        <f>Table1[[#This Row],[Check 5 Per Student Savings]]*DI367</f>
        <v>0</v>
      </c>
      <c r="DK367" s="15">
        <f t="shared" si="264"/>
        <v>0</v>
      </c>
      <c r="DL367" s="20">
        <f t="shared" si="265"/>
        <v>0</v>
      </c>
      <c r="DM367" s="20" t="s">
        <v>155</v>
      </c>
      <c r="DN367" s="15">
        <v>20</v>
      </c>
      <c r="DO367" s="15" t="s">
        <v>1496</v>
      </c>
      <c r="DP367" s="15" t="s">
        <v>1497</v>
      </c>
      <c r="DQ367" s="15">
        <f t="shared" si="266"/>
        <v>130</v>
      </c>
      <c r="DR367" s="20" t="s">
        <v>1495</v>
      </c>
      <c r="DS367" s="20">
        <f t="shared" si="267"/>
        <v>45195.8</v>
      </c>
      <c r="DT367" s="23" t="s">
        <v>476</v>
      </c>
      <c r="DU367" s="15">
        <f>IF(Table1[[#This Row],[Check 6 Status]]="Continued", Table1[[#This Row],[Check 6 Students Summer]], 0)</f>
        <v>0</v>
      </c>
      <c r="DV367" s="20">
        <f>Table1[[#This Row],[Check 6 Per Student Savings]]*DU367</f>
        <v>0</v>
      </c>
      <c r="DW367" s="15">
        <f>IF(Table1[[#This Row],[Check 6 Status]]="Continued", Table1[[#This Row],[Check 6 Students Fall]], 0)</f>
        <v>0</v>
      </c>
      <c r="DX367" s="20">
        <f>Table1[[#This Row],[Check 6 Per Student Savings]]*DW367</f>
        <v>0</v>
      </c>
      <c r="DY367" s="15">
        <f>IF(Table1[[#This Row],[Check 6 Status]]="Continued", Table1[[#This Row],[Check 6 Students Spring]], 0)</f>
        <v>0</v>
      </c>
      <c r="DZ367" s="20">
        <f>Table1[[#This Row],[Check 6 Per Student Savings]]*DY367</f>
        <v>0</v>
      </c>
      <c r="EA367" s="15">
        <f t="shared" si="268"/>
        <v>0</v>
      </c>
      <c r="EB367" s="20">
        <f t="shared" si="269"/>
        <v>0</v>
      </c>
      <c r="EC367"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110</v>
      </c>
      <c r="ED367"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38242.600000000006</v>
      </c>
      <c r="EE367" s="30">
        <f>Table1[[#This Row],[Grand Total Savings]]/Table1[[#This Row],[Total Award]]</f>
        <v>3.5409814814814822</v>
      </c>
      <c r="EH367" s="16"/>
      <c r="EI367" s="16"/>
      <c r="EJ367" s="59"/>
      <c r="EL367" s="16"/>
      <c r="EM367" s="20"/>
      <c r="EN367" s="20"/>
      <c r="FB367" s="13"/>
      <c r="FC367" s="13"/>
      <c r="FE367" s="20"/>
      <c r="FF367" s="15"/>
      <c r="FG367" s="15"/>
    </row>
    <row r="368" spans="1:163" x14ac:dyDescent="0.25">
      <c r="A368" s="116" t="s">
        <v>1498</v>
      </c>
      <c r="B368" s="125" t="s">
        <v>1415</v>
      </c>
      <c r="C368" s="23" t="s">
        <v>2</v>
      </c>
      <c r="D368" s="13" t="s">
        <v>856</v>
      </c>
      <c r="E368" s="124" t="s">
        <v>285</v>
      </c>
      <c r="F368" s="52">
        <v>4800</v>
      </c>
      <c r="G368" s="23" t="s">
        <v>1270</v>
      </c>
      <c r="H368" s="28" t="s">
        <v>1018</v>
      </c>
      <c r="I368" s="28" t="s">
        <v>1019</v>
      </c>
      <c r="J368" s="28" t="s">
        <v>1499</v>
      </c>
      <c r="K368" s="28" t="s">
        <v>1500</v>
      </c>
      <c r="L368" s="28" t="s">
        <v>201</v>
      </c>
      <c r="M368" s="13" t="s">
        <v>857</v>
      </c>
      <c r="N368" s="13" t="s">
        <v>857</v>
      </c>
      <c r="O368" s="13" t="s">
        <v>857</v>
      </c>
      <c r="P368" s="128">
        <v>0</v>
      </c>
      <c r="Q368" s="15">
        <v>0</v>
      </c>
      <c r="R368" s="131">
        <v>0</v>
      </c>
      <c r="S368" s="15">
        <v>0</v>
      </c>
      <c r="T368" s="15">
        <v>0</v>
      </c>
      <c r="U368" s="15">
        <v>0</v>
      </c>
      <c r="V368" s="13" t="s">
        <v>1270</v>
      </c>
      <c r="W368" s="20" t="s">
        <v>144</v>
      </c>
      <c r="X368" s="20"/>
      <c r="Y368" s="20"/>
      <c r="Z368" s="30" t="s">
        <v>145</v>
      </c>
      <c r="AA368" s="15">
        <v>0</v>
      </c>
      <c r="AB368" s="20">
        <v>0</v>
      </c>
      <c r="AC368" s="15">
        <v>0</v>
      </c>
      <c r="AD368" s="20">
        <f t="shared" si="273"/>
        <v>0</v>
      </c>
      <c r="AE368" s="15">
        <v>0</v>
      </c>
      <c r="AF368" s="15">
        <v>0</v>
      </c>
      <c r="AG368" s="15">
        <v>0</v>
      </c>
      <c r="AH368" s="15">
        <v>0</v>
      </c>
      <c r="AI368" s="15">
        <v>0</v>
      </c>
      <c r="AJ368" s="15">
        <v>0</v>
      </c>
      <c r="AK368" s="15">
        <v>0</v>
      </c>
      <c r="AL368" s="15">
        <v>0</v>
      </c>
      <c r="AM368" s="15">
        <v>0</v>
      </c>
      <c r="AN368" s="15">
        <v>0</v>
      </c>
      <c r="AO368" s="15">
        <v>0</v>
      </c>
      <c r="AP368" s="15">
        <v>0</v>
      </c>
      <c r="AQ368" s="15">
        <v>0</v>
      </c>
      <c r="AR368" s="15">
        <v>0</v>
      </c>
      <c r="AS368" s="15">
        <v>0</v>
      </c>
      <c r="AT368" s="15">
        <v>0</v>
      </c>
      <c r="AU368" s="15">
        <v>0</v>
      </c>
      <c r="AV368" s="15">
        <v>0</v>
      </c>
      <c r="AW368" s="15">
        <v>0</v>
      </c>
      <c r="AX368" s="15">
        <v>0</v>
      </c>
      <c r="AY368" s="15">
        <v>0</v>
      </c>
      <c r="AZ368" s="15">
        <v>0</v>
      </c>
      <c r="BA368" s="15">
        <v>0</v>
      </c>
      <c r="BB368" s="15">
        <v>0</v>
      </c>
      <c r="BC368" s="13" t="s">
        <v>145</v>
      </c>
      <c r="BD368" s="15">
        <v>0</v>
      </c>
      <c r="BE368" s="15">
        <v>0</v>
      </c>
      <c r="BF368" s="15">
        <v>0</v>
      </c>
      <c r="BG368" s="16">
        <f t="shared" si="274"/>
        <v>0</v>
      </c>
      <c r="BH368" s="16">
        <f t="shared" si="275"/>
        <v>0</v>
      </c>
      <c r="BI368" s="20">
        <f>Table1[[#This Row],[Check 2 Students Total]]*Table1[[#This Row],[Summer 2018 Price Check]]</f>
        <v>0</v>
      </c>
      <c r="BJ368" s="15">
        <v>0</v>
      </c>
      <c r="BK368" s="15">
        <v>0</v>
      </c>
      <c r="BL368" s="15">
        <v>0</v>
      </c>
      <c r="BM368" s="15">
        <v>0</v>
      </c>
      <c r="BN368" s="15">
        <v>0</v>
      </c>
      <c r="BO368" s="20">
        <f>Table1[[#This Row],[Summer 2018 Price Check]]*Table1[[#This Row],[Spring 2019 Students]]</f>
        <v>0</v>
      </c>
      <c r="BP368" s="16">
        <f t="shared" si="253"/>
        <v>0</v>
      </c>
      <c r="BQ368" s="20">
        <f t="shared" si="254"/>
        <v>0</v>
      </c>
      <c r="BR368" s="20" t="s">
        <v>858</v>
      </c>
      <c r="BS368" s="15">
        <v>0</v>
      </c>
      <c r="BT368" s="15">
        <v>0</v>
      </c>
      <c r="BU368" s="15">
        <v>0</v>
      </c>
      <c r="BV368" s="15">
        <v>0</v>
      </c>
      <c r="BW368" s="128">
        <v>0</v>
      </c>
      <c r="BX368" s="20">
        <f t="shared" si="271"/>
        <v>0</v>
      </c>
      <c r="BY368" s="13" t="s">
        <v>1270</v>
      </c>
      <c r="BZ368" s="15">
        <f>IF(Table1[[#This Row],[Check 3 Status]]="Continued", Table1[[#This Row],[Check 3 Students Summer]], 0)</f>
        <v>0</v>
      </c>
      <c r="CA368" s="20">
        <f>Table1[[#This Row],[Check 3 Per Student Savings]]*BZ368</f>
        <v>0</v>
      </c>
      <c r="CB368" s="15">
        <f>IF(Table1[[#This Row],[Check 3 Status]]="Continued", Table1[[#This Row],[Check 3 Students Fall]], 0)</f>
        <v>0</v>
      </c>
      <c r="CC368" s="20">
        <f>Table1[[#This Row],[Check 3 Per Student Savings]]*CB368</f>
        <v>0</v>
      </c>
      <c r="CD368" s="15">
        <f>IF(Table1[[#This Row],[Check 3 Status]]="Continued", Table1[[#This Row],[Check 3 Students Spring]], 0)</f>
        <v>0</v>
      </c>
      <c r="CE368" s="20">
        <f>Table1[[#This Row],[Check 3 Per Student Savings]]*CD368</f>
        <v>0</v>
      </c>
      <c r="CF368" s="15">
        <f t="shared" si="256"/>
        <v>0</v>
      </c>
      <c r="CG368" s="20">
        <f t="shared" si="257"/>
        <v>0</v>
      </c>
      <c r="CH368" s="20" t="s">
        <v>858</v>
      </c>
      <c r="CI368" s="15">
        <v>0</v>
      </c>
      <c r="CJ368" s="15">
        <v>0</v>
      </c>
      <c r="CK368" s="15">
        <v>0</v>
      </c>
      <c r="CL368" s="15">
        <f t="shared" si="258"/>
        <v>0</v>
      </c>
      <c r="CM368" s="20">
        <v>0</v>
      </c>
      <c r="CN368" s="20">
        <f t="shared" si="259"/>
        <v>0</v>
      </c>
      <c r="CO368" s="15">
        <f>IF(Table1[[#This Row],[Check 4 Status]]="Continued", Table1[[#This Row],[Check 4 Students Summer]], 0)</f>
        <v>0</v>
      </c>
      <c r="CP368" s="20">
        <f>Table1[[#This Row],[Check 4 Per Student Savings]]*CO368</f>
        <v>0</v>
      </c>
      <c r="CQ368" s="15">
        <f>IF(Table1[[#This Row],[Check 4 Status]]="Continued", Table1[[#This Row],[Check 4 Students Fall]], 0)</f>
        <v>0</v>
      </c>
      <c r="CR368" s="20">
        <f>Table1[[#This Row],[Check 4 Per Student Savings]]*CQ368</f>
        <v>0</v>
      </c>
      <c r="CS368" s="15">
        <f>IF(Table1[[#This Row],[Check 4 Status]]="Continued", Table1[[#This Row],[Check 4 Students Spring]], 0)</f>
        <v>0</v>
      </c>
      <c r="CT368" s="20">
        <f>Table1[[#This Row],[Check 4 Per Student Savings]]*CS368</f>
        <v>0</v>
      </c>
      <c r="CU368" s="89">
        <f t="shared" si="260"/>
        <v>0</v>
      </c>
      <c r="CV368" s="20">
        <f t="shared" si="261"/>
        <v>0</v>
      </c>
      <c r="CW368" s="20" t="s">
        <v>858</v>
      </c>
      <c r="CX368" s="15">
        <v>0</v>
      </c>
      <c r="CY368" s="15">
        <v>0</v>
      </c>
      <c r="CZ368" s="15">
        <v>0</v>
      </c>
      <c r="DA368" s="15">
        <f t="shared" si="262"/>
        <v>0</v>
      </c>
      <c r="DB368" s="20">
        <v>0</v>
      </c>
      <c r="DC368" s="20">
        <f t="shared" si="263"/>
        <v>0</v>
      </c>
      <c r="DD368" s="23" t="s">
        <v>1270</v>
      </c>
      <c r="DE368" s="15">
        <f>IF(Table1[[#This Row],[Check 5 Status]]="Continued", Table1[[#This Row],[Check 5 Students Summer]], 0)</f>
        <v>0</v>
      </c>
      <c r="DF368" s="20">
        <f>Table1[[#This Row],[Check 5 Per Student Savings]]*DE368</f>
        <v>0</v>
      </c>
      <c r="DG368" s="15">
        <f>IF(Table1[[#This Row],[Check 5 Status]]="Continued", Table1[[#This Row],[Check 5 Students Fall]], 0)</f>
        <v>0</v>
      </c>
      <c r="DH368" s="20">
        <f>Table1[[#This Row],[Check 5 Per Student Savings]]*DG368</f>
        <v>0</v>
      </c>
      <c r="DI368" s="15">
        <f>IF(Table1[[#This Row],[Check 5 Status]]="Continued", Table1[[#This Row],[Check 5 Students Spring]], 0)</f>
        <v>0</v>
      </c>
      <c r="DJ368" s="20">
        <f>Table1[[#This Row],[Check 5 Per Student Savings]]*DI368</f>
        <v>0</v>
      </c>
      <c r="DK368" s="15">
        <f t="shared" si="264"/>
        <v>0</v>
      </c>
      <c r="DL368" s="20">
        <f t="shared" si="265"/>
        <v>0</v>
      </c>
      <c r="DM368" s="20" t="s">
        <v>858</v>
      </c>
      <c r="DN368" s="15">
        <v>0</v>
      </c>
      <c r="DO368" s="15">
        <v>0</v>
      </c>
      <c r="DP368" s="15">
        <v>0</v>
      </c>
      <c r="DQ368" s="15">
        <f t="shared" si="266"/>
        <v>0</v>
      </c>
      <c r="DR368" s="20">
        <v>0</v>
      </c>
      <c r="DS368" s="20">
        <f t="shared" si="267"/>
        <v>0</v>
      </c>
      <c r="DT368" s="23" t="s">
        <v>1270</v>
      </c>
      <c r="DU368" s="15">
        <f>IF(Table1[[#This Row],[Check 6 Status]]="Continued", Table1[[#This Row],[Check 6 Students Summer]], 0)</f>
        <v>0</v>
      </c>
      <c r="DV368" s="20">
        <f>Table1[[#This Row],[Check 6 Per Student Savings]]*DU368</f>
        <v>0</v>
      </c>
      <c r="DW368" s="15">
        <f>IF(Table1[[#This Row],[Check 6 Status]]="Continued", Table1[[#This Row],[Check 6 Students Fall]], 0)</f>
        <v>0</v>
      </c>
      <c r="DX368" s="20">
        <f>Table1[[#This Row],[Check 6 Per Student Savings]]*DW368</f>
        <v>0</v>
      </c>
      <c r="DY368" s="15">
        <f>IF(Table1[[#This Row],[Check 6 Status]]="Continued", Table1[[#This Row],[Check 6 Students Spring]], 0)</f>
        <v>0</v>
      </c>
      <c r="DZ368" s="20">
        <f>Table1[[#This Row],[Check 6 Per Student Savings]]*DY368</f>
        <v>0</v>
      </c>
      <c r="EA368" s="15">
        <f t="shared" si="268"/>
        <v>0</v>
      </c>
      <c r="EB368" s="20">
        <f t="shared" si="269"/>
        <v>0</v>
      </c>
      <c r="EC368"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368"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368" s="30">
        <f>Table1[[#This Row],[Grand Total Savings]]/Table1[[#This Row],[Total Award]]</f>
        <v>0</v>
      </c>
      <c r="EH368" s="16"/>
      <c r="EI368" s="16"/>
      <c r="EJ368" s="59"/>
      <c r="EL368" s="16"/>
      <c r="EM368" s="20"/>
      <c r="EN368" s="20"/>
      <c r="FB368" s="13"/>
      <c r="FC368" s="13"/>
      <c r="FE368" s="20"/>
      <c r="FF368" s="15"/>
      <c r="FG368" s="15"/>
    </row>
    <row r="369" spans="1:163" x14ac:dyDescent="0.25">
      <c r="A369" s="116" t="s">
        <v>1501</v>
      </c>
      <c r="B369" s="125" t="s">
        <v>1415</v>
      </c>
      <c r="C369" s="23" t="s">
        <v>2</v>
      </c>
      <c r="D369" s="13" t="s">
        <v>856</v>
      </c>
      <c r="E369" s="124" t="s">
        <v>147</v>
      </c>
      <c r="F369" s="52">
        <v>4800</v>
      </c>
      <c r="G369" s="23" t="s">
        <v>1270</v>
      </c>
      <c r="H369" s="28" t="s">
        <v>420</v>
      </c>
      <c r="I369" s="28" t="s">
        <v>421</v>
      </c>
      <c r="J369" s="28" t="s">
        <v>1502</v>
      </c>
      <c r="K369" s="28" t="s">
        <v>1503</v>
      </c>
      <c r="L369" s="28" t="s">
        <v>188</v>
      </c>
      <c r="M369" s="13" t="s">
        <v>857</v>
      </c>
      <c r="N369" s="13" t="s">
        <v>857</v>
      </c>
      <c r="O369" s="13" t="s">
        <v>857</v>
      </c>
      <c r="P369" s="128">
        <v>0</v>
      </c>
      <c r="Q369" s="15">
        <v>0</v>
      </c>
      <c r="R369" s="131">
        <v>0</v>
      </c>
      <c r="S369" s="15">
        <v>0</v>
      </c>
      <c r="T369" s="15">
        <v>0</v>
      </c>
      <c r="U369" s="15">
        <v>0</v>
      </c>
      <c r="V369" s="13" t="s">
        <v>1270</v>
      </c>
      <c r="W369" s="20" t="s">
        <v>144</v>
      </c>
      <c r="X369" s="20"/>
      <c r="Y369" s="20"/>
      <c r="Z369" s="30" t="s">
        <v>145</v>
      </c>
      <c r="AA369" s="15">
        <v>0</v>
      </c>
      <c r="AB369" s="20">
        <v>0</v>
      </c>
      <c r="AC369" s="15">
        <v>0</v>
      </c>
      <c r="AD369" s="20">
        <f t="shared" si="273"/>
        <v>0</v>
      </c>
      <c r="AE369" s="15">
        <v>0</v>
      </c>
      <c r="AF369" s="15">
        <v>0</v>
      </c>
      <c r="AG369" s="15">
        <v>0</v>
      </c>
      <c r="AH369" s="15">
        <v>0</v>
      </c>
      <c r="AI369" s="15">
        <v>0</v>
      </c>
      <c r="AJ369" s="15">
        <v>0</v>
      </c>
      <c r="AK369" s="15">
        <v>0</v>
      </c>
      <c r="AL369" s="15">
        <v>0</v>
      </c>
      <c r="AM369" s="15">
        <v>0</v>
      </c>
      <c r="AN369" s="15">
        <v>0</v>
      </c>
      <c r="AO369" s="15">
        <v>0</v>
      </c>
      <c r="AP369" s="15">
        <v>0</v>
      </c>
      <c r="AQ369" s="15">
        <v>0</v>
      </c>
      <c r="AR369" s="15">
        <v>0</v>
      </c>
      <c r="AS369" s="15">
        <v>0</v>
      </c>
      <c r="AT369" s="15">
        <v>0</v>
      </c>
      <c r="AU369" s="15">
        <v>0</v>
      </c>
      <c r="AV369" s="15">
        <v>0</v>
      </c>
      <c r="AW369" s="15">
        <v>0</v>
      </c>
      <c r="AX369" s="15">
        <v>0</v>
      </c>
      <c r="AY369" s="15">
        <v>0</v>
      </c>
      <c r="AZ369" s="15">
        <v>0</v>
      </c>
      <c r="BA369" s="15">
        <v>0</v>
      </c>
      <c r="BB369" s="15">
        <v>0</v>
      </c>
      <c r="BC369" s="13" t="s">
        <v>858</v>
      </c>
      <c r="BD369" s="15">
        <v>0</v>
      </c>
      <c r="BE369" s="15">
        <v>0</v>
      </c>
      <c r="BF369" s="15">
        <v>0</v>
      </c>
      <c r="BG369" s="16">
        <f t="shared" si="274"/>
        <v>0</v>
      </c>
      <c r="BH369" s="16">
        <f t="shared" si="275"/>
        <v>0</v>
      </c>
      <c r="BI369" s="20">
        <f>Table1[[#This Row],[Check 2 Students Total]]*Table1[[#This Row],[Summer 2018 Price Check]]</f>
        <v>0</v>
      </c>
      <c r="BJ369" s="15">
        <v>0</v>
      </c>
      <c r="BK369" s="15">
        <v>0</v>
      </c>
      <c r="BL369" s="15">
        <v>0</v>
      </c>
      <c r="BM369" s="15">
        <v>0</v>
      </c>
      <c r="BN369" s="15">
        <v>0</v>
      </c>
      <c r="BO369" s="20">
        <f>Table1[[#This Row],[Summer 2018 Price Check]]*Table1[[#This Row],[Spring 2019 Students]]</f>
        <v>0</v>
      </c>
      <c r="BP369" s="16">
        <f t="shared" si="253"/>
        <v>0</v>
      </c>
      <c r="BQ369" s="20">
        <f t="shared" si="254"/>
        <v>0</v>
      </c>
      <c r="BR369" s="20" t="s">
        <v>858</v>
      </c>
      <c r="BS369" s="15">
        <v>0</v>
      </c>
      <c r="BT369" s="15">
        <v>0</v>
      </c>
      <c r="BU369" s="15">
        <v>0</v>
      </c>
      <c r="BV369" s="15">
        <v>0</v>
      </c>
      <c r="BW369" s="128">
        <v>0</v>
      </c>
      <c r="BX369" s="20">
        <f t="shared" si="271"/>
        <v>0</v>
      </c>
      <c r="BY369" s="13" t="s">
        <v>1270</v>
      </c>
      <c r="BZ369" s="15">
        <f>IF(Table1[[#This Row],[Check 3 Status]]="Continued", Table1[[#This Row],[Check 3 Students Summer]], 0)</f>
        <v>0</v>
      </c>
      <c r="CA369" s="20">
        <f>Table1[[#This Row],[Check 3 Per Student Savings]]*BZ369</f>
        <v>0</v>
      </c>
      <c r="CB369" s="15">
        <f>IF(Table1[[#This Row],[Check 3 Status]]="Continued", Table1[[#This Row],[Check 3 Students Fall]], 0)</f>
        <v>0</v>
      </c>
      <c r="CC369" s="20">
        <f>Table1[[#This Row],[Check 3 Per Student Savings]]*CB369</f>
        <v>0</v>
      </c>
      <c r="CD369" s="15">
        <f>IF(Table1[[#This Row],[Check 3 Status]]="Continued", Table1[[#This Row],[Check 3 Students Spring]], 0)</f>
        <v>0</v>
      </c>
      <c r="CE369" s="20">
        <f>Table1[[#This Row],[Check 3 Per Student Savings]]*CD369</f>
        <v>0</v>
      </c>
      <c r="CF369" s="15">
        <f t="shared" si="256"/>
        <v>0</v>
      </c>
      <c r="CG369" s="20">
        <f t="shared" si="257"/>
        <v>0</v>
      </c>
      <c r="CH369" s="20" t="s">
        <v>858</v>
      </c>
      <c r="CI369" s="15">
        <v>0</v>
      </c>
      <c r="CJ369" s="15">
        <v>0</v>
      </c>
      <c r="CK369" s="15">
        <v>0</v>
      </c>
      <c r="CL369" s="15">
        <f t="shared" si="258"/>
        <v>0</v>
      </c>
      <c r="CM369" s="20">
        <v>0</v>
      </c>
      <c r="CN369" s="20">
        <f t="shared" si="259"/>
        <v>0</v>
      </c>
      <c r="CO369" s="15">
        <f>IF(Table1[[#This Row],[Check 4 Status]]="Continued", Table1[[#This Row],[Check 4 Students Summer]], 0)</f>
        <v>0</v>
      </c>
      <c r="CP369" s="20">
        <f>Table1[[#This Row],[Check 4 Per Student Savings]]*CO369</f>
        <v>0</v>
      </c>
      <c r="CQ369" s="15">
        <f>IF(Table1[[#This Row],[Check 4 Status]]="Continued", Table1[[#This Row],[Check 4 Students Fall]], 0)</f>
        <v>0</v>
      </c>
      <c r="CR369" s="20">
        <f>Table1[[#This Row],[Check 4 Per Student Savings]]*CQ369</f>
        <v>0</v>
      </c>
      <c r="CS369" s="15">
        <f>IF(Table1[[#This Row],[Check 4 Status]]="Continued", Table1[[#This Row],[Check 4 Students Spring]], 0)</f>
        <v>0</v>
      </c>
      <c r="CT369" s="20">
        <f>Table1[[#This Row],[Check 4 Per Student Savings]]*CS369</f>
        <v>0</v>
      </c>
      <c r="CU369" s="89">
        <f t="shared" si="260"/>
        <v>0</v>
      </c>
      <c r="CV369" s="20">
        <f t="shared" si="261"/>
        <v>0</v>
      </c>
      <c r="CW369" s="20" t="s">
        <v>858</v>
      </c>
      <c r="CX369" s="15">
        <v>0</v>
      </c>
      <c r="CY369" s="15">
        <v>0</v>
      </c>
      <c r="CZ369" s="15">
        <v>0</v>
      </c>
      <c r="DA369" s="15">
        <f t="shared" si="262"/>
        <v>0</v>
      </c>
      <c r="DB369" s="20">
        <v>0</v>
      </c>
      <c r="DC369" s="20">
        <f t="shared" si="263"/>
        <v>0</v>
      </c>
      <c r="DD369" s="23" t="s">
        <v>1270</v>
      </c>
      <c r="DE369" s="15">
        <f>IF(Table1[[#This Row],[Check 5 Status]]="Continued", Table1[[#This Row],[Check 5 Students Summer]], 0)</f>
        <v>0</v>
      </c>
      <c r="DF369" s="20">
        <f>Table1[[#This Row],[Check 5 Per Student Savings]]*DE369</f>
        <v>0</v>
      </c>
      <c r="DG369" s="15">
        <f>IF(Table1[[#This Row],[Check 5 Status]]="Continued", Table1[[#This Row],[Check 5 Students Fall]], 0)</f>
        <v>0</v>
      </c>
      <c r="DH369" s="20">
        <f>Table1[[#This Row],[Check 5 Per Student Savings]]*DG369</f>
        <v>0</v>
      </c>
      <c r="DI369" s="15">
        <f>IF(Table1[[#This Row],[Check 5 Status]]="Continued", Table1[[#This Row],[Check 5 Students Spring]], 0)</f>
        <v>0</v>
      </c>
      <c r="DJ369" s="20">
        <f>Table1[[#This Row],[Check 5 Per Student Savings]]*DI369</f>
        <v>0</v>
      </c>
      <c r="DK369" s="15">
        <f t="shared" si="264"/>
        <v>0</v>
      </c>
      <c r="DL369" s="20">
        <f t="shared" si="265"/>
        <v>0</v>
      </c>
      <c r="DM369" s="20" t="s">
        <v>858</v>
      </c>
      <c r="DN369" s="15">
        <v>0</v>
      </c>
      <c r="DO369" s="15">
        <v>0</v>
      </c>
      <c r="DP369" s="15">
        <v>0</v>
      </c>
      <c r="DQ369" s="15">
        <f t="shared" si="266"/>
        <v>0</v>
      </c>
      <c r="DR369" s="20">
        <v>0</v>
      </c>
      <c r="DS369" s="20">
        <f t="shared" si="267"/>
        <v>0</v>
      </c>
      <c r="DT369" s="23" t="s">
        <v>1270</v>
      </c>
      <c r="DU369" s="15">
        <f>IF(Table1[[#This Row],[Check 6 Status]]="Continued", Table1[[#This Row],[Check 6 Students Summer]], 0)</f>
        <v>0</v>
      </c>
      <c r="DV369" s="20">
        <f>Table1[[#This Row],[Check 6 Per Student Savings]]*DU369</f>
        <v>0</v>
      </c>
      <c r="DW369" s="15">
        <f>IF(Table1[[#This Row],[Check 6 Status]]="Continued", Table1[[#This Row],[Check 6 Students Fall]], 0)</f>
        <v>0</v>
      </c>
      <c r="DX369" s="20">
        <f>Table1[[#This Row],[Check 6 Per Student Savings]]*DW369</f>
        <v>0</v>
      </c>
      <c r="DY369" s="15">
        <f>IF(Table1[[#This Row],[Check 6 Status]]="Continued", Table1[[#This Row],[Check 6 Students Spring]], 0)</f>
        <v>0</v>
      </c>
      <c r="DZ369" s="20">
        <f>Table1[[#This Row],[Check 6 Per Student Savings]]*DY369</f>
        <v>0</v>
      </c>
      <c r="EA369" s="15">
        <f t="shared" si="268"/>
        <v>0</v>
      </c>
      <c r="EB369" s="20">
        <f t="shared" si="269"/>
        <v>0</v>
      </c>
      <c r="EC369"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369"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369" s="15">
        <v>0</v>
      </c>
      <c r="EH369" s="16"/>
      <c r="EI369" s="16"/>
      <c r="EJ369" s="59"/>
      <c r="EL369" s="16"/>
      <c r="EM369" s="20"/>
      <c r="EN369" s="20"/>
      <c r="FB369" s="13"/>
      <c r="FC369" s="13"/>
      <c r="FE369" s="20"/>
      <c r="FF369" s="15"/>
      <c r="FG369" s="15"/>
    </row>
    <row r="370" spans="1:163" x14ac:dyDescent="0.25">
      <c r="A370" s="116" t="s">
        <v>1504</v>
      </c>
      <c r="B370" s="125" t="s">
        <v>1415</v>
      </c>
      <c r="C370" s="23" t="s">
        <v>2</v>
      </c>
      <c r="D370" s="13" t="s">
        <v>856</v>
      </c>
      <c r="E370" s="124" t="s">
        <v>147</v>
      </c>
      <c r="F370" s="52">
        <v>4800</v>
      </c>
      <c r="G370" s="23" t="s">
        <v>1270</v>
      </c>
      <c r="H370" s="28" t="s">
        <v>1505</v>
      </c>
      <c r="I370" s="28" t="s">
        <v>1506</v>
      </c>
      <c r="J370" s="28" t="s">
        <v>1507</v>
      </c>
      <c r="K370" s="28" t="s">
        <v>1508</v>
      </c>
      <c r="L370" s="28" t="s">
        <v>188</v>
      </c>
      <c r="M370" s="13" t="s">
        <v>857</v>
      </c>
      <c r="N370" s="13" t="s">
        <v>857</v>
      </c>
      <c r="O370" s="13" t="s">
        <v>857</v>
      </c>
      <c r="P370" s="128">
        <v>0</v>
      </c>
      <c r="Q370" s="15">
        <v>0</v>
      </c>
      <c r="R370" s="131">
        <v>0</v>
      </c>
      <c r="S370" s="15">
        <v>0</v>
      </c>
      <c r="T370" s="15">
        <v>0</v>
      </c>
      <c r="U370" s="15">
        <v>0</v>
      </c>
      <c r="V370" s="13" t="s">
        <v>1270</v>
      </c>
      <c r="W370" s="20" t="s">
        <v>144</v>
      </c>
      <c r="X370" s="20"/>
      <c r="Y370" s="20"/>
      <c r="Z370" s="30" t="s">
        <v>145</v>
      </c>
      <c r="AA370" s="15">
        <v>0</v>
      </c>
      <c r="AB370" s="20">
        <v>0</v>
      </c>
      <c r="AC370" s="15">
        <v>0</v>
      </c>
      <c r="AD370" s="20">
        <f t="shared" si="273"/>
        <v>0</v>
      </c>
      <c r="AE370" s="15">
        <v>0</v>
      </c>
      <c r="AF370" s="15">
        <v>0</v>
      </c>
      <c r="AG370" s="15">
        <v>0</v>
      </c>
      <c r="AH370" s="15">
        <v>0</v>
      </c>
      <c r="AI370" s="15">
        <v>0</v>
      </c>
      <c r="AJ370" s="15">
        <v>0</v>
      </c>
      <c r="AK370" s="15">
        <v>0</v>
      </c>
      <c r="AL370" s="15">
        <v>0</v>
      </c>
      <c r="AM370" s="15">
        <v>0</v>
      </c>
      <c r="AN370" s="15">
        <v>0</v>
      </c>
      <c r="AO370" s="15">
        <v>0</v>
      </c>
      <c r="AP370" s="15">
        <v>0</v>
      </c>
      <c r="AQ370" s="15">
        <v>0</v>
      </c>
      <c r="AR370" s="15">
        <v>0</v>
      </c>
      <c r="AS370" s="15">
        <v>0</v>
      </c>
      <c r="AT370" s="15">
        <v>0</v>
      </c>
      <c r="AU370" s="15">
        <v>0</v>
      </c>
      <c r="AV370" s="15">
        <v>0</v>
      </c>
      <c r="AW370" s="15">
        <v>0</v>
      </c>
      <c r="AX370" s="15">
        <v>0</v>
      </c>
      <c r="AY370" s="15">
        <v>0</v>
      </c>
      <c r="AZ370" s="15">
        <v>0</v>
      </c>
      <c r="BA370" s="15">
        <v>0</v>
      </c>
      <c r="BB370" s="15">
        <v>0</v>
      </c>
      <c r="BC370" s="13" t="s">
        <v>858</v>
      </c>
      <c r="BD370" s="15">
        <v>0</v>
      </c>
      <c r="BE370" s="15">
        <v>0</v>
      </c>
      <c r="BF370" s="15">
        <v>0</v>
      </c>
      <c r="BG370" s="16">
        <f t="shared" si="274"/>
        <v>0</v>
      </c>
      <c r="BH370" s="16">
        <f t="shared" si="275"/>
        <v>0</v>
      </c>
      <c r="BI370" s="20">
        <f>Table1[[#This Row],[Check 2 Students Total]]*Table1[[#This Row],[Summer 2018 Price Check]]</f>
        <v>0</v>
      </c>
      <c r="BJ370" s="15">
        <v>0</v>
      </c>
      <c r="BK370" s="15">
        <v>0</v>
      </c>
      <c r="BL370" s="15">
        <v>0</v>
      </c>
      <c r="BM370" s="15">
        <v>0</v>
      </c>
      <c r="BN370" s="15">
        <v>0</v>
      </c>
      <c r="BO370" s="20">
        <f>Table1[[#This Row],[Summer 2018 Price Check]]*Table1[[#This Row],[Spring 2019 Students]]</f>
        <v>0</v>
      </c>
      <c r="BP370" s="16">
        <f t="shared" si="253"/>
        <v>0</v>
      </c>
      <c r="BQ370" s="20">
        <f t="shared" si="254"/>
        <v>0</v>
      </c>
      <c r="BR370" s="20" t="s">
        <v>858</v>
      </c>
      <c r="BS370" s="15">
        <v>0</v>
      </c>
      <c r="BT370" s="15">
        <v>0</v>
      </c>
      <c r="BU370" s="15">
        <v>0</v>
      </c>
      <c r="BV370" s="15">
        <v>0</v>
      </c>
      <c r="BW370" s="128">
        <v>0</v>
      </c>
      <c r="BX370" s="20">
        <f t="shared" si="271"/>
        <v>0</v>
      </c>
      <c r="BY370" s="13" t="s">
        <v>1270</v>
      </c>
      <c r="BZ370" s="15">
        <f>IF(Table1[[#This Row],[Check 3 Status]]="Continued", Table1[[#This Row],[Check 3 Students Summer]], 0)</f>
        <v>0</v>
      </c>
      <c r="CA370" s="20">
        <f>Table1[[#This Row],[Check 3 Per Student Savings]]*BZ370</f>
        <v>0</v>
      </c>
      <c r="CB370" s="15">
        <f>IF(Table1[[#This Row],[Check 3 Status]]="Continued", Table1[[#This Row],[Check 3 Students Fall]], 0)</f>
        <v>0</v>
      </c>
      <c r="CC370" s="20">
        <f>Table1[[#This Row],[Check 3 Per Student Savings]]*CB370</f>
        <v>0</v>
      </c>
      <c r="CD370" s="15">
        <f>IF(Table1[[#This Row],[Check 3 Status]]="Continued", Table1[[#This Row],[Check 3 Students Spring]], 0)</f>
        <v>0</v>
      </c>
      <c r="CE370" s="20">
        <f>Table1[[#This Row],[Check 3 Per Student Savings]]*CD370</f>
        <v>0</v>
      </c>
      <c r="CF370" s="15">
        <f t="shared" si="256"/>
        <v>0</v>
      </c>
      <c r="CG370" s="20">
        <f t="shared" si="257"/>
        <v>0</v>
      </c>
      <c r="CH370" s="20" t="s">
        <v>858</v>
      </c>
      <c r="CI370" s="15">
        <v>0</v>
      </c>
      <c r="CJ370" s="15">
        <v>0</v>
      </c>
      <c r="CK370" s="15">
        <v>0</v>
      </c>
      <c r="CL370" s="15">
        <f t="shared" si="258"/>
        <v>0</v>
      </c>
      <c r="CM370" s="20">
        <v>0</v>
      </c>
      <c r="CN370" s="20">
        <f t="shared" si="259"/>
        <v>0</v>
      </c>
      <c r="CO370" s="15">
        <f>IF(Table1[[#This Row],[Check 4 Status]]="Continued", Table1[[#This Row],[Check 4 Students Summer]], 0)</f>
        <v>0</v>
      </c>
      <c r="CP370" s="20">
        <f>Table1[[#This Row],[Check 4 Per Student Savings]]*CO370</f>
        <v>0</v>
      </c>
      <c r="CQ370" s="15">
        <f>IF(Table1[[#This Row],[Check 4 Status]]="Continued", Table1[[#This Row],[Check 4 Students Fall]], 0)</f>
        <v>0</v>
      </c>
      <c r="CR370" s="20">
        <f>Table1[[#This Row],[Check 4 Per Student Savings]]*CQ370</f>
        <v>0</v>
      </c>
      <c r="CS370" s="15">
        <f>IF(Table1[[#This Row],[Check 4 Status]]="Continued", Table1[[#This Row],[Check 4 Students Spring]], 0)</f>
        <v>0</v>
      </c>
      <c r="CT370" s="20">
        <f>Table1[[#This Row],[Check 4 Per Student Savings]]*CS370</f>
        <v>0</v>
      </c>
      <c r="CU370" s="89">
        <f t="shared" si="260"/>
        <v>0</v>
      </c>
      <c r="CV370" s="20">
        <f t="shared" si="261"/>
        <v>0</v>
      </c>
      <c r="CW370" s="20" t="s">
        <v>858</v>
      </c>
      <c r="CX370" s="15">
        <v>0</v>
      </c>
      <c r="CY370" s="15">
        <v>0</v>
      </c>
      <c r="CZ370" s="15">
        <v>0</v>
      </c>
      <c r="DA370" s="15">
        <f t="shared" si="262"/>
        <v>0</v>
      </c>
      <c r="DB370" s="20">
        <v>0</v>
      </c>
      <c r="DC370" s="20">
        <f t="shared" si="263"/>
        <v>0</v>
      </c>
      <c r="DD370" s="23" t="s">
        <v>1270</v>
      </c>
      <c r="DE370" s="15">
        <f>IF(Table1[[#This Row],[Check 5 Status]]="Continued", Table1[[#This Row],[Check 5 Students Summer]], 0)</f>
        <v>0</v>
      </c>
      <c r="DF370" s="20">
        <f>Table1[[#This Row],[Check 5 Per Student Savings]]*DE370</f>
        <v>0</v>
      </c>
      <c r="DG370" s="15">
        <f>IF(Table1[[#This Row],[Check 5 Status]]="Continued", Table1[[#This Row],[Check 5 Students Fall]], 0)</f>
        <v>0</v>
      </c>
      <c r="DH370" s="20">
        <f>Table1[[#This Row],[Check 5 Per Student Savings]]*DG370</f>
        <v>0</v>
      </c>
      <c r="DI370" s="15">
        <f>IF(Table1[[#This Row],[Check 5 Status]]="Continued", Table1[[#This Row],[Check 5 Students Spring]], 0)</f>
        <v>0</v>
      </c>
      <c r="DJ370" s="20">
        <f>Table1[[#This Row],[Check 5 Per Student Savings]]*DI370</f>
        <v>0</v>
      </c>
      <c r="DK370" s="15">
        <f t="shared" si="264"/>
        <v>0</v>
      </c>
      <c r="DL370" s="20">
        <f t="shared" si="265"/>
        <v>0</v>
      </c>
      <c r="DM370" s="20" t="s">
        <v>858</v>
      </c>
      <c r="DN370" s="15">
        <v>0</v>
      </c>
      <c r="DO370" s="15">
        <v>0</v>
      </c>
      <c r="DP370" s="15">
        <v>0</v>
      </c>
      <c r="DQ370" s="15">
        <f t="shared" si="266"/>
        <v>0</v>
      </c>
      <c r="DR370" s="20">
        <v>0</v>
      </c>
      <c r="DS370" s="20">
        <f t="shared" si="267"/>
        <v>0</v>
      </c>
      <c r="DT370" s="23" t="s">
        <v>1270</v>
      </c>
      <c r="DU370" s="15">
        <f>IF(Table1[[#This Row],[Check 6 Status]]="Continued", Table1[[#This Row],[Check 6 Students Summer]], 0)</f>
        <v>0</v>
      </c>
      <c r="DV370" s="20">
        <f>Table1[[#This Row],[Check 6 Per Student Savings]]*DU370</f>
        <v>0</v>
      </c>
      <c r="DW370" s="15">
        <f>IF(Table1[[#This Row],[Check 6 Status]]="Continued", Table1[[#This Row],[Check 6 Students Fall]], 0)</f>
        <v>0</v>
      </c>
      <c r="DX370" s="20">
        <f>Table1[[#This Row],[Check 6 Per Student Savings]]*DW370</f>
        <v>0</v>
      </c>
      <c r="DY370" s="15">
        <f>IF(Table1[[#This Row],[Check 6 Status]]="Continued", Table1[[#This Row],[Check 6 Students Spring]], 0)</f>
        <v>0</v>
      </c>
      <c r="DZ370" s="20">
        <f>Table1[[#This Row],[Check 6 Per Student Savings]]*DY370</f>
        <v>0</v>
      </c>
      <c r="EA370" s="15">
        <f t="shared" si="268"/>
        <v>0</v>
      </c>
      <c r="EB370" s="20">
        <f t="shared" si="269"/>
        <v>0</v>
      </c>
      <c r="EC370"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370"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370" s="15">
        <v>0</v>
      </c>
      <c r="EH370" s="16"/>
      <c r="EI370" s="16"/>
      <c r="EJ370" s="59"/>
      <c r="EL370" s="16"/>
      <c r="EM370" s="20"/>
      <c r="EN370" s="20"/>
      <c r="FB370" s="13"/>
      <c r="FC370" s="13"/>
      <c r="FE370" s="20"/>
      <c r="FF370" s="15"/>
      <c r="FG370" s="15"/>
    </row>
    <row r="371" spans="1:163" x14ac:dyDescent="0.25">
      <c r="A371" s="116" t="s">
        <v>1509</v>
      </c>
      <c r="B371" s="125" t="s">
        <v>1415</v>
      </c>
      <c r="C371" s="23" t="s">
        <v>2</v>
      </c>
      <c r="D371" s="13" t="s">
        <v>856</v>
      </c>
      <c r="E371" s="124" t="s">
        <v>147</v>
      </c>
      <c r="F371" s="52">
        <v>4800</v>
      </c>
      <c r="G371" s="23" t="s">
        <v>1270</v>
      </c>
      <c r="H371" s="28" t="s">
        <v>1491</v>
      </c>
      <c r="I371" s="41" t="s">
        <v>1492</v>
      </c>
      <c r="J371" s="28" t="s">
        <v>1510</v>
      </c>
      <c r="K371" s="28" t="s">
        <v>1511</v>
      </c>
      <c r="L371" s="28" t="s">
        <v>188</v>
      </c>
      <c r="M371" s="13" t="s">
        <v>857</v>
      </c>
      <c r="N371" s="13" t="s">
        <v>857</v>
      </c>
      <c r="O371" s="13" t="s">
        <v>857</v>
      </c>
      <c r="P371" s="128">
        <v>0</v>
      </c>
      <c r="Q371" s="15">
        <v>0</v>
      </c>
      <c r="R371" s="131">
        <v>0</v>
      </c>
      <c r="S371" s="15">
        <v>0</v>
      </c>
      <c r="T371" s="15">
        <v>0</v>
      </c>
      <c r="U371" s="15">
        <v>0</v>
      </c>
      <c r="V371" s="13" t="s">
        <v>1270</v>
      </c>
      <c r="W371" s="20" t="s">
        <v>144</v>
      </c>
      <c r="X371" s="20"/>
      <c r="Y371" s="20"/>
      <c r="Z371" s="30" t="s">
        <v>145</v>
      </c>
      <c r="AA371" s="15">
        <v>0</v>
      </c>
      <c r="AB371" s="20">
        <v>0</v>
      </c>
      <c r="AC371" s="15">
        <v>0</v>
      </c>
      <c r="AD371" s="20">
        <f t="shared" si="273"/>
        <v>0</v>
      </c>
      <c r="AE371" s="15">
        <v>0</v>
      </c>
      <c r="AF371" s="15">
        <v>0</v>
      </c>
      <c r="AG371" s="15">
        <v>0</v>
      </c>
      <c r="AH371" s="15">
        <v>0</v>
      </c>
      <c r="AI371" s="15">
        <v>0</v>
      </c>
      <c r="AJ371" s="15">
        <v>0</v>
      </c>
      <c r="AK371" s="15">
        <v>0</v>
      </c>
      <c r="AL371" s="15">
        <v>0</v>
      </c>
      <c r="AM371" s="15">
        <v>0</v>
      </c>
      <c r="AN371" s="15">
        <v>0</v>
      </c>
      <c r="AO371" s="15">
        <v>0</v>
      </c>
      <c r="AP371" s="15">
        <v>0</v>
      </c>
      <c r="AQ371" s="15">
        <v>0</v>
      </c>
      <c r="AR371" s="15">
        <v>0</v>
      </c>
      <c r="AS371" s="15">
        <v>0</v>
      </c>
      <c r="AT371" s="15">
        <v>0</v>
      </c>
      <c r="AU371" s="15">
        <v>0</v>
      </c>
      <c r="AV371" s="15">
        <v>0</v>
      </c>
      <c r="AW371" s="15">
        <v>0</v>
      </c>
      <c r="AX371" s="15">
        <v>0</v>
      </c>
      <c r="AY371" s="15">
        <v>0</v>
      </c>
      <c r="AZ371" s="15">
        <v>0</v>
      </c>
      <c r="BA371" s="15">
        <v>0</v>
      </c>
      <c r="BB371" s="15">
        <v>0</v>
      </c>
      <c r="BC371" s="13" t="s">
        <v>858</v>
      </c>
      <c r="BD371" s="15">
        <v>0</v>
      </c>
      <c r="BE371" s="15">
        <v>0</v>
      </c>
      <c r="BF371" s="15">
        <v>0</v>
      </c>
      <c r="BG371" s="16">
        <f t="shared" si="274"/>
        <v>0</v>
      </c>
      <c r="BH371" s="16">
        <f t="shared" si="275"/>
        <v>0</v>
      </c>
      <c r="BI371" s="20">
        <f>Table1[[#This Row],[Check 2 Students Total]]*Table1[[#This Row],[Summer 2018 Price Check]]</f>
        <v>0</v>
      </c>
      <c r="BJ371" s="15">
        <v>0</v>
      </c>
      <c r="BK371" s="15">
        <v>0</v>
      </c>
      <c r="BL371" s="15">
        <v>0</v>
      </c>
      <c r="BM371" s="15">
        <v>0</v>
      </c>
      <c r="BN371" s="15">
        <v>0</v>
      </c>
      <c r="BO371" s="20">
        <f>Table1[[#This Row],[Summer 2018 Price Check]]*Table1[[#This Row],[Spring 2019 Students]]</f>
        <v>0</v>
      </c>
      <c r="BP371" s="16">
        <f t="shared" si="253"/>
        <v>0</v>
      </c>
      <c r="BQ371" s="20">
        <f t="shared" si="254"/>
        <v>0</v>
      </c>
      <c r="BR371" s="20" t="s">
        <v>858</v>
      </c>
      <c r="BS371" s="15">
        <v>0</v>
      </c>
      <c r="BT371" s="15">
        <v>0</v>
      </c>
      <c r="BU371" s="15">
        <v>0</v>
      </c>
      <c r="BV371" s="15">
        <v>0</v>
      </c>
      <c r="BW371" s="128">
        <v>0</v>
      </c>
      <c r="BX371" s="20">
        <f t="shared" si="271"/>
        <v>0</v>
      </c>
      <c r="BY371" s="13" t="s">
        <v>1270</v>
      </c>
      <c r="BZ371" s="15">
        <f>IF(Table1[[#This Row],[Check 3 Status]]="Continued", Table1[[#This Row],[Check 3 Students Summer]], 0)</f>
        <v>0</v>
      </c>
      <c r="CA371" s="20">
        <f>Table1[[#This Row],[Check 3 Per Student Savings]]*BZ371</f>
        <v>0</v>
      </c>
      <c r="CB371" s="15">
        <f>IF(Table1[[#This Row],[Check 3 Status]]="Continued", Table1[[#This Row],[Check 3 Students Fall]], 0)</f>
        <v>0</v>
      </c>
      <c r="CC371" s="20">
        <f>Table1[[#This Row],[Check 3 Per Student Savings]]*CB371</f>
        <v>0</v>
      </c>
      <c r="CD371" s="15">
        <f>IF(Table1[[#This Row],[Check 3 Status]]="Continued", Table1[[#This Row],[Check 3 Students Spring]], 0)</f>
        <v>0</v>
      </c>
      <c r="CE371" s="20">
        <f>Table1[[#This Row],[Check 3 Per Student Savings]]*CD371</f>
        <v>0</v>
      </c>
      <c r="CF371" s="15">
        <f t="shared" si="256"/>
        <v>0</v>
      </c>
      <c r="CG371" s="20">
        <f t="shared" si="257"/>
        <v>0</v>
      </c>
      <c r="CH371" s="20" t="s">
        <v>858</v>
      </c>
      <c r="CI371" s="15">
        <v>0</v>
      </c>
      <c r="CJ371" s="15">
        <v>0</v>
      </c>
      <c r="CK371" s="15">
        <v>0</v>
      </c>
      <c r="CL371" s="15">
        <f t="shared" si="258"/>
        <v>0</v>
      </c>
      <c r="CM371" s="20">
        <v>0</v>
      </c>
      <c r="CN371" s="20">
        <f t="shared" si="259"/>
        <v>0</v>
      </c>
      <c r="CO371" s="15">
        <f>IF(Table1[[#This Row],[Check 4 Status]]="Continued", Table1[[#This Row],[Check 4 Students Summer]], 0)</f>
        <v>0</v>
      </c>
      <c r="CP371" s="20">
        <f>Table1[[#This Row],[Check 4 Per Student Savings]]*CO371</f>
        <v>0</v>
      </c>
      <c r="CQ371" s="15">
        <f>IF(Table1[[#This Row],[Check 4 Status]]="Continued", Table1[[#This Row],[Check 4 Students Fall]], 0)</f>
        <v>0</v>
      </c>
      <c r="CR371" s="20">
        <f>Table1[[#This Row],[Check 4 Per Student Savings]]*CQ371</f>
        <v>0</v>
      </c>
      <c r="CS371" s="15">
        <f>IF(Table1[[#This Row],[Check 4 Status]]="Continued", Table1[[#This Row],[Check 4 Students Spring]], 0)</f>
        <v>0</v>
      </c>
      <c r="CT371" s="20">
        <f>Table1[[#This Row],[Check 4 Per Student Savings]]*CS371</f>
        <v>0</v>
      </c>
      <c r="CU371" s="89">
        <f t="shared" si="260"/>
        <v>0</v>
      </c>
      <c r="CV371" s="20">
        <f t="shared" si="261"/>
        <v>0</v>
      </c>
      <c r="CW371" s="20" t="s">
        <v>858</v>
      </c>
      <c r="CX371" s="15">
        <v>0</v>
      </c>
      <c r="CY371" s="15">
        <v>0</v>
      </c>
      <c r="CZ371" s="15">
        <v>0</v>
      </c>
      <c r="DA371" s="15">
        <f t="shared" si="262"/>
        <v>0</v>
      </c>
      <c r="DB371" s="20">
        <v>0</v>
      </c>
      <c r="DC371" s="20">
        <f t="shared" si="263"/>
        <v>0</v>
      </c>
      <c r="DD371" s="23" t="s">
        <v>1270</v>
      </c>
      <c r="DE371" s="15">
        <f>IF(Table1[[#This Row],[Check 5 Status]]="Continued", Table1[[#This Row],[Check 5 Students Summer]], 0)</f>
        <v>0</v>
      </c>
      <c r="DF371" s="20">
        <f>Table1[[#This Row],[Check 5 Per Student Savings]]*DE371</f>
        <v>0</v>
      </c>
      <c r="DG371" s="15">
        <f>IF(Table1[[#This Row],[Check 5 Status]]="Continued", Table1[[#This Row],[Check 5 Students Fall]], 0)</f>
        <v>0</v>
      </c>
      <c r="DH371" s="20">
        <f>Table1[[#This Row],[Check 5 Per Student Savings]]*DG371</f>
        <v>0</v>
      </c>
      <c r="DI371" s="15">
        <f>IF(Table1[[#This Row],[Check 5 Status]]="Continued", Table1[[#This Row],[Check 5 Students Spring]], 0)</f>
        <v>0</v>
      </c>
      <c r="DJ371" s="20">
        <f>Table1[[#This Row],[Check 5 Per Student Savings]]*DI371</f>
        <v>0</v>
      </c>
      <c r="DK371" s="15">
        <f t="shared" si="264"/>
        <v>0</v>
      </c>
      <c r="DL371" s="20">
        <f t="shared" si="265"/>
        <v>0</v>
      </c>
      <c r="DM371" s="20" t="s">
        <v>858</v>
      </c>
      <c r="DN371" s="15">
        <v>0</v>
      </c>
      <c r="DO371" s="15">
        <v>0</v>
      </c>
      <c r="DP371" s="15">
        <v>0</v>
      </c>
      <c r="DQ371" s="15">
        <f t="shared" si="266"/>
        <v>0</v>
      </c>
      <c r="DR371" s="20">
        <v>0</v>
      </c>
      <c r="DS371" s="20">
        <f t="shared" si="267"/>
        <v>0</v>
      </c>
      <c r="DT371" s="23" t="s">
        <v>1270</v>
      </c>
      <c r="DU371" s="15">
        <f>IF(Table1[[#This Row],[Check 6 Status]]="Continued", Table1[[#This Row],[Check 6 Students Summer]], 0)</f>
        <v>0</v>
      </c>
      <c r="DV371" s="20">
        <f>Table1[[#This Row],[Check 6 Per Student Savings]]*DU371</f>
        <v>0</v>
      </c>
      <c r="DW371" s="15">
        <f>IF(Table1[[#This Row],[Check 6 Status]]="Continued", Table1[[#This Row],[Check 6 Students Fall]], 0)</f>
        <v>0</v>
      </c>
      <c r="DX371" s="20">
        <f>Table1[[#This Row],[Check 6 Per Student Savings]]*DW371</f>
        <v>0</v>
      </c>
      <c r="DY371" s="15">
        <f>IF(Table1[[#This Row],[Check 6 Status]]="Continued", Table1[[#This Row],[Check 6 Students Spring]], 0)</f>
        <v>0</v>
      </c>
      <c r="DZ371" s="20">
        <f>Table1[[#This Row],[Check 6 Per Student Savings]]*DY371</f>
        <v>0</v>
      </c>
      <c r="EA371" s="15">
        <f t="shared" si="268"/>
        <v>0</v>
      </c>
      <c r="EB371" s="20">
        <f t="shared" si="269"/>
        <v>0</v>
      </c>
      <c r="EC371"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371"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371" s="15">
        <v>0</v>
      </c>
      <c r="EH371" s="16"/>
      <c r="EI371" s="16"/>
      <c r="EJ371" s="59"/>
      <c r="EL371" s="16"/>
      <c r="EM371" s="20"/>
      <c r="EN371" s="20"/>
      <c r="FB371" s="13"/>
      <c r="FC371" s="13"/>
      <c r="FE371" s="20"/>
      <c r="FF371" s="15"/>
      <c r="FG371" s="15"/>
    </row>
    <row r="372" spans="1:163" x14ac:dyDescent="0.25">
      <c r="A372" s="116" t="s">
        <v>1512</v>
      </c>
      <c r="B372" s="125" t="s">
        <v>1415</v>
      </c>
      <c r="C372" s="23" t="s">
        <v>2</v>
      </c>
      <c r="D372" s="13" t="s">
        <v>856</v>
      </c>
      <c r="E372" s="124" t="s">
        <v>406</v>
      </c>
      <c r="F372" s="52">
        <v>4800</v>
      </c>
      <c r="G372" s="23" t="s">
        <v>1270</v>
      </c>
      <c r="H372" s="28" t="s">
        <v>1086</v>
      </c>
      <c r="I372" s="28" t="s">
        <v>811</v>
      </c>
      <c r="J372" s="28" t="s">
        <v>160</v>
      </c>
      <c r="K372" s="28" t="s">
        <v>1513</v>
      </c>
      <c r="L372" s="28" t="s">
        <v>162</v>
      </c>
      <c r="M372" s="13" t="s">
        <v>857</v>
      </c>
      <c r="N372" s="13" t="s">
        <v>857</v>
      </c>
      <c r="O372" s="13" t="s">
        <v>857</v>
      </c>
      <c r="P372" s="128">
        <v>0</v>
      </c>
      <c r="Q372" s="15">
        <v>0</v>
      </c>
      <c r="R372" s="131">
        <v>0</v>
      </c>
      <c r="S372" s="15">
        <v>0</v>
      </c>
      <c r="T372" s="15">
        <v>0</v>
      </c>
      <c r="U372" s="15">
        <v>0</v>
      </c>
      <c r="V372" s="13" t="s">
        <v>1270</v>
      </c>
      <c r="W372" s="20" t="s">
        <v>144</v>
      </c>
      <c r="X372" s="20"/>
      <c r="Y372" s="20"/>
      <c r="Z372" s="30" t="s">
        <v>145</v>
      </c>
      <c r="AA372" s="15">
        <v>0</v>
      </c>
      <c r="AB372" s="20">
        <v>0</v>
      </c>
      <c r="AC372" s="15">
        <v>0</v>
      </c>
      <c r="AD372" s="20">
        <f t="shared" si="273"/>
        <v>0</v>
      </c>
      <c r="AE372" s="15">
        <v>0</v>
      </c>
      <c r="AF372" s="15">
        <v>0</v>
      </c>
      <c r="AG372" s="15">
        <v>0</v>
      </c>
      <c r="AH372" s="15">
        <v>0</v>
      </c>
      <c r="AI372" s="15">
        <v>0</v>
      </c>
      <c r="AJ372" s="15">
        <v>0</v>
      </c>
      <c r="AK372" s="15">
        <v>0</v>
      </c>
      <c r="AL372" s="15">
        <v>0</v>
      </c>
      <c r="AM372" s="15">
        <v>0</v>
      </c>
      <c r="AN372" s="15">
        <v>0</v>
      </c>
      <c r="AO372" s="15">
        <v>0</v>
      </c>
      <c r="AP372" s="15">
        <v>0</v>
      </c>
      <c r="AQ372" s="15">
        <v>0</v>
      </c>
      <c r="AR372" s="15">
        <v>0</v>
      </c>
      <c r="AS372" s="15">
        <v>0</v>
      </c>
      <c r="AT372" s="15">
        <v>0</v>
      </c>
      <c r="AU372" s="15">
        <v>0</v>
      </c>
      <c r="AV372" s="15">
        <v>0</v>
      </c>
      <c r="AW372" s="15">
        <v>0</v>
      </c>
      <c r="AX372" s="15">
        <v>0</v>
      </c>
      <c r="AY372" s="15">
        <v>0</v>
      </c>
      <c r="AZ372" s="15">
        <v>0</v>
      </c>
      <c r="BA372" s="15">
        <v>0</v>
      </c>
      <c r="BB372" s="15">
        <v>0</v>
      </c>
      <c r="BC372" s="13" t="s">
        <v>858</v>
      </c>
      <c r="BD372" s="15">
        <v>0</v>
      </c>
      <c r="BE372" s="15">
        <v>0</v>
      </c>
      <c r="BF372" s="15">
        <v>0</v>
      </c>
      <c r="BG372" s="16">
        <f t="shared" si="274"/>
        <v>0</v>
      </c>
      <c r="BH372" s="16">
        <f t="shared" si="275"/>
        <v>0</v>
      </c>
      <c r="BI372" s="20">
        <f>Table1[[#This Row],[Check 2 Students Total]]*Table1[[#This Row],[Summer 2018 Price Check]]</f>
        <v>0</v>
      </c>
      <c r="BJ372" s="15">
        <v>0</v>
      </c>
      <c r="BK372" s="15">
        <v>0</v>
      </c>
      <c r="BL372" s="15">
        <v>0</v>
      </c>
      <c r="BM372" s="15">
        <v>0</v>
      </c>
      <c r="BN372" s="15">
        <v>0</v>
      </c>
      <c r="BO372" s="20">
        <f>Table1[[#This Row],[Summer 2018 Price Check]]*Table1[[#This Row],[Spring 2019 Students]]</f>
        <v>0</v>
      </c>
      <c r="BP372" s="16">
        <f t="shared" si="253"/>
        <v>0</v>
      </c>
      <c r="BQ372" s="20">
        <f t="shared" si="254"/>
        <v>0</v>
      </c>
      <c r="BR372" s="20" t="s">
        <v>858</v>
      </c>
      <c r="BS372" s="15">
        <v>0</v>
      </c>
      <c r="BT372" s="15">
        <v>0</v>
      </c>
      <c r="BU372" s="15">
        <v>0</v>
      </c>
      <c r="BV372" s="15">
        <v>0</v>
      </c>
      <c r="BW372" s="128">
        <v>0</v>
      </c>
      <c r="BX372" s="20">
        <f t="shared" si="271"/>
        <v>0</v>
      </c>
      <c r="BY372" s="13" t="s">
        <v>1270</v>
      </c>
      <c r="BZ372" s="15">
        <f>IF(Table1[[#This Row],[Check 3 Status]]="Continued", Table1[[#This Row],[Check 3 Students Summer]], 0)</f>
        <v>0</v>
      </c>
      <c r="CA372" s="20">
        <f>Table1[[#This Row],[Check 3 Per Student Savings]]*BZ372</f>
        <v>0</v>
      </c>
      <c r="CB372" s="15">
        <f>IF(Table1[[#This Row],[Check 3 Status]]="Continued", Table1[[#This Row],[Check 3 Students Fall]], 0)</f>
        <v>0</v>
      </c>
      <c r="CC372" s="20">
        <f>Table1[[#This Row],[Check 3 Per Student Savings]]*CB372</f>
        <v>0</v>
      </c>
      <c r="CD372" s="15">
        <f>IF(Table1[[#This Row],[Check 3 Status]]="Continued", Table1[[#This Row],[Check 3 Students Spring]], 0)</f>
        <v>0</v>
      </c>
      <c r="CE372" s="20">
        <f>Table1[[#This Row],[Check 3 Per Student Savings]]*CD372</f>
        <v>0</v>
      </c>
      <c r="CF372" s="15">
        <f t="shared" si="256"/>
        <v>0</v>
      </c>
      <c r="CG372" s="20">
        <f t="shared" si="257"/>
        <v>0</v>
      </c>
      <c r="CH372" s="20" t="s">
        <v>858</v>
      </c>
      <c r="CI372" s="15">
        <v>0</v>
      </c>
      <c r="CJ372" s="15">
        <v>0</v>
      </c>
      <c r="CK372" s="15">
        <v>0</v>
      </c>
      <c r="CL372" s="15">
        <f t="shared" si="258"/>
        <v>0</v>
      </c>
      <c r="CM372" s="20">
        <v>0</v>
      </c>
      <c r="CN372" s="20">
        <f t="shared" si="259"/>
        <v>0</v>
      </c>
      <c r="CO372" s="15">
        <f>IF(Table1[[#This Row],[Check 4 Status]]="Continued", Table1[[#This Row],[Check 4 Students Summer]], 0)</f>
        <v>0</v>
      </c>
      <c r="CP372" s="20">
        <f>Table1[[#This Row],[Check 4 Per Student Savings]]*CO372</f>
        <v>0</v>
      </c>
      <c r="CQ372" s="15">
        <f>IF(Table1[[#This Row],[Check 4 Status]]="Continued", Table1[[#This Row],[Check 4 Students Fall]], 0)</f>
        <v>0</v>
      </c>
      <c r="CR372" s="20">
        <f>Table1[[#This Row],[Check 4 Per Student Savings]]*CQ372</f>
        <v>0</v>
      </c>
      <c r="CS372" s="15">
        <f>IF(Table1[[#This Row],[Check 4 Status]]="Continued", Table1[[#This Row],[Check 4 Students Spring]], 0)</f>
        <v>0</v>
      </c>
      <c r="CT372" s="20">
        <f>Table1[[#This Row],[Check 4 Per Student Savings]]*CS372</f>
        <v>0</v>
      </c>
      <c r="CU372" s="89">
        <f t="shared" si="260"/>
        <v>0</v>
      </c>
      <c r="CV372" s="20">
        <f t="shared" si="261"/>
        <v>0</v>
      </c>
      <c r="CW372" s="20" t="s">
        <v>858</v>
      </c>
      <c r="CX372" s="15">
        <v>0</v>
      </c>
      <c r="CY372" s="15">
        <v>0</v>
      </c>
      <c r="CZ372" s="15">
        <v>0</v>
      </c>
      <c r="DA372" s="15">
        <f t="shared" si="262"/>
        <v>0</v>
      </c>
      <c r="DB372" s="20">
        <v>0</v>
      </c>
      <c r="DC372" s="20">
        <f t="shared" si="263"/>
        <v>0</v>
      </c>
      <c r="DD372" s="23" t="s">
        <v>1270</v>
      </c>
      <c r="DE372" s="15">
        <f>IF(Table1[[#This Row],[Check 5 Status]]="Continued", Table1[[#This Row],[Check 5 Students Summer]], 0)</f>
        <v>0</v>
      </c>
      <c r="DF372" s="20">
        <f>Table1[[#This Row],[Check 5 Per Student Savings]]*DE372</f>
        <v>0</v>
      </c>
      <c r="DG372" s="15">
        <f>IF(Table1[[#This Row],[Check 5 Status]]="Continued", Table1[[#This Row],[Check 5 Students Fall]], 0)</f>
        <v>0</v>
      </c>
      <c r="DH372" s="20">
        <f>Table1[[#This Row],[Check 5 Per Student Savings]]*DG372</f>
        <v>0</v>
      </c>
      <c r="DI372" s="15">
        <f>IF(Table1[[#This Row],[Check 5 Status]]="Continued", Table1[[#This Row],[Check 5 Students Spring]], 0)</f>
        <v>0</v>
      </c>
      <c r="DJ372" s="20">
        <f>Table1[[#This Row],[Check 5 Per Student Savings]]*DI372</f>
        <v>0</v>
      </c>
      <c r="DK372" s="15">
        <f t="shared" si="264"/>
        <v>0</v>
      </c>
      <c r="DL372" s="20">
        <f t="shared" si="265"/>
        <v>0</v>
      </c>
      <c r="DM372" s="20" t="s">
        <v>858</v>
      </c>
      <c r="DN372" s="15">
        <v>0</v>
      </c>
      <c r="DO372" s="15">
        <v>0</v>
      </c>
      <c r="DP372" s="15">
        <v>0</v>
      </c>
      <c r="DQ372" s="15">
        <f t="shared" si="266"/>
        <v>0</v>
      </c>
      <c r="DR372" s="20">
        <v>0</v>
      </c>
      <c r="DS372" s="20">
        <f t="shared" si="267"/>
        <v>0</v>
      </c>
      <c r="DT372" s="23" t="s">
        <v>1270</v>
      </c>
      <c r="DU372" s="15">
        <f>IF(Table1[[#This Row],[Check 6 Status]]="Continued", Table1[[#This Row],[Check 6 Students Summer]], 0)</f>
        <v>0</v>
      </c>
      <c r="DV372" s="20">
        <f>Table1[[#This Row],[Check 6 Per Student Savings]]*DU372</f>
        <v>0</v>
      </c>
      <c r="DW372" s="15">
        <f>IF(Table1[[#This Row],[Check 6 Status]]="Continued", Table1[[#This Row],[Check 6 Students Fall]], 0)</f>
        <v>0</v>
      </c>
      <c r="DX372" s="20">
        <f>Table1[[#This Row],[Check 6 Per Student Savings]]*DW372</f>
        <v>0</v>
      </c>
      <c r="DY372" s="15">
        <f>IF(Table1[[#This Row],[Check 6 Status]]="Continued", Table1[[#This Row],[Check 6 Students Spring]], 0)</f>
        <v>0</v>
      </c>
      <c r="DZ372" s="20">
        <f>Table1[[#This Row],[Check 6 Per Student Savings]]*DY372</f>
        <v>0</v>
      </c>
      <c r="EA372" s="15">
        <f t="shared" si="268"/>
        <v>0</v>
      </c>
      <c r="EB372" s="20">
        <f t="shared" si="269"/>
        <v>0</v>
      </c>
      <c r="EC372"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372"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372" s="15">
        <v>0</v>
      </c>
      <c r="EH372" s="16"/>
      <c r="EI372" s="16"/>
      <c r="EJ372" s="59"/>
      <c r="EL372" s="16"/>
      <c r="EM372" s="20"/>
      <c r="EN372" s="20"/>
      <c r="FB372" s="13"/>
      <c r="FC372" s="13"/>
      <c r="FE372" s="20"/>
      <c r="FF372" s="15"/>
      <c r="FG372" s="15"/>
    </row>
    <row r="373" spans="1:163" x14ac:dyDescent="0.25">
      <c r="A373" s="116" t="s">
        <v>1514</v>
      </c>
      <c r="B373" s="125" t="s">
        <v>1415</v>
      </c>
      <c r="C373" s="23" t="s">
        <v>2</v>
      </c>
      <c r="D373" s="13" t="s">
        <v>856</v>
      </c>
      <c r="E373" s="124" t="s">
        <v>477</v>
      </c>
      <c r="F373" s="52">
        <v>2800</v>
      </c>
      <c r="G373" s="23" t="s">
        <v>1270</v>
      </c>
      <c r="H373" s="28" t="s">
        <v>1515</v>
      </c>
      <c r="I373" s="28" t="s">
        <v>1516</v>
      </c>
      <c r="J373" s="28" t="s">
        <v>480</v>
      </c>
      <c r="K373" s="28" t="s">
        <v>481</v>
      </c>
      <c r="L373" s="28" t="s">
        <v>188</v>
      </c>
      <c r="M373" s="13" t="s">
        <v>857</v>
      </c>
      <c r="N373" s="13" t="s">
        <v>857</v>
      </c>
      <c r="O373" s="13" t="s">
        <v>857</v>
      </c>
      <c r="P373" s="128">
        <v>0</v>
      </c>
      <c r="Q373" s="15">
        <v>0</v>
      </c>
      <c r="R373" s="131">
        <v>0</v>
      </c>
      <c r="S373" s="15">
        <v>0</v>
      </c>
      <c r="T373" s="15">
        <v>0</v>
      </c>
      <c r="U373" s="15">
        <v>0</v>
      </c>
      <c r="V373" s="13" t="s">
        <v>1270</v>
      </c>
      <c r="W373" s="20" t="s">
        <v>144</v>
      </c>
      <c r="X373" s="20"/>
      <c r="Y373" s="20"/>
      <c r="Z373" s="30" t="s">
        <v>145</v>
      </c>
      <c r="AA373" s="15">
        <v>0</v>
      </c>
      <c r="AB373" s="20">
        <v>0</v>
      </c>
      <c r="AC373" s="15">
        <v>0</v>
      </c>
      <c r="AD373" s="20">
        <f t="shared" si="273"/>
        <v>0</v>
      </c>
      <c r="AE373" s="15">
        <v>0</v>
      </c>
      <c r="AF373" s="15">
        <v>0</v>
      </c>
      <c r="AG373" s="15">
        <v>0</v>
      </c>
      <c r="AH373" s="15">
        <v>0</v>
      </c>
      <c r="AI373" s="15">
        <v>0</v>
      </c>
      <c r="AJ373" s="15">
        <v>0</v>
      </c>
      <c r="AK373" s="15">
        <v>0</v>
      </c>
      <c r="AL373" s="15">
        <v>0</v>
      </c>
      <c r="AM373" s="15">
        <v>0</v>
      </c>
      <c r="AN373" s="15">
        <v>0</v>
      </c>
      <c r="AO373" s="15">
        <v>0</v>
      </c>
      <c r="AP373" s="15">
        <v>0</v>
      </c>
      <c r="AQ373" s="15">
        <v>0</v>
      </c>
      <c r="AR373" s="15">
        <v>0</v>
      </c>
      <c r="AS373" s="15">
        <v>0</v>
      </c>
      <c r="AT373" s="15">
        <v>0</v>
      </c>
      <c r="AU373" s="15">
        <v>0</v>
      </c>
      <c r="AV373" s="15">
        <v>0</v>
      </c>
      <c r="AW373" s="15">
        <v>0</v>
      </c>
      <c r="AX373" s="15">
        <v>0</v>
      </c>
      <c r="AY373" s="15">
        <v>0</v>
      </c>
      <c r="AZ373" s="15">
        <v>0</v>
      </c>
      <c r="BA373" s="15">
        <v>0</v>
      </c>
      <c r="BB373" s="15">
        <v>0</v>
      </c>
      <c r="BC373" s="13" t="s">
        <v>858</v>
      </c>
      <c r="BD373" s="15">
        <v>0</v>
      </c>
      <c r="BE373" s="15">
        <v>0</v>
      </c>
      <c r="BF373" s="15">
        <v>0</v>
      </c>
      <c r="BG373" s="16">
        <f t="shared" si="274"/>
        <v>0</v>
      </c>
      <c r="BH373" s="16">
        <f t="shared" si="275"/>
        <v>0</v>
      </c>
      <c r="BI373" s="20">
        <f>Table1[[#This Row],[Check 2 Students Total]]*Table1[[#This Row],[Summer 2018 Price Check]]</f>
        <v>0</v>
      </c>
      <c r="BJ373" s="15">
        <v>0</v>
      </c>
      <c r="BK373" s="15">
        <v>0</v>
      </c>
      <c r="BL373" s="15">
        <v>0</v>
      </c>
      <c r="BM373" s="15">
        <v>0</v>
      </c>
      <c r="BN373" s="15">
        <v>0</v>
      </c>
      <c r="BO373" s="20">
        <f>Table1[[#This Row],[Summer 2018 Price Check]]*Table1[[#This Row],[Spring 2019 Students]]</f>
        <v>0</v>
      </c>
      <c r="BP373" s="16">
        <f t="shared" si="253"/>
        <v>0</v>
      </c>
      <c r="BQ373" s="20">
        <f t="shared" si="254"/>
        <v>0</v>
      </c>
      <c r="BR373" s="20" t="s">
        <v>858</v>
      </c>
      <c r="BS373" s="15">
        <v>0</v>
      </c>
      <c r="BT373" s="15">
        <v>0</v>
      </c>
      <c r="BU373" s="15">
        <v>0</v>
      </c>
      <c r="BV373" s="15">
        <v>0</v>
      </c>
      <c r="BW373" s="128">
        <v>0</v>
      </c>
      <c r="BX373" s="20">
        <f t="shared" si="271"/>
        <v>0</v>
      </c>
      <c r="BY373" s="13" t="s">
        <v>1270</v>
      </c>
      <c r="BZ373" s="15">
        <f>IF(Table1[[#This Row],[Check 3 Status]]="Continued", Table1[[#This Row],[Check 3 Students Summer]], 0)</f>
        <v>0</v>
      </c>
      <c r="CA373" s="20">
        <f>Table1[[#This Row],[Check 3 Per Student Savings]]*BZ373</f>
        <v>0</v>
      </c>
      <c r="CB373" s="15">
        <f>IF(Table1[[#This Row],[Check 3 Status]]="Continued", Table1[[#This Row],[Check 3 Students Fall]], 0)</f>
        <v>0</v>
      </c>
      <c r="CC373" s="20">
        <f>Table1[[#This Row],[Check 3 Per Student Savings]]*CB373</f>
        <v>0</v>
      </c>
      <c r="CD373" s="15">
        <f>IF(Table1[[#This Row],[Check 3 Status]]="Continued", Table1[[#This Row],[Check 3 Students Spring]], 0)</f>
        <v>0</v>
      </c>
      <c r="CE373" s="20">
        <f>Table1[[#This Row],[Check 3 Per Student Savings]]*CD373</f>
        <v>0</v>
      </c>
      <c r="CF373" s="15">
        <f t="shared" si="256"/>
        <v>0</v>
      </c>
      <c r="CG373" s="20">
        <f t="shared" si="257"/>
        <v>0</v>
      </c>
      <c r="CH373" s="20" t="s">
        <v>858</v>
      </c>
      <c r="CI373" s="15">
        <v>0</v>
      </c>
      <c r="CJ373" s="15">
        <v>0</v>
      </c>
      <c r="CK373" s="15">
        <v>0</v>
      </c>
      <c r="CL373" s="15">
        <f t="shared" si="258"/>
        <v>0</v>
      </c>
      <c r="CM373" s="20">
        <v>0</v>
      </c>
      <c r="CN373" s="20">
        <f t="shared" si="259"/>
        <v>0</v>
      </c>
      <c r="CO373" s="15">
        <f>IF(Table1[[#This Row],[Check 4 Status]]="Continued", Table1[[#This Row],[Check 4 Students Summer]], 0)</f>
        <v>0</v>
      </c>
      <c r="CP373" s="20">
        <f>Table1[[#This Row],[Check 4 Per Student Savings]]*CO373</f>
        <v>0</v>
      </c>
      <c r="CQ373" s="15">
        <f>IF(Table1[[#This Row],[Check 4 Status]]="Continued", Table1[[#This Row],[Check 4 Students Fall]], 0)</f>
        <v>0</v>
      </c>
      <c r="CR373" s="20">
        <f>Table1[[#This Row],[Check 4 Per Student Savings]]*CQ373</f>
        <v>0</v>
      </c>
      <c r="CS373" s="15">
        <f>IF(Table1[[#This Row],[Check 4 Status]]="Continued", Table1[[#This Row],[Check 4 Students Spring]], 0)</f>
        <v>0</v>
      </c>
      <c r="CT373" s="20">
        <f>Table1[[#This Row],[Check 4 Per Student Savings]]*CS373</f>
        <v>0</v>
      </c>
      <c r="CU373" s="89">
        <f t="shared" si="260"/>
        <v>0</v>
      </c>
      <c r="CV373" s="20">
        <f t="shared" si="261"/>
        <v>0</v>
      </c>
      <c r="CW373" s="20" t="s">
        <v>858</v>
      </c>
      <c r="CX373" s="15">
        <v>0</v>
      </c>
      <c r="CY373" s="15">
        <v>0</v>
      </c>
      <c r="CZ373" s="15">
        <v>0</v>
      </c>
      <c r="DA373" s="15">
        <f t="shared" si="262"/>
        <v>0</v>
      </c>
      <c r="DB373" s="20">
        <v>0</v>
      </c>
      <c r="DC373" s="20">
        <f t="shared" si="263"/>
        <v>0</v>
      </c>
      <c r="DD373" s="23" t="s">
        <v>1270</v>
      </c>
      <c r="DE373" s="15">
        <f>IF(Table1[[#This Row],[Check 5 Status]]="Continued", Table1[[#This Row],[Check 5 Students Summer]], 0)</f>
        <v>0</v>
      </c>
      <c r="DF373" s="20">
        <f>Table1[[#This Row],[Check 5 Per Student Savings]]*DE373</f>
        <v>0</v>
      </c>
      <c r="DG373" s="15">
        <f>IF(Table1[[#This Row],[Check 5 Status]]="Continued", Table1[[#This Row],[Check 5 Students Fall]], 0)</f>
        <v>0</v>
      </c>
      <c r="DH373" s="20">
        <f>Table1[[#This Row],[Check 5 Per Student Savings]]*DG373</f>
        <v>0</v>
      </c>
      <c r="DI373" s="15">
        <f>IF(Table1[[#This Row],[Check 5 Status]]="Continued", Table1[[#This Row],[Check 5 Students Spring]], 0)</f>
        <v>0</v>
      </c>
      <c r="DJ373" s="20">
        <f>Table1[[#This Row],[Check 5 Per Student Savings]]*DI373</f>
        <v>0</v>
      </c>
      <c r="DK373" s="15">
        <f t="shared" si="264"/>
        <v>0</v>
      </c>
      <c r="DL373" s="20">
        <f t="shared" si="265"/>
        <v>0</v>
      </c>
      <c r="DM373" s="20" t="s">
        <v>858</v>
      </c>
      <c r="DN373" s="15">
        <v>0</v>
      </c>
      <c r="DO373" s="15">
        <v>0</v>
      </c>
      <c r="DP373" s="15">
        <v>0</v>
      </c>
      <c r="DQ373" s="15">
        <f t="shared" si="266"/>
        <v>0</v>
      </c>
      <c r="DR373" s="20">
        <v>0</v>
      </c>
      <c r="DS373" s="20">
        <f t="shared" si="267"/>
        <v>0</v>
      </c>
      <c r="DT373" s="23" t="s">
        <v>1270</v>
      </c>
      <c r="DU373" s="15">
        <f>IF(Table1[[#This Row],[Check 6 Status]]="Continued", Table1[[#This Row],[Check 6 Students Summer]], 0)</f>
        <v>0</v>
      </c>
      <c r="DV373" s="20">
        <f>Table1[[#This Row],[Check 6 Per Student Savings]]*DU373</f>
        <v>0</v>
      </c>
      <c r="DW373" s="15">
        <f>IF(Table1[[#This Row],[Check 6 Status]]="Continued", Table1[[#This Row],[Check 6 Students Fall]], 0)</f>
        <v>0</v>
      </c>
      <c r="DX373" s="20">
        <f>Table1[[#This Row],[Check 6 Per Student Savings]]*DW373</f>
        <v>0</v>
      </c>
      <c r="DY373" s="15">
        <f>IF(Table1[[#This Row],[Check 6 Status]]="Continued", Table1[[#This Row],[Check 6 Students Spring]], 0)</f>
        <v>0</v>
      </c>
      <c r="DZ373" s="20">
        <f>Table1[[#This Row],[Check 6 Per Student Savings]]*DY373</f>
        <v>0</v>
      </c>
      <c r="EA373" s="15">
        <f t="shared" si="268"/>
        <v>0</v>
      </c>
      <c r="EB373" s="20">
        <f t="shared" si="269"/>
        <v>0</v>
      </c>
      <c r="EC373"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373"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373" s="15">
        <v>0</v>
      </c>
      <c r="EH373" s="16"/>
      <c r="EI373" s="16"/>
      <c r="EJ373" s="59"/>
      <c r="EL373" s="16"/>
      <c r="EM373" s="20"/>
      <c r="EN373" s="20"/>
      <c r="FB373" s="13"/>
      <c r="FC373" s="13"/>
      <c r="FE373" s="20"/>
      <c r="FF373" s="15"/>
      <c r="FG373" s="15"/>
    </row>
    <row r="374" spans="1:163" x14ac:dyDescent="0.25">
      <c r="A374" s="116" t="s">
        <v>1517</v>
      </c>
      <c r="B374" s="125" t="s">
        <v>1415</v>
      </c>
      <c r="C374" s="23" t="s">
        <v>2</v>
      </c>
      <c r="D374" s="13" t="s">
        <v>856</v>
      </c>
      <c r="E374" s="124" t="s">
        <v>279</v>
      </c>
      <c r="F374" s="52">
        <v>4000</v>
      </c>
      <c r="G374" s="23" t="s">
        <v>1270</v>
      </c>
      <c r="H374" s="28" t="s">
        <v>1051</v>
      </c>
      <c r="I374" s="28" t="s">
        <v>1052</v>
      </c>
      <c r="J374" s="28" t="s">
        <v>1518</v>
      </c>
      <c r="K374" s="28" t="s">
        <v>753</v>
      </c>
      <c r="L374" s="28" t="s">
        <v>201</v>
      </c>
      <c r="M374" s="13" t="s">
        <v>857</v>
      </c>
      <c r="N374" s="13" t="s">
        <v>857</v>
      </c>
      <c r="O374" s="13" t="s">
        <v>857</v>
      </c>
      <c r="P374" s="128">
        <v>0</v>
      </c>
      <c r="Q374" s="15">
        <v>0</v>
      </c>
      <c r="R374" s="131">
        <v>0</v>
      </c>
      <c r="S374" s="15">
        <v>0</v>
      </c>
      <c r="T374" s="15">
        <v>0</v>
      </c>
      <c r="U374" s="15">
        <v>0</v>
      </c>
      <c r="V374" s="13" t="s">
        <v>1270</v>
      </c>
      <c r="W374" s="20" t="s">
        <v>144</v>
      </c>
      <c r="X374" s="20"/>
      <c r="Y374" s="20"/>
      <c r="Z374" s="30" t="s">
        <v>145</v>
      </c>
      <c r="AA374" s="15">
        <v>0</v>
      </c>
      <c r="AB374" s="20">
        <v>0</v>
      </c>
      <c r="AC374" s="15">
        <v>0</v>
      </c>
      <c r="AD374" s="20">
        <f t="shared" si="273"/>
        <v>0</v>
      </c>
      <c r="AE374" s="15">
        <v>0</v>
      </c>
      <c r="AF374" s="15">
        <v>0</v>
      </c>
      <c r="AG374" s="15">
        <v>0</v>
      </c>
      <c r="AH374" s="15">
        <v>0</v>
      </c>
      <c r="AI374" s="15">
        <v>0</v>
      </c>
      <c r="AJ374" s="15">
        <v>0</v>
      </c>
      <c r="AK374" s="15">
        <v>0</v>
      </c>
      <c r="AL374" s="15">
        <v>0</v>
      </c>
      <c r="AM374" s="15">
        <v>0</v>
      </c>
      <c r="AN374" s="15">
        <v>0</v>
      </c>
      <c r="AO374" s="15">
        <v>0</v>
      </c>
      <c r="AP374" s="15">
        <v>0</v>
      </c>
      <c r="AQ374" s="15">
        <v>0</v>
      </c>
      <c r="AR374" s="15">
        <v>0</v>
      </c>
      <c r="AS374" s="15">
        <v>0</v>
      </c>
      <c r="AT374" s="15">
        <v>0</v>
      </c>
      <c r="AU374" s="15">
        <v>0</v>
      </c>
      <c r="AV374" s="15">
        <v>0</v>
      </c>
      <c r="AW374" s="15">
        <v>0</v>
      </c>
      <c r="AX374" s="15">
        <v>0</v>
      </c>
      <c r="AY374" s="15">
        <v>0</v>
      </c>
      <c r="AZ374" s="15">
        <v>0</v>
      </c>
      <c r="BA374" s="15">
        <v>0</v>
      </c>
      <c r="BB374" s="15">
        <v>0</v>
      </c>
      <c r="BC374" s="13" t="s">
        <v>858</v>
      </c>
      <c r="BD374" s="15">
        <v>0</v>
      </c>
      <c r="BE374" s="15">
        <v>0</v>
      </c>
      <c r="BF374" s="15">
        <v>0</v>
      </c>
      <c r="BG374" s="16">
        <f t="shared" si="274"/>
        <v>0</v>
      </c>
      <c r="BH374" s="16">
        <f t="shared" si="275"/>
        <v>0</v>
      </c>
      <c r="BI374" s="20">
        <f>Table1[[#This Row],[Check 2 Students Total]]*Table1[[#This Row],[Summer 2018 Price Check]]</f>
        <v>0</v>
      </c>
      <c r="BJ374" s="15">
        <v>0</v>
      </c>
      <c r="BK374" s="15">
        <v>0</v>
      </c>
      <c r="BL374" s="15">
        <v>0</v>
      </c>
      <c r="BM374" s="15">
        <v>0</v>
      </c>
      <c r="BN374" s="15">
        <v>0</v>
      </c>
      <c r="BO374" s="20">
        <f>Table1[[#This Row],[Summer 2018 Price Check]]*Table1[[#This Row],[Spring 2019 Students]]</f>
        <v>0</v>
      </c>
      <c r="BP374" s="16">
        <f t="shared" si="253"/>
        <v>0</v>
      </c>
      <c r="BQ374" s="20">
        <f t="shared" si="254"/>
        <v>0</v>
      </c>
      <c r="BR374" s="20" t="s">
        <v>858</v>
      </c>
      <c r="BS374" s="15">
        <v>0</v>
      </c>
      <c r="BT374" s="15">
        <v>0</v>
      </c>
      <c r="BU374" s="15">
        <v>0</v>
      </c>
      <c r="BV374" s="15">
        <v>0</v>
      </c>
      <c r="BW374" s="128">
        <v>0</v>
      </c>
      <c r="BX374" s="20">
        <f t="shared" si="271"/>
        <v>0</v>
      </c>
      <c r="BY374" s="13" t="s">
        <v>1270</v>
      </c>
      <c r="BZ374" s="15">
        <f>IF(Table1[[#This Row],[Check 3 Status]]="Continued", Table1[[#This Row],[Check 3 Students Summer]], 0)</f>
        <v>0</v>
      </c>
      <c r="CA374" s="20">
        <f>Table1[[#This Row],[Check 3 Per Student Savings]]*BZ374</f>
        <v>0</v>
      </c>
      <c r="CB374" s="15">
        <f>IF(Table1[[#This Row],[Check 3 Status]]="Continued", Table1[[#This Row],[Check 3 Students Fall]], 0)</f>
        <v>0</v>
      </c>
      <c r="CC374" s="20">
        <f>Table1[[#This Row],[Check 3 Per Student Savings]]*CB374</f>
        <v>0</v>
      </c>
      <c r="CD374" s="15">
        <f>IF(Table1[[#This Row],[Check 3 Status]]="Continued", Table1[[#This Row],[Check 3 Students Spring]], 0)</f>
        <v>0</v>
      </c>
      <c r="CE374" s="20">
        <f>Table1[[#This Row],[Check 3 Per Student Savings]]*CD374</f>
        <v>0</v>
      </c>
      <c r="CF374" s="15">
        <f t="shared" si="256"/>
        <v>0</v>
      </c>
      <c r="CG374" s="20">
        <f t="shared" si="257"/>
        <v>0</v>
      </c>
      <c r="CH374" s="20" t="s">
        <v>858</v>
      </c>
      <c r="CI374" s="15">
        <v>0</v>
      </c>
      <c r="CJ374" s="15">
        <v>0</v>
      </c>
      <c r="CK374" s="15">
        <v>0</v>
      </c>
      <c r="CL374" s="15">
        <f t="shared" si="258"/>
        <v>0</v>
      </c>
      <c r="CM374" s="20">
        <v>0</v>
      </c>
      <c r="CN374" s="20">
        <f t="shared" si="259"/>
        <v>0</v>
      </c>
      <c r="CO374" s="15">
        <f>IF(Table1[[#This Row],[Check 4 Status]]="Continued", Table1[[#This Row],[Check 4 Students Summer]], 0)</f>
        <v>0</v>
      </c>
      <c r="CP374" s="20">
        <f>Table1[[#This Row],[Check 4 Per Student Savings]]*CO374</f>
        <v>0</v>
      </c>
      <c r="CQ374" s="15">
        <f>IF(Table1[[#This Row],[Check 4 Status]]="Continued", Table1[[#This Row],[Check 4 Students Fall]], 0)</f>
        <v>0</v>
      </c>
      <c r="CR374" s="20">
        <f>Table1[[#This Row],[Check 4 Per Student Savings]]*CQ374</f>
        <v>0</v>
      </c>
      <c r="CS374" s="15">
        <f>IF(Table1[[#This Row],[Check 4 Status]]="Continued", Table1[[#This Row],[Check 4 Students Spring]], 0)</f>
        <v>0</v>
      </c>
      <c r="CT374" s="20">
        <f>Table1[[#This Row],[Check 4 Per Student Savings]]*CS374</f>
        <v>0</v>
      </c>
      <c r="CU374" s="89">
        <f t="shared" si="260"/>
        <v>0</v>
      </c>
      <c r="CV374" s="20">
        <f t="shared" si="261"/>
        <v>0</v>
      </c>
      <c r="CW374" s="20" t="s">
        <v>858</v>
      </c>
      <c r="CX374" s="15">
        <v>0</v>
      </c>
      <c r="CY374" s="15">
        <v>0</v>
      </c>
      <c r="CZ374" s="15">
        <v>0</v>
      </c>
      <c r="DA374" s="15">
        <f t="shared" si="262"/>
        <v>0</v>
      </c>
      <c r="DB374" s="20">
        <v>0</v>
      </c>
      <c r="DC374" s="20">
        <f t="shared" si="263"/>
        <v>0</v>
      </c>
      <c r="DD374" s="23" t="s">
        <v>1270</v>
      </c>
      <c r="DE374" s="15">
        <f>IF(Table1[[#This Row],[Check 5 Status]]="Continued", Table1[[#This Row],[Check 5 Students Summer]], 0)</f>
        <v>0</v>
      </c>
      <c r="DF374" s="20">
        <f>Table1[[#This Row],[Check 5 Per Student Savings]]*DE374</f>
        <v>0</v>
      </c>
      <c r="DG374" s="15">
        <f>IF(Table1[[#This Row],[Check 5 Status]]="Continued", Table1[[#This Row],[Check 5 Students Fall]], 0)</f>
        <v>0</v>
      </c>
      <c r="DH374" s="20">
        <f>Table1[[#This Row],[Check 5 Per Student Savings]]*DG374</f>
        <v>0</v>
      </c>
      <c r="DI374" s="15">
        <f>IF(Table1[[#This Row],[Check 5 Status]]="Continued", Table1[[#This Row],[Check 5 Students Spring]], 0)</f>
        <v>0</v>
      </c>
      <c r="DJ374" s="20">
        <f>Table1[[#This Row],[Check 5 Per Student Savings]]*DI374</f>
        <v>0</v>
      </c>
      <c r="DK374" s="15">
        <f t="shared" si="264"/>
        <v>0</v>
      </c>
      <c r="DL374" s="20">
        <f t="shared" si="265"/>
        <v>0</v>
      </c>
      <c r="DM374" s="20" t="s">
        <v>858</v>
      </c>
      <c r="DN374" s="15">
        <v>0</v>
      </c>
      <c r="DO374" s="15">
        <v>0</v>
      </c>
      <c r="DP374" s="15">
        <v>0</v>
      </c>
      <c r="DQ374" s="15">
        <f t="shared" si="266"/>
        <v>0</v>
      </c>
      <c r="DR374" s="20">
        <v>0</v>
      </c>
      <c r="DS374" s="20">
        <f t="shared" si="267"/>
        <v>0</v>
      </c>
      <c r="DT374" s="23" t="s">
        <v>1270</v>
      </c>
      <c r="DU374" s="15">
        <f>IF(Table1[[#This Row],[Check 6 Status]]="Continued", Table1[[#This Row],[Check 6 Students Summer]], 0)</f>
        <v>0</v>
      </c>
      <c r="DV374" s="20">
        <f>Table1[[#This Row],[Check 6 Per Student Savings]]*DU374</f>
        <v>0</v>
      </c>
      <c r="DW374" s="15">
        <f>IF(Table1[[#This Row],[Check 6 Status]]="Continued", Table1[[#This Row],[Check 6 Students Fall]], 0)</f>
        <v>0</v>
      </c>
      <c r="DX374" s="20">
        <f>Table1[[#This Row],[Check 6 Per Student Savings]]*DW374</f>
        <v>0</v>
      </c>
      <c r="DY374" s="15">
        <f>IF(Table1[[#This Row],[Check 6 Status]]="Continued", Table1[[#This Row],[Check 6 Students Spring]], 0)</f>
        <v>0</v>
      </c>
      <c r="DZ374" s="20">
        <f>Table1[[#This Row],[Check 6 Per Student Savings]]*DY374</f>
        <v>0</v>
      </c>
      <c r="EA374" s="15">
        <f t="shared" si="268"/>
        <v>0</v>
      </c>
      <c r="EB374" s="20">
        <f t="shared" si="269"/>
        <v>0</v>
      </c>
      <c r="EC374"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374"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374" s="15">
        <v>0</v>
      </c>
      <c r="EH374" s="16"/>
      <c r="EI374" s="16"/>
      <c r="EJ374" s="59"/>
      <c r="EL374" s="16"/>
      <c r="EM374" s="20"/>
      <c r="EN374" s="20"/>
      <c r="FB374" s="13"/>
      <c r="FC374" s="13"/>
      <c r="FE374" s="20"/>
      <c r="FF374" s="15"/>
      <c r="FG374" s="15"/>
    </row>
    <row r="375" spans="1:163" x14ac:dyDescent="0.25">
      <c r="A375" s="116" t="s">
        <v>1519</v>
      </c>
      <c r="B375" s="125" t="s">
        <v>1415</v>
      </c>
      <c r="C375" s="23" t="s">
        <v>2</v>
      </c>
      <c r="D375" s="13" t="s">
        <v>856</v>
      </c>
      <c r="E375" s="124" t="s">
        <v>279</v>
      </c>
      <c r="F375" s="52">
        <v>4800</v>
      </c>
      <c r="G375" s="23" t="s">
        <v>476</v>
      </c>
      <c r="H375" s="28" t="s">
        <v>890</v>
      </c>
      <c r="I375" s="41" t="s">
        <v>891</v>
      </c>
      <c r="J375" s="28" t="s">
        <v>864</v>
      </c>
      <c r="K375" s="28" t="s">
        <v>1520</v>
      </c>
      <c r="L375" s="28" t="s">
        <v>162</v>
      </c>
      <c r="M375" s="13" t="s">
        <v>857</v>
      </c>
      <c r="N375" s="13" t="s">
        <v>857</v>
      </c>
      <c r="O375" s="13" t="s">
        <v>857</v>
      </c>
      <c r="P375" s="128">
        <v>0</v>
      </c>
      <c r="Q375" s="15">
        <v>0</v>
      </c>
      <c r="R375" s="131">
        <v>0</v>
      </c>
      <c r="S375" s="15">
        <v>0</v>
      </c>
      <c r="T375" s="15">
        <v>0</v>
      </c>
      <c r="U375" s="15">
        <v>0</v>
      </c>
      <c r="V375" s="13" t="s">
        <v>476</v>
      </c>
      <c r="W375" s="20" t="s">
        <v>144</v>
      </c>
      <c r="X375" s="20"/>
      <c r="Y375" s="20"/>
      <c r="Z375" s="30" t="s">
        <v>145</v>
      </c>
      <c r="AA375" s="15">
        <v>0</v>
      </c>
      <c r="AB375" s="20">
        <v>0</v>
      </c>
      <c r="AC375" s="15">
        <v>0</v>
      </c>
      <c r="AD375" s="20">
        <f t="shared" si="273"/>
        <v>0</v>
      </c>
      <c r="AE375" s="15">
        <v>0</v>
      </c>
      <c r="AF375" s="15">
        <v>0</v>
      </c>
      <c r="AG375" s="15">
        <v>0</v>
      </c>
      <c r="AH375" s="15">
        <v>0</v>
      </c>
      <c r="AI375" s="15">
        <v>0</v>
      </c>
      <c r="AJ375" s="15">
        <v>0</v>
      </c>
      <c r="AK375" s="15">
        <v>0</v>
      </c>
      <c r="AL375" s="15">
        <v>0</v>
      </c>
      <c r="AM375" s="15">
        <v>0</v>
      </c>
      <c r="AN375" s="15">
        <v>0</v>
      </c>
      <c r="AO375" s="15">
        <v>0</v>
      </c>
      <c r="AP375" s="15">
        <v>0</v>
      </c>
      <c r="AQ375" s="15">
        <v>0</v>
      </c>
      <c r="AR375" s="15">
        <v>0</v>
      </c>
      <c r="AS375" s="15">
        <v>0</v>
      </c>
      <c r="AT375" s="15">
        <v>0</v>
      </c>
      <c r="AU375" s="15">
        <v>0</v>
      </c>
      <c r="AV375" s="15">
        <v>0</v>
      </c>
      <c r="AW375" s="15">
        <v>0</v>
      </c>
      <c r="AX375" s="15">
        <v>0</v>
      </c>
      <c r="AY375" s="15">
        <v>0</v>
      </c>
      <c r="AZ375" s="15">
        <v>0</v>
      </c>
      <c r="BA375" s="15">
        <v>0</v>
      </c>
      <c r="BB375" s="15">
        <v>0</v>
      </c>
      <c r="BC375" s="13" t="s">
        <v>858</v>
      </c>
      <c r="BD375" s="15">
        <v>0</v>
      </c>
      <c r="BE375" s="15">
        <v>0</v>
      </c>
      <c r="BF375" s="15">
        <v>0</v>
      </c>
      <c r="BG375" s="16">
        <f t="shared" si="274"/>
        <v>0</v>
      </c>
      <c r="BH375" s="16">
        <f t="shared" si="275"/>
        <v>0</v>
      </c>
      <c r="BI375" s="20">
        <f>Table1[[#This Row],[Check 2 Students Total]]*Table1[[#This Row],[Summer 2018 Price Check]]</f>
        <v>0</v>
      </c>
      <c r="BJ375" s="15">
        <v>0</v>
      </c>
      <c r="BK375" s="15">
        <v>0</v>
      </c>
      <c r="BL375" s="15">
        <v>0</v>
      </c>
      <c r="BM375" s="15">
        <v>0</v>
      </c>
      <c r="BN375" s="15">
        <v>0</v>
      </c>
      <c r="BO375" s="20">
        <f>Table1[[#This Row],[Summer 2018 Price Check]]*Table1[[#This Row],[Spring 2019 Students]]</f>
        <v>0</v>
      </c>
      <c r="BP375" s="16">
        <f t="shared" si="253"/>
        <v>0</v>
      </c>
      <c r="BQ375" s="20">
        <f t="shared" si="254"/>
        <v>0</v>
      </c>
      <c r="BR375" s="20" t="s">
        <v>858</v>
      </c>
      <c r="BS375" s="15">
        <v>0</v>
      </c>
      <c r="BT375" s="15">
        <v>0</v>
      </c>
      <c r="BU375" s="15">
        <v>0</v>
      </c>
      <c r="BV375" s="15">
        <v>0</v>
      </c>
      <c r="BW375" s="128">
        <v>0</v>
      </c>
      <c r="BX375" s="20">
        <f t="shared" si="271"/>
        <v>0</v>
      </c>
      <c r="BY375" s="13" t="s">
        <v>476</v>
      </c>
      <c r="BZ375" s="15">
        <f>IF(Table1[[#This Row],[Check 3 Status]]="Continued", Table1[[#This Row],[Check 3 Students Summer]], 0)</f>
        <v>0</v>
      </c>
      <c r="CA375" s="20">
        <f>Table1[[#This Row],[Check 3 Per Student Savings]]*BZ375</f>
        <v>0</v>
      </c>
      <c r="CB375" s="15">
        <f>IF(Table1[[#This Row],[Check 3 Status]]="Continued", Table1[[#This Row],[Check 3 Students Fall]], 0)</f>
        <v>0</v>
      </c>
      <c r="CC375" s="20">
        <f>Table1[[#This Row],[Check 3 Per Student Savings]]*CB375</f>
        <v>0</v>
      </c>
      <c r="CD375" s="15">
        <f>IF(Table1[[#This Row],[Check 3 Status]]="Continued", Table1[[#This Row],[Check 3 Students Spring]], 0)</f>
        <v>0</v>
      </c>
      <c r="CE375" s="20">
        <f>Table1[[#This Row],[Check 3 Per Student Savings]]*CD375</f>
        <v>0</v>
      </c>
      <c r="CF375" s="15">
        <f t="shared" si="256"/>
        <v>0</v>
      </c>
      <c r="CG375" s="20">
        <f t="shared" si="257"/>
        <v>0</v>
      </c>
      <c r="CH375" s="20" t="s">
        <v>858</v>
      </c>
      <c r="CI375" s="15">
        <v>0</v>
      </c>
      <c r="CJ375" s="15">
        <v>0</v>
      </c>
      <c r="CK375" s="15">
        <v>0</v>
      </c>
      <c r="CL375" s="15">
        <f t="shared" si="258"/>
        <v>0</v>
      </c>
      <c r="CM375" s="20">
        <v>0</v>
      </c>
      <c r="CN375" s="20">
        <f t="shared" si="259"/>
        <v>0</v>
      </c>
      <c r="CO375" s="15">
        <v>0</v>
      </c>
      <c r="CP375" s="20">
        <f>Table1[[#This Row],[Check 4 Per Student Savings]]*CO375</f>
        <v>0</v>
      </c>
      <c r="CQ375" s="15">
        <f>IF(Table1[[#This Row],[Check 4 Status]]="Continued", Table1[[#This Row],[Check 4 Students Fall]], 0)</f>
        <v>0</v>
      </c>
      <c r="CR375" s="20">
        <f>Table1[[#This Row],[Check 4 Per Student Savings]]*CQ375</f>
        <v>0</v>
      </c>
      <c r="CS375" s="15">
        <f>IF(Table1[[#This Row],[Check 4 Status]]="Continued", Table1[[#This Row],[Check 4 Students Spring]], 0)</f>
        <v>0</v>
      </c>
      <c r="CT375" s="20">
        <f>Table1[[#This Row],[Check 4 Per Student Savings]]*CS375</f>
        <v>0</v>
      </c>
      <c r="CU375" s="89">
        <f t="shared" si="260"/>
        <v>0</v>
      </c>
      <c r="CV375" s="20">
        <f t="shared" si="261"/>
        <v>0</v>
      </c>
      <c r="CW375" s="20" t="s">
        <v>858</v>
      </c>
      <c r="CX375" s="15">
        <v>0</v>
      </c>
      <c r="CY375" s="15">
        <v>0</v>
      </c>
      <c r="CZ375" s="15">
        <v>0</v>
      </c>
      <c r="DA375" s="15">
        <f t="shared" si="262"/>
        <v>0</v>
      </c>
      <c r="DB375" s="20">
        <v>0</v>
      </c>
      <c r="DC375" s="20">
        <f t="shared" si="263"/>
        <v>0</v>
      </c>
      <c r="DD375" s="23" t="s">
        <v>476</v>
      </c>
      <c r="DE375" s="15">
        <f>IF(Table1[[#This Row],[Check 5 Status]]="Continued", Table1[[#This Row],[Check 5 Students Summer]], 0)</f>
        <v>0</v>
      </c>
      <c r="DF375" s="20">
        <f>Table1[[#This Row],[Check 5 Per Student Savings]]*DE375</f>
        <v>0</v>
      </c>
      <c r="DG375" s="15">
        <f>IF(Table1[[#This Row],[Check 5 Status]]="Continued", Table1[[#This Row],[Check 5 Students Fall]], 0)</f>
        <v>0</v>
      </c>
      <c r="DH375" s="20">
        <f>Table1[[#This Row],[Check 5 Per Student Savings]]*DG375</f>
        <v>0</v>
      </c>
      <c r="DI375" s="15">
        <f>IF(Table1[[#This Row],[Check 5 Status]]="Continued", Table1[[#This Row],[Check 5 Students Spring]], 0)</f>
        <v>0</v>
      </c>
      <c r="DJ375" s="20">
        <f>Table1[[#This Row],[Check 5 Per Student Savings]]*DI375</f>
        <v>0</v>
      </c>
      <c r="DK375" s="15">
        <f t="shared" si="264"/>
        <v>0</v>
      </c>
      <c r="DL375" s="20">
        <f t="shared" si="265"/>
        <v>0</v>
      </c>
      <c r="DM375" s="20" t="s">
        <v>858</v>
      </c>
      <c r="DN375" s="15">
        <v>0</v>
      </c>
      <c r="DO375" s="15">
        <v>0</v>
      </c>
      <c r="DP375" s="15">
        <v>0</v>
      </c>
      <c r="DQ375" s="15">
        <f t="shared" si="266"/>
        <v>0</v>
      </c>
      <c r="DR375" s="20">
        <v>0</v>
      </c>
      <c r="DS375" s="20">
        <f t="shared" si="267"/>
        <v>0</v>
      </c>
      <c r="DT375" s="23" t="s">
        <v>476</v>
      </c>
      <c r="DU375" s="15">
        <f>IF(Table1[[#This Row],[Check 6 Status]]="Continued", Table1[[#This Row],[Check 6 Students Summer]], 0)</f>
        <v>0</v>
      </c>
      <c r="DV375" s="20">
        <f>Table1[[#This Row],[Check 6 Per Student Savings]]*DU375</f>
        <v>0</v>
      </c>
      <c r="DW375" s="15">
        <f>IF(Table1[[#This Row],[Check 6 Status]]="Continued", Table1[[#This Row],[Check 6 Students Fall]], 0)</f>
        <v>0</v>
      </c>
      <c r="DX375" s="20">
        <f>Table1[[#This Row],[Check 6 Per Student Savings]]*DW375</f>
        <v>0</v>
      </c>
      <c r="DY375" s="15">
        <f>IF(Table1[[#This Row],[Check 6 Status]]="Continued", Table1[[#This Row],[Check 6 Students Spring]], 0)</f>
        <v>0</v>
      </c>
      <c r="DZ375" s="20">
        <f>Table1[[#This Row],[Check 6 Per Student Savings]]*DY375</f>
        <v>0</v>
      </c>
      <c r="EA375" s="15">
        <f t="shared" si="268"/>
        <v>0</v>
      </c>
      <c r="EB375" s="20">
        <f t="shared" si="269"/>
        <v>0</v>
      </c>
      <c r="EC375"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375"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375" s="15">
        <v>0</v>
      </c>
      <c r="EH375" s="16"/>
      <c r="EI375" s="16"/>
      <c r="EJ375" s="59"/>
      <c r="EL375" s="16"/>
      <c r="EM375" s="20"/>
      <c r="EN375" s="20"/>
      <c r="FB375" s="13"/>
      <c r="FC375" s="13"/>
      <c r="FE375" s="20"/>
      <c r="FF375" s="15"/>
      <c r="FG375" s="15"/>
    </row>
    <row r="376" spans="1:163" x14ac:dyDescent="0.25">
      <c r="A376" s="116" t="s">
        <v>1521</v>
      </c>
      <c r="B376" s="125" t="s">
        <v>1415</v>
      </c>
      <c r="C376" s="23" t="s">
        <v>2</v>
      </c>
      <c r="D376" s="13" t="s">
        <v>856</v>
      </c>
      <c r="E376" s="124" t="s">
        <v>477</v>
      </c>
      <c r="F376" s="52">
        <v>4800</v>
      </c>
      <c r="G376" s="23" t="s">
        <v>476</v>
      </c>
      <c r="H376" s="28" t="s">
        <v>766</v>
      </c>
      <c r="I376" s="28" t="s">
        <v>767</v>
      </c>
      <c r="J376" s="28" t="s">
        <v>768</v>
      </c>
      <c r="K376" s="28" t="s">
        <v>769</v>
      </c>
      <c r="L376" s="28" t="s">
        <v>188</v>
      </c>
      <c r="M376" s="13" t="s">
        <v>857</v>
      </c>
      <c r="N376" s="13" t="s">
        <v>857</v>
      </c>
      <c r="O376" s="13" t="s">
        <v>857</v>
      </c>
      <c r="P376" s="128">
        <v>0</v>
      </c>
      <c r="Q376" s="15">
        <v>0</v>
      </c>
      <c r="R376" s="131">
        <v>0</v>
      </c>
      <c r="S376" s="15">
        <v>0</v>
      </c>
      <c r="T376" s="15">
        <v>0</v>
      </c>
      <c r="U376" s="15">
        <v>0</v>
      </c>
      <c r="V376" s="13" t="s">
        <v>476</v>
      </c>
      <c r="W376" s="20" t="s">
        <v>144</v>
      </c>
      <c r="X376" s="20"/>
      <c r="Y376" s="20"/>
      <c r="Z376" s="30" t="s">
        <v>145</v>
      </c>
      <c r="AA376" s="15">
        <v>0</v>
      </c>
      <c r="AB376" s="20">
        <v>0</v>
      </c>
      <c r="AC376" s="15">
        <v>0</v>
      </c>
      <c r="AD376" s="20">
        <f t="shared" si="273"/>
        <v>0</v>
      </c>
      <c r="AE376" s="15">
        <v>0</v>
      </c>
      <c r="AF376" s="15">
        <v>0</v>
      </c>
      <c r="AG376" s="15">
        <v>0</v>
      </c>
      <c r="AH376" s="15">
        <v>0</v>
      </c>
      <c r="AI376" s="15">
        <v>0</v>
      </c>
      <c r="AJ376" s="15">
        <v>0</v>
      </c>
      <c r="AK376" s="15">
        <v>0</v>
      </c>
      <c r="AL376" s="15">
        <v>0</v>
      </c>
      <c r="AM376" s="15">
        <v>0</v>
      </c>
      <c r="AN376" s="15">
        <v>0</v>
      </c>
      <c r="AO376" s="15">
        <v>0</v>
      </c>
      <c r="AP376" s="15">
        <v>0</v>
      </c>
      <c r="AQ376" s="15">
        <v>0</v>
      </c>
      <c r="AR376" s="15">
        <v>0</v>
      </c>
      <c r="AS376" s="15">
        <v>0</v>
      </c>
      <c r="AT376" s="15">
        <v>0</v>
      </c>
      <c r="AU376" s="15">
        <v>0</v>
      </c>
      <c r="AV376" s="15">
        <v>0</v>
      </c>
      <c r="AW376" s="15">
        <v>0</v>
      </c>
      <c r="AX376" s="15">
        <v>0</v>
      </c>
      <c r="AY376" s="15">
        <v>0</v>
      </c>
      <c r="AZ376" s="15">
        <v>0</v>
      </c>
      <c r="BA376" s="15">
        <v>0</v>
      </c>
      <c r="BB376" s="15">
        <v>0</v>
      </c>
      <c r="BC376" s="13" t="s">
        <v>858</v>
      </c>
      <c r="BD376" s="15">
        <v>0</v>
      </c>
      <c r="BE376" s="15">
        <v>0</v>
      </c>
      <c r="BF376" s="15">
        <v>0</v>
      </c>
      <c r="BG376" s="16">
        <f t="shared" si="274"/>
        <v>0</v>
      </c>
      <c r="BH376" s="16">
        <f t="shared" si="275"/>
        <v>0</v>
      </c>
      <c r="BI376" s="20">
        <f>Table1[[#This Row],[Check 2 Students Total]]*Table1[[#This Row],[Summer 2018 Price Check]]</f>
        <v>0</v>
      </c>
      <c r="BJ376" s="15">
        <v>0</v>
      </c>
      <c r="BK376" s="15">
        <v>0</v>
      </c>
      <c r="BL376" s="15">
        <v>0</v>
      </c>
      <c r="BM376" s="15">
        <v>0</v>
      </c>
      <c r="BN376" s="15">
        <v>0</v>
      </c>
      <c r="BO376" s="20">
        <f>Table1[[#This Row],[Summer 2018 Price Check]]*Table1[[#This Row],[Spring 2019 Students]]</f>
        <v>0</v>
      </c>
      <c r="BP376" s="16">
        <f t="shared" si="253"/>
        <v>0</v>
      </c>
      <c r="BQ376" s="20">
        <f t="shared" si="254"/>
        <v>0</v>
      </c>
      <c r="BR376" s="20" t="s">
        <v>858</v>
      </c>
      <c r="BS376" s="15">
        <v>0</v>
      </c>
      <c r="BT376" s="15">
        <v>0</v>
      </c>
      <c r="BU376" s="15">
        <v>0</v>
      </c>
      <c r="BV376" s="15">
        <v>0</v>
      </c>
      <c r="BW376" s="128">
        <v>0</v>
      </c>
      <c r="BX376" s="20">
        <f t="shared" si="271"/>
        <v>0</v>
      </c>
      <c r="BY376" s="13" t="s">
        <v>476</v>
      </c>
      <c r="BZ376" s="15">
        <f>IF(Table1[[#This Row],[Check 3 Status]]="Continued", Table1[[#This Row],[Check 3 Students Summer]], 0)</f>
        <v>0</v>
      </c>
      <c r="CA376" s="20">
        <f>Table1[[#This Row],[Check 3 Per Student Savings]]*BZ376</f>
        <v>0</v>
      </c>
      <c r="CB376" s="15">
        <f>IF(Table1[[#This Row],[Check 3 Status]]="Continued", Table1[[#This Row],[Check 3 Students Fall]], 0)</f>
        <v>0</v>
      </c>
      <c r="CC376" s="20">
        <f>Table1[[#This Row],[Check 3 Per Student Savings]]*CB376</f>
        <v>0</v>
      </c>
      <c r="CD376" s="15">
        <f>IF(Table1[[#This Row],[Check 3 Status]]="Continued", Table1[[#This Row],[Check 3 Students Spring]], 0)</f>
        <v>0</v>
      </c>
      <c r="CE376" s="20">
        <f>Table1[[#This Row],[Check 3 Per Student Savings]]*CD376</f>
        <v>0</v>
      </c>
      <c r="CF376" s="15">
        <f t="shared" si="256"/>
        <v>0</v>
      </c>
      <c r="CG376" s="20">
        <f t="shared" si="257"/>
        <v>0</v>
      </c>
      <c r="CH376" s="20" t="s">
        <v>858</v>
      </c>
      <c r="CI376" s="15">
        <v>0</v>
      </c>
      <c r="CJ376" s="15">
        <v>0</v>
      </c>
      <c r="CK376" s="15">
        <v>0</v>
      </c>
      <c r="CL376" s="15">
        <f t="shared" si="258"/>
        <v>0</v>
      </c>
      <c r="CM376" s="20">
        <v>0</v>
      </c>
      <c r="CN376" s="20">
        <f t="shared" si="259"/>
        <v>0</v>
      </c>
      <c r="CO376" s="15">
        <v>0</v>
      </c>
      <c r="CP376" s="20">
        <f>Table1[[#This Row],[Check 4 Per Student Savings]]*CO376</f>
        <v>0</v>
      </c>
      <c r="CQ376" s="15">
        <f>IF(Table1[[#This Row],[Check 4 Status]]="Continued", Table1[[#This Row],[Check 4 Students Fall]], 0)</f>
        <v>0</v>
      </c>
      <c r="CR376" s="20">
        <f>Table1[[#This Row],[Check 4 Per Student Savings]]*CQ376</f>
        <v>0</v>
      </c>
      <c r="CS376" s="15">
        <f>IF(Table1[[#This Row],[Check 4 Status]]="Continued", Table1[[#This Row],[Check 4 Students Spring]], 0)</f>
        <v>0</v>
      </c>
      <c r="CT376" s="20">
        <f>Table1[[#This Row],[Check 4 Per Student Savings]]*CS376</f>
        <v>0</v>
      </c>
      <c r="CU376" s="89">
        <f t="shared" si="260"/>
        <v>0</v>
      </c>
      <c r="CV376" s="20">
        <f t="shared" si="261"/>
        <v>0</v>
      </c>
      <c r="CW376" s="20" t="s">
        <v>858</v>
      </c>
      <c r="CX376" s="15">
        <v>0</v>
      </c>
      <c r="CY376" s="15">
        <v>0</v>
      </c>
      <c r="CZ376" s="15">
        <v>0</v>
      </c>
      <c r="DA376" s="15">
        <f t="shared" si="262"/>
        <v>0</v>
      </c>
      <c r="DB376" s="20">
        <v>0</v>
      </c>
      <c r="DC376" s="20">
        <f t="shared" si="263"/>
        <v>0</v>
      </c>
      <c r="DD376" s="23" t="s">
        <v>476</v>
      </c>
      <c r="DE376" s="15">
        <f>IF(Table1[[#This Row],[Check 5 Status]]="Continued", Table1[[#This Row],[Check 5 Students Summer]], 0)</f>
        <v>0</v>
      </c>
      <c r="DF376" s="20">
        <f>Table1[[#This Row],[Check 5 Per Student Savings]]*DE376</f>
        <v>0</v>
      </c>
      <c r="DG376" s="15">
        <f>IF(Table1[[#This Row],[Check 5 Status]]="Continued", Table1[[#This Row],[Check 5 Students Fall]], 0)</f>
        <v>0</v>
      </c>
      <c r="DH376" s="20">
        <f>Table1[[#This Row],[Check 5 Per Student Savings]]*DG376</f>
        <v>0</v>
      </c>
      <c r="DI376" s="15">
        <f>IF(Table1[[#This Row],[Check 5 Status]]="Continued", Table1[[#This Row],[Check 5 Students Spring]], 0)</f>
        <v>0</v>
      </c>
      <c r="DJ376" s="20">
        <f>Table1[[#This Row],[Check 5 Per Student Savings]]*DI376</f>
        <v>0</v>
      </c>
      <c r="DK376" s="15">
        <f t="shared" si="264"/>
        <v>0</v>
      </c>
      <c r="DL376" s="20">
        <f t="shared" si="265"/>
        <v>0</v>
      </c>
      <c r="DM376" s="20" t="s">
        <v>858</v>
      </c>
      <c r="DN376" s="15">
        <v>0</v>
      </c>
      <c r="DO376" s="15">
        <v>0</v>
      </c>
      <c r="DP376" s="15">
        <v>0</v>
      </c>
      <c r="DQ376" s="15">
        <f t="shared" si="266"/>
        <v>0</v>
      </c>
      <c r="DR376" s="20">
        <v>0</v>
      </c>
      <c r="DS376" s="20">
        <f t="shared" si="267"/>
        <v>0</v>
      </c>
      <c r="DT376" s="23" t="s">
        <v>476</v>
      </c>
      <c r="DU376" s="15">
        <f>IF(Table1[[#This Row],[Check 6 Status]]="Continued", Table1[[#This Row],[Check 6 Students Summer]], 0)</f>
        <v>0</v>
      </c>
      <c r="DV376" s="20">
        <f>Table1[[#This Row],[Check 6 Per Student Savings]]*DU376</f>
        <v>0</v>
      </c>
      <c r="DW376" s="15">
        <f>IF(Table1[[#This Row],[Check 6 Status]]="Continued", Table1[[#This Row],[Check 6 Students Fall]], 0)</f>
        <v>0</v>
      </c>
      <c r="DX376" s="20">
        <f>Table1[[#This Row],[Check 6 Per Student Savings]]*DW376</f>
        <v>0</v>
      </c>
      <c r="DY376" s="15">
        <f>IF(Table1[[#This Row],[Check 6 Status]]="Continued", Table1[[#This Row],[Check 6 Students Spring]], 0)</f>
        <v>0</v>
      </c>
      <c r="DZ376" s="20">
        <f>Table1[[#This Row],[Check 6 Per Student Savings]]*DY376</f>
        <v>0</v>
      </c>
      <c r="EA376" s="15">
        <f t="shared" si="268"/>
        <v>0</v>
      </c>
      <c r="EB376" s="20">
        <f t="shared" si="269"/>
        <v>0</v>
      </c>
      <c r="EC376"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376"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376" s="15">
        <v>0</v>
      </c>
      <c r="EH376" s="16"/>
      <c r="EI376" s="16"/>
      <c r="EJ376" s="59"/>
      <c r="EL376" s="16"/>
      <c r="EM376" s="20"/>
      <c r="EN376" s="20"/>
      <c r="FB376" s="13"/>
      <c r="FC376" s="13"/>
      <c r="FE376" s="20"/>
      <c r="FF376" s="15"/>
      <c r="FG376" s="15"/>
    </row>
    <row r="377" spans="1:163" x14ac:dyDescent="0.25">
      <c r="A377" s="116" t="s">
        <v>1522</v>
      </c>
      <c r="B377" s="125" t="s">
        <v>1415</v>
      </c>
      <c r="C377" s="23" t="s">
        <v>2</v>
      </c>
      <c r="D377" s="13" t="s">
        <v>856</v>
      </c>
      <c r="E377" s="124" t="s">
        <v>477</v>
      </c>
      <c r="F377" s="52">
        <v>4800</v>
      </c>
      <c r="G377" s="23" t="s">
        <v>476</v>
      </c>
      <c r="H377" s="28" t="s">
        <v>1523</v>
      </c>
      <c r="I377" s="28" t="s">
        <v>1524</v>
      </c>
      <c r="J377" s="28" t="s">
        <v>708</v>
      </c>
      <c r="K377" s="28" t="s">
        <v>709</v>
      </c>
      <c r="L377" s="28" t="s">
        <v>693</v>
      </c>
      <c r="M377" s="13" t="s">
        <v>857</v>
      </c>
      <c r="N377" s="13" t="s">
        <v>857</v>
      </c>
      <c r="O377" s="13" t="s">
        <v>857</v>
      </c>
      <c r="P377" s="128">
        <v>0</v>
      </c>
      <c r="Q377" s="15">
        <v>0</v>
      </c>
      <c r="R377" s="131">
        <v>0</v>
      </c>
      <c r="S377" s="15">
        <v>0</v>
      </c>
      <c r="T377" s="15">
        <v>0</v>
      </c>
      <c r="U377" s="15">
        <v>0</v>
      </c>
      <c r="V377" s="13" t="s">
        <v>476</v>
      </c>
      <c r="W377" s="20" t="s">
        <v>144</v>
      </c>
      <c r="X377" s="20"/>
      <c r="Y377" s="20"/>
      <c r="Z377" s="30" t="s">
        <v>145</v>
      </c>
      <c r="AA377" s="15">
        <v>0</v>
      </c>
      <c r="AB377" s="20">
        <v>0</v>
      </c>
      <c r="AC377" s="15">
        <v>0</v>
      </c>
      <c r="AD377" s="20">
        <f t="shared" si="273"/>
        <v>0</v>
      </c>
      <c r="AE377" s="15">
        <v>0</v>
      </c>
      <c r="AF377" s="15">
        <v>0</v>
      </c>
      <c r="AG377" s="15">
        <v>0</v>
      </c>
      <c r="AH377" s="15">
        <v>0</v>
      </c>
      <c r="AI377" s="15">
        <v>0</v>
      </c>
      <c r="AJ377" s="15">
        <v>0</v>
      </c>
      <c r="AK377" s="15">
        <v>0</v>
      </c>
      <c r="AL377" s="15">
        <v>0</v>
      </c>
      <c r="AM377" s="15">
        <v>0</v>
      </c>
      <c r="AN377" s="15">
        <v>0</v>
      </c>
      <c r="AO377" s="15">
        <v>0</v>
      </c>
      <c r="AP377" s="15">
        <v>0</v>
      </c>
      <c r="AQ377" s="15">
        <v>0</v>
      </c>
      <c r="AR377" s="15">
        <v>0</v>
      </c>
      <c r="AS377" s="15">
        <v>0</v>
      </c>
      <c r="AT377" s="15">
        <v>0</v>
      </c>
      <c r="AU377" s="15">
        <v>0</v>
      </c>
      <c r="AV377" s="15">
        <v>0</v>
      </c>
      <c r="AW377" s="15">
        <v>0</v>
      </c>
      <c r="AX377" s="15">
        <v>0</v>
      </c>
      <c r="AY377" s="15">
        <v>0</v>
      </c>
      <c r="AZ377" s="15">
        <v>0</v>
      </c>
      <c r="BA377" s="15">
        <v>0</v>
      </c>
      <c r="BB377" s="15">
        <v>0</v>
      </c>
      <c r="BC377" s="13" t="s">
        <v>858</v>
      </c>
      <c r="BD377" s="15">
        <v>0</v>
      </c>
      <c r="BE377" s="15">
        <v>0</v>
      </c>
      <c r="BF377" s="15">
        <v>0</v>
      </c>
      <c r="BG377" s="16">
        <f t="shared" si="274"/>
        <v>0</v>
      </c>
      <c r="BH377" s="16">
        <f t="shared" si="275"/>
        <v>0</v>
      </c>
      <c r="BI377" s="20">
        <f>Table1[[#This Row],[Check 2 Students Total]]*Table1[[#This Row],[Summer 2018 Price Check]]</f>
        <v>0</v>
      </c>
      <c r="BJ377" s="15">
        <v>0</v>
      </c>
      <c r="BK377" s="15">
        <v>0</v>
      </c>
      <c r="BL377" s="15">
        <v>0</v>
      </c>
      <c r="BM377" s="15">
        <v>0</v>
      </c>
      <c r="BN377" s="15">
        <v>0</v>
      </c>
      <c r="BO377" s="20">
        <f>Table1[[#This Row],[Summer 2018 Price Check]]*Table1[[#This Row],[Spring 2019 Students]]</f>
        <v>0</v>
      </c>
      <c r="BP377" s="16">
        <f t="shared" si="253"/>
        <v>0</v>
      </c>
      <c r="BQ377" s="20">
        <f t="shared" si="254"/>
        <v>0</v>
      </c>
      <c r="BR377" s="20" t="s">
        <v>858</v>
      </c>
      <c r="BS377" s="15">
        <v>0</v>
      </c>
      <c r="BT377" s="15">
        <v>0</v>
      </c>
      <c r="BU377" s="15">
        <v>0</v>
      </c>
      <c r="BV377" s="15">
        <v>0</v>
      </c>
      <c r="BW377" s="128">
        <v>0</v>
      </c>
      <c r="BX377" s="20">
        <f t="shared" ref="BX377:BX408" si="277">(BV377*BW377)</f>
        <v>0</v>
      </c>
      <c r="BY377" s="13" t="s">
        <v>476</v>
      </c>
      <c r="BZ377" s="15">
        <f>IF(Table1[[#This Row],[Check 3 Status]]="Continued", Table1[[#This Row],[Check 3 Students Summer]], 0)</f>
        <v>0</v>
      </c>
      <c r="CA377" s="20">
        <f>Table1[[#This Row],[Check 3 Per Student Savings]]*BZ377</f>
        <v>0</v>
      </c>
      <c r="CB377" s="15">
        <f>IF(Table1[[#This Row],[Check 3 Status]]="Continued", Table1[[#This Row],[Check 3 Students Fall]], 0)</f>
        <v>0</v>
      </c>
      <c r="CC377" s="20">
        <f>Table1[[#This Row],[Check 3 Per Student Savings]]*CB377</f>
        <v>0</v>
      </c>
      <c r="CD377" s="15">
        <f>IF(Table1[[#This Row],[Check 3 Status]]="Continued", Table1[[#This Row],[Check 3 Students Spring]], 0)</f>
        <v>0</v>
      </c>
      <c r="CE377" s="20">
        <f>Table1[[#This Row],[Check 3 Per Student Savings]]*CD377</f>
        <v>0</v>
      </c>
      <c r="CF377" s="15">
        <f t="shared" si="256"/>
        <v>0</v>
      </c>
      <c r="CG377" s="20">
        <f t="shared" si="257"/>
        <v>0</v>
      </c>
      <c r="CH377" s="20" t="s">
        <v>858</v>
      </c>
      <c r="CI377" s="15">
        <v>0</v>
      </c>
      <c r="CJ377" s="15">
        <v>0</v>
      </c>
      <c r="CK377" s="15">
        <v>0</v>
      </c>
      <c r="CL377" s="15">
        <f t="shared" si="258"/>
        <v>0</v>
      </c>
      <c r="CM377" s="20">
        <v>0</v>
      </c>
      <c r="CN377" s="20">
        <f t="shared" si="259"/>
        <v>0</v>
      </c>
      <c r="CO377" s="15">
        <v>0</v>
      </c>
      <c r="CP377" s="20">
        <f>Table1[[#This Row],[Check 4 Per Student Savings]]*CO377</f>
        <v>0</v>
      </c>
      <c r="CQ377" s="15">
        <f>IF(Table1[[#This Row],[Check 4 Status]]="Continued", Table1[[#This Row],[Check 4 Students Fall]], 0)</f>
        <v>0</v>
      </c>
      <c r="CR377" s="20">
        <f>Table1[[#This Row],[Check 4 Per Student Savings]]*CQ377</f>
        <v>0</v>
      </c>
      <c r="CS377" s="15">
        <f>IF(Table1[[#This Row],[Check 4 Status]]="Continued", Table1[[#This Row],[Check 4 Students Spring]], 0)</f>
        <v>0</v>
      </c>
      <c r="CT377" s="20">
        <f>Table1[[#This Row],[Check 4 Per Student Savings]]*CS377</f>
        <v>0</v>
      </c>
      <c r="CU377" s="89">
        <f t="shared" si="260"/>
        <v>0</v>
      </c>
      <c r="CV377" s="20">
        <f t="shared" si="261"/>
        <v>0</v>
      </c>
      <c r="CW377" s="20" t="s">
        <v>858</v>
      </c>
      <c r="CX377" s="15">
        <v>0</v>
      </c>
      <c r="CY377" s="15">
        <v>0</v>
      </c>
      <c r="CZ377" s="15">
        <v>0</v>
      </c>
      <c r="DA377" s="15">
        <f t="shared" si="262"/>
        <v>0</v>
      </c>
      <c r="DB377" s="20">
        <v>0</v>
      </c>
      <c r="DC377" s="20">
        <f t="shared" si="263"/>
        <v>0</v>
      </c>
      <c r="DD377" s="23" t="s">
        <v>476</v>
      </c>
      <c r="DE377" s="15">
        <f>IF(Table1[[#This Row],[Check 5 Status]]="Continued", Table1[[#This Row],[Check 5 Students Summer]], 0)</f>
        <v>0</v>
      </c>
      <c r="DF377" s="20">
        <f>Table1[[#This Row],[Check 5 Per Student Savings]]*DE377</f>
        <v>0</v>
      </c>
      <c r="DG377" s="15">
        <f>IF(Table1[[#This Row],[Check 5 Status]]="Continued", Table1[[#This Row],[Check 5 Students Fall]], 0)</f>
        <v>0</v>
      </c>
      <c r="DH377" s="20">
        <f>Table1[[#This Row],[Check 5 Per Student Savings]]*DG377</f>
        <v>0</v>
      </c>
      <c r="DI377" s="15">
        <f>IF(Table1[[#This Row],[Check 5 Status]]="Continued", Table1[[#This Row],[Check 5 Students Spring]], 0)</f>
        <v>0</v>
      </c>
      <c r="DJ377" s="20">
        <f>Table1[[#This Row],[Check 5 Per Student Savings]]*DI377</f>
        <v>0</v>
      </c>
      <c r="DK377" s="15">
        <f t="shared" si="264"/>
        <v>0</v>
      </c>
      <c r="DL377" s="20">
        <f t="shared" si="265"/>
        <v>0</v>
      </c>
      <c r="DM377" s="20" t="s">
        <v>858</v>
      </c>
      <c r="DN377" s="15">
        <v>0</v>
      </c>
      <c r="DO377" s="15">
        <v>0</v>
      </c>
      <c r="DP377" s="15">
        <v>0</v>
      </c>
      <c r="DQ377" s="15">
        <f t="shared" si="266"/>
        <v>0</v>
      </c>
      <c r="DR377" s="20">
        <v>0</v>
      </c>
      <c r="DS377" s="20">
        <f t="shared" si="267"/>
        <v>0</v>
      </c>
      <c r="DT377" s="23" t="s">
        <v>476</v>
      </c>
      <c r="DU377" s="15">
        <f>IF(Table1[[#This Row],[Check 6 Status]]="Continued", Table1[[#This Row],[Check 6 Students Summer]], 0)</f>
        <v>0</v>
      </c>
      <c r="DV377" s="20">
        <f>Table1[[#This Row],[Check 6 Per Student Savings]]*DU377</f>
        <v>0</v>
      </c>
      <c r="DW377" s="15">
        <f>IF(Table1[[#This Row],[Check 6 Status]]="Continued", Table1[[#This Row],[Check 6 Students Fall]], 0)</f>
        <v>0</v>
      </c>
      <c r="DX377" s="20">
        <f>Table1[[#This Row],[Check 6 Per Student Savings]]*DW377</f>
        <v>0</v>
      </c>
      <c r="DY377" s="15">
        <f>IF(Table1[[#This Row],[Check 6 Status]]="Continued", Table1[[#This Row],[Check 6 Students Spring]], 0)</f>
        <v>0</v>
      </c>
      <c r="DZ377" s="20">
        <f>Table1[[#This Row],[Check 6 Per Student Savings]]*DY377</f>
        <v>0</v>
      </c>
      <c r="EA377" s="15">
        <f t="shared" si="268"/>
        <v>0</v>
      </c>
      <c r="EB377" s="20">
        <f t="shared" si="269"/>
        <v>0</v>
      </c>
      <c r="EC377"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377"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377" s="15">
        <v>0</v>
      </c>
      <c r="EH377" s="16"/>
      <c r="EI377" s="16"/>
      <c r="EJ377" s="59"/>
      <c r="EL377" s="16"/>
      <c r="EM377" s="20"/>
      <c r="EN377" s="20"/>
      <c r="FB377" s="13"/>
      <c r="FC377" s="13"/>
      <c r="FE377" s="20"/>
      <c r="FF377" s="15"/>
      <c r="FG377" s="15"/>
    </row>
    <row r="378" spans="1:163" ht="15.75" thickBot="1" x14ac:dyDescent="0.3">
      <c r="A378" s="116" t="s">
        <v>1525</v>
      </c>
      <c r="B378" s="125" t="s">
        <v>1415</v>
      </c>
      <c r="C378" s="23" t="s">
        <v>2</v>
      </c>
      <c r="D378" s="13" t="s">
        <v>856</v>
      </c>
      <c r="E378" s="124" t="s">
        <v>147</v>
      </c>
      <c r="F378" s="52">
        <v>4800</v>
      </c>
      <c r="G378" s="23" t="s">
        <v>1270</v>
      </c>
      <c r="H378" s="28" t="s">
        <v>1526</v>
      </c>
      <c r="I378" t="s">
        <v>1527</v>
      </c>
      <c r="J378" s="28" t="s">
        <v>1528</v>
      </c>
      <c r="K378" s="28" t="s">
        <v>1529</v>
      </c>
      <c r="L378" s="28" t="s">
        <v>448</v>
      </c>
      <c r="M378" s="13" t="s">
        <v>857</v>
      </c>
      <c r="N378" s="13" t="s">
        <v>857</v>
      </c>
      <c r="O378" s="13" t="s">
        <v>857</v>
      </c>
      <c r="P378" s="128">
        <v>0</v>
      </c>
      <c r="Q378" s="15">
        <v>0</v>
      </c>
      <c r="R378" s="131">
        <v>0</v>
      </c>
      <c r="S378" s="15">
        <v>0</v>
      </c>
      <c r="T378" s="15">
        <v>0</v>
      </c>
      <c r="U378" s="15">
        <v>0</v>
      </c>
      <c r="V378" s="13" t="s">
        <v>1270</v>
      </c>
      <c r="W378" s="20" t="s">
        <v>144</v>
      </c>
      <c r="X378" s="20"/>
      <c r="Y378" s="20"/>
      <c r="Z378" s="30" t="s">
        <v>145</v>
      </c>
      <c r="AA378" s="15">
        <v>0</v>
      </c>
      <c r="AB378" s="20">
        <v>0</v>
      </c>
      <c r="AC378" s="15">
        <v>0</v>
      </c>
      <c r="AD378" s="20">
        <f t="shared" si="273"/>
        <v>0</v>
      </c>
      <c r="AE378" s="15">
        <v>0</v>
      </c>
      <c r="AF378" s="15">
        <v>0</v>
      </c>
      <c r="AG378" s="15">
        <v>0</v>
      </c>
      <c r="AH378" s="15">
        <v>0</v>
      </c>
      <c r="AI378" s="15">
        <v>0</v>
      </c>
      <c r="AJ378" s="15">
        <v>0</v>
      </c>
      <c r="AK378" s="15">
        <v>0</v>
      </c>
      <c r="AL378" s="15">
        <v>0</v>
      </c>
      <c r="AM378" s="15">
        <v>0</v>
      </c>
      <c r="AN378" s="15">
        <v>0</v>
      </c>
      <c r="AO378" s="15">
        <v>0</v>
      </c>
      <c r="AP378" s="15">
        <v>0</v>
      </c>
      <c r="AQ378" s="15">
        <v>0</v>
      </c>
      <c r="AR378" s="15">
        <v>0</v>
      </c>
      <c r="AS378" s="15">
        <v>0</v>
      </c>
      <c r="AT378" s="15">
        <v>0</v>
      </c>
      <c r="AU378" s="15">
        <v>0</v>
      </c>
      <c r="AV378" s="15">
        <v>0</v>
      </c>
      <c r="AW378" s="15">
        <v>0</v>
      </c>
      <c r="AX378" s="15">
        <v>0</v>
      </c>
      <c r="AY378" s="15">
        <v>0</v>
      </c>
      <c r="AZ378" s="15">
        <v>0</v>
      </c>
      <c r="BA378" s="15">
        <v>0</v>
      </c>
      <c r="BB378" s="15">
        <v>0</v>
      </c>
      <c r="BC378" s="13" t="s">
        <v>858</v>
      </c>
      <c r="BD378" s="15">
        <v>0</v>
      </c>
      <c r="BE378" s="15">
        <v>0</v>
      </c>
      <c r="BF378" s="15">
        <v>0</v>
      </c>
      <c r="BG378" s="16">
        <f t="shared" si="274"/>
        <v>0</v>
      </c>
      <c r="BH378" s="16">
        <f t="shared" si="275"/>
        <v>0</v>
      </c>
      <c r="BI378" s="20">
        <f>Table1[[#This Row],[Check 2 Students Total]]*Table1[[#This Row],[Summer 2018 Price Check]]</f>
        <v>0</v>
      </c>
      <c r="BJ378" s="15">
        <v>0</v>
      </c>
      <c r="BK378" s="15">
        <v>0</v>
      </c>
      <c r="BL378" s="15">
        <v>0</v>
      </c>
      <c r="BM378" s="15">
        <v>0</v>
      </c>
      <c r="BN378" s="15">
        <v>0</v>
      </c>
      <c r="BO378" s="20">
        <f>Table1[[#This Row],[Summer 2018 Price Check]]*Table1[[#This Row],[Spring 2019 Students]]</f>
        <v>0</v>
      </c>
      <c r="BP378" s="16">
        <f t="shared" si="253"/>
        <v>0</v>
      </c>
      <c r="BQ378" s="20">
        <f t="shared" si="254"/>
        <v>0</v>
      </c>
      <c r="BR378" s="20" t="s">
        <v>858</v>
      </c>
      <c r="BS378" s="15">
        <v>0</v>
      </c>
      <c r="BT378" s="15">
        <v>0</v>
      </c>
      <c r="BU378" s="15">
        <v>0</v>
      </c>
      <c r="BV378" s="15">
        <v>0</v>
      </c>
      <c r="BW378" s="128">
        <v>0</v>
      </c>
      <c r="BX378" s="20">
        <f t="shared" si="277"/>
        <v>0</v>
      </c>
      <c r="BY378" s="13" t="s">
        <v>1270</v>
      </c>
      <c r="BZ378" s="15">
        <f>IF(Table1[[#This Row],[Check 3 Status]]="Continued", Table1[[#This Row],[Check 3 Students Summer]], 0)</f>
        <v>0</v>
      </c>
      <c r="CA378" s="20">
        <f>Table1[[#This Row],[Check 3 Per Student Savings]]*BZ378</f>
        <v>0</v>
      </c>
      <c r="CB378" s="15">
        <f>IF(Table1[[#This Row],[Check 3 Status]]="Continued", Table1[[#This Row],[Check 3 Students Fall]], 0)</f>
        <v>0</v>
      </c>
      <c r="CC378" s="20">
        <f>Table1[[#This Row],[Check 3 Per Student Savings]]*CB378</f>
        <v>0</v>
      </c>
      <c r="CD378" s="15">
        <f>IF(Table1[[#This Row],[Check 3 Status]]="Continued", Table1[[#This Row],[Check 3 Students Spring]], 0)</f>
        <v>0</v>
      </c>
      <c r="CE378" s="20">
        <f>Table1[[#This Row],[Check 3 Per Student Savings]]*CD378</f>
        <v>0</v>
      </c>
      <c r="CF378" s="15">
        <f t="shared" si="256"/>
        <v>0</v>
      </c>
      <c r="CG378" s="20">
        <f t="shared" si="257"/>
        <v>0</v>
      </c>
      <c r="CH378" s="20" t="s">
        <v>858</v>
      </c>
      <c r="CI378" s="15">
        <v>0</v>
      </c>
      <c r="CJ378" s="15">
        <v>0</v>
      </c>
      <c r="CK378" s="15">
        <v>0</v>
      </c>
      <c r="CL378" s="15">
        <f t="shared" si="258"/>
        <v>0</v>
      </c>
      <c r="CM378" s="20">
        <v>0</v>
      </c>
      <c r="CN378" s="20">
        <f t="shared" si="259"/>
        <v>0</v>
      </c>
      <c r="CO378" s="15">
        <v>0</v>
      </c>
      <c r="CP378" s="20">
        <f>Table1[[#This Row],[Check 4 Per Student Savings]]*CO378</f>
        <v>0</v>
      </c>
      <c r="CQ378" s="15">
        <f>IF(Table1[[#This Row],[Check 4 Status]]="Continued", Table1[[#This Row],[Check 4 Students Fall]], 0)</f>
        <v>0</v>
      </c>
      <c r="CR378" s="20">
        <f>Table1[[#This Row],[Check 4 Per Student Savings]]*CQ378</f>
        <v>0</v>
      </c>
      <c r="CS378" s="15">
        <f>IF(Table1[[#This Row],[Check 4 Status]]="Continued", Table1[[#This Row],[Check 4 Students Spring]], 0)</f>
        <v>0</v>
      </c>
      <c r="CT378" s="20">
        <f>Table1[[#This Row],[Check 4 Per Student Savings]]*CS378</f>
        <v>0</v>
      </c>
      <c r="CU378" s="89">
        <f t="shared" si="260"/>
        <v>0</v>
      </c>
      <c r="CV378" s="20">
        <f t="shared" si="261"/>
        <v>0</v>
      </c>
      <c r="CW378" s="20" t="s">
        <v>858</v>
      </c>
      <c r="CX378" s="15">
        <v>0</v>
      </c>
      <c r="CY378" s="15">
        <v>0</v>
      </c>
      <c r="CZ378" s="15">
        <v>0</v>
      </c>
      <c r="DA378" s="15">
        <f t="shared" si="262"/>
        <v>0</v>
      </c>
      <c r="DB378" s="20">
        <v>0</v>
      </c>
      <c r="DC378" s="20">
        <f t="shared" si="263"/>
        <v>0</v>
      </c>
      <c r="DD378" s="23" t="s">
        <v>1270</v>
      </c>
      <c r="DE378" s="15">
        <f>IF(Table1[[#This Row],[Check 5 Status]]="Continued", Table1[[#This Row],[Check 5 Students Summer]], 0)</f>
        <v>0</v>
      </c>
      <c r="DF378" s="20">
        <f>Table1[[#This Row],[Check 5 Per Student Savings]]*DE378</f>
        <v>0</v>
      </c>
      <c r="DG378" s="15">
        <f>IF(Table1[[#This Row],[Check 5 Status]]="Continued", Table1[[#This Row],[Check 5 Students Fall]], 0)</f>
        <v>0</v>
      </c>
      <c r="DH378" s="20">
        <f>Table1[[#This Row],[Check 5 Per Student Savings]]*DG378</f>
        <v>0</v>
      </c>
      <c r="DI378" s="15">
        <f>IF(Table1[[#This Row],[Check 5 Status]]="Continued", Table1[[#This Row],[Check 5 Students Spring]], 0)</f>
        <v>0</v>
      </c>
      <c r="DJ378" s="20">
        <f>Table1[[#This Row],[Check 5 Per Student Savings]]*DI378</f>
        <v>0</v>
      </c>
      <c r="DK378" s="15">
        <f t="shared" si="264"/>
        <v>0</v>
      </c>
      <c r="DL378" s="20">
        <f t="shared" si="265"/>
        <v>0</v>
      </c>
      <c r="DM378" s="20" t="s">
        <v>858</v>
      </c>
      <c r="DN378" s="15">
        <v>0</v>
      </c>
      <c r="DO378" s="15">
        <v>0</v>
      </c>
      <c r="DP378" s="15">
        <v>0</v>
      </c>
      <c r="DQ378" s="15">
        <f t="shared" si="266"/>
        <v>0</v>
      </c>
      <c r="DR378" s="20">
        <v>0</v>
      </c>
      <c r="DS378" s="20">
        <f t="shared" si="267"/>
        <v>0</v>
      </c>
      <c r="DT378" s="23" t="s">
        <v>1270</v>
      </c>
      <c r="DU378" s="15">
        <f>IF(Table1[[#This Row],[Check 6 Status]]="Continued", Table1[[#This Row],[Check 6 Students Summer]], 0)</f>
        <v>0</v>
      </c>
      <c r="DV378" s="20">
        <f>Table1[[#This Row],[Check 6 Per Student Savings]]*DU378</f>
        <v>0</v>
      </c>
      <c r="DW378" s="15">
        <f>IF(Table1[[#This Row],[Check 6 Status]]="Continued", Table1[[#This Row],[Check 6 Students Fall]], 0)</f>
        <v>0</v>
      </c>
      <c r="DX378" s="20">
        <f>Table1[[#This Row],[Check 6 Per Student Savings]]*DW378</f>
        <v>0</v>
      </c>
      <c r="DY378" s="15">
        <f>IF(Table1[[#This Row],[Check 6 Status]]="Continued", Table1[[#This Row],[Check 6 Students Spring]], 0)</f>
        <v>0</v>
      </c>
      <c r="DZ378" s="20">
        <f>Table1[[#This Row],[Check 6 Per Student Savings]]*DY378</f>
        <v>0</v>
      </c>
      <c r="EA378" s="15">
        <f t="shared" si="268"/>
        <v>0</v>
      </c>
      <c r="EB378" s="20">
        <f t="shared" si="269"/>
        <v>0</v>
      </c>
      <c r="EC378"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378"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378" s="15">
        <v>0</v>
      </c>
      <c r="EH378" s="16"/>
      <c r="EI378" s="16"/>
      <c r="EJ378" s="59"/>
      <c r="EL378" s="16"/>
      <c r="EM378" s="20"/>
      <c r="EN378" s="20"/>
      <c r="FB378" s="13"/>
      <c r="FC378" s="13"/>
      <c r="FE378" s="20"/>
      <c r="FF378" s="15"/>
      <c r="FG378" s="15"/>
    </row>
    <row r="379" spans="1:163" ht="16.5" thickTop="1" thickBot="1" x14ac:dyDescent="0.3">
      <c r="A379" s="116">
        <v>502</v>
      </c>
      <c r="B379" s="55" t="s">
        <v>1530</v>
      </c>
      <c r="C379" s="23" t="s">
        <v>2</v>
      </c>
      <c r="D379" s="71" t="s">
        <v>134</v>
      </c>
      <c r="E379" s="124" t="s">
        <v>147</v>
      </c>
      <c r="F379" s="52">
        <v>30000</v>
      </c>
      <c r="G379" s="23" t="s">
        <v>497</v>
      </c>
      <c r="H379" s="13" t="s">
        <v>1531</v>
      </c>
      <c r="I379" s="13" t="s">
        <v>1532</v>
      </c>
      <c r="J379" s="13" t="s">
        <v>1533</v>
      </c>
      <c r="K379" s="13" t="s">
        <v>1534</v>
      </c>
      <c r="L379" s="28" t="s">
        <v>188</v>
      </c>
      <c r="M379" s="13" t="e">
        <f>_xlfn.XLOOKUP(Table1[[#This Row],[Grant '#]],#REF!,#REF!, " ")</f>
        <v>#REF!</v>
      </c>
      <c r="N379" s="13" t="e">
        <f>_xlfn.XLOOKUP(Table1[[#This Row],[Grant '#]],#REF!,#REF!, " ")</f>
        <v>#REF!</v>
      </c>
      <c r="O379" s="13" t="e">
        <f>_xlfn.XLOOKUP(Table1[[#This Row],[Grant '#]],#REF!,#REF!, " ")</f>
        <v>#REF!</v>
      </c>
      <c r="P379" s="21">
        <v>118069</v>
      </c>
      <c r="Q379" s="15">
        <v>623</v>
      </c>
      <c r="R379" s="131">
        <f>Table1[[#This Row],[Annual Savings]]/Table1[[#This Row],[Annual Students]]</f>
        <v>189.51685393258427</v>
      </c>
      <c r="S379" s="15">
        <v>82</v>
      </c>
      <c r="T379" s="15">
        <v>218</v>
      </c>
      <c r="U379" s="15">
        <v>323</v>
      </c>
      <c r="V379" s="13" t="s">
        <v>497</v>
      </c>
      <c r="W379" s="20" t="s">
        <v>144</v>
      </c>
      <c r="X379" s="20"/>
      <c r="Y379" s="20"/>
      <c r="Z379" s="30" t="s">
        <v>145</v>
      </c>
      <c r="AA379" s="15">
        <v>0</v>
      </c>
      <c r="AB379" s="15">
        <v>0</v>
      </c>
      <c r="AC379" s="15">
        <v>0</v>
      </c>
      <c r="AD379" s="20">
        <f t="shared" si="273"/>
        <v>0</v>
      </c>
      <c r="AE379" s="15">
        <v>0</v>
      </c>
      <c r="AF379" s="20">
        <f t="shared" ref="AF379:AF392" si="278">$R379*AE379</f>
        <v>0</v>
      </c>
      <c r="AG379" s="15">
        <v>0</v>
      </c>
      <c r="AH379" s="20">
        <f t="shared" ref="AH379:AH387" si="279">$R379*AG379</f>
        <v>0</v>
      </c>
      <c r="AI379" s="15">
        <v>0</v>
      </c>
      <c r="AJ379" s="15">
        <v>0</v>
      </c>
      <c r="AK379" s="15">
        <v>0</v>
      </c>
      <c r="AL379" s="20">
        <f t="shared" ref="AL379:AL415" si="280">AF379+AH379+AJ379</f>
        <v>0</v>
      </c>
      <c r="AM379" s="15">
        <v>0</v>
      </c>
      <c r="AN379" s="15">
        <v>0</v>
      </c>
      <c r="AO379" s="15">
        <v>0</v>
      </c>
      <c r="AP379" s="15">
        <v>0</v>
      </c>
      <c r="AQ379" s="15">
        <v>0</v>
      </c>
      <c r="AR379" s="15">
        <v>0</v>
      </c>
      <c r="AS379" s="15">
        <v>0</v>
      </c>
      <c r="AT379" s="15">
        <v>0</v>
      </c>
      <c r="AU379" s="15">
        <v>0</v>
      </c>
      <c r="AV379" s="15">
        <v>0</v>
      </c>
      <c r="AW379" s="15">
        <v>0</v>
      </c>
      <c r="AX379" s="15">
        <v>0</v>
      </c>
      <c r="AY379" s="15">
        <v>0</v>
      </c>
      <c r="AZ379" s="15">
        <v>0</v>
      </c>
      <c r="BA379" s="15">
        <v>0</v>
      </c>
      <c r="BB379" s="15">
        <v>0</v>
      </c>
      <c r="BC379" s="13" t="s">
        <v>145</v>
      </c>
      <c r="BD379" s="15">
        <v>0</v>
      </c>
      <c r="BE379" s="15">
        <v>0</v>
      </c>
      <c r="BF379" s="15">
        <v>0</v>
      </c>
      <c r="BG379" s="15">
        <v>0</v>
      </c>
      <c r="BH379" s="15">
        <v>0</v>
      </c>
      <c r="BI379" s="15">
        <v>0</v>
      </c>
      <c r="BJ379" s="15">
        <v>0</v>
      </c>
      <c r="BK379" s="15">
        <v>0</v>
      </c>
      <c r="BL379" s="15">
        <v>0</v>
      </c>
      <c r="BM379" s="15">
        <v>0</v>
      </c>
      <c r="BN379" s="15">
        <v>0</v>
      </c>
      <c r="BO379" s="33">
        <f>Table1[[#This Row],[Summer 2018 Price Check]]*Table1[[#This Row],[Spring 2019 Students]]</f>
        <v>0</v>
      </c>
      <c r="BP379" s="16">
        <f t="shared" si="253"/>
        <v>0</v>
      </c>
      <c r="BQ379" s="20">
        <f t="shared" si="254"/>
        <v>0</v>
      </c>
      <c r="BR379" s="20" t="s">
        <v>145</v>
      </c>
      <c r="BS379" s="16">
        <f t="shared" ref="BS379:BS391" si="281">BM379+BO379+BQ379</f>
        <v>0</v>
      </c>
      <c r="BT379" s="16">
        <v>0</v>
      </c>
      <c r="BU379" s="16">
        <f t="shared" ref="BU379:BU391" si="282">BO379+BQ379+BS379</f>
        <v>0</v>
      </c>
      <c r="BV379" s="15">
        <f t="shared" ref="BV379:BV392" si="283">Q379</f>
        <v>623</v>
      </c>
      <c r="BW379" s="131">
        <v>189.51685393258427</v>
      </c>
      <c r="BX379" s="33">
        <f t="shared" si="277"/>
        <v>118069</v>
      </c>
      <c r="BY379" s="13" t="s">
        <v>497</v>
      </c>
      <c r="BZ379" s="32">
        <f>IF(Table1[[#This Row],[Check 3 Status]]="Continued", Table1[[#This Row],[Check 3 Students Summer]], 0)</f>
        <v>0</v>
      </c>
      <c r="CA379" s="33">
        <f>Table1[[#This Row],[Check 3 Per Student Savings]]*BZ379</f>
        <v>0</v>
      </c>
      <c r="CB379" s="32">
        <f>IF(Table1[[#This Row],[Check 3 Status]]="Continued", Table1[[#This Row],[Check 3 Students Fall]], 0)</f>
        <v>0</v>
      </c>
      <c r="CC379" s="33">
        <f>Table1[[#This Row],[Check 3 Per Student Savings]]*CB379</f>
        <v>0</v>
      </c>
      <c r="CD379" s="15">
        <f>IF(Table1[[#This Row],[Check 3 Status]]="Continued", Table1[[#This Row],[Check 3 Students Spring]], 0)</f>
        <v>0</v>
      </c>
      <c r="CE379" s="20">
        <f>Table1[[#This Row],[Check 3 Per Student Savings]]*CD379</f>
        <v>0</v>
      </c>
      <c r="CF379" s="15">
        <f t="shared" si="256"/>
        <v>0</v>
      </c>
      <c r="CG379" s="20">
        <f t="shared" si="257"/>
        <v>0</v>
      </c>
      <c r="CH379" s="20" t="s">
        <v>145</v>
      </c>
      <c r="CI379" s="15">
        <v>82</v>
      </c>
      <c r="CJ379" s="15">
        <v>218</v>
      </c>
      <c r="CK379" s="15">
        <v>323</v>
      </c>
      <c r="CL379" s="15">
        <f t="shared" si="258"/>
        <v>623</v>
      </c>
      <c r="CM379" s="20">
        <v>189.51685393258427</v>
      </c>
      <c r="CN379" s="20">
        <f t="shared" si="259"/>
        <v>118069</v>
      </c>
      <c r="CO379" s="15">
        <v>0</v>
      </c>
      <c r="CP379" s="20">
        <f>Table1[[#This Row],[Check 4 Per Student Savings]]*CO379</f>
        <v>0</v>
      </c>
      <c r="CQ379" s="15">
        <v>0</v>
      </c>
      <c r="CR379" s="20">
        <f>Table1[[#This Row],[Check 4 Per Student Savings]]*CQ379</f>
        <v>0</v>
      </c>
      <c r="CS379" s="15">
        <f>IF(Table1[[#This Row],[Check 4 Status]]="Continued", Table1[[#This Row],[Check 4 Students Spring]], 0)</f>
        <v>323</v>
      </c>
      <c r="CT379" s="20">
        <f>Table1[[#This Row],[Check 4 Per Student Savings]]*CS379</f>
        <v>61213.943820224718</v>
      </c>
      <c r="CU379" s="89">
        <f t="shared" si="260"/>
        <v>323</v>
      </c>
      <c r="CV379" s="20">
        <f t="shared" si="261"/>
        <v>61213.943820224718</v>
      </c>
      <c r="CW379" s="20" t="s">
        <v>145</v>
      </c>
      <c r="CX379" s="15">
        <v>82</v>
      </c>
      <c r="CY379" s="15">
        <v>218</v>
      </c>
      <c r="CZ379" s="15">
        <v>323</v>
      </c>
      <c r="DA379" s="15">
        <f t="shared" si="262"/>
        <v>623</v>
      </c>
      <c r="DB379" s="20">
        <v>189.51685393258427</v>
      </c>
      <c r="DC379" s="20">
        <f t="shared" si="263"/>
        <v>118069</v>
      </c>
      <c r="DD379" s="23" t="s">
        <v>497</v>
      </c>
      <c r="DE379" s="15">
        <f>IF(Table1[[#This Row],[Check 5 Status]]="Continued", Table1[[#This Row],[Check 5 Students Summer]], 0)</f>
        <v>82</v>
      </c>
      <c r="DF379" s="20">
        <f>Table1[[#This Row],[Check 5 Per Student Savings]]*DE379</f>
        <v>15540.382022471909</v>
      </c>
      <c r="DG379" s="15">
        <f>IF(Table1[[#This Row],[Check 5 Status]]="Continued", Table1[[#This Row],[Check 5 Students Fall]], 0)</f>
        <v>218</v>
      </c>
      <c r="DH379" s="20">
        <f>Table1[[#This Row],[Check 5 Per Student Savings]]*DG379</f>
        <v>41314.674157303372</v>
      </c>
      <c r="DI379" s="15">
        <f>IF(Table1[[#This Row],[Check 5 Status]]="Continued", Table1[[#This Row],[Check 5 Students Spring]], 0)</f>
        <v>323</v>
      </c>
      <c r="DJ379" s="20">
        <f>Table1[[#This Row],[Check 5 Per Student Savings]]*DI379</f>
        <v>61213.943820224718</v>
      </c>
      <c r="DK379" s="15">
        <f t="shared" si="264"/>
        <v>623</v>
      </c>
      <c r="DL379" s="20">
        <f t="shared" si="265"/>
        <v>118069</v>
      </c>
      <c r="DM379" s="20" t="s">
        <v>145</v>
      </c>
      <c r="DN379" s="15">
        <v>82</v>
      </c>
      <c r="DO379" s="15">
        <v>218</v>
      </c>
      <c r="DP379" s="15">
        <v>323</v>
      </c>
      <c r="DQ379" s="15">
        <f t="shared" si="266"/>
        <v>623</v>
      </c>
      <c r="DR379" s="20">
        <v>68</v>
      </c>
      <c r="DS379" s="20">
        <f t="shared" si="267"/>
        <v>42364</v>
      </c>
      <c r="DT379" s="23" t="s">
        <v>497</v>
      </c>
      <c r="DU379" s="15">
        <f>IF(Table1[[#This Row],[Check 6 Status]]="Continued", Table1[[#This Row],[Check 6 Students Summer]], 0)</f>
        <v>82</v>
      </c>
      <c r="DV379" s="20">
        <f>Table1[[#This Row],[Check 6 Per Student Savings]]*DU379</f>
        <v>5576</v>
      </c>
      <c r="DW379" s="15">
        <f>IF(Table1[[#This Row],[Check 6 Status]]="Continued", Table1[[#This Row],[Check 6 Students Fall]], 0)</f>
        <v>218</v>
      </c>
      <c r="DX379" s="20">
        <f>Table1[[#This Row],[Check 6 Per Student Savings]]*DW379</f>
        <v>14824</v>
      </c>
      <c r="DY379" s="15">
        <f>IF(Table1[[#This Row],[Check 6 Status]]="Continued", Table1[[#This Row],[Check 6 Students Spring]], 0)</f>
        <v>323</v>
      </c>
      <c r="DZ379" s="20">
        <f>Table1[[#This Row],[Check 6 Per Student Savings]]*DY379</f>
        <v>21964</v>
      </c>
      <c r="EA379" s="15">
        <f t="shared" si="268"/>
        <v>623</v>
      </c>
      <c r="EB379" s="20">
        <f t="shared" si="269"/>
        <v>42364</v>
      </c>
      <c r="EC379"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1569</v>
      </c>
      <c r="ED379"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221646.94382022473</v>
      </c>
      <c r="EE379" s="30">
        <f>Table1[[#This Row],[Grand Total Savings]]/Table1[[#This Row],[Total Award]]</f>
        <v>7.3882314606741577</v>
      </c>
      <c r="EH379" s="16"/>
      <c r="EI379" s="16"/>
      <c r="EJ379" s="59"/>
      <c r="EL379" s="16"/>
      <c r="EM379" s="20"/>
      <c r="EN379" s="20"/>
      <c r="FB379" s="13"/>
      <c r="FC379" s="13"/>
      <c r="FE379" s="20"/>
      <c r="FF379" s="15"/>
      <c r="FG379" s="15"/>
    </row>
    <row r="380" spans="1:163" ht="16.5" thickTop="1" thickBot="1" x14ac:dyDescent="0.3">
      <c r="A380" s="116">
        <v>506</v>
      </c>
      <c r="B380" s="55" t="s">
        <v>1530</v>
      </c>
      <c r="C380" s="23" t="s">
        <v>2</v>
      </c>
      <c r="D380" s="71" t="s">
        <v>134</v>
      </c>
      <c r="E380" s="124" t="s">
        <v>219</v>
      </c>
      <c r="F380" s="52">
        <v>29922</v>
      </c>
      <c r="G380" s="23" t="s">
        <v>497</v>
      </c>
      <c r="H380" s="13" t="s">
        <v>1535</v>
      </c>
      <c r="I380" s="13" t="s">
        <v>1536</v>
      </c>
      <c r="J380" s="13" t="s">
        <v>1537</v>
      </c>
      <c r="K380" s="13" t="s">
        <v>1538</v>
      </c>
      <c r="L380" s="28" t="s">
        <v>254</v>
      </c>
      <c r="M380" s="13" t="e">
        <f>_xlfn.XLOOKUP(Table1[[#This Row],[Grant '#]],#REF!,#REF!, " ")</f>
        <v>#REF!</v>
      </c>
      <c r="N380" s="13" t="e">
        <f>_xlfn.XLOOKUP(Table1[[#This Row],[Grant '#]],#REF!,#REF!, " ")</f>
        <v>#REF!</v>
      </c>
      <c r="O380" s="13" t="e">
        <f>_xlfn.XLOOKUP(Table1[[#This Row],[Grant '#]],#REF!,#REF!, " ")</f>
        <v>#REF!</v>
      </c>
      <c r="P380" s="21">
        <f>AVERAGE(22140, 26279)</f>
        <v>24209.5</v>
      </c>
      <c r="Q380" s="15">
        <v>270</v>
      </c>
      <c r="R380" s="131">
        <f>Table1[[#This Row],[Annual Savings]]/Table1[[#This Row],[Annual Students]]</f>
        <v>89.664814814814818</v>
      </c>
      <c r="S380" s="15">
        <v>0</v>
      </c>
      <c r="T380" s="15">
        <v>95</v>
      </c>
      <c r="U380" s="15">
        <v>175</v>
      </c>
      <c r="V380" s="13" t="s">
        <v>497</v>
      </c>
      <c r="W380" s="20" t="s">
        <v>144</v>
      </c>
      <c r="X380" s="20"/>
      <c r="Y380" s="20"/>
      <c r="Z380" s="30" t="s">
        <v>145</v>
      </c>
      <c r="AA380" s="15">
        <v>0</v>
      </c>
      <c r="AB380" s="15">
        <v>0</v>
      </c>
      <c r="AC380" s="15">
        <v>0</v>
      </c>
      <c r="AD380" s="20">
        <f t="shared" si="273"/>
        <v>0</v>
      </c>
      <c r="AE380" s="15">
        <v>0</v>
      </c>
      <c r="AF380" s="20">
        <f t="shared" si="278"/>
        <v>0</v>
      </c>
      <c r="AG380" s="15">
        <v>0</v>
      </c>
      <c r="AH380" s="20">
        <f t="shared" si="279"/>
        <v>0</v>
      </c>
      <c r="AI380" s="15">
        <v>0</v>
      </c>
      <c r="AJ380" s="15">
        <v>0</v>
      </c>
      <c r="AK380" s="15">
        <v>0</v>
      </c>
      <c r="AL380" s="20">
        <f t="shared" si="280"/>
        <v>0</v>
      </c>
      <c r="AM380" s="15">
        <v>0</v>
      </c>
      <c r="AN380" s="15">
        <v>0</v>
      </c>
      <c r="AO380" s="15">
        <v>0</v>
      </c>
      <c r="AP380" s="15">
        <v>0</v>
      </c>
      <c r="AQ380" s="15">
        <v>0</v>
      </c>
      <c r="AR380" s="15">
        <v>0</v>
      </c>
      <c r="AS380" s="15">
        <v>0</v>
      </c>
      <c r="AT380" s="15">
        <v>0</v>
      </c>
      <c r="AU380" s="15">
        <v>0</v>
      </c>
      <c r="AV380" s="15">
        <v>0</v>
      </c>
      <c r="AW380" s="15">
        <v>0</v>
      </c>
      <c r="AX380" s="15">
        <v>0</v>
      </c>
      <c r="AY380" s="15">
        <v>0</v>
      </c>
      <c r="AZ380" s="15">
        <v>0</v>
      </c>
      <c r="BA380" s="15">
        <v>0</v>
      </c>
      <c r="BB380" s="15">
        <v>0</v>
      </c>
      <c r="BC380" s="13" t="s">
        <v>145</v>
      </c>
      <c r="BD380" s="15">
        <v>0</v>
      </c>
      <c r="BE380" s="15">
        <v>0</v>
      </c>
      <c r="BF380" s="15">
        <v>0</v>
      </c>
      <c r="BG380" s="15">
        <v>0</v>
      </c>
      <c r="BH380" s="15">
        <v>0</v>
      </c>
      <c r="BI380" s="15">
        <v>0</v>
      </c>
      <c r="BJ380" s="15">
        <v>0</v>
      </c>
      <c r="BK380" s="15">
        <v>0</v>
      </c>
      <c r="BL380" s="15">
        <v>0</v>
      </c>
      <c r="BM380" s="15">
        <v>0</v>
      </c>
      <c r="BN380" s="15">
        <v>0</v>
      </c>
      <c r="BO380" s="33">
        <f>Table1[[#This Row],[Summer 2018 Price Check]]*Table1[[#This Row],[Spring 2019 Students]]</f>
        <v>0</v>
      </c>
      <c r="BP380" s="16">
        <f t="shared" si="253"/>
        <v>0</v>
      </c>
      <c r="BQ380" s="20">
        <f t="shared" si="254"/>
        <v>0</v>
      </c>
      <c r="BR380" s="20" t="s">
        <v>145</v>
      </c>
      <c r="BS380" s="16">
        <f t="shared" si="281"/>
        <v>0</v>
      </c>
      <c r="BT380" s="16">
        <v>0</v>
      </c>
      <c r="BU380" s="16">
        <f t="shared" si="282"/>
        <v>0</v>
      </c>
      <c r="BV380" s="15">
        <f t="shared" si="283"/>
        <v>270</v>
      </c>
      <c r="BW380" s="131">
        <v>89.664814814814818</v>
      </c>
      <c r="BX380" s="33">
        <f t="shared" si="277"/>
        <v>24209.5</v>
      </c>
      <c r="BY380" s="13" t="s">
        <v>497</v>
      </c>
      <c r="BZ380" s="32">
        <f>IF(Table1[[#This Row],[Check 3 Status]]="Continued", Table1[[#This Row],[Check 3 Students Summer]], 0)</f>
        <v>0</v>
      </c>
      <c r="CA380" s="33">
        <f>Table1[[#This Row],[Check 3 Per Student Savings]]*BZ380</f>
        <v>0</v>
      </c>
      <c r="CB380" s="32">
        <f>IF(Table1[[#This Row],[Check 3 Status]]="Continued", Table1[[#This Row],[Check 3 Students Fall]], 0)</f>
        <v>0</v>
      </c>
      <c r="CC380" s="33">
        <f>Table1[[#This Row],[Check 3 Per Student Savings]]*CB380</f>
        <v>0</v>
      </c>
      <c r="CD380" s="15">
        <f>IF(Table1[[#This Row],[Check 3 Status]]="Continued", Table1[[#This Row],[Check 3 Students Spring]], 0)</f>
        <v>0</v>
      </c>
      <c r="CE380" s="20">
        <f>Table1[[#This Row],[Check 3 Per Student Savings]]*CD380</f>
        <v>0</v>
      </c>
      <c r="CF380" s="15">
        <f t="shared" si="256"/>
        <v>0</v>
      </c>
      <c r="CG380" s="20">
        <f t="shared" si="257"/>
        <v>0</v>
      </c>
      <c r="CH380" s="20" t="s">
        <v>145</v>
      </c>
      <c r="CI380" s="15">
        <v>0</v>
      </c>
      <c r="CJ380" s="15">
        <v>95</v>
      </c>
      <c r="CK380" s="15">
        <v>175</v>
      </c>
      <c r="CL380" s="15">
        <f t="shared" si="258"/>
        <v>270</v>
      </c>
      <c r="CM380" s="20">
        <v>89.664814814814818</v>
      </c>
      <c r="CN380" s="20">
        <f t="shared" si="259"/>
        <v>24209.5</v>
      </c>
      <c r="CO380" s="15">
        <v>0</v>
      </c>
      <c r="CP380" s="20">
        <f>Table1[[#This Row],[Check 4 Per Student Savings]]*CO380</f>
        <v>0</v>
      </c>
      <c r="CQ380" s="15">
        <v>0</v>
      </c>
      <c r="CR380" s="20">
        <f>Table1[[#This Row],[Check 4 Per Student Savings]]*CQ380</f>
        <v>0</v>
      </c>
      <c r="CS380" s="15">
        <f>IF(Table1[[#This Row],[Check 4 Status]]="Continued", Table1[[#This Row],[Check 4 Students Spring]], 0)</f>
        <v>175</v>
      </c>
      <c r="CT380" s="20">
        <f>Table1[[#This Row],[Check 4 Per Student Savings]]*CS380</f>
        <v>15691.342592592593</v>
      </c>
      <c r="CU380" s="89">
        <f t="shared" si="260"/>
        <v>175</v>
      </c>
      <c r="CV380" s="20">
        <f t="shared" si="261"/>
        <v>15691.342592592593</v>
      </c>
      <c r="CW380" s="20" t="s">
        <v>145</v>
      </c>
      <c r="CX380" s="15">
        <v>0</v>
      </c>
      <c r="CY380" s="15">
        <v>95</v>
      </c>
      <c r="CZ380" s="15">
        <v>175</v>
      </c>
      <c r="DA380" s="15">
        <f t="shared" si="262"/>
        <v>270</v>
      </c>
      <c r="DB380" s="20">
        <v>89.664814814814818</v>
      </c>
      <c r="DC380" s="20">
        <f t="shared" si="263"/>
        <v>24209.5</v>
      </c>
      <c r="DD380" s="23" t="s">
        <v>497</v>
      </c>
      <c r="DE380" s="15">
        <f>IF(Table1[[#This Row],[Check 5 Status]]="Continued", Table1[[#This Row],[Check 5 Students Summer]], 0)</f>
        <v>0</v>
      </c>
      <c r="DF380" s="20">
        <f>Table1[[#This Row],[Check 5 Per Student Savings]]*DE380</f>
        <v>0</v>
      </c>
      <c r="DG380" s="15">
        <f>IF(Table1[[#This Row],[Check 5 Status]]="Continued", Table1[[#This Row],[Check 5 Students Fall]], 0)</f>
        <v>95</v>
      </c>
      <c r="DH380" s="20">
        <f>Table1[[#This Row],[Check 5 Per Student Savings]]*DG380</f>
        <v>8518.1574074074069</v>
      </c>
      <c r="DI380" s="15">
        <f>IF(Table1[[#This Row],[Check 5 Status]]="Continued", Table1[[#This Row],[Check 5 Students Spring]], 0)</f>
        <v>175</v>
      </c>
      <c r="DJ380" s="20">
        <f>Table1[[#This Row],[Check 5 Per Student Savings]]*DI380</f>
        <v>15691.342592592593</v>
      </c>
      <c r="DK380" s="15">
        <f t="shared" si="264"/>
        <v>270</v>
      </c>
      <c r="DL380" s="20">
        <f t="shared" si="265"/>
        <v>24209.5</v>
      </c>
      <c r="DM380" s="20" t="s">
        <v>145</v>
      </c>
      <c r="DN380" s="15">
        <v>0</v>
      </c>
      <c r="DO380" s="15">
        <v>95</v>
      </c>
      <c r="DP380" s="15">
        <v>175</v>
      </c>
      <c r="DQ380" s="15">
        <f t="shared" si="266"/>
        <v>270</v>
      </c>
      <c r="DR380" s="20">
        <v>89.664814814814818</v>
      </c>
      <c r="DS380" s="20">
        <f t="shared" si="267"/>
        <v>24209.5</v>
      </c>
      <c r="DT380" s="23" t="s">
        <v>497</v>
      </c>
      <c r="DU380" s="15">
        <f>IF(Table1[[#This Row],[Check 6 Status]]="Continued", Table1[[#This Row],[Check 6 Students Summer]], 0)</f>
        <v>0</v>
      </c>
      <c r="DV380" s="20">
        <f>Table1[[#This Row],[Check 6 Per Student Savings]]*DU380</f>
        <v>0</v>
      </c>
      <c r="DW380" s="15">
        <f>IF(Table1[[#This Row],[Check 6 Status]]="Continued", Table1[[#This Row],[Check 6 Students Fall]], 0)</f>
        <v>95</v>
      </c>
      <c r="DX380" s="20">
        <f>Table1[[#This Row],[Check 6 Per Student Savings]]*DW380</f>
        <v>8518.1574074074069</v>
      </c>
      <c r="DY380" s="15">
        <f>IF(Table1[[#This Row],[Check 6 Status]]="Continued", Table1[[#This Row],[Check 6 Students Spring]], 0)</f>
        <v>175</v>
      </c>
      <c r="DZ380" s="20">
        <f>Table1[[#This Row],[Check 6 Per Student Savings]]*DY380</f>
        <v>15691.342592592593</v>
      </c>
      <c r="EA380" s="15">
        <f t="shared" si="268"/>
        <v>270</v>
      </c>
      <c r="EB380" s="20">
        <f t="shared" si="269"/>
        <v>24209.5</v>
      </c>
      <c r="EC380"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715</v>
      </c>
      <c r="ED380"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64110.342592592591</v>
      </c>
      <c r="EE380" s="30">
        <f>Table1[[#This Row],[Grand Total Savings]]/Table1[[#This Row],[Total Award]]</f>
        <v>2.1425821332996655</v>
      </c>
    </row>
    <row r="381" spans="1:163" ht="16.5" thickTop="1" thickBot="1" x14ac:dyDescent="0.3">
      <c r="A381" s="116">
        <v>507</v>
      </c>
      <c r="B381" s="55" t="s">
        <v>1530</v>
      </c>
      <c r="C381" s="23" t="s">
        <v>2</v>
      </c>
      <c r="D381" s="71" t="s">
        <v>134</v>
      </c>
      <c r="E381" s="124" t="s">
        <v>477</v>
      </c>
      <c r="F381" s="52">
        <v>10800</v>
      </c>
      <c r="G381" s="23" t="s">
        <v>497</v>
      </c>
      <c r="H381" s="13" t="s">
        <v>1539</v>
      </c>
      <c r="I381" s="13" t="s">
        <v>1540</v>
      </c>
      <c r="J381" s="13" t="s">
        <v>1541</v>
      </c>
      <c r="K381" s="13" t="s">
        <v>1542</v>
      </c>
      <c r="L381" s="28" t="s">
        <v>277</v>
      </c>
      <c r="M381" s="13" t="e">
        <f>_xlfn.XLOOKUP(Table1[[#This Row],[Grant '#]],#REF!,#REF!, " ")</f>
        <v>#REF!</v>
      </c>
      <c r="N381" s="13" t="e">
        <f>_xlfn.XLOOKUP(Table1[[#This Row],[Grant '#]],#REF!,#REF!, " ")</f>
        <v>#REF!</v>
      </c>
      <c r="O381" s="13" t="e">
        <f>_xlfn.XLOOKUP(Table1[[#This Row],[Grant '#]],#REF!,#REF!, " ")</f>
        <v>#REF!</v>
      </c>
      <c r="P381" s="21">
        <v>59270.2</v>
      </c>
      <c r="Q381" s="15">
        <v>220</v>
      </c>
      <c r="R381" s="131">
        <f>Table1[[#This Row],[Annual Savings]]/Table1[[#This Row],[Annual Students]]</f>
        <v>269.40999999999997</v>
      </c>
      <c r="S381" s="15">
        <v>20</v>
      </c>
      <c r="T381" s="15">
        <v>80</v>
      </c>
      <c r="U381" s="15">
        <v>120</v>
      </c>
      <c r="V381" s="13" t="s">
        <v>497</v>
      </c>
      <c r="W381" s="20" t="s">
        <v>144</v>
      </c>
      <c r="X381" s="20"/>
      <c r="Y381" s="20"/>
      <c r="Z381" s="30" t="s">
        <v>145</v>
      </c>
      <c r="AA381" s="15">
        <v>0</v>
      </c>
      <c r="AB381" s="15">
        <v>0</v>
      </c>
      <c r="AC381" s="15">
        <v>0</v>
      </c>
      <c r="AD381" s="20">
        <f t="shared" si="273"/>
        <v>0</v>
      </c>
      <c r="AE381" s="15">
        <v>0</v>
      </c>
      <c r="AF381" s="20">
        <f t="shared" si="278"/>
        <v>0</v>
      </c>
      <c r="AG381" s="15">
        <v>0</v>
      </c>
      <c r="AH381" s="20">
        <f t="shared" si="279"/>
        <v>0</v>
      </c>
      <c r="AI381" s="15">
        <v>0</v>
      </c>
      <c r="AJ381" s="15">
        <v>0</v>
      </c>
      <c r="AK381" s="15">
        <v>0</v>
      </c>
      <c r="AL381" s="20">
        <f t="shared" si="280"/>
        <v>0</v>
      </c>
      <c r="AM381" s="15">
        <v>0</v>
      </c>
      <c r="AN381" s="15">
        <v>0</v>
      </c>
      <c r="AO381" s="15">
        <v>0</v>
      </c>
      <c r="AP381" s="15">
        <v>0</v>
      </c>
      <c r="AQ381" s="15">
        <v>0</v>
      </c>
      <c r="AR381" s="15">
        <v>0</v>
      </c>
      <c r="AS381" s="15">
        <v>0</v>
      </c>
      <c r="AT381" s="15">
        <v>0</v>
      </c>
      <c r="AU381" s="15">
        <v>0</v>
      </c>
      <c r="AV381" s="15">
        <v>0</v>
      </c>
      <c r="AW381" s="15">
        <v>0</v>
      </c>
      <c r="AX381" s="15">
        <v>0</v>
      </c>
      <c r="AY381" s="15">
        <v>0</v>
      </c>
      <c r="AZ381" s="15">
        <v>0</v>
      </c>
      <c r="BA381" s="15">
        <v>0</v>
      </c>
      <c r="BB381" s="15">
        <v>0</v>
      </c>
      <c r="BC381" s="13" t="s">
        <v>145</v>
      </c>
      <c r="BD381" s="15">
        <v>0</v>
      </c>
      <c r="BE381" s="15">
        <v>0</v>
      </c>
      <c r="BF381" s="15">
        <v>0</v>
      </c>
      <c r="BG381" s="15">
        <v>0</v>
      </c>
      <c r="BH381" s="15">
        <v>0</v>
      </c>
      <c r="BI381" s="15">
        <v>0</v>
      </c>
      <c r="BJ381" s="15">
        <v>0</v>
      </c>
      <c r="BK381" s="15">
        <v>0</v>
      </c>
      <c r="BL381" s="15">
        <v>0</v>
      </c>
      <c r="BM381" s="15">
        <v>0</v>
      </c>
      <c r="BN381" s="15">
        <v>0</v>
      </c>
      <c r="BO381" s="33">
        <f>Table1[[#This Row],[Summer 2018 Price Check]]*Table1[[#This Row],[Spring 2019 Students]]</f>
        <v>0</v>
      </c>
      <c r="BP381" s="16">
        <f t="shared" si="253"/>
        <v>0</v>
      </c>
      <c r="BQ381" s="20">
        <f t="shared" si="254"/>
        <v>0</v>
      </c>
      <c r="BR381" s="20" t="s">
        <v>145</v>
      </c>
      <c r="BS381" s="16">
        <f t="shared" si="281"/>
        <v>0</v>
      </c>
      <c r="BT381" s="16">
        <v>0</v>
      </c>
      <c r="BU381" s="16">
        <f t="shared" si="282"/>
        <v>0</v>
      </c>
      <c r="BV381" s="15">
        <f t="shared" si="283"/>
        <v>220</v>
      </c>
      <c r="BW381" s="131">
        <v>269.40999999999997</v>
      </c>
      <c r="BX381" s="33">
        <f t="shared" si="277"/>
        <v>59270.19999999999</v>
      </c>
      <c r="BY381" s="13" t="s">
        <v>497</v>
      </c>
      <c r="BZ381" s="32">
        <f>IF(Table1[[#This Row],[Check 3 Status]]="Continued", Table1[[#This Row],[Check 3 Students Summer]], 0)</f>
        <v>0</v>
      </c>
      <c r="CA381" s="33">
        <f>Table1[[#This Row],[Check 3 Per Student Savings]]*BZ381</f>
        <v>0</v>
      </c>
      <c r="CB381" s="32">
        <f>IF(Table1[[#This Row],[Check 3 Status]]="Continued", Table1[[#This Row],[Check 3 Students Fall]], 0)</f>
        <v>0</v>
      </c>
      <c r="CC381" s="33">
        <f>Table1[[#This Row],[Check 3 Per Student Savings]]*CB381</f>
        <v>0</v>
      </c>
      <c r="CD381" s="15">
        <f>IF(Table1[[#This Row],[Check 3 Status]]="Continued", Table1[[#This Row],[Check 3 Students Spring]], 0)</f>
        <v>0</v>
      </c>
      <c r="CE381" s="20">
        <f>Table1[[#This Row],[Check 3 Per Student Savings]]*CD381</f>
        <v>0</v>
      </c>
      <c r="CF381" s="15">
        <f t="shared" si="256"/>
        <v>0</v>
      </c>
      <c r="CG381" s="20">
        <f t="shared" si="257"/>
        <v>0</v>
      </c>
      <c r="CH381" s="20" t="s">
        <v>145</v>
      </c>
      <c r="CI381" s="15">
        <v>20</v>
      </c>
      <c r="CJ381" s="15">
        <v>80</v>
      </c>
      <c r="CK381" s="15">
        <v>120</v>
      </c>
      <c r="CL381" s="15">
        <f t="shared" si="258"/>
        <v>220</v>
      </c>
      <c r="CM381" s="20">
        <v>269.40999999999997</v>
      </c>
      <c r="CN381" s="20">
        <f t="shared" si="259"/>
        <v>59270.19999999999</v>
      </c>
      <c r="CO381" s="15">
        <v>0</v>
      </c>
      <c r="CP381" s="20">
        <f>Table1[[#This Row],[Check 4 Per Student Savings]]*CO381</f>
        <v>0</v>
      </c>
      <c r="CQ381" s="15">
        <v>0</v>
      </c>
      <c r="CR381" s="20">
        <f>Table1[[#This Row],[Check 4 Per Student Savings]]*CQ381</f>
        <v>0</v>
      </c>
      <c r="CS381" s="15">
        <f>IF(Table1[[#This Row],[Check 4 Status]]="Continued", Table1[[#This Row],[Check 4 Students Spring]], 0)</f>
        <v>120</v>
      </c>
      <c r="CT381" s="20">
        <f>Table1[[#This Row],[Check 4 Per Student Savings]]*CS381</f>
        <v>32329.199999999997</v>
      </c>
      <c r="CU381" s="89">
        <f t="shared" si="260"/>
        <v>120</v>
      </c>
      <c r="CV381" s="20">
        <f t="shared" si="261"/>
        <v>32329.199999999997</v>
      </c>
      <c r="CW381" s="20" t="s">
        <v>145</v>
      </c>
      <c r="CX381" s="15">
        <v>20</v>
      </c>
      <c r="CY381" s="15">
        <v>80</v>
      </c>
      <c r="CZ381" s="15">
        <v>120</v>
      </c>
      <c r="DA381" s="15">
        <f t="shared" si="262"/>
        <v>220</v>
      </c>
      <c r="DB381" s="20">
        <v>269.40999999999997</v>
      </c>
      <c r="DC381" s="20">
        <f t="shared" si="263"/>
        <v>59270.19999999999</v>
      </c>
      <c r="DD381" s="23" t="s">
        <v>497</v>
      </c>
      <c r="DE381" s="15">
        <f>IF(Table1[[#This Row],[Check 5 Status]]="Continued", Table1[[#This Row],[Check 5 Students Summer]], 0)</f>
        <v>20</v>
      </c>
      <c r="DF381" s="20">
        <f>Table1[[#This Row],[Check 5 Per Student Savings]]*DE381</f>
        <v>5388.1999999999989</v>
      </c>
      <c r="DG381" s="15">
        <f>IF(Table1[[#This Row],[Check 5 Status]]="Continued", Table1[[#This Row],[Check 5 Students Fall]], 0)</f>
        <v>80</v>
      </c>
      <c r="DH381" s="20">
        <f>Table1[[#This Row],[Check 5 Per Student Savings]]*DG381</f>
        <v>21552.799999999996</v>
      </c>
      <c r="DI381" s="15">
        <f>IF(Table1[[#This Row],[Check 5 Status]]="Continued", Table1[[#This Row],[Check 5 Students Spring]], 0)</f>
        <v>120</v>
      </c>
      <c r="DJ381" s="20">
        <f>Table1[[#This Row],[Check 5 Per Student Savings]]*DI381</f>
        <v>32329.199999999997</v>
      </c>
      <c r="DK381" s="15">
        <f t="shared" si="264"/>
        <v>220</v>
      </c>
      <c r="DL381" s="20">
        <f t="shared" si="265"/>
        <v>59270.19999999999</v>
      </c>
      <c r="DM381" s="20" t="s">
        <v>145</v>
      </c>
      <c r="DN381" s="15">
        <v>20</v>
      </c>
      <c r="DO381" s="15">
        <v>80</v>
      </c>
      <c r="DP381" s="15">
        <v>120</v>
      </c>
      <c r="DQ381" s="15">
        <f t="shared" si="266"/>
        <v>220</v>
      </c>
      <c r="DR381" s="20">
        <v>269.40999999999997</v>
      </c>
      <c r="DS381" s="20">
        <f t="shared" si="267"/>
        <v>59270.19999999999</v>
      </c>
      <c r="DT381" s="23" t="s">
        <v>497</v>
      </c>
      <c r="DU381" s="15">
        <f>IF(Table1[[#This Row],[Check 6 Status]]="Continued", Table1[[#This Row],[Check 6 Students Summer]], 0)</f>
        <v>20</v>
      </c>
      <c r="DV381" s="20">
        <f>Table1[[#This Row],[Check 6 Per Student Savings]]*DU381</f>
        <v>5388.1999999999989</v>
      </c>
      <c r="DW381" s="15">
        <f>IF(Table1[[#This Row],[Check 6 Status]]="Continued", Table1[[#This Row],[Check 6 Students Fall]], 0)</f>
        <v>80</v>
      </c>
      <c r="DX381" s="20">
        <f>Table1[[#This Row],[Check 6 Per Student Savings]]*DW381</f>
        <v>21552.799999999996</v>
      </c>
      <c r="DY381" s="15">
        <f>IF(Table1[[#This Row],[Check 6 Status]]="Continued", Table1[[#This Row],[Check 6 Students Spring]], 0)</f>
        <v>120</v>
      </c>
      <c r="DZ381" s="20">
        <f>Table1[[#This Row],[Check 6 Per Student Savings]]*DY381</f>
        <v>32329.199999999997</v>
      </c>
      <c r="EA381" s="15">
        <f t="shared" si="268"/>
        <v>220</v>
      </c>
      <c r="EB381" s="20">
        <f t="shared" si="269"/>
        <v>59270.19999999999</v>
      </c>
      <c r="EC381"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560</v>
      </c>
      <c r="ED381"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150869.59999999998</v>
      </c>
      <c r="EE381" s="30">
        <f>Table1[[#This Row],[Grand Total Savings]]/Table1[[#This Row],[Total Award]]</f>
        <v>13.969407407407406</v>
      </c>
    </row>
    <row r="382" spans="1:163" ht="16.5" thickTop="1" thickBot="1" x14ac:dyDescent="0.3">
      <c r="A382" s="116">
        <v>508</v>
      </c>
      <c r="B382" s="55" t="s">
        <v>1530</v>
      </c>
      <c r="C382" s="23" t="s">
        <v>2</v>
      </c>
      <c r="D382" s="71" t="s">
        <v>134</v>
      </c>
      <c r="E382" s="124" t="s">
        <v>147</v>
      </c>
      <c r="F382" s="52">
        <v>11800</v>
      </c>
      <c r="G382" s="23" t="s">
        <v>497</v>
      </c>
      <c r="H382" s="13" t="s">
        <v>1543</v>
      </c>
      <c r="I382" s="13" t="s">
        <v>1544</v>
      </c>
      <c r="J382" s="13" t="s">
        <v>1545</v>
      </c>
      <c r="K382" s="13" t="s">
        <v>1546</v>
      </c>
      <c r="L382" s="28" t="s">
        <v>231</v>
      </c>
      <c r="M382" s="13" t="e">
        <f>_xlfn.XLOOKUP(Table1[[#This Row],[Grant '#]],#REF!,#REF!, " ")</f>
        <v>#REF!</v>
      </c>
      <c r="N382" s="13" t="e">
        <f>_xlfn.XLOOKUP(Table1[[#This Row],[Grant '#]],#REF!,#REF!, " ")</f>
        <v>#REF!</v>
      </c>
      <c r="O382" s="13" t="e">
        <f>_xlfn.XLOOKUP(Table1[[#This Row],[Grant '#]],#REF!,#REF!, " ")</f>
        <v>#REF!</v>
      </c>
      <c r="P382" s="21">
        <v>28692</v>
      </c>
      <c r="Q382" s="15">
        <v>160</v>
      </c>
      <c r="R382" s="131">
        <f>Table1[[#This Row],[Annual Savings]]/Table1[[#This Row],[Annual Students]]</f>
        <v>179.32499999999999</v>
      </c>
      <c r="S382" s="15">
        <v>0</v>
      </c>
      <c r="T382" s="15">
        <v>80</v>
      </c>
      <c r="U382" s="15">
        <v>80</v>
      </c>
      <c r="V382" s="13" t="s">
        <v>497</v>
      </c>
      <c r="W382" s="20" t="s">
        <v>144</v>
      </c>
      <c r="X382" s="20"/>
      <c r="Y382" s="20"/>
      <c r="Z382" s="30" t="s">
        <v>145</v>
      </c>
      <c r="AA382" s="15">
        <v>0</v>
      </c>
      <c r="AB382" s="15">
        <v>0</v>
      </c>
      <c r="AC382" s="15">
        <v>0</v>
      </c>
      <c r="AD382" s="20">
        <f t="shared" si="273"/>
        <v>0</v>
      </c>
      <c r="AE382" s="15">
        <v>0</v>
      </c>
      <c r="AF382" s="20">
        <f t="shared" si="278"/>
        <v>0</v>
      </c>
      <c r="AG382" s="15">
        <v>0</v>
      </c>
      <c r="AH382" s="20">
        <f t="shared" si="279"/>
        <v>0</v>
      </c>
      <c r="AI382" s="15">
        <v>0</v>
      </c>
      <c r="AJ382" s="15">
        <v>0</v>
      </c>
      <c r="AK382" s="15">
        <v>0</v>
      </c>
      <c r="AL382" s="20">
        <f t="shared" si="280"/>
        <v>0</v>
      </c>
      <c r="AM382" s="15">
        <v>0</v>
      </c>
      <c r="AN382" s="15">
        <v>0</v>
      </c>
      <c r="AO382" s="15">
        <v>0</v>
      </c>
      <c r="AP382" s="15">
        <v>0</v>
      </c>
      <c r="AQ382" s="15">
        <v>0</v>
      </c>
      <c r="AR382" s="15">
        <v>0</v>
      </c>
      <c r="AS382" s="15">
        <v>0</v>
      </c>
      <c r="AT382" s="15">
        <v>0</v>
      </c>
      <c r="AU382" s="15">
        <v>0</v>
      </c>
      <c r="AV382" s="15">
        <v>0</v>
      </c>
      <c r="AW382" s="15">
        <v>0</v>
      </c>
      <c r="AX382" s="15">
        <v>0</v>
      </c>
      <c r="AY382" s="15">
        <v>0</v>
      </c>
      <c r="AZ382" s="15">
        <v>0</v>
      </c>
      <c r="BA382" s="15">
        <v>0</v>
      </c>
      <c r="BB382" s="15">
        <v>0</v>
      </c>
      <c r="BC382" s="13" t="s">
        <v>145</v>
      </c>
      <c r="BD382" s="15">
        <v>0</v>
      </c>
      <c r="BE382" s="15">
        <v>0</v>
      </c>
      <c r="BF382" s="15">
        <v>0</v>
      </c>
      <c r="BG382" s="15">
        <v>0</v>
      </c>
      <c r="BH382" s="15">
        <v>0</v>
      </c>
      <c r="BI382" s="15">
        <v>0</v>
      </c>
      <c r="BJ382" s="15">
        <v>0</v>
      </c>
      <c r="BK382" s="15">
        <v>0</v>
      </c>
      <c r="BL382" s="15">
        <v>0</v>
      </c>
      <c r="BM382" s="15">
        <v>0</v>
      </c>
      <c r="BN382" s="15">
        <v>0</v>
      </c>
      <c r="BO382" s="33">
        <f>Table1[[#This Row],[Summer 2018 Price Check]]*Table1[[#This Row],[Spring 2019 Students]]</f>
        <v>0</v>
      </c>
      <c r="BP382" s="16">
        <f t="shared" si="253"/>
        <v>0</v>
      </c>
      <c r="BQ382" s="20">
        <f t="shared" si="254"/>
        <v>0</v>
      </c>
      <c r="BR382" s="20" t="s">
        <v>145</v>
      </c>
      <c r="BS382" s="16">
        <f t="shared" si="281"/>
        <v>0</v>
      </c>
      <c r="BT382" s="16">
        <v>0</v>
      </c>
      <c r="BU382" s="16">
        <f t="shared" si="282"/>
        <v>0</v>
      </c>
      <c r="BV382" s="15">
        <f t="shared" si="283"/>
        <v>160</v>
      </c>
      <c r="BW382" s="131">
        <v>179.32499999999999</v>
      </c>
      <c r="BX382" s="33">
        <f t="shared" si="277"/>
        <v>28692</v>
      </c>
      <c r="BY382" s="13" t="s">
        <v>497</v>
      </c>
      <c r="BZ382" s="32">
        <f>IF(Table1[[#This Row],[Check 3 Status]]="Continued", Table1[[#This Row],[Check 3 Students Summer]], 0)</f>
        <v>0</v>
      </c>
      <c r="CA382" s="33">
        <f>Table1[[#This Row],[Check 3 Per Student Savings]]*BZ382</f>
        <v>0</v>
      </c>
      <c r="CB382" s="32">
        <f>IF(Table1[[#This Row],[Check 3 Status]]="Continued", Table1[[#This Row],[Check 3 Students Fall]], 0)</f>
        <v>0</v>
      </c>
      <c r="CC382" s="33">
        <f>Table1[[#This Row],[Check 3 Per Student Savings]]*CB382</f>
        <v>0</v>
      </c>
      <c r="CD382" s="15">
        <f>IF(Table1[[#This Row],[Check 3 Status]]="Continued", Table1[[#This Row],[Check 3 Students Spring]], 0)</f>
        <v>0</v>
      </c>
      <c r="CE382" s="20">
        <f>Table1[[#This Row],[Check 3 Per Student Savings]]*CD382</f>
        <v>0</v>
      </c>
      <c r="CF382" s="15">
        <f t="shared" si="256"/>
        <v>0</v>
      </c>
      <c r="CG382" s="20">
        <f t="shared" si="257"/>
        <v>0</v>
      </c>
      <c r="CH382" s="20" t="s">
        <v>145</v>
      </c>
      <c r="CI382" s="15">
        <v>0</v>
      </c>
      <c r="CJ382" s="15">
        <v>80</v>
      </c>
      <c r="CK382" s="15">
        <v>80</v>
      </c>
      <c r="CL382" s="15">
        <f t="shared" si="258"/>
        <v>160</v>
      </c>
      <c r="CM382" s="20">
        <v>179.32499999999999</v>
      </c>
      <c r="CN382" s="20">
        <f t="shared" si="259"/>
        <v>28692</v>
      </c>
      <c r="CO382" s="15">
        <v>0</v>
      </c>
      <c r="CP382" s="20">
        <f>Table1[[#This Row],[Check 4 Per Student Savings]]*CO382</f>
        <v>0</v>
      </c>
      <c r="CQ382" s="15">
        <v>0</v>
      </c>
      <c r="CR382" s="20">
        <f>Table1[[#This Row],[Check 4 Per Student Savings]]*CQ382</f>
        <v>0</v>
      </c>
      <c r="CS382" s="15">
        <f>IF(Table1[[#This Row],[Check 4 Status]]="Continued", Table1[[#This Row],[Check 4 Students Spring]], 0)</f>
        <v>80</v>
      </c>
      <c r="CT382" s="20">
        <f>Table1[[#This Row],[Check 4 Per Student Savings]]*CS382</f>
        <v>14346</v>
      </c>
      <c r="CU382" s="89">
        <f t="shared" si="260"/>
        <v>80</v>
      </c>
      <c r="CV382" s="20">
        <f t="shared" si="261"/>
        <v>14346</v>
      </c>
      <c r="CW382" s="20" t="s">
        <v>145</v>
      </c>
      <c r="CX382" s="15">
        <v>0</v>
      </c>
      <c r="CY382" s="15">
        <v>80</v>
      </c>
      <c r="CZ382" s="15">
        <v>80</v>
      </c>
      <c r="DA382" s="15">
        <f t="shared" si="262"/>
        <v>160</v>
      </c>
      <c r="DB382" s="20">
        <v>179.32499999999999</v>
      </c>
      <c r="DC382" s="20">
        <f t="shared" si="263"/>
        <v>28692</v>
      </c>
      <c r="DD382" s="23" t="s">
        <v>497</v>
      </c>
      <c r="DE382" s="15">
        <f>IF(Table1[[#This Row],[Check 5 Status]]="Continued", Table1[[#This Row],[Check 5 Students Summer]], 0)</f>
        <v>0</v>
      </c>
      <c r="DF382" s="20">
        <f>Table1[[#This Row],[Check 5 Per Student Savings]]*DE382</f>
        <v>0</v>
      </c>
      <c r="DG382" s="15">
        <f>IF(Table1[[#This Row],[Check 5 Status]]="Continued", Table1[[#This Row],[Check 5 Students Fall]], 0)</f>
        <v>80</v>
      </c>
      <c r="DH382" s="20">
        <f>Table1[[#This Row],[Check 5 Per Student Savings]]*DG382</f>
        <v>14346</v>
      </c>
      <c r="DI382" s="15">
        <f>IF(Table1[[#This Row],[Check 5 Status]]="Continued", Table1[[#This Row],[Check 5 Students Spring]], 0)</f>
        <v>80</v>
      </c>
      <c r="DJ382" s="20">
        <f>Table1[[#This Row],[Check 5 Per Student Savings]]*DI382</f>
        <v>14346</v>
      </c>
      <c r="DK382" s="15">
        <f t="shared" si="264"/>
        <v>160</v>
      </c>
      <c r="DL382" s="20">
        <f t="shared" si="265"/>
        <v>28692</v>
      </c>
      <c r="DM382" s="20" t="s">
        <v>145</v>
      </c>
      <c r="DN382" s="15">
        <v>0</v>
      </c>
      <c r="DO382" s="15">
        <v>80</v>
      </c>
      <c r="DP382" s="15">
        <v>80</v>
      </c>
      <c r="DQ382" s="15">
        <f t="shared" si="266"/>
        <v>160</v>
      </c>
      <c r="DR382" s="20">
        <v>179.32499999999999</v>
      </c>
      <c r="DS382" s="20">
        <f t="shared" si="267"/>
        <v>28692</v>
      </c>
      <c r="DT382" s="23" t="s">
        <v>497</v>
      </c>
      <c r="DU382" s="15">
        <f>IF(Table1[[#This Row],[Check 6 Status]]="Continued", Table1[[#This Row],[Check 6 Students Summer]], 0)</f>
        <v>0</v>
      </c>
      <c r="DV382" s="20">
        <f>Table1[[#This Row],[Check 6 Per Student Savings]]*DU382</f>
        <v>0</v>
      </c>
      <c r="DW382" s="15">
        <f>IF(Table1[[#This Row],[Check 6 Status]]="Continued", Table1[[#This Row],[Check 6 Students Fall]], 0)</f>
        <v>80</v>
      </c>
      <c r="DX382" s="20">
        <f>Table1[[#This Row],[Check 6 Per Student Savings]]*DW382</f>
        <v>14346</v>
      </c>
      <c r="DY382" s="15">
        <f>IF(Table1[[#This Row],[Check 6 Status]]="Continued", Table1[[#This Row],[Check 6 Students Spring]], 0)</f>
        <v>80</v>
      </c>
      <c r="DZ382" s="20">
        <f>Table1[[#This Row],[Check 6 Per Student Savings]]*DY382</f>
        <v>14346</v>
      </c>
      <c r="EA382" s="15">
        <f t="shared" si="268"/>
        <v>160</v>
      </c>
      <c r="EB382" s="20">
        <f t="shared" si="269"/>
        <v>28692</v>
      </c>
      <c r="EC382"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400</v>
      </c>
      <c r="ED382"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71730</v>
      </c>
      <c r="EE382" s="30">
        <f>Table1[[#This Row],[Grand Total Savings]]/Table1[[#This Row],[Total Award]]</f>
        <v>6.0788135593220343</v>
      </c>
    </row>
    <row r="383" spans="1:163" ht="16.5" thickTop="1" thickBot="1" x14ac:dyDescent="0.3">
      <c r="A383" s="116">
        <v>509</v>
      </c>
      <c r="B383" s="55" t="s">
        <v>1530</v>
      </c>
      <c r="C383" s="23" t="s">
        <v>2</v>
      </c>
      <c r="D383" s="71" t="s">
        <v>134</v>
      </c>
      <c r="E383" s="124" t="s">
        <v>183</v>
      </c>
      <c r="F383" s="52">
        <v>29016</v>
      </c>
      <c r="G383" s="23" t="s">
        <v>497</v>
      </c>
      <c r="H383" s="13" t="s">
        <v>1547</v>
      </c>
      <c r="I383" s="13" t="s">
        <v>1548</v>
      </c>
      <c r="J383" s="13" t="s">
        <v>1549</v>
      </c>
      <c r="K383" s="13" t="s">
        <v>1550</v>
      </c>
      <c r="L383" s="28" t="s">
        <v>317</v>
      </c>
      <c r="M383" s="13" t="e">
        <f>_xlfn.XLOOKUP(Table1[[#This Row],[Grant '#]],#REF!,#REF!, " ")</f>
        <v>#REF!</v>
      </c>
      <c r="N383" s="13" t="e">
        <f>_xlfn.XLOOKUP(Table1[[#This Row],[Grant '#]],#REF!,#REF!, " ")</f>
        <v>#REF!</v>
      </c>
      <c r="O383" s="13" t="e">
        <f>_xlfn.XLOOKUP(Table1[[#This Row],[Grant '#]],#REF!,#REF!, " ")</f>
        <v>#REF!</v>
      </c>
      <c r="P383" s="21">
        <f>AVERAGE(139500, 102300)</f>
        <v>120900</v>
      </c>
      <c r="Q383" s="15">
        <v>780</v>
      </c>
      <c r="R383" s="131">
        <f>Table1[[#This Row],[Annual Savings]]/Table1[[#This Row],[Annual Students]]</f>
        <v>155</v>
      </c>
      <c r="S383" s="15">
        <v>45</v>
      </c>
      <c r="T383" s="15">
        <v>400</v>
      </c>
      <c r="U383" s="15">
        <v>400</v>
      </c>
      <c r="V383" s="13" t="s">
        <v>497</v>
      </c>
      <c r="W383" s="20" t="s">
        <v>144</v>
      </c>
      <c r="X383" s="20"/>
      <c r="Y383" s="20"/>
      <c r="Z383" s="30" t="s">
        <v>145</v>
      </c>
      <c r="AA383" s="15">
        <v>0</v>
      </c>
      <c r="AB383" s="15">
        <v>0</v>
      </c>
      <c r="AC383" s="15">
        <v>0</v>
      </c>
      <c r="AD383" s="20">
        <f t="shared" ref="AD383:AD415" si="284">AB383</f>
        <v>0</v>
      </c>
      <c r="AE383" s="15">
        <v>0</v>
      </c>
      <c r="AF383" s="20">
        <f t="shared" si="278"/>
        <v>0</v>
      </c>
      <c r="AG383" s="15">
        <v>0</v>
      </c>
      <c r="AH383" s="20">
        <f t="shared" si="279"/>
        <v>0</v>
      </c>
      <c r="AI383" s="15">
        <v>0</v>
      </c>
      <c r="AJ383" s="15">
        <v>0</v>
      </c>
      <c r="AK383" s="15">
        <v>0</v>
      </c>
      <c r="AL383" s="20">
        <f t="shared" si="280"/>
        <v>0</v>
      </c>
      <c r="AM383" s="15">
        <v>0</v>
      </c>
      <c r="AN383" s="15">
        <v>0</v>
      </c>
      <c r="AO383" s="15">
        <v>0</v>
      </c>
      <c r="AP383" s="15">
        <v>0</v>
      </c>
      <c r="AQ383" s="15">
        <v>0</v>
      </c>
      <c r="AR383" s="15">
        <v>0</v>
      </c>
      <c r="AS383" s="15">
        <v>0</v>
      </c>
      <c r="AT383" s="15">
        <v>0</v>
      </c>
      <c r="AU383" s="15">
        <v>0</v>
      </c>
      <c r="AV383" s="15">
        <v>0</v>
      </c>
      <c r="AW383" s="15">
        <v>0</v>
      </c>
      <c r="AX383" s="15">
        <v>0</v>
      </c>
      <c r="AY383" s="15">
        <v>0</v>
      </c>
      <c r="AZ383" s="15">
        <v>0</v>
      </c>
      <c r="BA383" s="15">
        <v>0</v>
      </c>
      <c r="BB383" s="15">
        <v>0</v>
      </c>
      <c r="BC383" s="13" t="s">
        <v>145</v>
      </c>
      <c r="BD383" s="15">
        <v>0</v>
      </c>
      <c r="BE383" s="15">
        <v>0</v>
      </c>
      <c r="BF383" s="15">
        <v>0</v>
      </c>
      <c r="BG383" s="15">
        <v>0</v>
      </c>
      <c r="BH383" s="15">
        <v>0</v>
      </c>
      <c r="BI383" s="15">
        <v>0</v>
      </c>
      <c r="BJ383" s="15">
        <v>0</v>
      </c>
      <c r="BK383" s="15">
        <v>0</v>
      </c>
      <c r="BL383" s="15">
        <v>0</v>
      </c>
      <c r="BM383" s="15">
        <v>0</v>
      </c>
      <c r="BN383" s="15">
        <v>0</v>
      </c>
      <c r="BO383" s="33">
        <f>Table1[[#This Row],[Summer 2018 Price Check]]*Table1[[#This Row],[Spring 2019 Students]]</f>
        <v>0</v>
      </c>
      <c r="BP383" s="16">
        <f t="shared" si="253"/>
        <v>0</v>
      </c>
      <c r="BQ383" s="20">
        <f t="shared" si="254"/>
        <v>0</v>
      </c>
      <c r="BR383" s="20" t="s">
        <v>145</v>
      </c>
      <c r="BS383" s="16">
        <f t="shared" si="281"/>
        <v>0</v>
      </c>
      <c r="BT383" s="16">
        <v>0</v>
      </c>
      <c r="BU383" s="16">
        <f t="shared" si="282"/>
        <v>0</v>
      </c>
      <c r="BV383" s="15">
        <f t="shared" si="283"/>
        <v>780</v>
      </c>
      <c r="BW383" s="131">
        <v>155</v>
      </c>
      <c r="BX383" s="33">
        <f t="shared" si="277"/>
        <v>120900</v>
      </c>
      <c r="BY383" s="13" t="s">
        <v>497</v>
      </c>
      <c r="BZ383" s="32">
        <f>IF(Table1[[#This Row],[Check 3 Status]]="Continued", Table1[[#This Row],[Check 3 Students Summer]], 0)</f>
        <v>0</v>
      </c>
      <c r="CA383" s="33">
        <f>Table1[[#This Row],[Check 3 Per Student Savings]]*BZ383</f>
        <v>0</v>
      </c>
      <c r="CB383" s="32">
        <f>IF(Table1[[#This Row],[Check 3 Status]]="Continued", Table1[[#This Row],[Check 3 Students Fall]], 0)</f>
        <v>0</v>
      </c>
      <c r="CC383" s="33">
        <f>Table1[[#This Row],[Check 3 Per Student Savings]]*CB383</f>
        <v>0</v>
      </c>
      <c r="CD383" s="15">
        <f>IF(Table1[[#This Row],[Check 3 Status]]="Continued", Table1[[#This Row],[Check 3 Students Spring]], 0)</f>
        <v>0</v>
      </c>
      <c r="CE383" s="20">
        <f>Table1[[#This Row],[Check 3 Per Student Savings]]*CD383</f>
        <v>0</v>
      </c>
      <c r="CF383" s="15">
        <f t="shared" si="256"/>
        <v>0</v>
      </c>
      <c r="CG383" s="20">
        <f t="shared" si="257"/>
        <v>0</v>
      </c>
      <c r="CH383" s="20" t="s">
        <v>145</v>
      </c>
      <c r="CI383" s="15">
        <v>45</v>
      </c>
      <c r="CJ383" s="15">
        <v>400</v>
      </c>
      <c r="CK383" s="15">
        <v>400</v>
      </c>
      <c r="CL383" s="15">
        <f t="shared" si="258"/>
        <v>845</v>
      </c>
      <c r="CM383" s="20">
        <v>155</v>
      </c>
      <c r="CN383" s="20">
        <f t="shared" si="259"/>
        <v>130975</v>
      </c>
      <c r="CO383" s="15">
        <v>0</v>
      </c>
      <c r="CP383" s="20">
        <f>Table1[[#This Row],[Check 4 Per Student Savings]]*CO383</f>
        <v>0</v>
      </c>
      <c r="CQ383" s="15">
        <v>0</v>
      </c>
      <c r="CR383" s="20">
        <f>Table1[[#This Row],[Check 4 Per Student Savings]]*CQ383</f>
        <v>0</v>
      </c>
      <c r="CS383" s="15">
        <f>IF(Table1[[#This Row],[Check 4 Status]]="Continued", Table1[[#This Row],[Check 4 Students Spring]], 0)</f>
        <v>400</v>
      </c>
      <c r="CT383" s="20">
        <f>Table1[[#This Row],[Check 4 Per Student Savings]]*CS383</f>
        <v>62000</v>
      </c>
      <c r="CU383" s="89">
        <f t="shared" si="260"/>
        <v>400</v>
      </c>
      <c r="CV383" s="20">
        <f t="shared" si="261"/>
        <v>62000</v>
      </c>
      <c r="CW383" s="20" t="s">
        <v>145</v>
      </c>
      <c r="CX383" s="15">
        <v>45</v>
      </c>
      <c r="CY383" s="15">
        <v>400</v>
      </c>
      <c r="CZ383" s="15">
        <v>400</v>
      </c>
      <c r="DA383" s="15">
        <f t="shared" si="262"/>
        <v>845</v>
      </c>
      <c r="DB383" s="20">
        <v>155</v>
      </c>
      <c r="DC383" s="20">
        <f t="shared" si="263"/>
        <v>130975</v>
      </c>
      <c r="DD383" s="23" t="s">
        <v>497</v>
      </c>
      <c r="DE383" s="15">
        <f>IF(Table1[[#This Row],[Check 5 Status]]="Continued", Table1[[#This Row],[Check 5 Students Summer]], 0)</f>
        <v>45</v>
      </c>
      <c r="DF383" s="20">
        <f>Table1[[#This Row],[Check 5 Per Student Savings]]*DE383</f>
        <v>6975</v>
      </c>
      <c r="DG383" s="15">
        <f>IF(Table1[[#This Row],[Check 5 Status]]="Continued", Table1[[#This Row],[Check 5 Students Fall]], 0)</f>
        <v>400</v>
      </c>
      <c r="DH383" s="20">
        <f>Table1[[#This Row],[Check 5 Per Student Savings]]*DG383</f>
        <v>62000</v>
      </c>
      <c r="DI383" s="15">
        <f>IF(Table1[[#This Row],[Check 5 Status]]="Continued", Table1[[#This Row],[Check 5 Students Spring]], 0)</f>
        <v>400</v>
      </c>
      <c r="DJ383" s="20">
        <f>Table1[[#This Row],[Check 5 Per Student Savings]]*DI383</f>
        <v>62000</v>
      </c>
      <c r="DK383" s="15">
        <f t="shared" si="264"/>
        <v>845</v>
      </c>
      <c r="DL383" s="20">
        <f t="shared" si="265"/>
        <v>130975</v>
      </c>
      <c r="DM383" s="20" t="s">
        <v>145</v>
      </c>
      <c r="DN383" s="15">
        <v>45</v>
      </c>
      <c r="DO383" s="15">
        <v>400</v>
      </c>
      <c r="DP383" s="15">
        <v>400</v>
      </c>
      <c r="DQ383" s="15">
        <f t="shared" si="266"/>
        <v>845</v>
      </c>
      <c r="DR383" s="20">
        <v>155</v>
      </c>
      <c r="DS383" s="20">
        <f t="shared" si="267"/>
        <v>130975</v>
      </c>
      <c r="DT383" s="23" t="s">
        <v>497</v>
      </c>
      <c r="DU383" s="15">
        <f>IF(Table1[[#This Row],[Check 6 Status]]="Continued", Table1[[#This Row],[Check 6 Students Summer]], 0)</f>
        <v>45</v>
      </c>
      <c r="DV383" s="20">
        <f>Table1[[#This Row],[Check 6 Per Student Savings]]*DU383</f>
        <v>6975</v>
      </c>
      <c r="DW383" s="15">
        <f>IF(Table1[[#This Row],[Check 6 Status]]="Continued", Table1[[#This Row],[Check 6 Students Fall]], 0)</f>
        <v>400</v>
      </c>
      <c r="DX383" s="20">
        <f>Table1[[#This Row],[Check 6 Per Student Savings]]*DW383</f>
        <v>62000</v>
      </c>
      <c r="DY383" s="15">
        <f>IF(Table1[[#This Row],[Check 6 Status]]="Continued", Table1[[#This Row],[Check 6 Students Spring]], 0)</f>
        <v>400</v>
      </c>
      <c r="DZ383" s="20">
        <f>Table1[[#This Row],[Check 6 Per Student Savings]]*DY383</f>
        <v>62000</v>
      </c>
      <c r="EA383" s="15">
        <f t="shared" si="268"/>
        <v>845</v>
      </c>
      <c r="EB383" s="20">
        <f t="shared" si="269"/>
        <v>130975</v>
      </c>
      <c r="EC383"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2090</v>
      </c>
      <c r="ED383"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323950</v>
      </c>
      <c r="EE383" s="30">
        <f>Table1[[#This Row],[Grand Total Savings]]/Table1[[#This Row],[Total Award]]</f>
        <v>11.164529914529915</v>
      </c>
    </row>
    <row r="384" spans="1:163" ht="16.5" thickTop="1" thickBot="1" x14ac:dyDescent="0.3">
      <c r="A384" s="116">
        <v>516</v>
      </c>
      <c r="B384" s="55" t="s">
        <v>1530</v>
      </c>
      <c r="C384" s="23" t="s">
        <v>2</v>
      </c>
      <c r="D384" s="71" t="s">
        <v>134</v>
      </c>
      <c r="E384" s="124" t="s">
        <v>249</v>
      </c>
      <c r="F384" s="52">
        <v>30000</v>
      </c>
      <c r="G384" s="23" t="s">
        <v>497</v>
      </c>
      <c r="H384" s="13" t="s">
        <v>1551</v>
      </c>
      <c r="I384" s="13" t="s">
        <v>1552</v>
      </c>
      <c r="J384" s="13" t="s">
        <v>864</v>
      </c>
      <c r="K384" s="13" t="s">
        <v>1553</v>
      </c>
      <c r="L384" s="28" t="s">
        <v>162</v>
      </c>
      <c r="M384" s="13" t="e">
        <f>_xlfn.XLOOKUP(Table1[[#This Row],[Grant '#]],#REF!,#REF!, " ")</f>
        <v>#REF!</v>
      </c>
      <c r="N384" s="13" t="e">
        <f>_xlfn.XLOOKUP(Table1[[#This Row],[Grant '#]],#REF!,#REF!, " ")</f>
        <v>#REF!</v>
      </c>
      <c r="O384" s="13" t="e">
        <f>_xlfn.XLOOKUP(Table1[[#This Row],[Grant '#]],#REF!,#REF!, " ")</f>
        <v>#REF!</v>
      </c>
      <c r="P384" s="21">
        <v>53552.07</v>
      </c>
      <c r="Q384" s="15">
        <v>741.33</v>
      </c>
      <c r="R384" s="131">
        <f>Table1[[#This Row],[Annual Savings]]/Table1[[#This Row],[Annual Students]]</f>
        <v>72.237829306786452</v>
      </c>
      <c r="S384" s="15">
        <v>51.33</v>
      </c>
      <c r="T384" s="15">
        <v>325.33</v>
      </c>
      <c r="U384" s="15">
        <v>364.67</v>
      </c>
      <c r="V384" s="13" t="s">
        <v>497</v>
      </c>
      <c r="W384" s="20" t="s">
        <v>144</v>
      </c>
      <c r="X384" s="20"/>
      <c r="Y384" s="20"/>
      <c r="Z384" s="30" t="s">
        <v>145</v>
      </c>
      <c r="AA384" s="15">
        <v>0</v>
      </c>
      <c r="AB384" s="15">
        <v>0</v>
      </c>
      <c r="AC384" s="15">
        <v>0</v>
      </c>
      <c r="AD384" s="20">
        <f t="shared" si="284"/>
        <v>0</v>
      </c>
      <c r="AE384" s="15">
        <v>0</v>
      </c>
      <c r="AF384" s="20">
        <f t="shared" si="278"/>
        <v>0</v>
      </c>
      <c r="AG384" s="15">
        <v>0</v>
      </c>
      <c r="AH384" s="20">
        <f t="shared" si="279"/>
        <v>0</v>
      </c>
      <c r="AI384" s="15">
        <v>0</v>
      </c>
      <c r="AJ384" s="15">
        <v>0</v>
      </c>
      <c r="AK384" s="15">
        <v>0</v>
      </c>
      <c r="AL384" s="20">
        <f t="shared" si="280"/>
        <v>0</v>
      </c>
      <c r="AM384" s="15">
        <v>0</v>
      </c>
      <c r="AN384" s="15">
        <v>0</v>
      </c>
      <c r="AO384" s="15">
        <v>0</v>
      </c>
      <c r="AP384" s="15">
        <v>0</v>
      </c>
      <c r="AQ384" s="15">
        <v>0</v>
      </c>
      <c r="AR384" s="15">
        <v>0</v>
      </c>
      <c r="AS384" s="15">
        <v>0</v>
      </c>
      <c r="AT384" s="15">
        <v>0</v>
      </c>
      <c r="AU384" s="15">
        <v>0</v>
      </c>
      <c r="AV384" s="15">
        <v>0</v>
      </c>
      <c r="AW384" s="15">
        <v>0</v>
      </c>
      <c r="AX384" s="15">
        <v>0</v>
      </c>
      <c r="AY384" s="15">
        <v>0</v>
      </c>
      <c r="AZ384" s="15">
        <v>0</v>
      </c>
      <c r="BA384" s="15">
        <v>0</v>
      </c>
      <c r="BB384" s="15">
        <v>0</v>
      </c>
      <c r="BC384" s="13" t="s">
        <v>145</v>
      </c>
      <c r="BD384" s="15">
        <v>0</v>
      </c>
      <c r="BE384" s="15">
        <v>0</v>
      </c>
      <c r="BF384" s="15">
        <v>0</v>
      </c>
      <c r="BG384" s="15">
        <v>0</v>
      </c>
      <c r="BH384" s="15">
        <v>0</v>
      </c>
      <c r="BI384" s="15">
        <v>0</v>
      </c>
      <c r="BJ384" s="15">
        <v>0</v>
      </c>
      <c r="BK384" s="15">
        <v>0</v>
      </c>
      <c r="BL384" s="15">
        <v>0</v>
      </c>
      <c r="BM384" s="15">
        <v>0</v>
      </c>
      <c r="BN384" s="15">
        <v>0</v>
      </c>
      <c r="BO384" s="33">
        <f>Table1[[#This Row],[Summer 2018 Price Check]]*Table1[[#This Row],[Spring 2019 Students]]</f>
        <v>0</v>
      </c>
      <c r="BP384" s="16">
        <f t="shared" si="253"/>
        <v>0</v>
      </c>
      <c r="BQ384" s="20">
        <f t="shared" si="254"/>
        <v>0</v>
      </c>
      <c r="BR384" s="20" t="s">
        <v>145</v>
      </c>
      <c r="BS384" s="16">
        <f t="shared" si="281"/>
        <v>0</v>
      </c>
      <c r="BT384" s="16">
        <v>0</v>
      </c>
      <c r="BU384" s="16">
        <f t="shared" si="282"/>
        <v>0</v>
      </c>
      <c r="BV384" s="15">
        <f t="shared" si="283"/>
        <v>741.33</v>
      </c>
      <c r="BW384" s="131">
        <v>72.237829306786452</v>
      </c>
      <c r="BX384" s="33">
        <f t="shared" si="277"/>
        <v>53552.07</v>
      </c>
      <c r="BY384" s="13" t="s">
        <v>497</v>
      </c>
      <c r="BZ384" s="32">
        <f>IF(Table1[[#This Row],[Check 3 Status]]="Continued", Table1[[#This Row],[Check 3 Students Summer]], 0)</f>
        <v>0</v>
      </c>
      <c r="CA384" s="33">
        <f>Table1[[#This Row],[Check 3 Per Student Savings]]*BZ384</f>
        <v>0</v>
      </c>
      <c r="CB384" s="32">
        <f>IF(Table1[[#This Row],[Check 3 Status]]="Continued", Table1[[#This Row],[Check 3 Students Fall]], 0)</f>
        <v>0</v>
      </c>
      <c r="CC384" s="33">
        <f>Table1[[#This Row],[Check 3 Per Student Savings]]*CB384</f>
        <v>0</v>
      </c>
      <c r="CD384" s="15">
        <f>IF(Table1[[#This Row],[Check 3 Status]]="Continued", Table1[[#This Row],[Check 3 Students Spring]], 0)</f>
        <v>0</v>
      </c>
      <c r="CE384" s="20">
        <f>Table1[[#This Row],[Check 3 Per Student Savings]]*CD384</f>
        <v>0</v>
      </c>
      <c r="CF384" s="15">
        <f t="shared" si="256"/>
        <v>0</v>
      </c>
      <c r="CG384" s="20">
        <f t="shared" si="257"/>
        <v>0</v>
      </c>
      <c r="CH384" s="20" t="s">
        <v>145</v>
      </c>
      <c r="CI384" s="15">
        <v>51.33</v>
      </c>
      <c r="CJ384" s="15">
        <v>325.33</v>
      </c>
      <c r="CK384" s="15">
        <v>364.67</v>
      </c>
      <c r="CL384" s="15">
        <f t="shared" si="258"/>
        <v>741.32999999999993</v>
      </c>
      <c r="CM384" s="20">
        <v>72.237829306786452</v>
      </c>
      <c r="CN384" s="20">
        <f t="shared" si="259"/>
        <v>53552.069999999992</v>
      </c>
      <c r="CO384" s="15">
        <v>0</v>
      </c>
      <c r="CP384" s="20">
        <f>Table1[[#This Row],[Check 4 Per Student Savings]]*CO384</f>
        <v>0</v>
      </c>
      <c r="CQ384" s="15">
        <v>0</v>
      </c>
      <c r="CR384" s="20">
        <f>Table1[[#This Row],[Check 4 Per Student Savings]]*CQ384</f>
        <v>0</v>
      </c>
      <c r="CS384" s="15">
        <f>IF(Table1[[#This Row],[Check 4 Status]]="Continued", Table1[[#This Row],[Check 4 Students Spring]], 0)</f>
        <v>364.67</v>
      </c>
      <c r="CT384" s="20">
        <f>Table1[[#This Row],[Check 4 Per Student Savings]]*CS384</f>
        <v>26342.969213305816</v>
      </c>
      <c r="CU384" s="89">
        <f t="shared" si="260"/>
        <v>364.67</v>
      </c>
      <c r="CV384" s="20">
        <f t="shared" si="261"/>
        <v>26342.969213305816</v>
      </c>
      <c r="CW384" s="20" t="s">
        <v>145</v>
      </c>
      <c r="CX384" s="15">
        <v>51.33</v>
      </c>
      <c r="CY384" s="15">
        <v>325.33</v>
      </c>
      <c r="CZ384" s="15">
        <v>364.67</v>
      </c>
      <c r="DA384" s="15">
        <f t="shared" si="262"/>
        <v>741.32999999999993</v>
      </c>
      <c r="DB384" s="20">
        <v>72.237829306786452</v>
      </c>
      <c r="DC384" s="20">
        <f t="shared" si="263"/>
        <v>53552.069999999992</v>
      </c>
      <c r="DD384" s="23" t="s">
        <v>497</v>
      </c>
      <c r="DE384" s="15">
        <f>IF(Table1[[#This Row],[Check 5 Status]]="Continued", Table1[[#This Row],[Check 5 Students Summer]], 0)</f>
        <v>51.33</v>
      </c>
      <c r="DF384" s="20">
        <f>Table1[[#This Row],[Check 5 Per Student Savings]]*DE384</f>
        <v>3707.9677783173483</v>
      </c>
      <c r="DG384" s="15">
        <f>IF(Table1[[#This Row],[Check 5 Status]]="Continued", Table1[[#This Row],[Check 5 Students Fall]], 0)</f>
        <v>325.33</v>
      </c>
      <c r="DH384" s="20">
        <f>Table1[[#This Row],[Check 5 Per Student Savings]]*DG384</f>
        <v>23501.133008376833</v>
      </c>
      <c r="DI384" s="15">
        <f>IF(Table1[[#This Row],[Check 5 Status]]="Continued", Table1[[#This Row],[Check 5 Students Spring]], 0)</f>
        <v>364.67</v>
      </c>
      <c r="DJ384" s="20">
        <f>Table1[[#This Row],[Check 5 Per Student Savings]]*DI384</f>
        <v>26342.969213305816</v>
      </c>
      <c r="DK384" s="15">
        <f t="shared" si="264"/>
        <v>741.32999999999993</v>
      </c>
      <c r="DL384" s="20">
        <f t="shared" si="265"/>
        <v>53552.069999999992</v>
      </c>
      <c r="DM384" s="20" t="s">
        <v>145</v>
      </c>
      <c r="DN384" s="15">
        <v>51.33</v>
      </c>
      <c r="DO384" s="15">
        <v>325.33</v>
      </c>
      <c r="DP384" s="15">
        <v>364.67</v>
      </c>
      <c r="DQ384" s="15">
        <f t="shared" si="266"/>
        <v>741.32999999999993</v>
      </c>
      <c r="DR384" s="20">
        <v>72.237829306786452</v>
      </c>
      <c r="DS384" s="20">
        <f t="shared" si="267"/>
        <v>53552.069999999992</v>
      </c>
      <c r="DT384" s="23" t="s">
        <v>497</v>
      </c>
      <c r="DU384" s="15">
        <f>IF(Table1[[#This Row],[Check 6 Status]]="Continued", Table1[[#This Row],[Check 6 Students Summer]], 0)</f>
        <v>51.33</v>
      </c>
      <c r="DV384" s="20">
        <f>Table1[[#This Row],[Check 6 Per Student Savings]]*DU384</f>
        <v>3707.9677783173483</v>
      </c>
      <c r="DW384" s="15">
        <f>IF(Table1[[#This Row],[Check 6 Status]]="Continued", Table1[[#This Row],[Check 6 Students Fall]], 0)</f>
        <v>325.33</v>
      </c>
      <c r="DX384" s="20">
        <f>Table1[[#This Row],[Check 6 Per Student Savings]]*DW384</f>
        <v>23501.133008376833</v>
      </c>
      <c r="DY384" s="15">
        <f>IF(Table1[[#This Row],[Check 6 Status]]="Continued", Table1[[#This Row],[Check 6 Students Spring]], 0)</f>
        <v>364.67</v>
      </c>
      <c r="DZ384" s="20">
        <f>Table1[[#This Row],[Check 6 Per Student Savings]]*DY384</f>
        <v>26342.969213305816</v>
      </c>
      <c r="EA384" s="15">
        <f t="shared" si="268"/>
        <v>741.32999999999993</v>
      </c>
      <c r="EB384" s="20">
        <f t="shared" si="269"/>
        <v>53552.069999999992</v>
      </c>
      <c r="EC384"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1847.33</v>
      </c>
      <c r="ED384"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133447.10921330581</v>
      </c>
      <c r="EE384" s="30">
        <f>Table1[[#This Row],[Grand Total Savings]]/Table1[[#This Row],[Total Award]]</f>
        <v>4.4482369737768606</v>
      </c>
    </row>
    <row r="385" spans="1:135" ht="16.5" thickTop="1" thickBot="1" x14ac:dyDescent="0.3">
      <c r="A385" s="116">
        <v>517</v>
      </c>
      <c r="B385" s="55" t="s">
        <v>1530</v>
      </c>
      <c r="C385" s="23" t="s">
        <v>2</v>
      </c>
      <c r="D385" s="71" t="s">
        <v>134</v>
      </c>
      <c r="E385" s="13" t="s">
        <v>219</v>
      </c>
      <c r="F385" s="52">
        <v>10800</v>
      </c>
      <c r="G385" s="23" t="s">
        <v>497</v>
      </c>
      <c r="H385" s="13" t="s">
        <v>1554</v>
      </c>
      <c r="I385" s="13" t="s">
        <v>1555</v>
      </c>
      <c r="J385" s="13" t="s">
        <v>1556</v>
      </c>
      <c r="K385" s="13" t="s">
        <v>1557</v>
      </c>
      <c r="L385" s="28" t="s">
        <v>305</v>
      </c>
      <c r="M385" s="13" t="e">
        <f>_xlfn.XLOOKUP(Table1[[#This Row],[Grant '#]],#REF!,#REF!, " ")</f>
        <v>#REF!</v>
      </c>
      <c r="N385" s="13" t="e">
        <f>_xlfn.XLOOKUP(Table1[[#This Row],[Grant '#]],#REF!,#REF!, " ")</f>
        <v>#REF!</v>
      </c>
      <c r="O385" s="13" t="e">
        <f>_xlfn.XLOOKUP(Table1[[#This Row],[Grant '#]],#REF!,#REF!, " ")</f>
        <v>#REF!</v>
      </c>
      <c r="P385" s="21">
        <v>42878</v>
      </c>
      <c r="Q385" s="15">
        <v>864</v>
      </c>
      <c r="R385" s="20">
        <f>Table1[[#This Row],[Annual Savings]]/Table1[[#This Row],[Annual Students]]</f>
        <v>49.627314814814817</v>
      </c>
      <c r="S385" s="15">
        <v>96</v>
      </c>
      <c r="T385" s="15">
        <v>384</v>
      </c>
      <c r="U385" s="15">
        <v>384</v>
      </c>
      <c r="V385" s="13" t="s">
        <v>497</v>
      </c>
      <c r="W385" s="20" t="s">
        <v>144</v>
      </c>
      <c r="X385" s="20"/>
      <c r="Y385" s="20"/>
      <c r="Z385" s="30" t="s">
        <v>145</v>
      </c>
      <c r="AA385" s="15">
        <v>0</v>
      </c>
      <c r="AB385" s="15">
        <v>0</v>
      </c>
      <c r="AC385" s="15">
        <v>0</v>
      </c>
      <c r="AD385" s="20">
        <f t="shared" si="284"/>
        <v>0</v>
      </c>
      <c r="AE385" s="15">
        <v>0</v>
      </c>
      <c r="AF385" s="20">
        <f t="shared" si="278"/>
        <v>0</v>
      </c>
      <c r="AG385" s="15">
        <v>0</v>
      </c>
      <c r="AH385" s="20">
        <f t="shared" si="279"/>
        <v>0</v>
      </c>
      <c r="AI385" s="15">
        <v>0</v>
      </c>
      <c r="AJ385" s="15">
        <v>0</v>
      </c>
      <c r="AK385" s="15">
        <v>0</v>
      </c>
      <c r="AL385" s="20">
        <f t="shared" si="280"/>
        <v>0</v>
      </c>
      <c r="AM385" s="15">
        <v>0</v>
      </c>
      <c r="AN385" s="15">
        <v>0</v>
      </c>
      <c r="AO385" s="15">
        <v>0</v>
      </c>
      <c r="AP385" s="15">
        <v>0</v>
      </c>
      <c r="AQ385" s="15">
        <v>0</v>
      </c>
      <c r="AR385" s="15">
        <v>0</v>
      </c>
      <c r="AS385" s="15">
        <v>0</v>
      </c>
      <c r="AT385" s="15">
        <v>0</v>
      </c>
      <c r="AU385" s="15">
        <v>0</v>
      </c>
      <c r="AV385" s="15">
        <v>0</v>
      </c>
      <c r="AW385" s="15">
        <v>0</v>
      </c>
      <c r="AX385" s="15">
        <v>0</v>
      </c>
      <c r="AY385" s="15">
        <v>0</v>
      </c>
      <c r="AZ385" s="15">
        <v>0</v>
      </c>
      <c r="BA385" s="15">
        <v>0</v>
      </c>
      <c r="BB385" s="15">
        <v>0</v>
      </c>
      <c r="BC385" s="13" t="s">
        <v>145</v>
      </c>
      <c r="BD385" s="15">
        <v>0</v>
      </c>
      <c r="BE385" s="15">
        <v>0</v>
      </c>
      <c r="BF385" s="15">
        <v>0</v>
      </c>
      <c r="BG385" s="15">
        <v>0</v>
      </c>
      <c r="BH385" s="15">
        <v>0</v>
      </c>
      <c r="BI385" s="15">
        <v>0</v>
      </c>
      <c r="BJ385" s="15">
        <v>0</v>
      </c>
      <c r="BK385" s="15">
        <v>0</v>
      </c>
      <c r="BL385" s="15">
        <v>0</v>
      </c>
      <c r="BM385" s="15">
        <v>0</v>
      </c>
      <c r="BN385" s="15">
        <v>0</v>
      </c>
      <c r="BO385" s="33">
        <f>Table1[[#This Row],[Summer 2018 Price Check]]*Table1[[#This Row],[Spring 2019 Students]]</f>
        <v>0</v>
      </c>
      <c r="BP385" s="16">
        <f t="shared" si="253"/>
        <v>0</v>
      </c>
      <c r="BQ385" s="20">
        <f t="shared" si="254"/>
        <v>0</v>
      </c>
      <c r="BR385" s="20" t="s">
        <v>145</v>
      </c>
      <c r="BS385" s="16">
        <f t="shared" si="281"/>
        <v>0</v>
      </c>
      <c r="BT385" s="16">
        <v>0</v>
      </c>
      <c r="BU385" s="16">
        <f t="shared" si="282"/>
        <v>0</v>
      </c>
      <c r="BV385" s="15">
        <f t="shared" si="283"/>
        <v>864</v>
      </c>
      <c r="BW385" s="20">
        <v>49.627314814814817</v>
      </c>
      <c r="BX385" s="33">
        <f t="shared" si="277"/>
        <v>42878</v>
      </c>
      <c r="BY385" s="13" t="s">
        <v>497</v>
      </c>
      <c r="BZ385" s="32">
        <f>IF(Table1[[#This Row],[Check 3 Status]]="Continued", Table1[[#This Row],[Check 3 Students Summer]], 0)</f>
        <v>0</v>
      </c>
      <c r="CA385" s="33">
        <f>Table1[[#This Row],[Check 3 Per Student Savings]]*BZ385</f>
        <v>0</v>
      </c>
      <c r="CB385" s="32">
        <f>IF(Table1[[#This Row],[Check 3 Status]]="Continued", Table1[[#This Row],[Check 3 Students Fall]], 0)</f>
        <v>0</v>
      </c>
      <c r="CC385" s="33">
        <f>Table1[[#This Row],[Check 3 Per Student Savings]]*CB385</f>
        <v>0</v>
      </c>
      <c r="CD385" s="15">
        <f>IF(Table1[[#This Row],[Check 3 Status]]="Continued", Table1[[#This Row],[Check 3 Students Spring]], 0)</f>
        <v>0</v>
      </c>
      <c r="CE385" s="20">
        <f>Table1[[#This Row],[Check 3 Per Student Savings]]*CD385</f>
        <v>0</v>
      </c>
      <c r="CF385" s="15">
        <f t="shared" si="256"/>
        <v>0</v>
      </c>
      <c r="CG385" s="20">
        <f t="shared" si="257"/>
        <v>0</v>
      </c>
      <c r="CH385" s="20" t="s">
        <v>145</v>
      </c>
      <c r="CI385" s="15">
        <v>96</v>
      </c>
      <c r="CJ385" s="15">
        <v>384</v>
      </c>
      <c r="CK385" s="15">
        <v>384</v>
      </c>
      <c r="CL385" s="15">
        <f t="shared" si="258"/>
        <v>864</v>
      </c>
      <c r="CM385" s="20">
        <v>49.627314814814817</v>
      </c>
      <c r="CN385" s="20">
        <f t="shared" si="259"/>
        <v>42878</v>
      </c>
      <c r="CO385" s="15">
        <v>0</v>
      </c>
      <c r="CP385" s="20">
        <f>Table1[[#This Row],[Check 4 Per Student Savings]]*CO385</f>
        <v>0</v>
      </c>
      <c r="CQ385" s="15">
        <v>0</v>
      </c>
      <c r="CR385" s="20">
        <f>Table1[[#This Row],[Check 4 Per Student Savings]]*CQ385</f>
        <v>0</v>
      </c>
      <c r="CS385" s="15">
        <f>IF(Table1[[#This Row],[Check 4 Status]]="Continued", Table1[[#This Row],[Check 4 Students Spring]], 0)</f>
        <v>384</v>
      </c>
      <c r="CT385" s="20">
        <f>Table1[[#This Row],[Check 4 Per Student Savings]]*CS385</f>
        <v>19056.888888888891</v>
      </c>
      <c r="CU385" s="89">
        <f t="shared" si="260"/>
        <v>384</v>
      </c>
      <c r="CV385" s="20">
        <f t="shared" si="261"/>
        <v>19056.888888888891</v>
      </c>
      <c r="CW385" s="20" t="s">
        <v>145</v>
      </c>
      <c r="CX385" s="15">
        <v>96</v>
      </c>
      <c r="CY385" s="15">
        <v>384</v>
      </c>
      <c r="CZ385" s="15">
        <v>384</v>
      </c>
      <c r="DA385" s="15">
        <f t="shared" si="262"/>
        <v>864</v>
      </c>
      <c r="DB385" s="20">
        <v>49.627314814814817</v>
      </c>
      <c r="DC385" s="20">
        <f t="shared" si="263"/>
        <v>42878</v>
      </c>
      <c r="DD385" s="23" t="s">
        <v>497</v>
      </c>
      <c r="DE385" s="15">
        <f>IF(Table1[[#This Row],[Check 5 Status]]="Continued", Table1[[#This Row],[Check 5 Students Summer]], 0)</f>
        <v>96</v>
      </c>
      <c r="DF385" s="20">
        <f>Table1[[#This Row],[Check 5 Per Student Savings]]*DE385</f>
        <v>4764.2222222222226</v>
      </c>
      <c r="DG385" s="15">
        <f>IF(Table1[[#This Row],[Check 5 Status]]="Continued", Table1[[#This Row],[Check 5 Students Fall]], 0)</f>
        <v>384</v>
      </c>
      <c r="DH385" s="20">
        <f>Table1[[#This Row],[Check 5 Per Student Savings]]*DG385</f>
        <v>19056.888888888891</v>
      </c>
      <c r="DI385" s="15">
        <f>IF(Table1[[#This Row],[Check 5 Status]]="Continued", Table1[[#This Row],[Check 5 Students Spring]], 0)</f>
        <v>384</v>
      </c>
      <c r="DJ385" s="20">
        <f>Table1[[#This Row],[Check 5 Per Student Savings]]*DI385</f>
        <v>19056.888888888891</v>
      </c>
      <c r="DK385" s="15">
        <f t="shared" si="264"/>
        <v>864</v>
      </c>
      <c r="DL385" s="20">
        <f t="shared" si="265"/>
        <v>42878</v>
      </c>
      <c r="DM385" s="20" t="s">
        <v>145</v>
      </c>
      <c r="DN385" s="15">
        <v>96</v>
      </c>
      <c r="DO385" s="15">
        <v>384</v>
      </c>
      <c r="DP385" s="15">
        <v>384</v>
      </c>
      <c r="DQ385" s="15">
        <f t="shared" si="266"/>
        <v>864</v>
      </c>
      <c r="DR385" s="20">
        <v>49.627314814814817</v>
      </c>
      <c r="DS385" s="20">
        <f t="shared" si="267"/>
        <v>42878</v>
      </c>
      <c r="DT385" s="23" t="s">
        <v>497</v>
      </c>
      <c r="DU385" s="15">
        <f>IF(Table1[[#This Row],[Check 6 Status]]="Continued", Table1[[#This Row],[Check 6 Students Summer]], 0)</f>
        <v>96</v>
      </c>
      <c r="DV385" s="20">
        <f>Table1[[#This Row],[Check 6 Per Student Savings]]*DU385</f>
        <v>4764.2222222222226</v>
      </c>
      <c r="DW385" s="15">
        <f>IF(Table1[[#This Row],[Check 6 Status]]="Continued", Table1[[#This Row],[Check 6 Students Fall]], 0)</f>
        <v>384</v>
      </c>
      <c r="DX385" s="20">
        <f>Table1[[#This Row],[Check 6 Per Student Savings]]*DW385</f>
        <v>19056.888888888891</v>
      </c>
      <c r="DY385" s="15">
        <f>IF(Table1[[#This Row],[Check 6 Status]]="Continued", Table1[[#This Row],[Check 6 Students Spring]], 0)</f>
        <v>384</v>
      </c>
      <c r="DZ385" s="20">
        <f>Table1[[#This Row],[Check 6 Per Student Savings]]*DY385</f>
        <v>19056.888888888891</v>
      </c>
      <c r="EA385" s="15">
        <f t="shared" si="268"/>
        <v>864</v>
      </c>
      <c r="EB385" s="20">
        <f t="shared" si="269"/>
        <v>42878</v>
      </c>
      <c r="EC385"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2112</v>
      </c>
      <c r="ED385"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104812.88888888889</v>
      </c>
      <c r="EE385" s="30">
        <f>Table1[[#This Row],[Grand Total Savings]]/Table1[[#This Row],[Total Award]]</f>
        <v>9.7048971193415632</v>
      </c>
    </row>
    <row r="386" spans="1:135" ht="16.5" thickTop="1" thickBot="1" x14ac:dyDescent="0.3">
      <c r="A386" s="116">
        <v>518</v>
      </c>
      <c r="B386" s="55" t="s">
        <v>1530</v>
      </c>
      <c r="C386" s="23" t="s">
        <v>2</v>
      </c>
      <c r="D386" s="71" t="s">
        <v>134</v>
      </c>
      <c r="E386" s="13" t="s">
        <v>256</v>
      </c>
      <c r="F386" s="52">
        <v>30000</v>
      </c>
      <c r="G386" s="23" t="s">
        <v>497</v>
      </c>
      <c r="H386" s="13" t="s">
        <v>527</v>
      </c>
      <c r="I386" s="13" t="s">
        <v>1558</v>
      </c>
      <c r="J386" s="13" t="s">
        <v>359</v>
      </c>
      <c r="K386" s="13" t="s">
        <v>529</v>
      </c>
      <c r="L386" s="28" t="s">
        <v>162</v>
      </c>
      <c r="M386" s="13" t="e">
        <f>_xlfn.XLOOKUP(Table1[[#This Row],[Grant '#]],#REF!,#REF!, " ")</f>
        <v>#REF!</v>
      </c>
      <c r="N386" s="13" t="e">
        <f>_xlfn.XLOOKUP(Table1[[#This Row],[Grant '#]],#REF!,#REF!, " ")</f>
        <v>#REF!</v>
      </c>
      <c r="O386" s="13" t="e">
        <f>_xlfn.XLOOKUP(Table1[[#This Row],[Grant '#]],#REF!,#REF!, " ")</f>
        <v>#REF!</v>
      </c>
      <c r="P386" s="21">
        <v>181584.48</v>
      </c>
      <c r="Q386" s="15">
        <v>952</v>
      </c>
      <c r="R386" s="20">
        <f>Table1[[#This Row],[Annual Savings]]/Table1[[#This Row],[Annual Students]]</f>
        <v>190.74</v>
      </c>
      <c r="S386" s="15">
        <v>190</v>
      </c>
      <c r="T386" s="15">
        <v>381</v>
      </c>
      <c r="U386" s="15">
        <v>381</v>
      </c>
      <c r="V386" s="13" t="s">
        <v>497</v>
      </c>
      <c r="W386" s="20" t="s">
        <v>202</v>
      </c>
      <c r="X386" s="15">
        <v>159</v>
      </c>
      <c r="Y386" s="20" t="s">
        <v>497</v>
      </c>
      <c r="Z386" s="30" t="s">
        <v>145</v>
      </c>
      <c r="AA386" s="15">
        <v>0</v>
      </c>
      <c r="AB386" s="15">
        <v>0</v>
      </c>
      <c r="AC386" s="15">
        <v>0</v>
      </c>
      <c r="AD386" s="20">
        <f t="shared" si="284"/>
        <v>0</v>
      </c>
      <c r="AE386" s="15">
        <v>0</v>
      </c>
      <c r="AF386" s="20">
        <f t="shared" si="278"/>
        <v>0</v>
      </c>
      <c r="AG386" s="15">
        <v>0</v>
      </c>
      <c r="AH386" s="20">
        <f t="shared" si="279"/>
        <v>0</v>
      </c>
      <c r="AI386" s="15">
        <v>0</v>
      </c>
      <c r="AJ386" s="15">
        <v>0</v>
      </c>
      <c r="AK386" s="15">
        <v>0</v>
      </c>
      <c r="AL386" s="20">
        <f t="shared" si="280"/>
        <v>0</v>
      </c>
      <c r="AM386" s="15">
        <v>0</v>
      </c>
      <c r="AN386" s="15">
        <v>0</v>
      </c>
      <c r="AO386" s="15">
        <v>0</v>
      </c>
      <c r="AP386" s="15">
        <v>0</v>
      </c>
      <c r="AQ386" s="15">
        <v>0</v>
      </c>
      <c r="AR386" s="15">
        <v>0</v>
      </c>
      <c r="AS386" s="15">
        <v>0</v>
      </c>
      <c r="AT386" s="15">
        <v>0</v>
      </c>
      <c r="AU386" s="15">
        <v>0</v>
      </c>
      <c r="AV386" s="15">
        <v>0</v>
      </c>
      <c r="AW386" s="15">
        <v>0</v>
      </c>
      <c r="AX386" s="15">
        <v>0</v>
      </c>
      <c r="AY386" s="15">
        <v>0</v>
      </c>
      <c r="AZ386" s="15">
        <v>0</v>
      </c>
      <c r="BA386" s="15">
        <v>0</v>
      </c>
      <c r="BB386" s="15">
        <v>0</v>
      </c>
      <c r="BC386" s="13" t="s">
        <v>145</v>
      </c>
      <c r="BD386" s="15">
        <v>0</v>
      </c>
      <c r="BE386" s="15">
        <v>0</v>
      </c>
      <c r="BF386" s="15">
        <v>0</v>
      </c>
      <c r="BG386" s="15">
        <v>0</v>
      </c>
      <c r="BH386" s="15">
        <v>0</v>
      </c>
      <c r="BI386" s="15">
        <v>0</v>
      </c>
      <c r="BJ386" s="15">
        <v>0</v>
      </c>
      <c r="BK386" s="15">
        <v>0</v>
      </c>
      <c r="BL386" s="15">
        <v>0</v>
      </c>
      <c r="BM386" s="15">
        <v>0</v>
      </c>
      <c r="BN386" s="15">
        <v>0</v>
      </c>
      <c r="BO386" s="33">
        <f>Table1[[#This Row],[Summer 2018 Price Check]]*Table1[[#This Row],[Spring 2019 Students]]</f>
        <v>0</v>
      </c>
      <c r="BP386" s="16">
        <f t="shared" ref="BP386:BP449" si="285">BJ386+BL386+BN386</f>
        <v>0</v>
      </c>
      <c r="BQ386" s="20">
        <f t="shared" ref="BQ386:BQ449" si="286">BK386+BM386+BO386</f>
        <v>0</v>
      </c>
      <c r="BR386" s="20" t="s">
        <v>145</v>
      </c>
      <c r="BS386" s="16">
        <f t="shared" si="281"/>
        <v>0</v>
      </c>
      <c r="BT386" s="16">
        <v>0</v>
      </c>
      <c r="BU386" s="16">
        <f t="shared" si="282"/>
        <v>0</v>
      </c>
      <c r="BV386" s="15">
        <f t="shared" si="283"/>
        <v>952</v>
      </c>
      <c r="BW386" s="20">
        <v>190.74</v>
      </c>
      <c r="BX386" s="33">
        <f t="shared" si="277"/>
        <v>181584.48</v>
      </c>
      <c r="BY386" s="13" t="s">
        <v>497</v>
      </c>
      <c r="BZ386" s="32">
        <f>IF(Table1[[#This Row],[Check 3 Status]]="Continued", Table1[[#This Row],[Check 3 Students Summer]], 0)</f>
        <v>0</v>
      </c>
      <c r="CA386" s="33">
        <f>Table1[[#This Row],[Check 3 Per Student Savings]]*BZ386</f>
        <v>0</v>
      </c>
      <c r="CB386" s="32">
        <f>IF(Table1[[#This Row],[Check 3 Status]]="Continued", Table1[[#This Row],[Check 3 Students Fall]], 0)</f>
        <v>0</v>
      </c>
      <c r="CC386" s="33">
        <f>Table1[[#This Row],[Check 3 Per Student Savings]]*CB386</f>
        <v>0</v>
      </c>
      <c r="CD386" s="15">
        <f>IF(Table1[[#This Row],[Check 3 Status]]="Continued", Table1[[#This Row],[Check 3 Students Spring]], 0)</f>
        <v>0</v>
      </c>
      <c r="CE386" s="20">
        <f>Table1[[#This Row],[Check 3 Per Student Savings]]*CD386</f>
        <v>0</v>
      </c>
      <c r="CF386" s="15">
        <f t="shared" ref="CF386:CF402" si="287">BZ386+CB386+CD386</f>
        <v>0</v>
      </c>
      <c r="CG386" s="20">
        <f t="shared" ref="CG386:CG402" si="288">CA386+CC386+CE386</f>
        <v>0</v>
      </c>
      <c r="CH386" s="20" t="s">
        <v>145</v>
      </c>
      <c r="CI386" s="15">
        <v>190</v>
      </c>
      <c r="CJ386" s="15">
        <v>381</v>
      </c>
      <c r="CK386" s="15">
        <v>381</v>
      </c>
      <c r="CL386" s="15">
        <f t="shared" ref="CL386:CL449" si="289">CI386+CJ386+CK386</f>
        <v>952</v>
      </c>
      <c r="CM386" s="20">
        <v>190.74</v>
      </c>
      <c r="CN386" s="20">
        <f t="shared" ref="CN386:CN449" si="290">CL386*CM386</f>
        <v>181584.48</v>
      </c>
      <c r="CO386" s="15">
        <v>0</v>
      </c>
      <c r="CP386" s="20">
        <f>Table1[[#This Row],[Check 4 Per Student Savings]]*CO386</f>
        <v>0</v>
      </c>
      <c r="CQ386" s="15">
        <v>0</v>
      </c>
      <c r="CR386" s="20">
        <f>Table1[[#This Row],[Check 4 Per Student Savings]]*CQ386</f>
        <v>0</v>
      </c>
      <c r="CS386" s="15">
        <f>IF(Table1[[#This Row],[Check 4 Status]]="Continued", Table1[[#This Row],[Check 4 Students Spring]], 0)</f>
        <v>381</v>
      </c>
      <c r="CT386" s="20">
        <f>Table1[[#This Row],[Check 4 Per Student Savings]]*CS386</f>
        <v>72671.94</v>
      </c>
      <c r="CU386" s="89">
        <f t="shared" ref="CU386:CU449" si="291">CO386+CQ386+CS386</f>
        <v>381</v>
      </c>
      <c r="CV386" s="20">
        <f t="shared" ref="CV386:CV449" si="292">CP386+CR386+CT386</f>
        <v>72671.94</v>
      </c>
      <c r="CW386" s="20" t="s">
        <v>145</v>
      </c>
      <c r="CX386" s="15">
        <v>190</v>
      </c>
      <c r="CY386" s="15">
        <v>381</v>
      </c>
      <c r="CZ386" s="15">
        <v>381</v>
      </c>
      <c r="DA386" s="15">
        <f t="shared" ref="DA386:DA449" si="293">CX386+CY386+CZ386</f>
        <v>952</v>
      </c>
      <c r="DB386" s="20">
        <v>190.74</v>
      </c>
      <c r="DC386" s="20">
        <f t="shared" ref="DC386:DC449" si="294">DA386*DB386</f>
        <v>181584.48</v>
      </c>
      <c r="DD386" s="23" t="s">
        <v>497</v>
      </c>
      <c r="DE386" s="15">
        <f>IF(Table1[[#This Row],[Check 5 Status]]="Continued", Table1[[#This Row],[Check 5 Students Summer]], 0)</f>
        <v>190</v>
      </c>
      <c r="DF386" s="20">
        <f>Table1[[#This Row],[Check 5 Per Student Savings]]*DE386</f>
        <v>36240.6</v>
      </c>
      <c r="DG386" s="15">
        <f>IF(Table1[[#This Row],[Check 5 Status]]="Continued", Table1[[#This Row],[Check 5 Students Fall]], 0)</f>
        <v>381</v>
      </c>
      <c r="DH386" s="20">
        <f>Table1[[#This Row],[Check 5 Per Student Savings]]*DG386</f>
        <v>72671.94</v>
      </c>
      <c r="DI386" s="15">
        <f>IF(Table1[[#This Row],[Check 5 Status]]="Continued", Table1[[#This Row],[Check 5 Students Spring]], 0)</f>
        <v>381</v>
      </c>
      <c r="DJ386" s="20">
        <f>Table1[[#This Row],[Check 5 Per Student Savings]]*DI386</f>
        <v>72671.94</v>
      </c>
      <c r="DK386" s="15">
        <f t="shared" ref="DK386:DK449" si="295">DE386+DG386+DI386</f>
        <v>952</v>
      </c>
      <c r="DL386" s="20">
        <f t="shared" ref="DL386:DL449" si="296">DF386+DH386+DJ386</f>
        <v>181584.48</v>
      </c>
      <c r="DM386" s="20" t="s">
        <v>145</v>
      </c>
      <c r="DN386" s="15">
        <v>190</v>
      </c>
      <c r="DO386" s="15">
        <v>381</v>
      </c>
      <c r="DP386" s="15">
        <v>381</v>
      </c>
      <c r="DQ386" s="15">
        <f t="shared" ref="DQ386:DQ449" si="297">DN386+DO386+DP386</f>
        <v>952</v>
      </c>
      <c r="DR386" s="20">
        <v>190.74</v>
      </c>
      <c r="DS386" s="20">
        <f t="shared" ref="DS386:DS449" si="298">DQ386*DR386</f>
        <v>181584.48</v>
      </c>
      <c r="DT386" s="23" t="s">
        <v>497</v>
      </c>
      <c r="DU386" s="15">
        <f>IF(Table1[[#This Row],[Check 6 Status]]="Continued", Table1[[#This Row],[Check 6 Students Summer]], 0)</f>
        <v>190</v>
      </c>
      <c r="DV386" s="20">
        <f>Table1[[#This Row],[Check 6 Per Student Savings]]*DU386</f>
        <v>36240.6</v>
      </c>
      <c r="DW386" s="15">
        <f>IF(Table1[[#This Row],[Check 6 Status]]="Continued", Table1[[#This Row],[Check 6 Students Fall]], 0)</f>
        <v>381</v>
      </c>
      <c r="DX386" s="20">
        <f>Table1[[#This Row],[Check 6 Per Student Savings]]*DW386</f>
        <v>72671.94</v>
      </c>
      <c r="DY386" s="15">
        <f>IF(Table1[[#This Row],[Check 6 Status]]="Continued", Table1[[#This Row],[Check 6 Students Spring]], 0)</f>
        <v>381</v>
      </c>
      <c r="DZ386" s="20">
        <f>Table1[[#This Row],[Check 6 Per Student Savings]]*DY386</f>
        <v>72671.94</v>
      </c>
      <c r="EA386" s="15">
        <f t="shared" si="268"/>
        <v>952</v>
      </c>
      <c r="EB386" s="20">
        <f t="shared" si="269"/>
        <v>181584.48</v>
      </c>
      <c r="EC386"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2285</v>
      </c>
      <c r="ED386"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435840.9</v>
      </c>
      <c r="EE386" s="30">
        <f>Table1[[#This Row],[Grand Total Savings]]/Table1[[#This Row],[Total Award]]</f>
        <v>14.528030000000001</v>
      </c>
    </row>
    <row r="387" spans="1:135" ht="16.5" thickTop="1" thickBot="1" x14ac:dyDescent="0.3">
      <c r="A387" s="116">
        <v>519</v>
      </c>
      <c r="B387" s="55" t="s">
        <v>1530</v>
      </c>
      <c r="C387" s="23" t="s">
        <v>2</v>
      </c>
      <c r="D387" s="71" t="s">
        <v>134</v>
      </c>
      <c r="E387" s="13" t="s">
        <v>147</v>
      </c>
      <c r="F387" s="52">
        <v>30000</v>
      </c>
      <c r="G387" s="23" t="s">
        <v>497</v>
      </c>
      <c r="H387" s="13" t="s">
        <v>2288</v>
      </c>
      <c r="I387" s="35" t="s">
        <v>2289</v>
      </c>
      <c r="J387" s="13" t="s">
        <v>1559</v>
      </c>
      <c r="K387" s="13" t="s">
        <v>1560</v>
      </c>
      <c r="L387" s="28" t="s">
        <v>188</v>
      </c>
      <c r="M387" s="13" t="e">
        <f>_xlfn.XLOOKUP(Table1[[#This Row],[Grant '#]],#REF!,#REF!, " ")</f>
        <v>#REF!</v>
      </c>
      <c r="N387" s="13" t="e">
        <f>_xlfn.XLOOKUP(Table1[[#This Row],[Grant '#]],#REF!,#REF!, " ")</f>
        <v>#REF!</v>
      </c>
      <c r="O387" s="13" t="e">
        <f>_xlfn.XLOOKUP(Table1[[#This Row],[Grant '#]],#REF!,#REF!, " ")</f>
        <v>#REF!</v>
      </c>
      <c r="P387" s="21">
        <v>49593.599999999999</v>
      </c>
      <c r="Q387" s="15">
        <v>360</v>
      </c>
      <c r="R387" s="20">
        <f>Table1[[#This Row],[Annual Savings]]/Table1[[#This Row],[Annual Students]]</f>
        <v>137.76</v>
      </c>
      <c r="S387" s="15">
        <v>90</v>
      </c>
      <c r="T387" s="15">
        <v>135</v>
      </c>
      <c r="U387" s="15">
        <v>135</v>
      </c>
      <c r="V387" s="13" t="s">
        <v>497</v>
      </c>
      <c r="W387" s="20" t="s">
        <v>144</v>
      </c>
      <c r="X387" s="15"/>
      <c r="Y387" s="20"/>
      <c r="Z387" s="30" t="s">
        <v>145</v>
      </c>
      <c r="AA387" s="15">
        <v>0</v>
      </c>
      <c r="AB387" s="15">
        <v>0</v>
      </c>
      <c r="AC387" s="15">
        <v>0</v>
      </c>
      <c r="AD387" s="20">
        <f t="shared" si="284"/>
        <v>0</v>
      </c>
      <c r="AE387" s="15">
        <v>0</v>
      </c>
      <c r="AF387" s="20">
        <f t="shared" si="278"/>
        <v>0</v>
      </c>
      <c r="AG387" s="15">
        <v>0</v>
      </c>
      <c r="AH387" s="20">
        <f t="shared" si="279"/>
        <v>0</v>
      </c>
      <c r="AI387" s="15">
        <v>0</v>
      </c>
      <c r="AJ387" s="15">
        <v>0</v>
      </c>
      <c r="AK387" s="15">
        <v>0</v>
      </c>
      <c r="AL387" s="20">
        <f t="shared" si="280"/>
        <v>0</v>
      </c>
      <c r="AM387" s="15">
        <v>0</v>
      </c>
      <c r="AN387" s="15">
        <v>0</v>
      </c>
      <c r="AO387" s="15">
        <v>0</v>
      </c>
      <c r="AP387" s="15">
        <v>0</v>
      </c>
      <c r="AQ387" s="15">
        <v>0</v>
      </c>
      <c r="AR387" s="15">
        <v>0</v>
      </c>
      <c r="AS387" s="15">
        <v>0</v>
      </c>
      <c r="AT387" s="15">
        <v>0</v>
      </c>
      <c r="AU387" s="15">
        <v>0</v>
      </c>
      <c r="AV387" s="15">
        <v>0</v>
      </c>
      <c r="AW387" s="15">
        <v>0</v>
      </c>
      <c r="AX387" s="15">
        <v>0</v>
      </c>
      <c r="AY387" s="15">
        <v>0</v>
      </c>
      <c r="AZ387" s="15">
        <v>0</v>
      </c>
      <c r="BA387" s="15">
        <v>0</v>
      </c>
      <c r="BB387" s="15">
        <v>0</v>
      </c>
      <c r="BC387" s="13" t="s">
        <v>145</v>
      </c>
      <c r="BD387" s="15">
        <v>0</v>
      </c>
      <c r="BE387" s="15">
        <v>0</v>
      </c>
      <c r="BF387" s="15">
        <v>0</v>
      </c>
      <c r="BG387" s="15">
        <v>0</v>
      </c>
      <c r="BH387" s="15">
        <v>0</v>
      </c>
      <c r="BI387" s="15">
        <v>0</v>
      </c>
      <c r="BJ387" s="15">
        <v>0</v>
      </c>
      <c r="BK387" s="15">
        <v>0</v>
      </c>
      <c r="BL387" s="15">
        <v>0</v>
      </c>
      <c r="BM387" s="15">
        <v>0</v>
      </c>
      <c r="BN387" s="15">
        <v>0</v>
      </c>
      <c r="BO387" s="33">
        <f>Table1[[#This Row],[Summer 2018 Price Check]]*Table1[[#This Row],[Spring 2019 Students]]</f>
        <v>0</v>
      </c>
      <c r="BP387" s="16">
        <f t="shared" si="285"/>
        <v>0</v>
      </c>
      <c r="BQ387" s="20">
        <f t="shared" si="286"/>
        <v>0</v>
      </c>
      <c r="BR387" s="20" t="s">
        <v>145</v>
      </c>
      <c r="BS387" s="16">
        <f t="shared" si="281"/>
        <v>0</v>
      </c>
      <c r="BT387" s="16">
        <v>0</v>
      </c>
      <c r="BU387" s="16">
        <f t="shared" si="282"/>
        <v>0</v>
      </c>
      <c r="BV387" s="15">
        <f t="shared" si="283"/>
        <v>360</v>
      </c>
      <c r="BW387" s="20">
        <v>137.76</v>
      </c>
      <c r="BX387" s="33">
        <f t="shared" si="277"/>
        <v>49593.599999999999</v>
      </c>
      <c r="BY387" s="13" t="s">
        <v>497</v>
      </c>
      <c r="BZ387" s="32">
        <f>IF(Table1[[#This Row],[Check 3 Status]]="Continued", Table1[[#This Row],[Check 3 Students Summer]], 0)</f>
        <v>0</v>
      </c>
      <c r="CA387" s="33">
        <f>Table1[[#This Row],[Check 3 Per Student Savings]]*BZ387</f>
        <v>0</v>
      </c>
      <c r="CB387" s="32">
        <f>IF(Table1[[#This Row],[Check 3 Status]]="Continued", Table1[[#This Row],[Check 3 Students Fall]], 0)</f>
        <v>0</v>
      </c>
      <c r="CC387" s="33">
        <f>Table1[[#This Row],[Check 3 Per Student Savings]]*CB387</f>
        <v>0</v>
      </c>
      <c r="CD387" s="15">
        <f>IF(Table1[[#This Row],[Check 3 Status]]="Continued", Table1[[#This Row],[Check 3 Students Spring]], 0)</f>
        <v>0</v>
      </c>
      <c r="CE387" s="20">
        <f>Table1[[#This Row],[Check 3 Per Student Savings]]*CD387</f>
        <v>0</v>
      </c>
      <c r="CF387" s="15">
        <f t="shared" si="287"/>
        <v>0</v>
      </c>
      <c r="CG387" s="20">
        <f t="shared" si="288"/>
        <v>0</v>
      </c>
      <c r="CH387" s="20" t="s">
        <v>145</v>
      </c>
      <c r="CI387" s="15">
        <v>90</v>
      </c>
      <c r="CJ387" s="15">
        <v>135</v>
      </c>
      <c r="CK387" s="15">
        <v>135</v>
      </c>
      <c r="CL387" s="15">
        <f t="shared" si="289"/>
        <v>360</v>
      </c>
      <c r="CM387" s="20">
        <v>137.76</v>
      </c>
      <c r="CN387" s="20">
        <f t="shared" si="290"/>
        <v>49593.599999999999</v>
      </c>
      <c r="CO387" s="15">
        <v>0</v>
      </c>
      <c r="CP387" s="20">
        <f>Table1[[#This Row],[Check 4 Per Student Savings]]*CO387</f>
        <v>0</v>
      </c>
      <c r="CQ387" s="15">
        <v>0</v>
      </c>
      <c r="CR387" s="20">
        <f>Table1[[#This Row],[Check 4 Per Student Savings]]*CQ387</f>
        <v>0</v>
      </c>
      <c r="CS387" s="15">
        <f>IF(Table1[[#This Row],[Check 4 Status]]="Continued", Table1[[#This Row],[Check 4 Students Spring]], 0)</f>
        <v>135</v>
      </c>
      <c r="CT387" s="20">
        <f>Table1[[#This Row],[Check 4 Per Student Savings]]*CS387</f>
        <v>18597.599999999999</v>
      </c>
      <c r="CU387" s="89">
        <f t="shared" si="291"/>
        <v>135</v>
      </c>
      <c r="CV387" s="20">
        <f t="shared" si="292"/>
        <v>18597.599999999999</v>
      </c>
      <c r="CW387" s="20" t="s">
        <v>145</v>
      </c>
      <c r="CX387" s="15">
        <v>90</v>
      </c>
      <c r="CY387" s="15">
        <v>135</v>
      </c>
      <c r="CZ387" s="15">
        <v>135</v>
      </c>
      <c r="DA387" s="15">
        <f t="shared" si="293"/>
        <v>360</v>
      </c>
      <c r="DB387" s="20">
        <v>137.76</v>
      </c>
      <c r="DC387" s="20">
        <f t="shared" si="294"/>
        <v>49593.599999999999</v>
      </c>
      <c r="DD387" s="23" t="s">
        <v>497</v>
      </c>
      <c r="DE387" s="15">
        <f>IF(Table1[[#This Row],[Check 5 Status]]="Continued", Table1[[#This Row],[Check 5 Students Summer]], 0)</f>
        <v>90</v>
      </c>
      <c r="DF387" s="20">
        <f>Table1[[#This Row],[Check 5 Per Student Savings]]*DE387</f>
        <v>12398.4</v>
      </c>
      <c r="DG387" s="15">
        <f>IF(Table1[[#This Row],[Check 5 Status]]="Continued", Table1[[#This Row],[Check 5 Students Fall]], 0)</f>
        <v>135</v>
      </c>
      <c r="DH387" s="20">
        <f>Table1[[#This Row],[Check 5 Per Student Savings]]*DG387</f>
        <v>18597.599999999999</v>
      </c>
      <c r="DI387" s="15">
        <f>IF(Table1[[#This Row],[Check 5 Status]]="Continued", Table1[[#This Row],[Check 5 Students Spring]], 0)</f>
        <v>135</v>
      </c>
      <c r="DJ387" s="20">
        <f>Table1[[#This Row],[Check 5 Per Student Savings]]*DI387</f>
        <v>18597.599999999999</v>
      </c>
      <c r="DK387" s="15">
        <f t="shared" si="295"/>
        <v>360</v>
      </c>
      <c r="DL387" s="20">
        <f t="shared" si="296"/>
        <v>49593.599999999999</v>
      </c>
      <c r="DM387" s="20" t="s">
        <v>145</v>
      </c>
      <c r="DN387" s="15">
        <v>90</v>
      </c>
      <c r="DO387" s="15">
        <v>135</v>
      </c>
      <c r="DP387" s="15">
        <v>135</v>
      </c>
      <c r="DQ387" s="15">
        <f t="shared" si="297"/>
        <v>360</v>
      </c>
      <c r="DR387" s="20">
        <v>137.76</v>
      </c>
      <c r="DS387" s="20">
        <f t="shared" si="298"/>
        <v>49593.599999999999</v>
      </c>
      <c r="DT387" s="23" t="s">
        <v>497</v>
      </c>
      <c r="DU387" s="15">
        <f>IF(Table1[[#This Row],[Check 6 Status]]="Continued", Table1[[#This Row],[Check 6 Students Summer]], 0)</f>
        <v>90</v>
      </c>
      <c r="DV387" s="20">
        <f>Table1[[#This Row],[Check 6 Per Student Savings]]*DU387</f>
        <v>12398.4</v>
      </c>
      <c r="DW387" s="15">
        <f>IF(Table1[[#This Row],[Check 6 Status]]="Continued", Table1[[#This Row],[Check 6 Students Fall]], 0)</f>
        <v>135</v>
      </c>
      <c r="DX387" s="20">
        <f>Table1[[#This Row],[Check 6 Per Student Savings]]*DW387</f>
        <v>18597.599999999999</v>
      </c>
      <c r="DY387" s="15">
        <f>IF(Table1[[#This Row],[Check 6 Status]]="Continued", Table1[[#This Row],[Check 6 Students Spring]], 0)</f>
        <v>135</v>
      </c>
      <c r="DZ387" s="20">
        <f>Table1[[#This Row],[Check 6 Per Student Savings]]*DY387</f>
        <v>18597.599999999999</v>
      </c>
      <c r="EA387" s="15">
        <f t="shared" ref="EA387:EA450" si="299">DU387+DW387+DY387</f>
        <v>360</v>
      </c>
      <c r="EB387" s="20">
        <f t="shared" ref="EB387:EB450" si="300">DV387+DX387+DZ387</f>
        <v>49593.599999999999</v>
      </c>
      <c r="EC387"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855</v>
      </c>
      <c r="ED387"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117784.79999999999</v>
      </c>
      <c r="EE387" s="30">
        <f>Table1[[#This Row],[Grand Total Savings]]/Table1[[#This Row],[Total Award]]</f>
        <v>3.9261599999999994</v>
      </c>
    </row>
    <row r="388" spans="1:135" ht="16.5" thickTop="1" thickBot="1" x14ac:dyDescent="0.3">
      <c r="A388" s="116">
        <v>520</v>
      </c>
      <c r="B388" s="55" t="s">
        <v>1530</v>
      </c>
      <c r="C388" s="23" t="s">
        <v>2</v>
      </c>
      <c r="D388" s="71" t="s">
        <v>134</v>
      </c>
      <c r="E388" s="13" t="s">
        <v>147</v>
      </c>
      <c r="F388" s="52">
        <v>30000</v>
      </c>
      <c r="G388" s="23" t="s">
        <v>497</v>
      </c>
      <c r="H388" s="13" t="s">
        <v>495</v>
      </c>
      <c r="I388" s="13" t="s">
        <v>496</v>
      </c>
      <c r="J388" s="13" t="s">
        <v>438</v>
      </c>
      <c r="K388" s="13" t="s">
        <v>439</v>
      </c>
      <c r="L388" s="28" t="s">
        <v>440</v>
      </c>
      <c r="M388" s="13" t="e">
        <f>_xlfn.XLOOKUP(Table1[[#This Row],[Grant '#]],#REF!,#REF!, " ")</f>
        <v>#REF!</v>
      </c>
      <c r="N388" s="13" t="e">
        <f>_xlfn.XLOOKUP(Table1[[#This Row],[Grant '#]],#REF!,#REF!, " ")</f>
        <v>#REF!</v>
      </c>
      <c r="O388" s="13" t="e">
        <f>_xlfn.XLOOKUP(Table1[[#This Row],[Grant '#]],#REF!,#REF!, " ")</f>
        <v>#REF!</v>
      </c>
      <c r="P388" s="21">
        <v>112599</v>
      </c>
      <c r="Q388" s="15">
        <v>1050</v>
      </c>
      <c r="R388" s="20">
        <f>Table1[[#This Row],[Annual Savings]]/Table1[[#This Row],[Annual Students]]</f>
        <v>107.23714285714286</v>
      </c>
      <c r="S388" s="15">
        <v>80</v>
      </c>
      <c r="T388" s="15">
        <v>680</v>
      </c>
      <c r="U388" s="15">
        <v>290</v>
      </c>
      <c r="V388" s="13" t="s">
        <v>497</v>
      </c>
      <c r="W388" s="20" t="s">
        <v>202</v>
      </c>
      <c r="X388" s="15">
        <v>143</v>
      </c>
      <c r="Y388" s="20" t="s">
        <v>497</v>
      </c>
      <c r="Z388" s="30" t="s">
        <v>145</v>
      </c>
      <c r="AA388" s="15">
        <v>0</v>
      </c>
      <c r="AB388" s="15">
        <v>0</v>
      </c>
      <c r="AC388" s="15">
        <v>0</v>
      </c>
      <c r="AD388" s="20">
        <f t="shared" si="284"/>
        <v>0</v>
      </c>
      <c r="AE388" s="15">
        <v>0</v>
      </c>
      <c r="AF388" s="20">
        <f t="shared" si="278"/>
        <v>0</v>
      </c>
      <c r="AG388" s="15">
        <v>0</v>
      </c>
      <c r="AH388" s="15">
        <v>0</v>
      </c>
      <c r="AI388" s="15">
        <v>0</v>
      </c>
      <c r="AJ388" s="15">
        <v>0</v>
      </c>
      <c r="AK388" s="15">
        <v>0</v>
      </c>
      <c r="AL388" s="20">
        <f t="shared" si="280"/>
        <v>0</v>
      </c>
      <c r="AM388" s="15">
        <v>0</v>
      </c>
      <c r="AN388" s="15">
        <v>0</v>
      </c>
      <c r="AO388" s="15">
        <v>0</v>
      </c>
      <c r="AP388" s="15">
        <v>0</v>
      </c>
      <c r="AQ388" s="15">
        <v>0</v>
      </c>
      <c r="AR388" s="15">
        <v>0</v>
      </c>
      <c r="AS388" s="15">
        <v>0</v>
      </c>
      <c r="AT388" s="15">
        <v>0</v>
      </c>
      <c r="AU388" s="15">
        <v>0</v>
      </c>
      <c r="AV388" s="15">
        <v>0</v>
      </c>
      <c r="AW388" s="15">
        <v>0</v>
      </c>
      <c r="AX388" s="15">
        <v>0</v>
      </c>
      <c r="AY388" s="15">
        <v>0</v>
      </c>
      <c r="AZ388" s="15">
        <v>0</v>
      </c>
      <c r="BA388" s="15">
        <v>0</v>
      </c>
      <c r="BB388" s="15">
        <v>0</v>
      </c>
      <c r="BC388" s="13" t="s">
        <v>145</v>
      </c>
      <c r="BD388" s="15">
        <v>0</v>
      </c>
      <c r="BE388" s="15">
        <v>0</v>
      </c>
      <c r="BF388" s="15">
        <v>0</v>
      </c>
      <c r="BG388" s="15">
        <v>0</v>
      </c>
      <c r="BH388" s="15">
        <v>0</v>
      </c>
      <c r="BI388" s="15">
        <v>0</v>
      </c>
      <c r="BJ388" s="15">
        <v>0</v>
      </c>
      <c r="BK388" s="15">
        <v>0</v>
      </c>
      <c r="BL388" s="15">
        <v>0</v>
      </c>
      <c r="BM388" s="15">
        <v>0</v>
      </c>
      <c r="BN388" s="15">
        <v>0</v>
      </c>
      <c r="BO388" s="33">
        <f>Table1[[#This Row],[Summer 2018 Price Check]]*Table1[[#This Row],[Spring 2019 Students]]</f>
        <v>0</v>
      </c>
      <c r="BP388" s="16">
        <f t="shared" si="285"/>
        <v>0</v>
      </c>
      <c r="BQ388" s="20">
        <f t="shared" si="286"/>
        <v>0</v>
      </c>
      <c r="BR388" s="20" t="s">
        <v>145</v>
      </c>
      <c r="BS388" s="16">
        <f t="shared" si="281"/>
        <v>0</v>
      </c>
      <c r="BT388" s="16">
        <v>0</v>
      </c>
      <c r="BU388" s="16">
        <f t="shared" si="282"/>
        <v>0</v>
      </c>
      <c r="BV388" s="15">
        <f t="shared" si="283"/>
        <v>1050</v>
      </c>
      <c r="BW388" s="20">
        <v>107.23714285714286</v>
      </c>
      <c r="BX388" s="33">
        <f t="shared" si="277"/>
        <v>112599</v>
      </c>
      <c r="BY388" s="13" t="s">
        <v>497</v>
      </c>
      <c r="BZ388" s="32">
        <f>IF(Table1[[#This Row],[Check 3 Status]]="Continued", Table1[[#This Row],[Check 3 Students Summer]], 0)</f>
        <v>0</v>
      </c>
      <c r="CA388" s="33">
        <f>Table1[[#This Row],[Check 3 Per Student Savings]]*BZ388</f>
        <v>0</v>
      </c>
      <c r="CB388" s="32">
        <f>IF(Table1[[#This Row],[Check 3 Status]]="Continued", Table1[[#This Row],[Check 3 Students Fall]], 0)</f>
        <v>0</v>
      </c>
      <c r="CC388" s="33">
        <f>Table1[[#This Row],[Check 3 Per Student Savings]]*CB388</f>
        <v>0</v>
      </c>
      <c r="CD388" s="15">
        <f>IF(Table1[[#This Row],[Check 3 Status]]="Continued", Table1[[#This Row],[Check 3 Students Spring]], 0)</f>
        <v>0</v>
      </c>
      <c r="CE388" s="20">
        <f>Table1[[#This Row],[Check 3 Per Student Savings]]*CD388</f>
        <v>0</v>
      </c>
      <c r="CF388" s="15">
        <f t="shared" si="287"/>
        <v>0</v>
      </c>
      <c r="CG388" s="20">
        <f t="shared" si="288"/>
        <v>0</v>
      </c>
      <c r="CH388" s="20" t="s">
        <v>145</v>
      </c>
      <c r="CI388" s="15">
        <v>80</v>
      </c>
      <c r="CJ388" s="15">
        <v>680</v>
      </c>
      <c r="CK388" s="15">
        <v>290</v>
      </c>
      <c r="CL388" s="15">
        <f t="shared" si="289"/>
        <v>1050</v>
      </c>
      <c r="CM388" s="20">
        <v>107.23714285714286</v>
      </c>
      <c r="CN388" s="20">
        <f t="shared" si="290"/>
        <v>112599</v>
      </c>
      <c r="CO388" s="15">
        <v>0</v>
      </c>
      <c r="CP388" s="20">
        <f>Table1[[#This Row],[Check 4 Per Student Savings]]*CO388</f>
        <v>0</v>
      </c>
      <c r="CQ388" s="15">
        <v>0</v>
      </c>
      <c r="CR388" s="20">
        <f>Table1[[#This Row],[Check 4 Per Student Savings]]*CQ388</f>
        <v>0</v>
      </c>
      <c r="CS388" s="15">
        <f>IF(Table1[[#This Row],[Check 4 Status]]="Continued", Table1[[#This Row],[Check 4 Students Spring]], 0)</f>
        <v>290</v>
      </c>
      <c r="CT388" s="20">
        <f>Table1[[#This Row],[Check 4 Per Student Savings]]*CS388</f>
        <v>31098.771428571428</v>
      </c>
      <c r="CU388" s="89">
        <f t="shared" si="291"/>
        <v>290</v>
      </c>
      <c r="CV388" s="20">
        <f t="shared" si="292"/>
        <v>31098.771428571428</v>
      </c>
      <c r="CW388" s="20" t="s">
        <v>145</v>
      </c>
      <c r="CX388" s="15">
        <v>80</v>
      </c>
      <c r="CY388" s="15">
        <v>680</v>
      </c>
      <c r="CZ388" s="15">
        <v>290</v>
      </c>
      <c r="DA388" s="15">
        <f t="shared" si="293"/>
        <v>1050</v>
      </c>
      <c r="DB388" s="20">
        <v>107.23714285714286</v>
      </c>
      <c r="DC388" s="20">
        <f t="shared" si="294"/>
        <v>112599</v>
      </c>
      <c r="DD388" s="23" t="s">
        <v>497</v>
      </c>
      <c r="DE388" s="15">
        <f>IF(Table1[[#This Row],[Check 5 Status]]="Continued", Table1[[#This Row],[Check 5 Students Summer]], 0)</f>
        <v>80</v>
      </c>
      <c r="DF388" s="20">
        <f>Table1[[#This Row],[Check 5 Per Student Savings]]*DE388</f>
        <v>8578.971428571429</v>
      </c>
      <c r="DG388" s="15">
        <f>IF(Table1[[#This Row],[Check 5 Status]]="Continued", Table1[[#This Row],[Check 5 Students Fall]], 0)</f>
        <v>680</v>
      </c>
      <c r="DH388" s="20">
        <f>Table1[[#This Row],[Check 5 Per Student Savings]]*DG388</f>
        <v>72921.257142857139</v>
      </c>
      <c r="DI388" s="15">
        <f>IF(Table1[[#This Row],[Check 5 Status]]="Continued", Table1[[#This Row],[Check 5 Students Spring]], 0)</f>
        <v>290</v>
      </c>
      <c r="DJ388" s="20">
        <f>Table1[[#This Row],[Check 5 Per Student Savings]]*DI388</f>
        <v>31098.771428571428</v>
      </c>
      <c r="DK388" s="15">
        <f t="shared" si="295"/>
        <v>1050</v>
      </c>
      <c r="DL388" s="20">
        <f t="shared" si="296"/>
        <v>112599</v>
      </c>
      <c r="DM388" s="20" t="s">
        <v>145</v>
      </c>
      <c r="DN388" s="15">
        <v>80</v>
      </c>
      <c r="DO388" s="15">
        <v>680</v>
      </c>
      <c r="DP388" s="15">
        <v>290</v>
      </c>
      <c r="DQ388" s="15">
        <f t="shared" si="297"/>
        <v>1050</v>
      </c>
      <c r="DR388" s="20">
        <v>107.23714285714286</v>
      </c>
      <c r="DS388" s="20">
        <f t="shared" si="298"/>
        <v>112599</v>
      </c>
      <c r="DT388" s="23" t="s">
        <v>497</v>
      </c>
      <c r="DU388" s="15">
        <f>IF(Table1[[#This Row],[Check 6 Status]]="Continued", Table1[[#This Row],[Check 6 Students Summer]], 0)</f>
        <v>80</v>
      </c>
      <c r="DV388" s="20">
        <f>Table1[[#This Row],[Check 6 Per Student Savings]]*DU388</f>
        <v>8578.971428571429</v>
      </c>
      <c r="DW388" s="15">
        <f>IF(Table1[[#This Row],[Check 6 Status]]="Continued", Table1[[#This Row],[Check 6 Students Fall]], 0)</f>
        <v>680</v>
      </c>
      <c r="DX388" s="20">
        <f>Table1[[#This Row],[Check 6 Per Student Savings]]*DW388</f>
        <v>72921.257142857139</v>
      </c>
      <c r="DY388" s="15">
        <f>IF(Table1[[#This Row],[Check 6 Status]]="Continued", Table1[[#This Row],[Check 6 Students Spring]], 0)</f>
        <v>290</v>
      </c>
      <c r="DZ388" s="20">
        <f>Table1[[#This Row],[Check 6 Per Student Savings]]*DY388</f>
        <v>31098.771428571428</v>
      </c>
      <c r="EA388" s="15">
        <f t="shared" si="299"/>
        <v>1050</v>
      </c>
      <c r="EB388" s="20">
        <f t="shared" si="300"/>
        <v>112599</v>
      </c>
      <c r="EC388"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2390</v>
      </c>
      <c r="ED388"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256296.77142857143</v>
      </c>
      <c r="EE388" s="30">
        <f>Table1[[#This Row],[Grand Total Savings]]/Table1[[#This Row],[Total Award]]</f>
        <v>8.5432257142857146</v>
      </c>
    </row>
    <row r="389" spans="1:135" ht="16.5" thickTop="1" thickBot="1" x14ac:dyDescent="0.3">
      <c r="A389" s="116">
        <v>521</v>
      </c>
      <c r="B389" s="55" t="s">
        <v>1530</v>
      </c>
      <c r="C389" s="23" t="s">
        <v>2</v>
      </c>
      <c r="D389" s="71" t="s">
        <v>134</v>
      </c>
      <c r="E389" s="13" t="s">
        <v>249</v>
      </c>
      <c r="F389" s="52">
        <v>12800</v>
      </c>
      <c r="G389" s="23" t="s">
        <v>497</v>
      </c>
      <c r="H389" s="13" t="s">
        <v>1561</v>
      </c>
      <c r="I389" s="35" t="s">
        <v>1562</v>
      </c>
      <c r="J389" s="13" t="s">
        <v>599</v>
      </c>
      <c r="K389" s="13" t="s">
        <v>600</v>
      </c>
      <c r="L389" s="28" t="s">
        <v>162</v>
      </c>
      <c r="M389" s="13" t="e">
        <f>_xlfn.XLOOKUP(Table1[[#This Row],[Grant '#]],#REF!,#REF!, " ")</f>
        <v>#REF!</v>
      </c>
      <c r="N389" s="13" t="e">
        <f>_xlfn.XLOOKUP(Table1[[#This Row],[Grant '#]],#REF!,#REF!, " ")</f>
        <v>#REF!</v>
      </c>
      <c r="O389" s="13" t="e">
        <f>_xlfn.XLOOKUP(Table1[[#This Row],[Grant '#]],#REF!,#REF!, " ")</f>
        <v>#REF!</v>
      </c>
      <c r="P389" s="21">
        <v>27000</v>
      </c>
      <c r="Q389" s="15">
        <v>300</v>
      </c>
      <c r="R389" s="20">
        <f>Table1[[#This Row],[Annual Savings]]/Table1[[#This Row],[Annual Students]]</f>
        <v>90</v>
      </c>
      <c r="S389" s="15">
        <v>60</v>
      </c>
      <c r="T389" s="15">
        <v>120</v>
      </c>
      <c r="U389" s="15">
        <v>120</v>
      </c>
      <c r="V389" s="13" t="s">
        <v>497</v>
      </c>
      <c r="W389" s="20" t="s">
        <v>144</v>
      </c>
      <c r="X389" s="15"/>
      <c r="Y389" s="20"/>
      <c r="Z389" s="30" t="s">
        <v>145</v>
      </c>
      <c r="AA389" s="15">
        <v>0</v>
      </c>
      <c r="AB389" s="15">
        <v>0</v>
      </c>
      <c r="AC389" s="15">
        <v>0</v>
      </c>
      <c r="AD389" s="20">
        <f t="shared" si="284"/>
        <v>0</v>
      </c>
      <c r="AE389" s="15">
        <v>0</v>
      </c>
      <c r="AF389" s="20">
        <f t="shared" si="278"/>
        <v>0</v>
      </c>
      <c r="AG389" s="15">
        <v>0</v>
      </c>
      <c r="AH389" s="15">
        <v>0</v>
      </c>
      <c r="AI389" s="15">
        <v>0</v>
      </c>
      <c r="AJ389" s="15">
        <v>0</v>
      </c>
      <c r="AK389" s="15">
        <v>0</v>
      </c>
      <c r="AL389" s="20">
        <f t="shared" si="280"/>
        <v>0</v>
      </c>
      <c r="AM389" s="15">
        <v>0</v>
      </c>
      <c r="AN389" s="15">
        <v>0</v>
      </c>
      <c r="AO389" s="15">
        <v>0</v>
      </c>
      <c r="AP389" s="15">
        <v>0</v>
      </c>
      <c r="AQ389" s="15">
        <v>0</v>
      </c>
      <c r="AR389" s="15">
        <v>0</v>
      </c>
      <c r="AS389" s="15">
        <v>0</v>
      </c>
      <c r="AT389" s="15">
        <v>0</v>
      </c>
      <c r="AU389" s="15">
        <v>0</v>
      </c>
      <c r="AV389" s="15">
        <v>0</v>
      </c>
      <c r="AW389" s="15">
        <v>0</v>
      </c>
      <c r="AX389" s="15">
        <v>0</v>
      </c>
      <c r="AY389" s="15">
        <v>0</v>
      </c>
      <c r="AZ389" s="15">
        <v>0</v>
      </c>
      <c r="BA389" s="15">
        <v>0</v>
      </c>
      <c r="BB389" s="15">
        <v>0</v>
      </c>
      <c r="BC389" s="13" t="s">
        <v>145</v>
      </c>
      <c r="BD389" s="15">
        <v>0</v>
      </c>
      <c r="BE389" s="15">
        <v>0</v>
      </c>
      <c r="BF389" s="15">
        <v>0</v>
      </c>
      <c r="BG389" s="15">
        <v>0</v>
      </c>
      <c r="BH389" s="15">
        <v>0</v>
      </c>
      <c r="BI389" s="15">
        <v>0</v>
      </c>
      <c r="BJ389" s="15">
        <v>0</v>
      </c>
      <c r="BK389" s="15">
        <v>0</v>
      </c>
      <c r="BL389" s="15">
        <v>0</v>
      </c>
      <c r="BM389" s="15">
        <v>0</v>
      </c>
      <c r="BN389" s="15">
        <v>0</v>
      </c>
      <c r="BO389" s="33">
        <f>Table1[[#This Row],[Summer 2018 Price Check]]*Table1[[#This Row],[Spring 2019 Students]]</f>
        <v>0</v>
      </c>
      <c r="BP389" s="16">
        <f t="shared" si="285"/>
        <v>0</v>
      </c>
      <c r="BQ389" s="20">
        <f t="shared" si="286"/>
        <v>0</v>
      </c>
      <c r="BR389" s="20" t="s">
        <v>145</v>
      </c>
      <c r="BS389" s="16">
        <f t="shared" si="281"/>
        <v>0</v>
      </c>
      <c r="BT389" s="16">
        <v>0</v>
      </c>
      <c r="BU389" s="16">
        <f t="shared" si="282"/>
        <v>0</v>
      </c>
      <c r="BV389" s="15">
        <f t="shared" si="283"/>
        <v>300</v>
      </c>
      <c r="BW389" s="20">
        <v>90</v>
      </c>
      <c r="BX389" s="33">
        <f t="shared" si="277"/>
        <v>27000</v>
      </c>
      <c r="BY389" s="13" t="s">
        <v>497</v>
      </c>
      <c r="BZ389" s="32">
        <f>IF(Table1[[#This Row],[Check 3 Status]]="Continued", Table1[[#This Row],[Check 3 Students Summer]], 0)</f>
        <v>0</v>
      </c>
      <c r="CA389" s="33">
        <f>Table1[[#This Row],[Check 3 Per Student Savings]]*BZ389</f>
        <v>0</v>
      </c>
      <c r="CB389" s="32">
        <f>IF(Table1[[#This Row],[Check 3 Status]]="Continued", Table1[[#This Row],[Check 3 Students Fall]], 0)</f>
        <v>0</v>
      </c>
      <c r="CC389" s="33">
        <f>Table1[[#This Row],[Check 3 Per Student Savings]]*CB389</f>
        <v>0</v>
      </c>
      <c r="CD389" s="15">
        <f>IF(Table1[[#This Row],[Check 3 Status]]="Continued", Table1[[#This Row],[Check 3 Students Spring]], 0)</f>
        <v>0</v>
      </c>
      <c r="CE389" s="20">
        <f>Table1[[#This Row],[Check 3 Per Student Savings]]*CD389</f>
        <v>0</v>
      </c>
      <c r="CF389" s="15">
        <f t="shared" si="287"/>
        <v>0</v>
      </c>
      <c r="CG389" s="20">
        <f t="shared" si="288"/>
        <v>0</v>
      </c>
      <c r="CH389" s="20" t="s">
        <v>145</v>
      </c>
      <c r="CI389" s="15">
        <v>60</v>
      </c>
      <c r="CJ389" s="15">
        <v>120</v>
      </c>
      <c r="CK389" s="15">
        <v>120</v>
      </c>
      <c r="CL389" s="15">
        <f t="shared" si="289"/>
        <v>300</v>
      </c>
      <c r="CM389" s="20">
        <v>90</v>
      </c>
      <c r="CN389" s="20">
        <f t="shared" si="290"/>
        <v>27000</v>
      </c>
      <c r="CO389" s="15">
        <v>0</v>
      </c>
      <c r="CP389" s="20">
        <f>Table1[[#This Row],[Check 4 Per Student Savings]]*CO389</f>
        <v>0</v>
      </c>
      <c r="CQ389" s="15">
        <v>0</v>
      </c>
      <c r="CR389" s="20">
        <f>Table1[[#This Row],[Check 4 Per Student Savings]]*CQ389</f>
        <v>0</v>
      </c>
      <c r="CS389" s="15">
        <f>IF(Table1[[#This Row],[Check 4 Status]]="Continued", Table1[[#This Row],[Check 4 Students Spring]], 0)</f>
        <v>120</v>
      </c>
      <c r="CT389" s="20">
        <f>Table1[[#This Row],[Check 4 Per Student Savings]]*CS389</f>
        <v>10800</v>
      </c>
      <c r="CU389" s="89">
        <f t="shared" si="291"/>
        <v>120</v>
      </c>
      <c r="CV389" s="20">
        <f t="shared" si="292"/>
        <v>10800</v>
      </c>
      <c r="CW389" s="20" t="s">
        <v>145</v>
      </c>
      <c r="CX389" s="15">
        <v>60</v>
      </c>
      <c r="CY389" s="15">
        <v>120</v>
      </c>
      <c r="CZ389" s="15">
        <v>120</v>
      </c>
      <c r="DA389" s="15">
        <f t="shared" si="293"/>
        <v>300</v>
      </c>
      <c r="DB389" s="20">
        <v>90</v>
      </c>
      <c r="DC389" s="20">
        <f t="shared" si="294"/>
        <v>27000</v>
      </c>
      <c r="DD389" s="23" t="s">
        <v>497</v>
      </c>
      <c r="DE389" s="15">
        <f>IF(Table1[[#This Row],[Check 5 Status]]="Continued", Table1[[#This Row],[Check 5 Students Summer]], 0)</f>
        <v>60</v>
      </c>
      <c r="DF389" s="20">
        <f>Table1[[#This Row],[Check 5 Per Student Savings]]*DE389</f>
        <v>5400</v>
      </c>
      <c r="DG389" s="15">
        <f>IF(Table1[[#This Row],[Check 5 Status]]="Continued", Table1[[#This Row],[Check 5 Students Fall]], 0)</f>
        <v>120</v>
      </c>
      <c r="DH389" s="20">
        <f>Table1[[#This Row],[Check 5 Per Student Savings]]*DG389</f>
        <v>10800</v>
      </c>
      <c r="DI389" s="15">
        <f>IF(Table1[[#This Row],[Check 5 Status]]="Continued", Table1[[#This Row],[Check 5 Students Spring]], 0)</f>
        <v>120</v>
      </c>
      <c r="DJ389" s="20">
        <f>Table1[[#This Row],[Check 5 Per Student Savings]]*DI389</f>
        <v>10800</v>
      </c>
      <c r="DK389" s="15">
        <f t="shared" si="295"/>
        <v>300</v>
      </c>
      <c r="DL389" s="20">
        <f t="shared" si="296"/>
        <v>27000</v>
      </c>
      <c r="DM389" s="20" t="s">
        <v>145</v>
      </c>
      <c r="DN389" s="15">
        <v>120</v>
      </c>
      <c r="DO389" s="15">
        <v>280</v>
      </c>
      <c r="DP389" s="15">
        <v>280</v>
      </c>
      <c r="DQ389" s="15">
        <f t="shared" si="297"/>
        <v>680</v>
      </c>
      <c r="DR389" s="20">
        <v>100</v>
      </c>
      <c r="DS389" s="20">
        <f t="shared" si="298"/>
        <v>68000</v>
      </c>
      <c r="DT389" s="23" t="s">
        <v>497</v>
      </c>
      <c r="DU389" s="15">
        <f>IF(Table1[[#This Row],[Check 6 Status]]="Continued", Table1[[#This Row],[Check 6 Students Summer]], 0)</f>
        <v>120</v>
      </c>
      <c r="DV389" s="20">
        <f>Table1[[#This Row],[Check 6 Per Student Savings]]*DU389</f>
        <v>12000</v>
      </c>
      <c r="DW389" s="15">
        <f>IF(Table1[[#This Row],[Check 6 Status]]="Continued", Table1[[#This Row],[Check 6 Students Fall]], 0)</f>
        <v>280</v>
      </c>
      <c r="DX389" s="20">
        <f>Table1[[#This Row],[Check 6 Per Student Savings]]*DW389</f>
        <v>28000</v>
      </c>
      <c r="DY389" s="15">
        <f>IF(Table1[[#This Row],[Check 6 Status]]="Continued", Table1[[#This Row],[Check 6 Students Spring]], 0)</f>
        <v>280</v>
      </c>
      <c r="DZ389" s="20">
        <f>Table1[[#This Row],[Check 6 Per Student Savings]]*DY389</f>
        <v>28000</v>
      </c>
      <c r="EA389" s="15">
        <f t="shared" si="299"/>
        <v>680</v>
      </c>
      <c r="EB389" s="20">
        <f t="shared" si="300"/>
        <v>68000</v>
      </c>
      <c r="EC389"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1100</v>
      </c>
      <c r="ED389"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105800</v>
      </c>
      <c r="EE389" s="30">
        <f>Table1[[#This Row],[Grand Total Savings]]/Table1[[#This Row],[Total Award]]</f>
        <v>8.265625</v>
      </c>
    </row>
    <row r="390" spans="1:135" ht="16.5" thickTop="1" thickBot="1" x14ac:dyDescent="0.3">
      <c r="A390" s="116">
        <v>522</v>
      </c>
      <c r="B390" s="55" t="s">
        <v>1530</v>
      </c>
      <c r="C390" s="23" t="s">
        <v>2</v>
      </c>
      <c r="D390" s="71" t="s">
        <v>134</v>
      </c>
      <c r="E390" s="13" t="s">
        <v>183</v>
      </c>
      <c r="F390" s="52">
        <v>30000</v>
      </c>
      <c r="G390" s="23" t="s">
        <v>497</v>
      </c>
      <c r="H390" s="13" t="s">
        <v>1563</v>
      </c>
      <c r="I390" s="35" t="s">
        <v>1564</v>
      </c>
      <c r="J390" s="13" t="s">
        <v>438</v>
      </c>
      <c r="K390" s="13" t="s">
        <v>439</v>
      </c>
      <c r="L390" s="28" t="s">
        <v>440</v>
      </c>
      <c r="M390" s="13" t="e" cm="1">
        <f t="array" ref="M390">_xlfn.XLOOKUP(Table1[[#This Row],[Grant '#]],#REF!,#REF!, "Not Found")</f>
        <v>#REF!</v>
      </c>
      <c r="N390" s="13" t="e">
        <f>_xlfn.XLOOKUP(Table1[[#This Row],[Grant '#]],#REF!,#REF!, " ")</f>
        <v>#REF!</v>
      </c>
      <c r="O390" s="13" t="e">
        <f>_xlfn.XLOOKUP(Table1[[#This Row],[Grant '#]],#REF!,#REF!, " ")</f>
        <v>#REF!</v>
      </c>
      <c r="P390" s="20">
        <v>225000</v>
      </c>
      <c r="Q390" s="15">
        <v>3000</v>
      </c>
      <c r="R390" s="20">
        <f>Table1[[#This Row],[Annual Savings]]/Table1[[#This Row],[Annual Students]]</f>
        <v>75</v>
      </c>
      <c r="S390" s="15">
        <v>120</v>
      </c>
      <c r="T390" s="15">
        <v>500</v>
      </c>
      <c r="U390" s="15">
        <v>300</v>
      </c>
      <c r="V390" s="13" t="s">
        <v>476</v>
      </c>
      <c r="W390" s="20" t="s">
        <v>202</v>
      </c>
      <c r="X390" s="15">
        <v>341</v>
      </c>
      <c r="Y390" s="20" t="s">
        <v>476</v>
      </c>
      <c r="Z390" s="30" t="s">
        <v>145</v>
      </c>
      <c r="AA390" s="15">
        <v>0</v>
      </c>
      <c r="AB390" s="15">
        <v>0</v>
      </c>
      <c r="AC390" s="15">
        <v>0</v>
      </c>
      <c r="AD390" s="20">
        <f t="shared" si="284"/>
        <v>0</v>
      </c>
      <c r="AE390" s="15">
        <v>0</v>
      </c>
      <c r="AF390" s="20">
        <f t="shared" si="278"/>
        <v>0</v>
      </c>
      <c r="AG390" s="15">
        <v>0</v>
      </c>
      <c r="AH390" s="15">
        <v>0</v>
      </c>
      <c r="AI390" s="15">
        <v>0</v>
      </c>
      <c r="AJ390" s="15">
        <v>0</v>
      </c>
      <c r="AK390" s="15">
        <v>0</v>
      </c>
      <c r="AL390" s="20">
        <f t="shared" si="280"/>
        <v>0</v>
      </c>
      <c r="AM390" s="15">
        <v>0</v>
      </c>
      <c r="AN390" s="15">
        <v>0</v>
      </c>
      <c r="AO390" s="15">
        <v>0</v>
      </c>
      <c r="AP390" s="15">
        <v>0</v>
      </c>
      <c r="AQ390" s="15">
        <v>0</v>
      </c>
      <c r="AR390" s="15">
        <v>0</v>
      </c>
      <c r="AS390" s="15">
        <v>0</v>
      </c>
      <c r="AT390" s="15">
        <v>0</v>
      </c>
      <c r="AU390" s="15">
        <v>0</v>
      </c>
      <c r="AV390" s="15">
        <v>0</v>
      </c>
      <c r="AW390" s="15">
        <v>0</v>
      </c>
      <c r="AX390" s="15">
        <v>0</v>
      </c>
      <c r="AY390" s="15">
        <v>0</v>
      </c>
      <c r="AZ390" s="15">
        <v>0</v>
      </c>
      <c r="BA390" s="15">
        <v>0</v>
      </c>
      <c r="BB390" s="15">
        <v>0</v>
      </c>
      <c r="BC390" s="13" t="s">
        <v>145</v>
      </c>
      <c r="BD390" s="15">
        <v>0</v>
      </c>
      <c r="BE390" s="15">
        <v>0</v>
      </c>
      <c r="BF390" s="15">
        <v>0</v>
      </c>
      <c r="BG390" s="15">
        <v>0</v>
      </c>
      <c r="BH390" s="15">
        <v>0</v>
      </c>
      <c r="BI390" s="15">
        <v>0</v>
      </c>
      <c r="BJ390" s="15">
        <v>0</v>
      </c>
      <c r="BK390" s="15">
        <v>0</v>
      </c>
      <c r="BL390" s="15">
        <v>0</v>
      </c>
      <c r="BM390" s="15">
        <v>0</v>
      </c>
      <c r="BN390" s="15">
        <v>0</v>
      </c>
      <c r="BO390" s="33">
        <f>Table1[[#This Row],[Summer 2018 Price Check]]*Table1[[#This Row],[Spring 2019 Students]]</f>
        <v>0</v>
      </c>
      <c r="BP390" s="16">
        <f t="shared" si="285"/>
        <v>0</v>
      </c>
      <c r="BQ390" s="20">
        <f t="shared" si="286"/>
        <v>0</v>
      </c>
      <c r="BR390" s="20" t="s">
        <v>145</v>
      </c>
      <c r="BS390" s="16">
        <f t="shared" si="281"/>
        <v>0</v>
      </c>
      <c r="BT390" s="16">
        <v>0</v>
      </c>
      <c r="BU390" s="16">
        <f t="shared" si="282"/>
        <v>0</v>
      </c>
      <c r="BV390" s="15">
        <f t="shared" si="283"/>
        <v>3000</v>
      </c>
      <c r="BW390" s="20">
        <v>75</v>
      </c>
      <c r="BX390" s="33">
        <f t="shared" si="277"/>
        <v>225000</v>
      </c>
      <c r="BY390" s="13" t="s">
        <v>476</v>
      </c>
      <c r="BZ390" s="32">
        <f>IF(Table1[[#This Row],[Check 3 Status]]="Continued", Table1[[#This Row],[Check 3 Students Summer]], 0)</f>
        <v>0</v>
      </c>
      <c r="CA390" s="33">
        <f>Table1[[#This Row],[Check 3 Per Student Savings]]*BZ390</f>
        <v>0</v>
      </c>
      <c r="CB390" s="32">
        <f>IF(Table1[[#This Row],[Check 3 Status]]="Continued", Table1[[#This Row],[Check 3 Students Fall]], 0)</f>
        <v>0</v>
      </c>
      <c r="CC390" s="33">
        <f>Table1[[#This Row],[Check 3 Per Student Savings]]*CB390</f>
        <v>0</v>
      </c>
      <c r="CD390" s="15">
        <f>IF(Table1[[#This Row],[Check 3 Status]]="Continued", Table1[[#This Row],[Check 3 Students Spring]], 0)</f>
        <v>0</v>
      </c>
      <c r="CE390" s="20">
        <f>Table1[[#This Row],[Check 3 Per Student Savings]]*CD390</f>
        <v>0</v>
      </c>
      <c r="CF390" s="15">
        <f t="shared" si="287"/>
        <v>0</v>
      </c>
      <c r="CG390" s="20">
        <f t="shared" si="288"/>
        <v>0</v>
      </c>
      <c r="CH390" s="20" t="s">
        <v>145</v>
      </c>
      <c r="CI390" s="15">
        <v>120</v>
      </c>
      <c r="CJ390" s="15">
        <v>500</v>
      </c>
      <c r="CK390" s="15">
        <v>300</v>
      </c>
      <c r="CL390" s="15">
        <f t="shared" si="289"/>
        <v>920</v>
      </c>
      <c r="CM390" s="20">
        <v>75</v>
      </c>
      <c r="CN390" s="20">
        <f t="shared" si="290"/>
        <v>69000</v>
      </c>
      <c r="CO390" s="15">
        <v>0</v>
      </c>
      <c r="CP390" s="20">
        <f>Table1[[#This Row],[Check 4 Per Student Savings]]*CO390</f>
        <v>0</v>
      </c>
      <c r="CQ390" s="15">
        <v>0</v>
      </c>
      <c r="CR390" s="20">
        <f>Table1[[#This Row],[Check 4 Per Student Savings]]*CQ390</f>
        <v>0</v>
      </c>
      <c r="CS390" s="15">
        <f>IF(Table1[[#This Row],[Check 4 Status]]="Continued", Table1[[#This Row],[Check 4 Students Spring]], 0)</f>
        <v>300</v>
      </c>
      <c r="CT390" s="20">
        <f>Table1[[#This Row],[Check 4 Per Student Savings]]*CS390</f>
        <v>22500</v>
      </c>
      <c r="CU390" s="89">
        <f t="shared" si="291"/>
        <v>300</v>
      </c>
      <c r="CV390" s="20">
        <f t="shared" si="292"/>
        <v>22500</v>
      </c>
      <c r="CW390" s="20" t="s">
        <v>145</v>
      </c>
      <c r="CX390" s="15">
        <v>120</v>
      </c>
      <c r="CY390" s="15">
        <v>500</v>
      </c>
      <c r="CZ390" s="15">
        <v>300</v>
      </c>
      <c r="DA390" s="15">
        <f t="shared" si="293"/>
        <v>920</v>
      </c>
      <c r="DB390" s="20">
        <v>75</v>
      </c>
      <c r="DC390" s="20">
        <f t="shared" si="294"/>
        <v>69000</v>
      </c>
      <c r="DD390" s="23" t="s">
        <v>497</v>
      </c>
      <c r="DE390" s="15">
        <f>IF(Table1[[#This Row],[Check 5 Status]]="Continued", Table1[[#This Row],[Check 5 Students Summer]], 0)</f>
        <v>120</v>
      </c>
      <c r="DF390" s="20">
        <f>Table1[[#This Row],[Check 5 Per Student Savings]]*DE390</f>
        <v>9000</v>
      </c>
      <c r="DG390" s="15">
        <f>IF(Table1[[#This Row],[Check 5 Status]]="Continued", Table1[[#This Row],[Check 5 Students Fall]], 0)</f>
        <v>500</v>
      </c>
      <c r="DH390" s="20">
        <f>Table1[[#This Row],[Check 5 Per Student Savings]]*DG390</f>
        <v>37500</v>
      </c>
      <c r="DI390" s="15">
        <f>IF(Table1[[#This Row],[Check 5 Status]]="Continued", Table1[[#This Row],[Check 5 Students Spring]], 0)</f>
        <v>300</v>
      </c>
      <c r="DJ390" s="20">
        <f>Table1[[#This Row],[Check 5 Per Student Savings]]*DI390</f>
        <v>22500</v>
      </c>
      <c r="DK390" s="15">
        <f t="shared" si="295"/>
        <v>920</v>
      </c>
      <c r="DL390" s="20">
        <f t="shared" si="296"/>
        <v>69000</v>
      </c>
      <c r="DM390" s="20" t="s">
        <v>145</v>
      </c>
      <c r="DN390" s="15">
        <v>120</v>
      </c>
      <c r="DO390" s="15">
        <v>500</v>
      </c>
      <c r="DP390" s="15">
        <v>300</v>
      </c>
      <c r="DQ390" s="15">
        <f t="shared" si="297"/>
        <v>920</v>
      </c>
      <c r="DR390" s="20">
        <v>75</v>
      </c>
      <c r="DS390" s="20">
        <f t="shared" si="298"/>
        <v>69000</v>
      </c>
      <c r="DT390" s="23" t="s">
        <v>497</v>
      </c>
      <c r="DU390" s="15">
        <f>IF(Table1[[#This Row],[Check 6 Status]]="Continued", Table1[[#This Row],[Check 6 Students Summer]], 0)</f>
        <v>120</v>
      </c>
      <c r="DV390" s="20">
        <f>Table1[[#This Row],[Check 6 Per Student Savings]]*DU390</f>
        <v>9000</v>
      </c>
      <c r="DW390" s="15">
        <f>IF(Table1[[#This Row],[Check 6 Status]]="Continued", Table1[[#This Row],[Check 6 Students Fall]], 0)</f>
        <v>500</v>
      </c>
      <c r="DX390" s="20">
        <f>Table1[[#This Row],[Check 6 Per Student Savings]]*DW390</f>
        <v>37500</v>
      </c>
      <c r="DY390" s="15">
        <f>IF(Table1[[#This Row],[Check 6 Status]]="Continued", Table1[[#This Row],[Check 6 Students Spring]], 0)</f>
        <v>300</v>
      </c>
      <c r="DZ390" s="20">
        <f>Table1[[#This Row],[Check 6 Per Student Savings]]*DY390</f>
        <v>22500</v>
      </c>
      <c r="EA390" s="15">
        <f t="shared" si="299"/>
        <v>920</v>
      </c>
      <c r="EB390" s="20">
        <f t="shared" si="300"/>
        <v>69000</v>
      </c>
      <c r="EC390"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2140</v>
      </c>
      <c r="ED390"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160500</v>
      </c>
      <c r="EE390" s="30">
        <f>Table1[[#This Row],[Grand Total Savings]]/Table1[[#This Row],[Total Award]]</f>
        <v>5.35</v>
      </c>
    </row>
    <row r="391" spans="1:135" ht="16.5" thickTop="1" thickBot="1" x14ac:dyDescent="0.3">
      <c r="A391" s="116" t="s">
        <v>1565</v>
      </c>
      <c r="B391" s="55" t="s">
        <v>1530</v>
      </c>
      <c r="C391" s="23" t="s">
        <v>2</v>
      </c>
      <c r="D391" s="71" t="s">
        <v>134</v>
      </c>
      <c r="E391" s="13" t="s">
        <v>147</v>
      </c>
      <c r="F391" s="52">
        <v>30000</v>
      </c>
      <c r="G391" s="23" t="s">
        <v>497</v>
      </c>
      <c r="H391" s="13" t="s">
        <v>1566</v>
      </c>
      <c r="I391" s="13" t="s">
        <v>887</v>
      </c>
      <c r="J391" s="13" t="s">
        <v>1567</v>
      </c>
      <c r="K391" s="13" t="s">
        <v>1568</v>
      </c>
      <c r="L391" s="28" t="s">
        <v>693</v>
      </c>
      <c r="M391" s="13" t="e">
        <f>_xlfn.XLOOKUP(Table1[[#This Row],[Grant '#]],#REF!,#REF!, " ")</f>
        <v>#REF!</v>
      </c>
      <c r="N391" s="13" t="e">
        <f>_xlfn.XLOOKUP(Table1[[#This Row],[Grant '#]],#REF!,#REF!, " ")</f>
        <v>#REF!</v>
      </c>
      <c r="O391" s="13" t="e">
        <f>_xlfn.XLOOKUP(Table1[[#This Row],[Grant '#]],#REF!,#REF!, " ")</f>
        <v>#REF!</v>
      </c>
      <c r="P391" s="20">
        <v>31070.880000000001</v>
      </c>
      <c r="Q391" s="15">
        <v>358</v>
      </c>
      <c r="R391" s="20">
        <f>Table1[[#This Row],[Annual Savings]]/Table1[[#This Row],[Annual Students]]</f>
        <v>86.790167597765361</v>
      </c>
      <c r="S391" s="15">
        <v>24</v>
      </c>
      <c r="T391" s="15">
        <v>164</v>
      </c>
      <c r="U391" s="15">
        <v>170</v>
      </c>
      <c r="V391" s="13" t="s">
        <v>497</v>
      </c>
      <c r="W391" s="20" t="s">
        <v>144</v>
      </c>
      <c r="X391" s="20"/>
      <c r="Y391" s="20"/>
      <c r="Z391" s="30" t="s">
        <v>145</v>
      </c>
      <c r="AA391" s="15">
        <v>0</v>
      </c>
      <c r="AB391" s="15">
        <v>0</v>
      </c>
      <c r="AC391" s="15">
        <v>0</v>
      </c>
      <c r="AD391" s="20">
        <f t="shared" si="284"/>
        <v>0</v>
      </c>
      <c r="AE391" s="15">
        <v>0</v>
      </c>
      <c r="AF391" s="20">
        <f t="shared" si="278"/>
        <v>0</v>
      </c>
      <c r="AG391" s="15">
        <v>0</v>
      </c>
      <c r="AH391" s="20">
        <f>$R391*AG391</f>
        <v>0</v>
      </c>
      <c r="AI391" s="15">
        <v>0</v>
      </c>
      <c r="AJ391" s="15">
        <v>0</v>
      </c>
      <c r="AK391" s="15">
        <v>0</v>
      </c>
      <c r="AL391" s="20">
        <f t="shared" si="280"/>
        <v>0</v>
      </c>
      <c r="AM391" s="15">
        <v>0</v>
      </c>
      <c r="AN391" s="15">
        <v>0</v>
      </c>
      <c r="AO391" s="15">
        <v>0</v>
      </c>
      <c r="AP391" s="15">
        <v>0</v>
      </c>
      <c r="AQ391" s="15">
        <v>0</v>
      </c>
      <c r="AR391" s="15">
        <v>0</v>
      </c>
      <c r="AS391" s="15">
        <v>0</v>
      </c>
      <c r="AT391" s="15">
        <v>0</v>
      </c>
      <c r="AU391" s="15">
        <v>0</v>
      </c>
      <c r="AV391" s="15">
        <v>0</v>
      </c>
      <c r="AW391" s="15">
        <v>0</v>
      </c>
      <c r="AX391" s="15">
        <v>0</v>
      </c>
      <c r="AY391" s="15">
        <v>0</v>
      </c>
      <c r="AZ391" s="15">
        <v>0</v>
      </c>
      <c r="BA391" s="15">
        <v>0</v>
      </c>
      <c r="BB391" s="15">
        <v>0</v>
      </c>
      <c r="BC391" s="13" t="s">
        <v>145</v>
      </c>
      <c r="BD391" s="15">
        <v>0</v>
      </c>
      <c r="BE391" s="15">
        <v>0</v>
      </c>
      <c r="BF391" s="15">
        <v>0</v>
      </c>
      <c r="BG391" s="15">
        <v>0</v>
      </c>
      <c r="BH391" s="15">
        <v>0</v>
      </c>
      <c r="BI391" s="15">
        <v>0</v>
      </c>
      <c r="BJ391" s="15">
        <v>0</v>
      </c>
      <c r="BK391" s="15">
        <v>0</v>
      </c>
      <c r="BL391" s="15">
        <v>0</v>
      </c>
      <c r="BM391" s="15">
        <v>0</v>
      </c>
      <c r="BN391" s="15">
        <v>0</v>
      </c>
      <c r="BO391" s="33">
        <f>Table1[[#This Row],[Summer 2018 Price Check]]*Table1[[#This Row],[Spring 2019 Students]]</f>
        <v>0</v>
      </c>
      <c r="BP391" s="16">
        <f t="shared" si="285"/>
        <v>0</v>
      </c>
      <c r="BQ391" s="20">
        <f t="shared" si="286"/>
        <v>0</v>
      </c>
      <c r="BR391" s="20" t="s">
        <v>145</v>
      </c>
      <c r="BS391" s="16">
        <f t="shared" si="281"/>
        <v>0</v>
      </c>
      <c r="BT391" s="16">
        <v>0</v>
      </c>
      <c r="BU391" s="16">
        <f t="shared" si="282"/>
        <v>0</v>
      </c>
      <c r="BV391" s="15">
        <f t="shared" si="283"/>
        <v>358</v>
      </c>
      <c r="BW391" s="20">
        <v>86.790167597765361</v>
      </c>
      <c r="BX391" s="33">
        <f t="shared" si="277"/>
        <v>31070.880000000001</v>
      </c>
      <c r="BY391" s="13" t="s">
        <v>497</v>
      </c>
      <c r="BZ391" s="32">
        <f>IF(Table1[[#This Row],[Check 3 Status]]="Continued", Table1[[#This Row],[Check 3 Students Summer]], 0)</f>
        <v>0</v>
      </c>
      <c r="CA391" s="33">
        <f>Table1[[#This Row],[Check 3 Per Student Savings]]*BZ391</f>
        <v>0</v>
      </c>
      <c r="CB391" s="32">
        <f>IF(Table1[[#This Row],[Check 3 Status]]="Continued", Table1[[#This Row],[Check 3 Students Fall]], 0)</f>
        <v>0</v>
      </c>
      <c r="CC391" s="33">
        <f>Table1[[#This Row],[Check 3 Per Student Savings]]*CB391</f>
        <v>0</v>
      </c>
      <c r="CD391" s="15">
        <f>IF(Table1[[#This Row],[Check 3 Status]]="Continued", Table1[[#This Row],[Check 3 Students Spring]], 0)</f>
        <v>0</v>
      </c>
      <c r="CE391" s="20">
        <f>Table1[[#This Row],[Check 3 Per Student Savings]]*CD391</f>
        <v>0</v>
      </c>
      <c r="CF391" s="15">
        <f t="shared" si="287"/>
        <v>0</v>
      </c>
      <c r="CG391" s="20">
        <f t="shared" si="288"/>
        <v>0</v>
      </c>
      <c r="CH391" s="20" t="s">
        <v>145</v>
      </c>
      <c r="CI391" s="15">
        <v>24</v>
      </c>
      <c r="CJ391" s="15">
        <v>164</v>
      </c>
      <c r="CK391" s="15">
        <v>170</v>
      </c>
      <c r="CL391" s="15">
        <f t="shared" si="289"/>
        <v>358</v>
      </c>
      <c r="CM391" s="20">
        <v>86.790167597765361</v>
      </c>
      <c r="CN391" s="20">
        <f t="shared" si="290"/>
        <v>31070.880000000001</v>
      </c>
      <c r="CO391" s="15">
        <v>0</v>
      </c>
      <c r="CP391" s="20">
        <f>Table1[[#This Row],[Check 4 Per Student Savings]]*CO391</f>
        <v>0</v>
      </c>
      <c r="CQ391" s="15">
        <v>0</v>
      </c>
      <c r="CR391" s="20">
        <f>Table1[[#This Row],[Check 4 Per Student Savings]]*CQ391</f>
        <v>0</v>
      </c>
      <c r="CS391" s="15">
        <f>IF(Table1[[#This Row],[Check 4 Status]]="Continued", Table1[[#This Row],[Check 4 Students Spring]], 0)</f>
        <v>170</v>
      </c>
      <c r="CT391" s="20">
        <f>Table1[[#This Row],[Check 4 Per Student Savings]]*CS391</f>
        <v>14754.328491620112</v>
      </c>
      <c r="CU391" s="89">
        <f t="shared" si="291"/>
        <v>170</v>
      </c>
      <c r="CV391" s="20">
        <f t="shared" si="292"/>
        <v>14754.328491620112</v>
      </c>
      <c r="CW391" s="20" t="s">
        <v>145</v>
      </c>
      <c r="CX391" s="15">
        <v>24</v>
      </c>
      <c r="CY391" s="15">
        <v>164</v>
      </c>
      <c r="CZ391" s="15">
        <v>170</v>
      </c>
      <c r="DA391" s="15">
        <f t="shared" si="293"/>
        <v>358</v>
      </c>
      <c r="DB391" s="20">
        <v>86.790167597765361</v>
      </c>
      <c r="DC391" s="20">
        <f t="shared" si="294"/>
        <v>31070.880000000001</v>
      </c>
      <c r="DD391" s="23" t="s">
        <v>497</v>
      </c>
      <c r="DE391" s="15">
        <f>IF(Table1[[#This Row],[Check 5 Status]]="Continued", Table1[[#This Row],[Check 5 Students Summer]], 0)</f>
        <v>24</v>
      </c>
      <c r="DF391" s="20">
        <f>Table1[[#This Row],[Check 5 Per Student Savings]]*DE391</f>
        <v>2082.9640223463684</v>
      </c>
      <c r="DG391" s="15">
        <f>IF(Table1[[#This Row],[Check 5 Status]]="Continued", Table1[[#This Row],[Check 5 Students Fall]], 0)</f>
        <v>164</v>
      </c>
      <c r="DH391" s="20">
        <f>Table1[[#This Row],[Check 5 Per Student Savings]]*DG391</f>
        <v>14233.587486033519</v>
      </c>
      <c r="DI391" s="15">
        <f>IF(Table1[[#This Row],[Check 5 Status]]="Continued", Table1[[#This Row],[Check 5 Students Spring]], 0)</f>
        <v>170</v>
      </c>
      <c r="DJ391" s="20">
        <f>Table1[[#This Row],[Check 5 Per Student Savings]]*DI391</f>
        <v>14754.328491620112</v>
      </c>
      <c r="DK391" s="15">
        <f t="shared" si="295"/>
        <v>358</v>
      </c>
      <c r="DL391" s="20">
        <f t="shared" si="296"/>
        <v>31070.879999999997</v>
      </c>
      <c r="DM391" s="20" t="s">
        <v>145</v>
      </c>
      <c r="DN391" s="15">
        <v>24</v>
      </c>
      <c r="DO391" s="15">
        <v>164</v>
      </c>
      <c r="DP391" s="15">
        <v>170</v>
      </c>
      <c r="DQ391" s="15">
        <f t="shared" si="297"/>
        <v>358</v>
      </c>
      <c r="DR391" s="20">
        <v>86.790167597765361</v>
      </c>
      <c r="DS391" s="20">
        <f t="shared" si="298"/>
        <v>31070.880000000001</v>
      </c>
      <c r="DT391" s="23" t="s">
        <v>497</v>
      </c>
      <c r="DU391" s="15">
        <f>IF(Table1[[#This Row],[Check 6 Status]]="Continued", Table1[[#This Row],[Check 6 Students Summer]], 0)</f>
        <v>24</v>
      </c>
      <c r="DV391" s="20">
        <f>Table1[[#This Row],[Check 6 Per Student Savings]]*DU391</f>
        <v>2082.9640223463684</v>
      </c>
      <c r="DW391" s="15">
        <f>IF(Table1[[#This Row],[Check 6 Status]]="Continued", Table1[[#This Row],[Check 6 Students Fall]], 0)</f>
        <v>164</v>
      </c>
      <c r="DX391" s="20">
        <f>Table1[[#This Row],[Check 6 Per Student Savings]]*DW391</f>
        <v>14233.587486033519</v>
      </c>
      <c r="DY391" s="15">
        <f>IF(Table1[[#This Row],[Check 6 Status]]="Continued", Table1[[#This Row],[Check 6 Students Spring]], 0)</f>
        <v>170</v>
      </c>
      <c r="DZ391" s="20">
        <f>Table1[[#This Row],[Check 6 Per Student Savings]]*DY391</f>
        <v>14754.328491620112</v>
      </c>
      <c r="EA391" s="15">
        <f t="shared" si="299"/>
        <v>358</v>
      </c>
      <c r="EB391" s="20">
        <f t="shared" si="300"/>
        <v>31070.879999999997</v>
      </c>
      <c r="EC391"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886</v>
      </c>
      <c r="ED391"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76896.088491620118</v>
      </c>
      <c r="EE391" s="30">
        <f>Table1[[#This Row],[Grand Total Savings]]/Table1[[#This Row],[Total Award]]</f>
        <v>2.5632029497206705</v>
      </c>
    </row>
    <row r="392" spans="1:135" ht="16.5" thickTop="1" thickBot="1" x14ac:dyDescent="0.3">
      <c r="A392" s="116" t="s">
        <v>1610</v>
      </c>
      <c r="B392" s="55" t="s">
        <v>1530</v>
      </c>
      <c r="C392" s="23" t="s">
        <v>2</v>
      </c>
      <c r="D392" s="71" t="s">
        <v>134</v>
      </c>
      <c r="E392" s="13" t="s">
        <v>243</v>
      </c>
      <c r="F392" s="52"/>
      <c r="G392" s="23" t="s">
        <v>497</v>
      </c>
      <c r="L392" s="28"/>
      <c r="M392" s="13" t="e">
        <f>_xlfn.XLOOKUP(Table1[[#This Row],[Grant '#]],#REF!,#REF!, " ")</f>
        <v>#REF!</v>
      </c>
      <c r="N392" s="13" t="e">
        <f>_xlfn.XLOOKUP(Table1[[#This Row],[Grant '#]],#REF!,#REF!, " ")</f>
        <v>#REF!</v>
      </c>
      <c r="O392" s="13" t="e">
        <f>_xlfn.XLOOKUP(Table1[[#This Row],[Grant '#]],#REF!,#REF!, " ")</f>
        <v>#REF!</v>
      </c>
      <c r="P392" s="131"/>
      <c r="Q392" s="15"/>
      <c r="R392" s="20"/>
      <c r="U392" s="15"/>
      <c r="W392" s="20"/>
      <c r="X392" s="20"/>
      <c r="Y392" s="20"/>
      <c r="Z392" s="30"/>
      <c r="AA392" s="15">
        <f>U392</f>
        <v>0</v>
      </c>
      <c r="AC392" s="15"/>
      <c r="AD392" s="20">
        <f t="shared" si="284"/>
        <v>0</v>
      </c>
      <c r="AE392" s="15">
        <f>IF(Table1[[#This Row],[Sustainability Check 1 (2017-2018) Status]]="Continued", Table1[[#This Row],[Students Per Summer]], 0)</f>
        <v>0</v>
      </c>
      <c r="AF392" s="20">
        <f t="shared" si="278"/>
        <v>0</v>
      </c>
      <c r="AG392" s="15">
        <f>IF(Table1[[#This Row],[Sustainability Check 1 (2017-2018) Status]]="Continued", Table1[[#This Row],[Students Per Fall]], 0)</f>
        <v>0</v>
      </c>
      <c r="AH392" s="20">
        <f>$R392*AG392</f>
        <v>0</v>
      </c>
      <c r="AI392" s="15"/>
      <c r="AJ392" s="15">
        <f>$R392*AI392</f>
        <v>0</v>
      </c>
      <c r="AK392" s="15"/>
      <c r="AL392" s="20">
        <f t="shared" si="280"/>
        <v>0</v>
      </c>
      <c r="AM392" s="15"/>
      <c r="AN392" s="15"/>
      <c r="AO392" s="15"/>
      <c r="AP392" s="15"/>
      <c r="AQ392" s="15"/>
      <c r="AR392" s="15"/>
      <c r="AS392" s="15"/>
      <c r="AT392" s="15"/>
      <c r="AU392" s="15"/>
      <c r="AV392" s="15"/>
      <c r="AW392" s="15"/>
      <c r="AX392" s="15"/>
      <c r="AY392" s="15"/>
      <c r="AZ392" s="15"/>
      <c r="BA392" s="15"/>
      <c r="BB392" s="15"/>
      <c r="BC392" s="13"/>
      <c r="BD392" s="15"/>
      <c r="BE392" s="15"/>
      <c r="BF392" s="15"/>
      <c r="BG392" s="15">
        <f>SUM(BD392:BF392)</f>
        <v>0</v>
      </c>
      <c r="BH392" s="15"/>
      <c r="BI392" s="15">
        <f>Table1[[#This Row],[Check 2 Students Total]]*Table1[[#This Row],[Summer 2018 Price Check]]</f>
        <v>0</v>
      </c>
      <c r="BJ392" s="15"/>
      <c r="BK392" s="15"/>
      <c r="BL392" s="15"/>
      <c r="BN392" s="15"/>
      <c r="BO392" s="33">
        <f>Table1[[#This Row],[Summer 2018 Price Check]]*Table1[[#This Row],[Spring 2019 Students]]</f>
        <v>0</v>
      </c>
      <c r="BP392" s="16">
        <f t="shared" si="285"/>
        <v>0</v>
      </c>
      <c r="BQ392" s="20">
        <f t="shared" si="286"/>
        <v>0</v>
      </c>
      <c r="BR392" s="20"/>
      <c r="BS392" s="16"/>
      <c r="BT392" s="16"/>
      <c r="BU392" s="16"/>
      <c r="BV392" s="15">
        <f t="shared" si="283"/>
        <v>0</v>
      </c>
      <c r="BW392" s="20"/>
      <c r="BX392" s="33">
        <f t="shared" si="277"/>
        <v>0</v>
      </c>
      <c r="BY392" s="13" t="s">
        <v>497</v>
      </c>
      <c r="BZ392" s="32">
        <f>IF(Table1[[#This Row],[Check 3 Status]]="Continued", Table1[[#This Row],[Check 3 Students Summer]], 0)</f>
        <v>0</v>
      </c>
      <c r="CA392" s="33">
        <f>Table1[[#This Row],[Check 3 Per Student Savings]]*BZ392</f>
        <v>0</v>
      </c>
      <c r="CB392" s="32">
        <f>IF(Table1[[#This Row],[Check 3 Status]]="Continued", Table1[[#This Row],[Check 3 Students Fall]], 0)</f>
        <v>0</v>
      </c>
      <c r="CC392" s="33">
        <f>Table1[[#This Row],[Check 3 Per Student Savings]]*CB392</f>
        <v>0</v>
      </c>
      <c r="CD392" s="15">
        <f>IF(Table1[[#This Row],[Check 3 Status]]="Continued", Table1[[#This Row],[Check 3 Students Spring]], 0)</f>
        <v>0</v>
      </c>
      <c r="CE392" s="20">
        <f>Table1[[#This Row],[Check 3 Per Student Savings]]*CD392</f>
        <v>0</v>
      </c>
      <c r="CF392" s="15">
        <f t="shared" si="287"/>
        <v>0</v>
      </c>
      <c r="CG392" s="20">
        <f t="shared" si="288"/>
        <v>0</v>
      </c>
      <c r="CH392" s="20" t="s">
        <v>857</v>
      </c>
      <c r="CI392" s="15">
        <v>0</v>
      </c>
      <c r="CJ392" s="15">
        <v>0</v>
      </c>
      <c r="CK392" s="15">
        <v>0</v>
      </c>
      <c r="CL392" s="15">
        <f t="shared" si="289"/>
        <v>0</v>
      </c>
      <c r="CM392" s="20"/>
      <c r="CN392" s="20">
        <f t="shared" si="290"/>
        <v>0</v>
      </c>
      <c r="CO392" s="15">
        <v>0</v>
      </c>
      <c r="CP392" s="20">
        <f>Table1[[#This Row],[Check 4 Per Student Savings]]*CO392</f>
        <v>0</v>
      </c>
      <c r="CQ392" s="15">
        <v>0</v>
      </c>
      <c r="CR392" s="20">
        <f>Table1[[#This Row],[Check 4 Per Student Savings]]*CQ392</f>
        <v>0</v>
      </c>
      <c r="CS392" s="15">
        <f>IF(Table1[[#This Row],[Check 4 Status]]="Continued", Table1[[#This Row],[Check 4 Students Spring]], 0)</f>
        <v>0</v>
      </c>
      <c r="CT392" s="20">
        <f>Table1[[#This Row],[Check 4 Per Student Savings]]*CS392</f>
        <v>0</v>
      </c>
      <c r="CU392" s="89">
        <f t="shared" si="291"/>
        <v>0</v>
      </c>
      <c r="CV392" s="20">
        <f t="shared" si="292"/>
        <v>0</v>
      </c>
      <c r="CW392" s="20" t="s">
        <v>145</v>
      </c>
      <c r="CX392" s="15">
        <v>0</v>
      </c>
      <c r="CY392" s="15">
        <v>0</v>
      </c>
      <c r="CZ392" s="15">
        <v>0</v>
      </c>
      <c r="DA392" s="15">
        <f t="shared" si="293"/>
        <v>0</v>
      </c>
      <c r="DB392" s="20">
        <v>0</v>
      </c>
      <c r="DC392" s="20">
        <f t="shared" si="294"/>
        <v>0</v>
      </c>
      <c r="DD392" s="23" t="s">
        <v>497</v>
      </c>
      <c r="DE392" s="15">
        <f>IF(Table1[[#This Row],[Check 5 Status]]="Continued", Table1[[#This Row],[Check 5 Students Summer]], 0)</f>
        <v>0</v>
      </c>
      <c r="DF392" s="20">
        <f>Table1[[#This Row],[Check 5 Per Student Savings]]*DE392</f>
        <v>0</v>
      </c>
      <c r="DG392" s="15">
        <f>IF(Table1[[#This Row],[Check 5 Status]]="Continued", Table1[[#This Row],[Check 5 Students Fall]], 0)</f>
        <v>0</v>
      </c>
      <c r="DH392" s="20">
        <f>Table1[[#This Row],[Check 5 Per Student Savings]]*DG392</f>
        <v>0</v>
      </c>
      <c r="DI392" s="15">
        <f>IF(Table1[[#This Row],[Check 5 Status]]="Continued", Table1[[#This Row],[Check 5 Students Spring]], 0)</f>
        <v>0</v>
      </c>
      <c r="DJ392" s="20">
        <f>Table1[[#This Row],[Check 5 Per Student Savings]]*DI392</f>
        <v>0</v>
      </c>
      <c r="DK392" s="15">
        <f t="shared" si="295"/>
        <v>0</v>
      </c>
      <c r="DL392" s="20">
        <f t="shared" si="296"/>
        <v>0</v>
      </c>
      <c r="DM392" s="20" t="s">
        <v>145</v>
      </c>
      <c r="DN392" s="15">
        <v>0</v>
      </c>
      <c r="DO392" s="15">
        <v>0</v>
      </c>
      <c r="DP392" s="15">
        <v>0</v>
      </c>
      <c r="DQ392" s="15">
        <f t="shared" si="297"/>
        <v>0</v>
      </c>
      <c r="DR392" s="20">
        <v>0</v>
      </c>
      <c r="DS392" s="20">
        <f t="shared" si="298"/>
        <v>0</v>
      </c>
      <c r="DT392" s="23" t="s">
        <v>497</v>
      </c>
      <c r="DU392" s="15">
        <f>IF(Table1[[#This Row],[Check 6 Status]]="Continued", Table1[[#This Row],[Check 6 Students Summer]], 0)</f>
        <v>0</v>
      </c>
      <c r="DV392" s="20">
        <f>Table1[[#This Row],[Check 6 Per Student Savings]]*DU392</f>
        <v>0</v>
      </c>
      <c r="DW392" s="15">
        <f>IF(Table1[[#This Row],[Check 6 Status]]="Continued", Table1[[#This Row],[Check 6 Students Fall]], 0)</f>
        <v>0</v>
      </c>
      <c r="DX392" s="20">
        <f>Table1[[#This Row],[Check 6 Per Student Savings]]*DW392</f>
        <v>0</v>
      </c>
      <c r="DY392" s="15">
        <f>IF(Table1[[#This Row],[Check 6 Status]]="Continued", Table1[[#This Row],[Check 6 Students Spring]], 0)</f>
        <v>0</v>
      </c>
      <c r="DZ392" s="20">
        <f>Table1[[#This Row],[Check 6 Per Student Savings]]*DY392</f>
        <v>0</v>
      </c>
      <c r="EA392" s="15">
        <f t="shared" si="299"/>
        <v>0</v>
      </c>
      <c r="EB392" s="20">
        <f t="shared" si="300"/>
        <v>0</v>
      </c>
      <c r="EC392"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392"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392" s="30" t="e">
        <f>Table1[[#This Row],[Grand Total Savings]]/Table1[[#This Row],[Total Award]]</f>
        <v>#DIV/0!</v>
      </c>
    </row>
    <row r="393" spans="1:135" ht="16.5" thickTop="1" thickBot="1" x14ac:dyDescent="0.3">
      <c r="A393" s="116" t="s">
        <v>1569</v>
      </c>
      <c r="B393" s="55" t="s">
        <v>1530</v>
      </c>
      <c r="C393" s="23" t="s">
        <v>2</v>
      </c>
      <c r="D393" s="13" t="s">
        <v>856</v>
      </c>
      <c r="E393" s="13" t="s">
        <v>147</v>
      </c>
      <c r="F393" s="52">
        <v>2800</v>
      </c>
      <c r="G393" s="23" t="s">
        <v>476</v>
      </c>
      <c r="H393" s="13" t="s">
        <v>1570</v>
      </c>
      <c r="I393" s="13" t="s">
        <v>1571</v>
      </c>
      <c r="J393" s="13" t="s">
        <v>1572</v>
      </c>
      <c r="K393" s="13" t="s">
        <v>1573</v>
      </c>
      <c r="L393" s="28" t="s">
        <v>188</v>
      </c>
      <c r="M393" s="13" t="s">
        <v>857</v>
      </c>
      <c r="N393" s="13" t="s">
        <v>857</v>
      </c>
      <c r="O393" s="13" t="s">
        <v>857</v>
      </c>
      <c r="P393" s="15">
        <v>0</v>
      </c>
      <c r="Q393" s="15">
        <v>0</v>
      </c>
      <c r="R393" s="20">
        <v>0</v>
      </c>
      <c r="S393" s="15">
        <v>0</v>
      </c>
      <c r="T393" s="15">
        <v>0</v>
      </c>
      <c r="U393" s="15">
        <v>0</v>
      </c>
      <c r="V393" s="13" t="s">
        <v>476</v>
      </c>
      <c r="W393" s="20" t="s">
        <v>144</v>
      </c>
      <c r="X393" s="20"/>
      <c r="Y393" s="20"/>
      <c r="Z393" s="20"/>
      <c r="AA393" s="15">
        <v>0</v>
      </c>
      <c r="AB393" s="15">
        <v>0</v>
      </c>
      <c r="AC393" s="15">
        <v>0</v>
      </c>
      <c r="AD393" s="20">
        <f t="shared" si="284"/>
        <v>0</v>
      </c>
      <c r="AE393" s="15">
        <v>0</v>
      </c>
      <c r="AF393" s="15">
        <v>0</v>
      </c>
      <c r="AG393" s="15">
        <f>IF(Table1[[#This Row],[Sustainability Check 1 (2017-2018) Status]]="Continued", Table1[[#This Row],[Students Per Fall]], 0)</f>
        <v>0</v>
      </c>
      <c r="AH393" s="15">
        <v>0</v>
      </c>
      <c r="AI393" s="15">
        <v>0</v>
      </c>
      <c r="AJ393" s="15">
        <v>0</v>
      </c>
      <c r="AK393" s="15">
        <v>0</v>
      </c>
      <c r="AL393" s="20">
        <f t="shared" si="280"/>
        <v>0</v>
      </c>
      <c r="AM393" s="15">
        <v>0</v>
      </c>
      <c r="AN393" s="15">
        <v>0</v>
      </c>
      <c r="AO393" s="15">
        <v>0</v>
      </c>
      <c r="AP393" s="15">
        <v>0</v>
      </c>
      <c r="AQ393" s="15">
        <v>0</v>
      </c>
      <c r="AR393" s="15">
        <v>0</v>
      </c>
      <c r="AS393" s="15">
        <v>0</v>
      </c>
      <c r="AT393" s="15">
        <v>0</v>
      </c>
      <c r="AU393" s="15">
        <v>0</v>
      </c>
      <c r="AV393" s="15">
        <v>0</v>
      </c>
      <c r="AW393" s="15">
        <v>0</v>
      </c>
      <c r="AX393" s="15">
        <v>0</v>
      </c>
      <c r="AY393" s="15">
        <v>0</v>
      </c>
      <c r="AZ393" s="15">
        <v>0</v>
      </c>
      <c r="BA393" s="15">
        <v>0</v>
      </c>
      <c r="BB393" s="15">
        <v>0</v>
      </c>
      <c r="BC393" s="13" t="s">
        <v>858</v>
      </c>
      <c r="BD393" s="15">
        <v>0</v>
      </c>
      <c r="BE393" s="15">
        <v>0</v>
      </c>
      <c r="BF393" s="15">
        <v>0</v>
      </c>
      <c r="BG393" s="15">
        <v>0</v>
      </c>
      <c r="BH393" s="15">
        <v>0</v>
      </c>
      <c r="BI393" s="15">
        <v>0</v>
      </c>
      <c r="BJ393" s="15">
        <v>0</v>
      </c>
      <c r="BK393" s="15">
        <v>0</v>
      </c>
      <c r="BL393" s="15">
        <v>0</v>
      </c>
      <c r="BM393" s="15">
        <v>0</v>
      </c>
      <c r="BN393" s="15">
        <v>0</v>
      </c>
      <c r="BO393" s="33">
        <f>Table1[[#This Row],[Summer 2018 Price Check]]*Table1[[#This Row],[Spring 2019 Students]]</f>
        <v>0</v>
      </c>
      <c r="BP393" s="16">
        <f t="shared" si="285"/>
        <v>0</v>
      </c>
      <c r="BQ393" s="20">
        <f t="shared" si="286"/>
        <v>0</v>
      </c>
      <c r="BR393" s="20" t="s">
        <v>858</v>
      </c>
      <c r="BS393" s="16">
        <f t="shared" ref="BS393:BS402" si="301">BM393+BO393+BQ393</f>
        <v>0</v>
      </c>
      <c r="BT393" s="16">
        <v>0</v>
      </c>
      <c r="BU393" s="16">
        <f t="shared" ref="BU393:BU402" si="302">BO393+BQ393+BS393</f>
        <v>0</v>
      </c>
      <c r="BV393" s="16">
        <v>0</v>
      </c>
      <c r="BW393" s="16">
        <v>0</v>
      </c>
      <c r="BX393" s="33">
        <f t="shared" si="277"/>
        <v>0</v>
      </c>
      <c r="BY393" s="13" t="s">
        <v>476</v>
      </c>
      <c r="BZ393" s="32">
        <f>IF(Table1[[#This Row],[Check 3 Status]]="Continued", Table1[[#This Row],[Check 3 Students Summer]], 0)</f>
        <v>0</v>
      </c>
      <c r="CA393" s="33">
        <f>Table1[[#This Row],[Check 3 Per Student Savings]]*BZ393</f>
        <v>0</v>
      </c>
      <c r="CB393" s="32">
        <f>IF(Table1[[#This Row],[Check 3 Status]]="Continued", Table1[[#This Row],[Check 3 Students Fall]], 0)</f>
        <v>0</v>
      </c>
      <c r="CC393" s="33">
        <f>Table1[[#This Row],[Check 3 Per Student Savings]]*CB393</f>
        <v>0</v>
      </c>
      <c r="CD393" s="15">
        <f>IF(Table1[[#This Row],[Check 3 Status]]="Continued", Table1[[#This Row],[Check 3 Students Spring]], 0)</f>
        <v>0</v>
      </c>
      <c r="CE393" s="20">
        <f>Table1[[#This Row],[Check 3 Per Student Savings]]*CD393</f>
        <v>0</v>
      </c>
      <c r="CF393" s="15">
        <f t="shared" si="287"/>
        <v>0</v>
      </c>
      <c r="CG393" s="20">
        <f t="shared" si="288"/>
        <v>0</v>
      </c>
      <c r="CH393" s="20" t="s">
        <v>858</v>
      </c>
      <c r="CI393" s="15">
        <v>0</v>
      </c>
      <c r="CJ393" s="15">
        <v>0</v>
      </c>
      <c r="CK393" s="15">
        <v>0</v>
      </c>
      <c r="CL393" s="15">
        <f t="shared" si="289"/>
        <v>0</v>
      </c>
      <c r="CM393" s="20">
        <v>0</v>
      </c>
      <c r="CN393" s="20">
        <f t="shared" si="290"/>
        <v>0</v>
      </c>
      <c r="CO393" s="15">
        <v>0</v>
      </c>
      <c r="CP393" s="20">
        <f>Table1[[#This Row],[Check 4 Per Student Savings]]*CO393</f>
        <v>0</v>
      </c>
      <c r="CQ393" s="15">
        <v>0</v>
      </c>
      <c r="CR393" s="20">
        <f>Table1[[#This Row],[Check 4 Per Student Savings]]*CQ393</f>
        <v>0</v>
      </c>
      <c r="CS393" s="15">
        <f>IF(Table1[[#This Row],[Check 4 Status]]="Continued", Table1[[#This Row],[Check 4 Students Spring]], 0)</f>
        <v>0</v>
      </c>
      <c r="CT393" s="20">
        <f>Table1[[#This Row],[Check 4 Per Student Savings]]*CS393</f>
        <v>0</v>
      </c>
      <c r="CU393" s="89">
        <f t="shared" si="291"/>
        <v>0</v>
      </c>
      <c r="CV393" s="20">
        <f t="shared" si="292"/>
        <v>0</v>
      </c>
      <c r="CW393" s="20" t="s">
        <v>858</v>
      </c>
      <c r="CX393" s="15">
        <v>0</v>
      </c>
      <c r="CY393" s="15">
        <v>0</v>
      </c>
      <c r="CZ393" s="15">
        <v>0</v>
      </c>
      <c r="DA393" s="15">
        <f t="shared" si="293"/>
        <v>0</v>
      </c>
      <c r="DB393" s="20">
        <v>0</v>
      </c>
      <c r="DC393" s="20">
        <f t="shared" si="294"/>
        <v>0</v>
      </c>
      <c r="DD393" s="23" t="s">
        <v>476</v>
      </c>
      <c r="DE393" s="15">
        <f>IF(Table1[[#This Row],[Check 5 Status]]="Continued", Table1[[#This Row],[Check 5 Students Summer]], 0)</f>
        <v>0</v>
      </c>
      <c r="DF393" s="20">
        <f>Table1[[#This Row],[Check 5 Per Student Savings]]*DE393</f>
        <v>0</v>
      </c>
      <c r="DG393" s="15">
        <f>IF(Table1[[#This Row],[Check 5 Status]]="Continued", Table1[[#This Row],[Check 5 Students Fall]], 0)</f>
        <v>0</v>
      </c>
      <c r="DH393" s="20">
        <f>Table1[[#This Row],[Check 5 Per Student Savings]]*DG393</f>
        <v>0</v>
      </c>
      <c r="DI393" s="15">
        <f>IF(Table1[[#This Row],[Check 5 Status]]="Continued", Table1[[#This Row],[Check 5 Students Spring]], 0)</f>
        <v>0</v>
      </c>
      <c r="DJ393" s="20">
        <f>Table1[[#This Row],[Check 5 Per Student Savings]]*DI393</f>
        <v>0</v>
      </c>
      <c r="DK393" s="15">
        <f t="shared" si="295"/>
        <v>0</v>
      </c>
      <c r="DL393" s="20">
        <f t="shared" si="296"/>
        <v>0</v>
      </c>
      <c r="DM393" s="20" t="s">
        <v>858</v>
      </c>
      <c r="DN393" s="15">
        <v>0</v>
      </c>
      <c r="DO393" s="15">
        <v>0</v>
      </c>
      <c r="DP393" s="15">
        <v>0</v>
      </c>
      <c r="DQ393" s="15">
        <f t="shared" si="297"/>
        <v>0</v>
      </c>
      <c r="DR393" s="20">
        <v>0</v>
      </c>
      <c r="DS393" s="20">
        <f t="shared" si="298"/>
        <v>0</v>
      </c>
      <c r="DT393" s="23" t="s">
        <v>476</v>
      </c>
      <c r="DU393" s="15">
        <f>IF(Table1[[#This Row],[Check 6 Status]]="Continued", Table1[[#This Row],[Check 6 Students Summer]], 0)</f>
        <v>0</v>
      </c>
      <c r="DV393" s="20">
        <f>Table1[[#This Row],[Check 6 Per Student Savings]]*DU393</f>
        <v>0</v>
      </c>
      <c r="DW393" s="15">
        <f>IF(Table1[[#This Row],[Check 6 Status]]="Continued", Table1[[#This Row],[Check 6 Students Fall]], 0)</f>
        <v>0</v>
      </c>
      <c r="DX393" s="20">
        <f>Table1[[#This Row],[Check 6 Per Student Savings]]*DW393</f>
        <v>0</v>
      </c>
      <c r="DY393" s="15">
        <f>IF(Table1[[#This Row],[Check 6 Status]]="Continued", Table1[[#This Row],[Check 6 Students Spring]], 0)</f>
        <v>0</v>
      </c>
      <c r="DZ393" s="20">
        <f>Table1[[#This Row],[Check 6 Per Student Savings]]*DY393</f>
        <v>0</v>
      </c>
      <c r="EA393" s="15">
        <f t="shared" si="299"/>
        <v>0</v>
      </c>
      <c r="EB393" s="20">
        <f t="shared" si="300"/>
        <v>0</v>
      </c>
      <c r="EC393"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393"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393" s="30">
        <f>Table1[[#This Row],[Grand Total Savings]]/Table1[[#This Row],[Total Award]]</f>
        <v>0</v>
      </c>
    </row>
    <row r="394" spans="1:135" ht="16.5" thickTop="1" thickBot="1" x14ac:dyDescent="0.3">
      <c r="A394" s="116" t="s">
        <v>1574</v>
      </c>
      <c r="B394" s="55" t="s">
        <v>1530</v>
      </c>
      <c r="C394" s="23" t="s">
        <v>2</v>
      </c>
      <c r="D394" s="13" t="s">
        <v>856</v>
      </c>
      <c r="E394" s="13" t="s">
        <v>243</v>
      </c>
      <c r="F394" s="52">
        <v>4800</v>
      </c>
      <c r="G394" s="23" t="s">
        <v>497</v>
      </c>
      <c r="H394" s="13" t="s">
        <v>1382</v>
      </c>
      <c r="I394" s="13" t="s">
        <v>1383</v>
      </c>
      <c r="J394" s="13" t="s">
        <v>1575</v>
      </c>
      <c r="K394" s="13" t="s">
        <v>1576</v>
      </c>
      <c r="L394" s="28" t="s">
        <v>305</v>
      </c>
      <c r="M394" s="13" t="s">
        <v>857</v>
      </c>
      <c r="N394" s="13" t="s">
        <v>857</v>
      </c>
      <c r="O394" s="13" t="s">
        <v>857</v>
      </c>
      <c r="P394" s="15">
        <v>0</v>
      </c>
      <c r="Q394" s="15">
        <v>0</v>
      </c>
      <c r="R394" s="20">
        <v>0</v>
      </c>
      <c r="S394" s="15">
        <v>0</v>
      </c>
      <c r="T394" s="15">
        <v>0</v>
      </c>
      <c r="U394" s="15">
        <v>0</v>
      </c>
      <c r="V394" s="13" t="s">
        <v>497</v>
      </c>
      <c r="W394" s="20" t="s">
        <v>144</v>
      </c>
      <c r="X394" s="20"/>
      <c r="Y394" s="20"/>
      <c r="Z394" s="20"/>
      <c r="AA394" s="15">
        <v>0</v>
      </c>
      <c r="AB394" s="15">
        <v>0</v>
      </c>
      <c r="AC394" s="15">
        <v>0</v>
      </c>
      <c r="AD394" s="20">
        <f t="shared" si="284"/>
        <v>0</v>
      </c>
      <c r="AE394" s="15">
        <v>0</v>
      </c>
      <c r="AF394" s="15">
        <v>0</v>
      </c>
      <c r="AG394" s="15">
        <f>IF(Table1[[#This Row],[Sustainability Check 1 (2017-2018) Status]]="Continued", Table1[[#This Row],[Students Per Fall]], 0)</f>
        <v>0</v>
      </c>
      <c r="AH394" s="15">
        <v>0</v>
      </c>
      <c r="AI394" s="15">
        <v>0</v>
      </c>
      <c r="AJ394" s="15">
        <v>0</v>
      </c>
      <c r="AK394" s="15">
        <v>0</v>
      </c>
      <c r="AL394" s="20">
        <f t="shared" si="280"/>
        <v>0</v>
      </c>
      <c r="AM394" s="15">
        <v>0</v>
      </c>
      <c r="AN394" s="15">
        <v>0</v>
      </c>
      <c r="AO394" s="15">
        <v>0</v>
      </c>
      <c r="AP394" s="15">
        <v>0</v>
      </c>
      <c r="AQ394" s="15">
        <v>0</v>
      </c>
      <c r="AR394" s="15">
        <v>0</v>
      </c>
      <c r="AS394" s="15">
        <v>0</v>
      </c>
      <c r="AT394" s="15">
        <v>0</v>
      </c>
      <c r="AU394" s="15">
        <v>0</v>
      </c>
      <c r="AV394" s="15">
        <v>0</v>
      </c>
      <c r="AW394" s="15">
        <v>0</v>
      </c>
      <c r="AX394" s="15">
        <v>0</v>
      </c>
      <c r="AY394" s="15">
        <v>0</v>
      </c>
      <c r="AZ394" s="15">
        <v>0</v>
      </c>
      <c r="BA394" s="15">
        <v>0</v>
      </c>
      <c r="BB394" s="15">
        <v>0</v>
      </c>
      <c r="BC394" s="13" t="s">
        <v>858</v>
      </c>
      <c r="BD394" s="15">
        <v>0</v>
      </c>
      <c r="BE394" s="15">
        <v>0</v>
      </c>
      <c r="BF394" s="15">
        <v>0</v>
      </c>
      <c r="BG394" s="15">
        <v>0</v>
      </c>
      <c r="BH394" s="15">
        <v>0</v>
      </c>
      <c r="BI394" s="15">
        <v>0</v>
      </c>
      <c r="BJ394" s="15">
        <v>0</v>
      </c>
      <c r="BK394" s="15">
        <v>0</v>
      </c>
      <c r="BL394" s="15">
        <v>0</v>
      </c>
      <c r="BM394" s="15">
        <v>0</v>
      </c>
      <c r="BN394" s="15">
        <v>0</v>
      </c>
      <c r="BO394" s="33">
        <f>Table1[[#This Row],[Summer 2018 Price Check]]*Table1[[#This Row],[Spring 2019 Students]]</f>
        <v>0</v>
      </c>
      <c r="BP394" s="16">
        <f t="shared" si="285"/>
        <v>0</v>
      </c>
      <c r="BQ394" s="20">
        <f t="shared" si="286"/>
        <v>0</v>
      </c>
      <c r="BR394" s="20" t="s">
        <v>858</v>
      </c>
      <c r="BS394" s="16">
        <f t="shared" si="301"/>
        <v>0</v>
      </c>
      <c r="BT394" s="16">
        <v>0</v>
      </c>
      <c r="BU394" s="16">
        <f t="shared" si="302"/>
        <v>0</v>
      </c>
      <c r="BV394" s="16">
        <v>0</v>
      </c>
      <c r="BW394" s="16">
        <v>0</v>
      </c>
      <c r="BX394" s="33">
        <f t="shared" si="277"/>
        <v>0</v>
      </c>
      <c r="BY394" s="13" t="s">
        <v>497</v>
      </c>
      <c r="BZ394" s="32">
        <f>IF(Table1[[#This Row],[Check 3 Status]]="Continued", Table1[[#This Row],[Check 3 Students Summer]], 0)</f>
        <v>0</v>
      </c>
      <c r="CA394" s="33">
        <f>Table1[[#This Row],[Check 3 Per Student Savings]]*BZ394</f>
        <v>0</v>
      </c>
      <c r="CB394" s="32">
        <f>IF(Table1[[#This Row],[Check 3 Status]]="Continued", Table1[[#This Row],[Check 3 Students Fall]], 0)</f>
        <v>0</v>
      </c>
      <c r="CC394" s="33">
        <f>Table1[[#This Row],[Check 3 Per Student Savings]]*CB394</f>
        <v>0</v>
      </c>
      <c r="CD394" s="15">
        <f>IF(Table1[[#This Row],[Check 3 Status]]="Continued", Table1[[#This Row],[Check 3 Students Spring]], 0)</f>
        <v>0</v>
      </c>
      <c r="CE394" s="20">
        <f>Table1[[#This Row],[Check 3 Per Student Savings]]*CD394</f>
        <v>0</v>
      </c>
      <c r="CF394" s="15">
        <f t="shared" si="287"/>
        <v>0</v>
      </c>
      <c r="CG394" s="20">
        <f t="shared" si="288"/>
        <v>0</v>
      </c>
      <c r="CH394" s="20" t="s">
        <v>858</v>
      </c>
      <c r="CI394" s="15">
        <v>0</v>
      </c>
      <c r="CJ394" s="15">
        <v>0</v>
      </c>
      <c r="CK394" s="15">
        <v>0</v>
      </c>
      <c r="CL394" s="15">
        <f t="shared" si="289"/>
        <v>0</v>
      </c>
      <c r="CM394" s="20">
        <v>0</v>
      </c>
      <c r="CN394" s="20">
        <f t="shared" si="290"/>
        <v>0</v>
      </c>
      <c r="CO394" s="15">
        <v>0</v>
      </c>
      <c r="CP394" s="20">
        <f>Table1[[#This Row],[Check 4 Per Student Savings]]*CO394</f>
        <v>0</v>
      </c>
      <c r="CQ394" s="15">
        <v>0</v>
      </c>
      <c r="CR394" s="20">
        <f>Table1[[#This Row],[Check 4 Per Student Savings]]*CQ394</f>
        <v>0</v>
      </c>
      <c r="CS394" s="15">
        <f>IF(Table1[[#This Row],[Check 4 Status]]="Continued", Table1[[#This Row],[Check 4 Students Spring]], 0)</f>
        <v>0</v>
      </c>
      <c r="CT394" s="20">
        <f>Table1[[#This Row],[Check 4 Per Student Savings]]*CS394</f>
        <v>0</v>
      </c>
      <c r="CU394" s="89">
        <f t="shared" si="291"/>
        <v>0</v>
      </c>
      <c r="CV394" s="20">
        <f t="shared" si="292"/>
        <v>0</v>
      </c>
      <c r="CW394" s="20" t="s">
        <v>858</v>
      </c>
      <c r="CX394" s="15">
        <v>0</v>
      </c>
      <c r="CY394" s="15">
        <v>0</v>
      </c>
      <c r="CZ394" s="15">
        <v>0</v>
      </c>
      <c r="DA394" s="15">
        <f t="shared" si="293"/>
        <v>0</v>
      </c>
      <c r="DB394" s="20">
        <v>0</v>
      </c>
      <c r="DC394" s="20">
        <f t="shared" si="294"/>
        <v>0</v>
      </c>
      <c r="DD394" s="23" t="s">
        <v>497</v>
      </c>
      <c r="DE394" s="15">
        <f>IF(Table1[[#This Row],[Check 5 Status]]="Continued", Table1[[#This Row],[Check 5 Students Summer]], 0)</f>
        <v>0</v>
      </c>
      <c r="DF394" s="20">
        <f>Table1[[#This Row],[Check 5 Per Student Savings]]*DE394</f>
        <v>0</v>
      </c>
      <c r="DG394" s="15">
        <f>IF(Table1[[#This Row],[Check 5 Status]]="Continued", Table1[[#This Row],[Check 5 Students Fall]], 0)</f>
        <v>0</v>
      </c>
      <c r="DH394" s="20">
        <f>Table1[[#This Row],[Check 5 Per Student Savings]]*DG394</f>
        <v>0</v>
      </c>
      <c r="DI394" s="15">
        <f>IF(Table1[[#This Row],[Check 5 Status]]="Continued", Table1[[#This Row],[Check 5 Students Spring]], 0)</f>
        <v>0</v>
      </c>
      <c r="DJ394" s="20">
        <f>Table1[[#This Row],[Check 5 Per Student Savings]]*DI394</f>
        <v>0</v>
      </c>
      <c r="DK394" s="15">
        <f t="shared" si="295"/>
        <v>0</v>
      </c>
      <c r="DL394" s="20">
        <f t="shared" si="296"/>
        <v>0</v>
      </c>
      <c r="DM394" s="20" t="s">
        <v>858</v>
      </c>
      <c r="DN394" s="15">
        <v>0</v>
      </c>
      <c r="DO394" s="15">
        <v>0</v>
      </c>
      <c r="DP394" s="15">
        <v>0</v>
      </c>
      <c r="DQ394" s="15">
        <f t="shared" si="297"/>
        <v>0</v>
      </c>
      <c r="DR394" s="20">
        <v>0</v>
      </c>
      <c r="DS394" s="20">
        <f t="shared" si="298"/>
        <v>0</v>
      </c>
      <c r="DT394" s="23" t="s">
        <v>497</v>
      </c>
      <c r="DU394" s="15">
        <f>IF(Table1[[#This Row],[Check 6 Status]]="Continued", Table1[[#This Row],[Check 6 Students Summer]], 0)</f>
        <v>0</v>
      </c>
      <c r="DV394" s="20">
        <f>Table1[[#This Row],[Check 6 Per Student Savings]]*DU394</f>
        <v>0</v>
      </c>
      <c r="DW394" s="15">
        <f>IF(Table1[[#This Row],[Check 6 Status]]="Continued", Table1[[#This Row],[Check 6 Students Fall]], 0)</f>
        <v>0</v>
      </c>
      <c r="DX394" s="20">
        <f>Table1[[#This Row],[Check 6 Per Student Savings]]*DW394</f>
        <v>0</v>
      </c>
      <c r="DY394" s="15">
        <f>IF(Table1[[#This Row],[Check 6 Status]]="Continued", Table1[[#This Row],[Check 6 Students Spring]], 0)</f>
        <v>0</v>
      </c>
      <c r="DZ394" s="20">
        <f>Table1[[#This Row],[Check 6 Per Student Savings]]*DY394</f>
        <v>0</v>
      </c>
      <c r="EA394" s="15">
        <f t="shared" si="299"/>
        <v>0</v>
      </c>
      <c r="EB394" s="20">
        <f t="shared" si="300"/>
        <v>0</v>
      </c>
      <c r="EC394"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394"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394" s="30">
        <f>Table1[[#This Row],[Grand Total Savings]]/Table1[[#This Row],[Total Award]]</f>
        <v>0</v>
      </c>
    </row>
    <row r="395" spans="1:135" ht="16.5" thickTop="1" thickBot="1" x14ac:dyDescent="0.3">
      <c r="A395" s="116" t="s">
        <v>1577</v>
      </c>
      <c r="B395" s="55" t="s">
        <v>1530</v>
      </c>
      <c r="C395" s="23" t="s">
        <v>2</v>
      </c>
      <c r="D395" s="13" t="s">
        <v>856</v>
      </c>
      <c r="E395" s="13" t="s">
        <v>226</v>
      </c>
      <c r="F395" s="52">
        <v>4800</v>
      </c>
      <c r="G395" s="23" t="s">
        <v>1578</v>
      </c>
      <c r="H395" s="13" t="s">
        <v>1168</v>
      </c>
      <c r="I395" s="13" t="s">
        <v>1579</v>
      </c>
      <c r="J395" s="13" t="s">
        <v>1170</v>
      </c>
      <c r="K395" s="13" t="s">
        <v>1580</v>
      </c>
      <c r="L395" s="28" t="s">
        <v>317</v>
      </c>
      <c r="M395" s="13" t="s">
        <v>857</v>
      </c>
      <c r="N395" s="13" t="s">
        <v>857</v>
      </c>
      <c r="O395" s="13" t="s">
        <v>857</v>
      </c>
      <c r="P395" s="15">
        <v>0</v>
      </c>
      <c r="Q395" s="15">
        <v>0</v>
      </c>
      <c r="R395" s="20">
        <v>0</v>
      </c>
      <c r="S395" s="15">
        <v>0</v>
      </c>
      <c r="T395" s="15">
        <v>0</v>
      </c>
      <c r="U395" s="15">
        <v>0</v>
      </c>
      <c r="V395" s="13" t="s">
        <v>497</v>
      </c>
      <c r="W395" s="20" t="s">
        <v>144</v>
      </c>
      <c r="X395" s="20"/>
      <c r="Y395" s="20"/>
      <c r="Z395" s="20"/>
      <c r="AA395" s="15">
        <v>0</v>
      </c>
      <c r="AB395" s="15">
        <v>0</v>
      </c>
      <c r="AC395" s="15">
        <v>0</v>
      </c>
      <c r="AD395" s="20">
        <f t="shared" si="284"/>
        <v>0</v>
      </c>
      <c r="AE395" s="15">
        <f>IF(Table1[[#This Row],[Sustainability Check 1 (2017-2018) Status]]="Continued", Table1[[#This Row],[Students Per Summer]], 0)</f>
        <v>0</v>
      </c>
      <c r="AF395" s="15">
        <v>0</v>
      </c>
      <c r="AG395" s="15">
        <f>IF(Table1[[#This Row],[Sustainability Check 1 (2017-2018) Status]]="Continued", Table1[[#This Row],[Students Per Fall]], 0)</f>
        <v>0</v>
      </c>
      <c r="AH395" s="15">
        <v>0</v>
      </c>
      <c r="AI395" s="15">
        <v>0</v>
      </c>
      <c r="AJ395" s="15">
        <v>0</v>
      </c>
      <c r="AK395" s="15">
        <v>0</v>
      </c>
      <c r="AL395" s="20">
        <f t="shared" si="280"/>
        <v>0</v>
      </c>
      <c r="AM395" s="15">
        <v>0</v>
      </c>
      <c r="AN395" s="15">
        <v>0</v>
      </c>
      <c r="AO395" s="15">
        <v>0</v>
      </c>
      <c r="AP395" s="15">
        <v>0</v>
      </c>
      <c r="AQ395" s="15">
        <v>0</v>
      </c>
      <c r="AR395" s="15">
        <v>0</v>
      </c>
      <c r="AS395" s="15">
        <v>0</v>
      </c>
      <c r="AT395" s="15">
        <v>0</v>
      </c>
      <c r="AU395" s="15">
        <v>0</v>
      </c>
      <c r="AV395" s="15">
        <v>0</v>
      </c>
      <c r="AW395" s="15">
        <v>0</v>
      </c>
      <c r="AX395" s="15">
        <v>0</v>
      </c>
      <c r="AY395" s="15">
        <v>0</v>
      </c>
      <c r="AZ395" s="15">
        <v>0</v>
      </c>
      <c r="BA395" s="15">
        <v>0</v>
      </c>
      <c r="BB395" s="15">
        <v>0</v>
      </c>
      <c r="BC395" s="13" t="s">
        <v>858</v>
      </c>
      <c r="BD395" s="15">
        <v>0</v>
      </c>
      <c r="BE395" s="15">
        <v>0</v>
      </c>
      <c r="BF395" s="15">
        <v>0</v>
      </c>
      <c r="BG395" s="15">
        <v>0</v>
      </c>
      <c r="BH395" s="15">
        <v>0</v>
      </c>
      <c r="BI395" s="15">
        <v>0</v>
      </c>
      <c r="BJ395" s="15">
        <v>0</v>
      </c>
      <c r="BK395" s="15">
        <v>0</v>
      </c>
      <c r="BL395" s="15">
        <v>0</v>
      </c>
      <c r="BM395" s="15">
        <v>0</v>
      </c>
      <c r="BN395" s="15">
        <v>0</v>
      </c>
      <c r="BO395" s="33">
        <f>Table1[[#This Row],[Summer 2018 Price Check]]*Table1[[#This Row],[Spring 2019 Students]]</f>
        <v>0</v>
      </c>
      <c r="BP395" s="16">
        <f t="shared" si="285"/>
        <v>0</v>
      </c>
      <c r="BQ395" s="20">
        <f t="shared" si="286"/>
        <v>0</v>
      </c>
      <c r="BR395" s="20" t="s">
        <v>858</v>
      </c>
      <c r="BS395" s="16">
        <f t="shared" si="301"/>
        <v>0</v>
      </c>
      <c r="BT395" s="16">
        <v>0</v>
      </c>
      <c r="BU395" s="16">
        <f t="shared" si="302"/>
        <v>0</v>
      </c>
      <c r="BV395" s="16">
        <v>0</v>
      </c>
      <c r="BW395" s="16">
        <v>0</v>
      </c>
      <c r="BX395" s="33">
        <f t="shared" si="277"/>
        <v>0</v>
      </c>
      <c r="BY395" s="13" t="s">
        <v>497</v>
      </c>
      <c r="BZ395" s="32">
        <f>IF(Table1[[#This Row],[Check 3 Status]]="Continued", Table1[[#This Row],[Check 3 Students Summer]], 0)</f>
        <v>0</v>
      </c>
      <c r="CA395" s="33">
        <f>Table1[[#This Row],[Check 3 Per Student Savings]]*BZ395</f>
        <v>0</v>
      </c>
      <c r="CB395" s="32">
        <f>IF(Table1[[#This Row],[Check 3 Status]]="Continued", Table1[[#This Row],[Check 3 Students Fall]], 0)</f>
        <v>0</v>
      </c>
      <c r="CC395" s="33">
        <f>Table1[[#This Row],[Check 3 Per Student Savings]]*CB395</f>
        <v>0</v>
      </c>
      <c r="CD395" s="15">
        <f>IF(Table1[[#This Row],[Check 3 Status]]="Continued", Table1[[#This Row],[Check 3 Students Spring]], 0)</f>
        <v>0</v>
      </c>
      <c r="CE395" s="20">
        <f>Table1[[#This Row],[Check 3 Per Student Savings]]*CD395</f>
        <v>0</v>
      </c>
      <c r="CF395" s="15">
        <f t="shared" si="287"/>
        <v>0</v>
      </c>
      <c r="CG395" s="20">
        <f t="shared" si="288"/>
        <v>0</v>
      </c>
      <c r="CH395" s="20" t="s">
        <v>858</v>
      </c>
      <c r="CI395" s="15">
        <v>0</v>
      </c>
      <c r="CJ395" s="15">
        <v>0</v>
      </c>
      <c r="CK395" s="15">
        <v>0</v>
      </c>
      <c r="CL395" s="15">
        <f t="shared" si="289"/>
        <v>0</v>
      </c>
      <c r="CM395" s="20">
        <v>0</v>
      </c>
      <c r="CN395" s="20">
        <f t="shared" si="290"/>
        <v>0</v>
      </c>
      <c r="CO395" s="15">
        <v>0</v>
      </c>
      <c r="CP395" s="20">
        <f>Table1[[#This Row],[Check 4 Per Student Savings]]*CO395</f>
        <v>0</v>
      </c>
      <c r="CQ395" s="15">
        <v>0</v>
      </c>
      <c r="CR395" s="20">
        <f>Table1[[#This Row],[Check 4 Per Student Savings]]*CQ395</f>
        <v>0</v>
      </c>
      <c r="CS395" s="15">
        <f>IF(Table1[[#This Row],[Check 4 Status]]="Continued", Table1[[#This Row],[Check 4 Students Spring]], 0)</f>
        <v>0</v>
      </c>
      <c r="CT395" s="20">
        <f>Table1[[#This Row],[Check 4 Per Student Savings]]*CS395</f>
        <v>0</v>
      </c>
      <c r="CU395" s="89">
        <f t="shared" si="291"/>
        <v>0</v>
      </c>
      <c r="CV395" s="20">
        <f t="shared" si="292"/>
        <v>0</v>
      </c>
      <c r="CW395" s="20" t="s">
        <v>858</v>
      </c>
      <c r="CX395" s="15">
        <v>0</v>
      </c>
      <c r="CY395" s="15">
        <v>0</v>
      </c>
      <c r="CZ395" s="15">
        <v>0</v>
      </c>
      <c r="DA395" s="15">
        <f t="shared" si="293"/>
        <v>0</v>
      </c>
      <c r="DB395" s="20">
        <v>0</v>
      </c>
      <c r="DC395" s="20">
        <f t="shared" si="294"/>
        <v>0</v>
      </c>
      <c r="DD395" s="23" t="s">
        <v>1578</v>
      </c>
      <c r="DE395" s="15">
        <f>IF(Table1[[#This Row],[Check 5 Status]]="Continued", Table1[[#This Row],[Check 5 Students Summer]], 0)</f>
        <v>0</v>
      </c>
      <c r="DF395" s="20">
        <f>Table1[[#This Row],[Check 5 Per Student Savings]]*DE395</f>
        <v>0</v>
      </c>
      <c r="DG395" s="15">
        <f>IF(Table1[[#This Row],[Check 5 Status]]="Continued", Table1[[#This Row],[Check 5 Students Fall]], 0)</f>
        <v>0</v>
      </c>
      <c r="DH395" s="20">
        <f>Table1[[#This Row],[Check 5 Per Student Savings]]*DG395</f>
        <v>0</v>
      </c>
      <c r="DI395" s="15">
        <f>IF(Table1[[#This Row],[Check 5 Status]]="Continued", Table1[[#This Row],[Check 5 Students Spring]], 0)</f>
        <v>0</v>
      </c>
      <c r="DJ395" s="20">
        <f>Table1[[#This Row],[Check 5 Per Student Savings]]*DI395</f>
        <v>0</v>
      </c>
      <c r="DK395" s="15">
        <f t="shared" si="295"/>
        <v>0</v>
      </c>
      <c r="DL395" s="20">
        <f t="shared" si="296"/>
        <v>0</v>
      </c>
      <c r="DM395" s="20" t="s">
        <v>858</v>
      </c>
      <c r="DN395" s="15">
        <v>0</v>
      </c>
      <c r="DO395" s="15">
        <v>0</v>
      </c>
      <c r="DP395" s="15">
        <v>0</v>
      </c>
      <c r="DQ395" s="15">
        <f t="shared" si="297"/>
        <v>0</v>
      </c>
      <c r="DR395" s="20">
        <v>0</v>
      </c>
      <c r="DS395" s="20">
        <f t="shared" si="298"/>
        <v>0</v>
      </c>
      <c r="DT395" s="23" t="s">
        <v>1578</v>
      </c>
      <c r="DU395" s="15">
        <f>IF(Table1[[#This Row],[Check 6 Status]]="Continued", Table1[[#This Row],[Check 6 Students Summer]], 0)</f>
        <v>0</v>
      </c>
      <c r="DV395" s="20">
        <f>Table1[[#This Row],[Check 6 Per Student Savings]]*DU395</f>
        <v>0</v>
      </c>
      <c r="DW395" s="15">
        <f>IF(Table1[[#This Row],[Check 6 Status]]="Continued", Table1[[#This Row],[Check 6 Students Fall]], 0)</f>
        <v>0</v>
      </c>
      <c r="DX395" s="20">
        <f>Table1[[#This Row],[Check 6 Per Student Savings]]*DW395</f>
        <v>0</v>
      </c>
      <c r="DY395" s="15">
        <f>IF(Table1[[#This Row],[Check 6 Status]]="Continued", Table1[[#This Row],[Check 6 Students Spring]], 0)</f>
        <v>0</v>
      </c>
      <c r="DZ395" s="20">
        <f>Table1[[#This Row],[Check 6 Per Student Savings]]*DY395</f>
        <v>0</v>
      </c>
      <c r="EA395" s="15">
        <f t="shared" si="299"/>
        <v>0</v>
      </c>
      <c r="EB395" s="20">
        <f t="shared" si="300"/>
        <v>0</v>
      </c>
      <c r="EC395"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395"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395" s="30">
        <f>Table1[[#This Row],[Grand Total Savings]]/Table1[[#This Row],[Total Award]]</f>
        <v>0</v>
      </c>
    </row>
    <row r="396" spans="1:135" ht="16.5" thickTop="1" thickBot="1" x14ac:dyDescent="0.3">
      <c r="A396" s="116" t="s">
        <v>1581</v>
      </c>
      <c r="B396" s="55" t="s">
        <v>1530</v>
      </c>
      <c r="C396" s="23" t="s">
        <v>2</v>
      </c>
      <c r="D396" s="13" t="s">
        <v>856</v>
      </c>
      <c r="E396" s="13" t="s">
        <v>477</v>
      </c>
      <c r="F396" s="52">
        <v>4800</v>
      </c>
      <c r="G396" s="23" t="s">
        <v>476</v>
      </c>
      <c r="H396" s="13" t="s">
        <v>1582</v>
      </c>
      <c r="I396" s="13" t="s">
        <v>1583</v>
      </c>
      <c r="J396" s="13" t="s">
        <v>1584</v>
      </c>
      <c r="K396" s="13" t="s">
        <v>505</v>
      </c>
      <c r="L396" s="28" t="s">
        <v>506</v>
      </c>
      <c r="M396" s="13" t="s">
        <v>857</v>
      </c>
      <c r="N396" s="13" t="s">
        <v>857</v>
      </c>
      <c r="O396" s="13" t="s">
        <v>857</v>
      </c>
      <c r="P396" s="15">
        <v>0</v>
      </c>
      <c r="Q396" s="15">
        <v>0</v>
      </c>
      <c r="R396" s="20">
        <v>0</v>
      </c>
      <c r="S396" s="15">
        <v>0</v>
      </c>
      <c r="T396" s="15">
        <v>0</v>
      </c>
      <c r="U396" s="15">
        <v>0</v>
      </c>
      <c r="V396" s="13" t="s">
        <v>476</v>
      </c>
      <c r="W396" s="20" t="s">
        <v>144</v>
      </c>
      <c r="X396" s="20"/>
      <c r="Y396" s="20"/>
      <c r="Z396" s="20"/>
      <c r="AA396" s="15">
        <v>0</v>
      </c>
      <c r="AB396" s="15">
        <v>0</v>
      </c>
      <c r="AC396" s="15">
        <v>0</v>
      </c>
      <c r="AD396" s="20">
        <f t="shared" si="284"/>
        <v>0</v>
      </c>
      <c r="AE396" s="15">
        <f>IF(Table1[[#This Row],[Sustainability Check 1 (2017-2018) Status]]="Continued", Table1[[#This Row],[Students Per Summer]], 0)</f>
        <v>0</v>
      </c>
      <c r="AF396" s="15">
        <v>0</v>
      </c>
      <c r="AG396" s="15">
        <f>IF(Table1[[#This Row],[Sustainability Check 1 (2017-2018) Status]]="Continued", Table1[[#This Row],[Students Per Fall]], 0)</f>
        <v>0</v>
      </c>
      <c r="AH396" s="15">
        <v>0</v>
      </c>
      <c r="AI396" s="15">
        <v>0</v>
      </c>
      <c r="AJ396" s="15">
        <v>0</v>
      </c>
      <c r="AK396" s="15">
        <v>0</v>
      </c>
      <c r="AL396" s="20">
        <f t="shared" si="280"/>
        <v>0</v>
      </c>
      <c r="AM396" s="15">
        <v>0</v>
      </c>
      <c r="AN396" s="15">
        <v>0</v>
      </c>
      <c r="AO396" s="15">
        <v>0</v>
      </c>
      <c r="AP396" s="15">
        <v>0</v>
      </c>
      <c r="AQ396" s="15">
        <v>0</v>
      </c>
      <c r="AR396" s="15">
        <v>0</v>
      </c>
      <c r="AS396" s="15">
        <v>0</v>
      </c>
      <c r="AT396" s="15">
        <v>0</v>
      </c>
      <c r="AU396" s="15">
        <v>0</v>
      </c>
      <c r="AV396" s="15">
        <v>0</v>
      </c>
      <c r="AW396" s="15">
        <v>0</v>
      </c>
      <c r="AX396" s="15">
        <v>0</v>
      </c>
      <c r="AY396" s="15">
        <v>0</v>
      </c>
      <c r="AZ396" s="15">
        <v>0</v>
      </c>
      <c r="BA396" s="15">
        <v>0</v>
      </c>
      <c r="BB396" s="15">
        <v>0</v>
      </c>
      <c r="BC396" s="13" t="s">
        <v>858</v>
      </c>
      <c r="BD396" s="15">
        <v>0</v>
      </c>
      <c r="BE396" s="15">
        <v>0</v>
      </c>
      <c r="BF396" s="15">
        <v>0</v>
      </c>
      <c r="BG396" s="15">
        <v>0</v>
      </c>
      <c r="BH396" s="15">
        <v>0</v>
      </c>
      <c r="BI396" s="15">
        <v>0</v>
      </c>
      <c r="BJ396" s="15">
        <v>0</v>
      </c>
      <c r="BK396" s="15">
        <v>0</v>
      </c>
      <c r="BL396" s="15">
        <v>0</v>
      </c>
      <c r="BM396" s="15">
        <v>0</v>
      </c>
      <c r="BN396" s="15">
        <v>0</v>
      </c>
      <c r="BO396" s="33">
        <f>Table1[[#This Row],[Summer 2018 Price Check]]*Table1[[#This Row],[Spring 2019 Students]]</f>
        <v>0</v>
      </c>
      <c r="BP396" s="16">
        <f t="shared" si="285"/>
        <v>0</v>
      </c>
      <c r="BQ396" s="20">
        <f t="shared" si="286"/>
        <v>0</v>
      </c>
      <c r="BR396" s="20" t="s">
        <v>858</v>
      </c>
      <c r="BS396" s="16">
        <f t="shared" si="301"/>
        <v>0</v>
      </c>
      <c r="BT396" s="16">
        <v>0</v>
      </c>
      <c r="BU396" s="16">
        <f t="shared" si="302"/>
        <v>0</v>
      </c>
      <c r="BV396" s="16">
        <v>0</v>
      </c>
      <c r="BW396" s="16">
        <v>0</v>
      </c>
      <c r="BX396" s="33">
        <f t="shared" si="277"/>
        <v>0</v>
      </c>
      <c r="BY396" s="13" t="s">
        <v>476</v>
      </c>
      <c r="BZ396" s="32">
        <f>IF(Table1[[#This Row],[Check 3 Status]]="Continued", Table1[[#This Row],[Check 3 Students Summer]], 0)</f>
        <v>0</v>
      </c>
      <c r="CA396" s="33">
        <f>Table1[[#This Row],[Check 3 Per Student Savings]]*BZ396</f>
        <v>0</v>
      </c>
      <c r="CB396" s="32">
        <f>IF(Table1[[#This Row],[Check 3 Status]]="Continued", Table1[[#This Row],[Check 3 Students Fall]], 0)</f>
        <v>0</v>
      </c>
      <c r="CC396" s="33">
        <f>Table1[[#This Row],[Check 3 Per Student Savings]]*CB396</f>
        <v>0</v>
      </c>
      <c r="CD396" s="15">
        <f>IF(Table1[[#This Row],[Check 3 Status]]="Continued", Table1[[#This Row],[Check 3 Students Spring]], 0)</f>
        <v>0</v>
      </c>
      <c r="CE396" s="20">
        <f>Table1[[#This Row],[Check 3 Per Student Savings]]*CD396</f>
        <v>0</v>
      </c>
      <c r="CF396" s="15">
        <f t="shared" si="287"/>
        <v>0</v>
      </c>
      <c r="CG396" s="20">
        <f t="shared" si="288"/>
        <v>0</v>
      </c>
      <c r="CH396" s="20" t="s">
        <v>858</v>
      </c>
      <c r="CI396" s="15">
        <v>0</v>
      </c>
      <c r="CJ396" s="15">
        <v>0</v>
      </c>
      <c r="CK396" s="15">
        <v>0</v>
      </c>
      <c r="CL396" s="15">
        <f t="shared" si="289"/>
        <v>0</v>
      </c>
      <c r="CM396" s="20">
        <v>0</v>
      </c>
      <c r="CN396" s="20">
        <f t="shared" si="290"/>
        <v>0</v>
      </c>
      <c r="CO396" s="15">
        <v>0</v>
      </c>
      <c r="CP396" s="20">
        <f>Table1[[#This Row],[Check 4 Per Student Savings]]*CO396</f>
        <v>0</v>
      </c>
      <c r="CQ396" s="15">
        <v>0</v>
      </c>
      <c r="CR396" s="20">
        <f>Table1[[#This Row],[Check 4 Per Student Savings]]*CQ396</f>
        <v>0</v>
      </c>
      <c r="CS396" s="15">
        <f>IF(Table1[[#This Row],[Check 4 Status]]="Continued", Table1[[#This Row],[Check 4 Students Spring]], 0)</f>
        <v>0</v>
      </c>
      <c r="CT396" s="20">
        <f>Table1[[#This Row],[Check 4 Per Student Savings]]*CS396</f>
        <v>0</v>
      </c>
      <c r="CU396" s="89">
        <f t="shared" si="291"/>
        <v>0</v>
      </c>
      <c r="CV396" s="20">
        <f t="shared" si="292"/>
        <v>0</v>
      </c>
      <c r="CW396" s="20" t="s">
        <v>858</v>
      </c>
      <c r="CX396" s="15">
        <v>0</v>
      </c>
      <c r="CY396" s="15">
        <v>0</v>
      </c>
      <c r="CZ396" s="15">
        <v>0</v>
      </c>
      <c r="DA396" s="15">
        <f t="shared" si="293"/>
        <v>0</v>
      </c>
      <c r="DB396" s="20">
        <v>0</v>
      </c>
      <c r="DC396" s="20">
        <f t="shared" si="294"/>
        <v>0</v>
      </c>
      <c r="DD396" s="23" t="s">
        <v>476</v>
      </c>
      <c r="DE396" s="15">
        <f>IF(Table1[[#This Row],[Check 5 Status]]="Continued", Table1[[#This Row],[Check 5 Students Summer]], 0)</f>
        <v>0</v>
      </c>
      <c r="DF396" s="20">
        <f>Table1[[#This Row],[Check 5 Per Student Savings]]*DE396</f>
        <v>0</v>
      </c>
      <c r="DG396" s="15">
        <f>IF(Table1[[#This Row],[Check 5 Status]]="Continued", Table1[[#This Row],[Check 5 Students Fall]], 0)</f>
        <v>0</v>
      </c>
      <c r="DH396" s="20">
        <f>Table1[[#This Row],[Check 5 Per Student Savings]]*DG396</f>
        <v>0</v>
      </c>
      <c r="DI396" s="15">
        <f>IF(Table1[[#This Row],[Check 5 Status]]="Continued", Table1[[#This Row],[Check 5 Students Spring]], 0)</f>
        <v>0</v>
      </c>
      <c r="DJ396" s="20">
        <f>Table1[[#This Row],[Check 5 Per Student Savings]]*DI396</f>
        <v>0</v>
      </c>
      <c r="DK396" s="15">
        <f t="shared" si="295"/>
        <v>0</v>
      </c>
      <c r="DL396" s="20">
        <f t="shared" si="296"/>
        <v>0</v>
      </c>
      <c r="DM396" s="20" t="s">
        <v>858</v>
      </c>
      <c r="DN396" s="15">
        <v>0</v>
      </c>
      <c r="DO396" s="15">
        <v>0</v>
      </c>
      <c r="DP396" s="15">
        <v>0</v>
      </c>
      <c r="DQ396" s="15">
        <f t="shared" si="297"/>
        <v>0</v>
      </c>
      <c r="DR396" s="20">
        <v>0</v>
      </c>
      <c r="DS396" s="20">
        <f t="shared" si="298"/>
        <v>0</v>
      </c>
      <c r="DT396" s="23" t="s">
        <v>476</v>
      </c>
      <c r="DU396" s="15">
        <f>IF(Table1[[#This Row],[Check 6 Status]]="Continued", Table1[[#This Row],[Check 6 Students Summer]], 0)</f>
        <v>0</v>
      </c>
      <c r="DV396" s="20">
        <f>Table1[[#This Row],[Check 6 Per Student Savings]]*DU396</f>
        <v>0</v>
      </c>
      <c r="DW396" s="15">
        <f>IF(Table1[[#This Row],[Check 6 Status]]="Continued", Table1[[#This Row],[Check 6 Students Fall]], 0)</f>
        <v>0</v>
      </c>
      <c r="DX396" s="20">
        <f>Table1[[#This Row],[Check 6 Per Student Savings]]*DW396</f>
        <v>0</v>
      </c>
      <c r="DY396" s="15">
        <f>IF(Table1[[#This Row],[Check 6 Status]]="Continued", Table1[[#This Row],[Check 6 Students Spring]], 0)</f>
        <v>0</v>
      </c>
      <c r="DZ396" s="20">
        <f>Table1[[#This Row],[Check 6 Per Student Savings]]*DY396</f>
        <v>0</v>
      </c>
      <c r="EA396" s="15">
        <f t="shared" si="299"/>
        <v>0</v>
      </c>
      <c r="EB396" s="20">
        <f t="shared" si="300"/>
        <v>0</v>
      </c>
      <c r="EC396"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396"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396" s="30">
        <f>Table1[[#This Row],[Grand Total Savings]]/Table1[[#This Row],[Total Award]]</f>
        <v>0</v>
      </c>
    </row>
    <row r="397" spans="1:135" ht="16.5" thickTop="1" thickBot="1" x14ac:dyDescent="0.3">
      <c r="A397" s="116" t="s">
        <v>1585</v>
      </c>
      <c r="B397" s="55" t="s">
        <v>1530</v>
      </c>
      <c r="C397" s="23" t="s">
        <v>2</v>
      </c>
      <c r="D397" s="13" t="s">
        <v>856</v>
      </c>
      <c r="E397" s="13" t="s">
        <v>534</v>
      </c>
      <c r="F397" s="52">
        <v>2800</v>
      </c>
      <c r="G397" s="23" t="s">
        <v>1578</v>
      </c>
      <c r="H397" s="13" t="s">
        <v>1586</v>
      </c>
      <c r="I397" s="35" t="s">
        <v>1587</v>
      </c>
      <c r="J397" s="13" t="s">
        <v>1588</v>
      </c>
      <c r="K397" s="13" t="s">
        <v>1589</v>
      </c>
      <c r="L397" s="28" t="s">
        <v>216</v>
      </c>
      <c r="M397" s="13" t="s">
        <v>857</v>
      </c>
      <c r="N397" s="13" t="s">
        <v>857</v>
      </c>
      <c r="O397" s="13" t="s">
        <v>857</v>
      </c>
      <c r="P397" s="128">
        <v>0</v>
      </c>
      <c r="Q397" s="15">
        <v>0</v>
      </c>
      <c r="R397" s="20">
        <v>0</v>
      </c>
      <c r="S397" s="15">
        <v>0</v>
      </c>
      <c r="T397" s="15">
        <v>0</v>
      </c>
      <c r="U397" s="15">
        <v>0</v>
      </c>
      <c r="V397" s="13" t="s">
        <v>497</v>
      </c>
      <c r="W397" s="20" t="s">
        <v>144</v>
      </c>
      <c r="X397" s="20"/>
      <c r="Y397" s="20"/>
      <c r="Z397" s="20"/>
      <c r="AA397" s="15">
        <v>0</v>
      </c>
      <c r="AB397" s="15">
        <v>0</v>
      </c>
      <c r="AC397" s="15">
        <v>0</v>
      </c>
      <c r="AD397" s="20">
        <f t="shared" si="284"/>
        <v>0</v>
      </c>
      <c r="AE397" s="15">
        <f>IF(Table1[[#This Row],[Sustainability Check 1 (2017-2018) Status]]="Continued", Table1[[#This Row],[Students Per Summer]], 0)</f>
        <v>0</v>
      </c>
      <c r="AF397" s="15">
        <v>0</v>
      </c>
      <c r="AG397" s="15">
        <f>IF(Table1[[#This Row],[Sustainability Check 1 (2017-2018) Status]]="Continued", Table1[[#This Row],[Students Per Fall]], 0)</f>
        <v>0</v>
      </c>
      <c r="AH397" s="15">
        <v>0</v>
      </c>
      <c r="AI397" s="15">
        <v>0</v>
      </c>
      <c r="AJ397" s="15">
        <v>0</v>
      </c>
      <c r="AK397" s="15">
        <v>0</v>
      </c>
      <c r="AL397" s="20">
        <f t="shared" si="280"/>
        <v>0</v>
      </c>
      <c r="AM397" s="15">
        <v>0</v>
      </c>
      <c r="AN397" s="15">
        <v>0</v>
      </c>
      <c r="AO397" s="15">
        <v>0</v>
      </c>
      <c r="AP397" s="15">
        <v>0</v>
      </c>
      <c r="AQ397" s="15">
        <v>0</v>
      </c>
      <c r="AR397" s="15">
        <v>0</v>
      </c>
      <c r="AS397" s="15">
        <v>0</v>
      </c>
      <c r="AT397" s="15">
        <v>0</v>
      </c>
      <c r="AU397" s="15">
        <v>0</v>
      </c>
      <c r="AV397" s="15">
        <v>0</v>
      </c>
      <c r="AW397" s="15">
        <v>0</v>
      </c>
      <c r="AX397" s="15">
        <v>0</v>
      </c>
      <c r="AY397" s="15">
        <v>0</v>
      </c>
      <c r="AZ397" s="15">
        <v>0</v>
      </c>
      <c r="BA397" s="15">
        <v>0</v>
      </c>
      <c r="BB397" s="15">
        <v>0</v>
      </c>
      <c r="BC397" s="13" t="s">
        <v>858</v>
      </c>
      <c r="BD397" s="15">
        <v>0</v>
      </c>
      <c r="BE397" s="15">
        <v>0</v>
      </c>
      <c r="BF397" s="15">
        <v>0</v>
      </c>
      <c r="BG397" s="15">
        <v>0</v>
      </c>
      <c r="BH397" s="15">
        <v>0</v>
      </c>
      <c r="BI397" s="15">
        <v>0</v>
      </c>
      <c r="BJ397" s="15">
        <v>0</v>
      </c>
      <c r="BK397" s="15">
        <v>0</v>
      </c>
      <c r="BL397" s="15">
        <v>0</v>
      </c>
      <c r="BM397" s="15">
        <v>0</v>
      </c>
      <c r="BN397" s="15">
        <v>0</v>
      </c>
      <c r="BO397" s="33">
        <f>Table1[[#This Row],[Summer 2018 Price Check]]*Table1[[#This Row],[Spring 2019 Students]]</f>
        <v>0</v>
      </c>
      <c r="BP397" s="16">
        <f t="shared" si="285"/>
        <v>0</v>
      </c>
      <c r="BQ397" s="20">
        <f t="shared" si="286"/>
        <v>0</v>
      </c>
      <c r="BR397" s="20" t="s">
        <v>858</v>
      </c>
      <c r="BS397" s="16">
        <f t="shared" si="301"/>
        <v>0</v>
      </c>
      <c r="BT397" s="16">
        <v>0</v>
      </c>
      <c r="BU397" s="16">
        <f t="shared" si="302"/>
        <v>0</v>
      </c>
      <c r="BV397" s="16">
        <v>0</v>
      </c>
      <c r="BW397" s="16">
        <v>0</v>
      </c>
      <c r="BX397" s="33">
        <f t="shared" si="277"/>
        <v>0</v>
      </c>
      <c r="BY397" s="13" t="s">
        <v>497</v>
      </c>
      <c r="BZ397" s="32">
        <f>IF(Table1[[#This Row],[Check 3 Status]]="Continued", Table1[[#This Row],[Check 3 Students Summer]], 0)</f>
        <v>0</v>
      </c>
      <c r="CA397" s="33">
        <f>Table1[[#This Row],[Check 3 Per Student Savings]]*BZ397</f>
        <v>0</v>
      </c>
      <c r="CB397" s="32">
        <f>IF(Table1[[#This Row],[Check 3 Status]]="Continued", Table1[[#This Row],[Check 3 Students Fall]], 0)</f>
        <v>0</v>
      </c>
      <c r="CC397" s="33">
        <f>Table1[[#This Row],[Check 3 Per Student Savings]]*CB397</f>
        <v>0</v>
      </c>
      <c r="CD397" s="15">
        <f>IF(Table1[[#This Row],[Check 3 Status]]="Continued", Table1[[#This Row],[Check 3 Students Spring]], 0)</f>
        <v>0</v>
      </c>
      <c r="CE397" s="20">
        <f>Table1[[#This Row],[Check 3 Per Student Savings]]*CD397</f>
        <v>0</v>
      </c>
      <c r="CF397" s="15">
        <f t="shared" si="287"/>
        <v>0</v>
      </c>
      <c r="CG397" s="20">
        <f t="shared" si="288"/>
        <v>0</v>
      </c>
      <c r="CH397" s="20" t="s">
        <v>858</v>
      </c>
      <c r="CI397" s="15">
        <v>0</v>
      </c>
      <c r="CJ397" s="15">
        <v>0</v>
      </c>
      <c r="CK397" s="15">
        <v>0</v>
      </c>
      <c r="CL397" s="15">
        <f t="shared" si="289"/>
        <v>0</v>
      </c>
      <c r="CM397" s="20">
        <v>0</v>
      </c>
      <c r="CN397" s="20">
        <f t="shared" si="290"/>
        <v>0</v>
      </c>
      <c r="CO397" s="15">
        <v>0</v>
      </c>
      <c r="CP397" s="20">
        <f>Table1[[#This Row],[Check 4 Per Student Savings]]*CO397</f>
        <v>0</v>
      </c>
      <c r="CQ397" s="15">
        <v>0</v>
      </c>
      <c r="CR397" s="20">
        <f>Table1[[#This Row],[Check 4 Per Student Savings]]*CQ397</f>
        <v>0</v>
      </c>
      <c r="CS397" s="15">
        <f>IF(Table1[[#This Row],[Check 4 Status]]="Continued", Table1[[#This Row],[Check 4 Students Spring]], 0)</f>
        <v>0</v>
      </c>
      <c r="CT397" s="20">
        <f>Table1[[#This Row],[Check 4 Per Student Savings]]*CS397</f>
        <v>0</v>
      </c>
      <c r="CU397" s="89">
        <f t="shared" si="291"/>
        <v>0</v>
      </c>
      <c r="CV397" s="20">
        <f t="shared" si="292"/>
        <v>0</v>
      </c>
      <c r="CW397" s="20" t="s">
        <v>858</v>
      </c>
      <c r="CX397" s="15">
        <v>0</v>
      </c>
      <c r="CY397" s="15">
        <v>0</v>
      </c>
      <c r="CZ397" s="15">
        <v>0</v>
      </c>
      <c r="DA397" s="15">
        <f t="shared" si="293"/>
        <v>0</v>
      </c>
      <c r="DB397" s="20">
        <v>0</v>
      </c>
      <c r="DC397" s="20">
        <f t="shared" si="294"/>
        <v>0</v>
      </c>
      <c r="DD397" s="23" t="s">
        <v>1578</v>
      </c>
      <c r="DE397" s="15">
        <f>IF(Table1[[#This Row],[Check 5 Status]]="Continued", Table1[[#This Row],[Check 5 Students Summer]], 0)</f>
        <v>0</v>
      </c>
      <c r="DF397" s="20">
        <f>Table1[[#This Row],[Check 5 Per Student Savings]]*DE397</f>
        <v>0</v>
      </c>
      <c r="DG397" s="15">
        <f>IF(Table1[[#This Row],[Check 5 Status]]="Continued", Table1[[#This Row],[Check 5 Students Fall]], 0)</f>
        <v>0</v>
      </c>
      <c r="DH397" s="20">
        <f>Table1[[#This Row],[Check 5 Per Student Savings]]*DG397</f>
        <v>0</v>
      </c>
      <c r="DI397" s="15">
        <f>IF(Table1[[#This Row],[Check 5 Status]]="Continued", Table1[[#This Row],[Check 5 Students Spring]], 0)</f>
        <v>0</v>
      </c>
      <c r="DJ397" s="20">
        <f>Table1[[#This Row],[Check 5 Per Student Savings]]*DI397</f>
        <v>0</v>
      </c>
      <c r="DK397" s="15">
        <f t="shared" si="295"/>
        <v>0</v>
      </c>
      <c r="DL397" s="20">
        <f t="shared" si="296"/>
        <v>0</v>
      </c>
      <c r="DM397" s="20" t="s">
        <v>858</v>
      </c>
      <c r="DN397" s="15">
        <v>0</v>
      </c>
      <c r="DO397" s="15">
        <v>0</v>
      </c>
      <c r="DP397" s="15">
        <v>0</v>
      </c>
      <c r="DQ397" s="15">
        <f t="shared" si="297"/>
        <v>0</v>
      </c>
      <c r="DR397" s="20">
        <v>0</v>
      </c>
      <c r="DS397" s="20">
        <f t="shared" si="298"/>
        <v>0</v>
      </c>
      <c r="DT397" s="23" t="s">
        <v>1578</v>
      </c>
      <c r="DU397" s="15">
        <f>IF(Table1[[#This Row],[Check 6 Status]]="Continued", Table1[[#This Row],[Check 6 Students Summer]], 0)</f>
        <v>0</v>
      </c>
      <c r="DV397" s="20">
        <f>Table1[[#This Row],[Check 6 Per Student Savings]]*DU397</f>
        <v>0</v>
      </c>
      <c r="DW397" s="15">
        <f>IF(Table1[[#This Row],[Check 6 Status]]="Continued", Table1[[#This Row],[Check 6 Students Fall]], 0)</f>
        <v>0</v>
      </c>
      <c r="DX397" s="20">
        <f>Table1[[#This Row],[Check 6 Per Student Savings]]*DW397</f>
        <v>0</v>
      </c>
      <c r="DY397" s="15">
        <f>IF(Table1[[#This Row],[Check 6 Status]]="Continued", Table1[[#This Row],[Check 6 Students Spring]], 0)</f>
        <v>0</v>
      </c>
      <c r="DZ397" s="20">
        <f>Table1[[#This Row],[Check 6 Per Student Savings]]*DY397</f>
        <v>0</v>
      </c>
      <c r="EA397" s="15">
        <f t="shared" si="299"/>
        <v>0</v>
      </c>
      <c r="EB397" s="20">
        <f t="shared" si="300"/>
        <v>0</v>
      </c>
      <c r="EC397"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397"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397" s="30">
        <f>Table1[[#This Row],[Grand Total Savings]]/Table1[[#This Row],[Total Award]]</f>
        <v>0</v>
      </c>
    </row>
    <row r="398" spans="1:135" ht="16.5" thickTop="1" thickBot="1" x14ac:dyDescent="0.3">
      <c r="A398" s="116" t="s">
        <v>1590</v>
      </c>
      <c r="B398" s="55" t="s">
        <v>1530</v>
      </c>
      <c r="C398" s="23" t="s">
        <v>2</v>
      </c>
      <c r="D398" s="13" t="s">
        <v>856</v>
      </c>
      <c r="E398" s="13" t="s">
        <v>381</v>
      </c>
      <c r="F398" s="52">
        <v>4800</v>
      </c>
      <c r="G398" s="23" t="s">
        <v>476</v>
      </c>
      <c r="H398" s="13" t="s">
        <v>1591</v>
      </c>
      <c r="I398" s="13" t="s">
        <v>1592</v>
      </c>
      <c r="J398" s="13" t="s">
        <v>446</v>
      </c>
      <c r="K398" s="13" t="s">
        <v>447</v>
      </c>
      <c r="L398" s="28" t="s">
        <v>448</v>
      </c>
      <c r="M398" s="13" t="s">
        <v>857</v>
      </c>
      <c r="N398" s="13" t="s">
        <v>857</v>
      </c>
      <c r="O398" s="13" t="s">
        <v>857</v>
      </c>
      <c r="P398" s="128">
        <v>0</v>
      </c>
      <c r="Q398" s="15">
        <v>0</v>
      </c>
      <c r="R398" s="20">
        <v>0</v>
      </c>
      <c r="S398" s="15">
        <v>0</v>
      </c>
      <c r="T398" s="15">
        <v>0</v>
      </c>
      <c r="U398" s="15">
        <v>0</v>
      </c>
      <c r="V398" s="13" t="s">
        <v>476</v>
      </c>
      <c r="W398" s="20" t="s">
        <v>144</v>
      </c>
      <c r="X398" s="20"/>
      <c r="Y398" s="20"/>
      <c r="Z398" s="20"/>
      <c r="AA398" s="15">
        <v>0</v>
      </c>
      <c r="AB398" s="15">
        <v>0</v>
      </c>
      <c r="AC398" s="15">
        <v>0</v>
      </c>
      <c r="AD398" s="20">
        <f t="shared" si="284"/>
        <v>0</v>
      </c>
      <c r="AE398" s="15">
        <f>IF(Table1[[#This Row],[Sustainability Check 1 (2017-2018) Status]]="Continued", Table1[[#This Row],[Students Per Summer]], 0)</f>
        <v>0</v>
      </c>
      <c r="AF398" s="15">
        <v>0</v>
      </c>
      <c r="AG398" s="15">
        <f>IF(Table1[[#This Row],[Sustainability Check 1 (2017-2018) Status]]="Continued", Table1[[#This Row],[Students Per Fall]], 0)</f>
        <v>0</v>
      </c>
      <c r="AH398" s="15">
        <v>0</v>
      </c>
      <c r="AI398" s="15">
        <v>0</v>
      </c>
      <c r="AJ398" s="15">
        <v>0</v>
      </c>
      <c r="AK398" s="15">
        <v>0</v>
      </c>
      <c r="AL398" s="20">
        <f t="shared" si="280"/>
        <v>0</v>
      </c>
      <c r="AM398" s="15">
        <v>0</v>
      </c>
      <c r="AN398" s="15">
        <v>0</v>
      </c>
      <c r="AO398" s="15">
        <v>0</v>
      </c>
      <c r="AP398" s="15">
        <v>0</v>
      </c>
      <c r="AQ398" s="15">
        <v>0</v>
      </c>
      <c r="AR398" s="15">
        <v>0</v>
      </c>
      <c r="AS398" s="15">
        <v>0</v>
      </c>
      <c r="AT398" s="15">
        <v>0</v>
      </c>
      <c r="AU398" s="15">
        <v>0</v>
      </c>
      <c r="AV398" s="15">
        <v>0</v>
      </c>
      <c r="AW398" s="15">
        <v>0</v>
      </c>
      <c r="AX398" s="15">
        <v>0</v>
      </c>
      <c r="AY398" s="15">
        <v>0</v>
      </c>
      <c r="AZ398" s="15">
        <v>0</v>
      </c>
      <c r="BA398" s="15">
        <v>0</v>
      </c>
      <c r="BB398" s="15">
        <v>0</v>
      </c>
      <c r="BC398" s="13" t="s">
        <v>858</v>
      </c>
      <c r="BD398" s="15">
        <v>0</v>
      </c>
      <c r="BE398" s="15">
        <v>0</v>
      </c>
      <c r="BF398" s="15">
        <v>0</v>
      </c>
      <c r="BG398" s="15">
        <v>0</v>
      </c>
      <c r="BH398" s="15">
        <v>0</v>
      </c>
      <c r="BI398" s="15">
        <v>0</v>
      </c>
      <c r="BJ398" s="15">
        <v>0</v>
      </c>
      <c r="BK398" s="15">
        <v>0</v>
      </c>
      <c r="BL398" s="15">
        <v>0</v>
      </c>
      <c r="BM398" s="15">
        <v>0</v>
      </c>
      <c r="BN398" s="15">
        <v>0</v>
      </c>
      <c r="BO398" s="33">
        <f>Table1[[#This Row],[Summer 2018 Price Check]]*Table1[[#This Row],[Spring 2019 Students]]</f>
        <v>0</v>
      </c>
      <c r="BP398" s="16">
        <f t="shared" si="285"/>
        <v>0</v>
      </c>
      <c r="BQ398" s="20">
        <f t="shared" si="286"/>
        <v>0</v>
      </c>
      <c r="BR398" s="20" t="s">
        <v>858</v>
      </c>
      <c r="BS398" s="16">
        <f t="shared" si="301"/>
        <v>0</v>
      </c>
      <c r="BT398" s="16">
        <v>0</v>
      </c>
      <c r="BU398" s="16">
        <f t="shared" si="302"/>
        <v>0</v>
      </c>
      <c r="BV398" s="16">
        <v>0</v>
      </c>
      <c r="BW398" s="16">
        <v>0</v>
      </c>
      <c r="BX398" s="33">
        <f t="shared" si="277"/>
        <v>0</v>
      </c>
      <c r="BY398" s="13" t="s">
        <v>476</v>
      </c>
      <c r="BZ398" s="32">
        <f>IF(Table1[[#This Row],[Check 3 Status]]="Continued", Table1[[#This Row],[Check 3 Students Summer]], 0)</f>
        <v>0</v>
      </c>
      <c r="CA398" s="33">
        <f>Table1[[#This Row],[Check 3 Per Student Savings]]*BZ398</f>
        <v>0</v>
      </c>
      <c r="CB398" s="32">
        <f>IF(Table1[[#This Row],[Check 3 Status]]="Continued", Table1[[#This Row],[Check 3 Students Fall]], 0)</f>
        <v>0</v>
      </c>
      <c r="CC398" s="33">
        <f>Table1[[#This Row],[Check 3 Per Student Savings]]*CB398</f>
        <v>0</v>
      </c>
      <c r="CD398" s="15">
        <f>IF(Table1[[#This Row],[Check 3 Status]]="Continued", Table1[[#This Row],[Check 3 Students Spring]], 0)</f>
        <v>0</v>
      </c>
      <c r="CE398" s="20">
        <f>Table1[[#This Row],[Check 3 Per Student Savings]]*CD398</f>
        <v>0</v>
      </c>
      <c r="CF398" s="15">
        <f t="shared" si="287"/>
        <v>0</v>
      </c>
      <c r="CG398" s="20">
        <f t="shared" si="288"/>
        <v>0</v>
      </c>
      <c r="CH398" s="20" t="s">
        <v>858</v>
      </c>
      <c r="CI398" s="15">
        <v>0</v>
      </c>
      <c r="CJ398" s="15">
        <v>0</v>
      </c>
      <c r="CK398" s="15">
        <v>0</v>
      </c>
      <c r="CL398" s="15">
        <f t="shared" si="289"/>
        <v>0</v>
      </c>
      <c r="CM398" s="20">
        <v>0</v>
      </c>
      <c r="CN398" s="20">
        <f t="shared" si="290"/>
        <v>0</v>
      </c>
      <c r="CO398" s="15">
        <v>0</v>
      </c>
      <c r="CP398" s="20">
        <f>Table1[[#This Row],[Check 4 Per Student Savings]]*CO398</f>
        <v>0</v>
      </c>
      <c r="CQ398" s="15">
        <v>0</v>
      </c>
      <c r="CR398" s="20">
        <f>Table1[[#This Row],[Check 4 Per Student Savings]]*CQ398</f>
        <v>0</v>
      </c>
      <c r="CS398" s="15">
        <f>IF(Table1[[#This Row],[Check 4 Status]]="Continued", Table1[[#This Row],[Check 4 Students Spring]], 0)</f>
        <v>0</v>
      </c>
      <c r="CT398" s="20">
        <f>Table1[[#This Row],[Check 4 Per Student Savings]]*CS398</f>
        <v>0</v>
      </c>
      <c r="CU398" s="89">
        <f t="shared" si="291"/>
        <v>0</v>
      </c>
      <c r="CV398" s="20">
        <f t="shared" si="292"/>
        <v>0</v>
      </c>
      <c r="CW398" s="20" t="s">
        <v>858</v>
      </c>
      <c r="CX398" s="15">
        <v>0</v>
      </c>
      <c r="CY398" s="15">
        <v>0</v>
      </c>
      <c r="CZ398" s="15">
        <v>0</v>
      </c>
      <c r="DA398" s="15">
        <f t="shared" si="293"/>
        <v>0</v>
      </c>
      <c r="DB398" s="20">
        <v>0</v>
      </c>
      <c r="DC398" s="20">
        <f t="shared" si="294"/>
        <v>0</v>
      </c>
      <c r="DD398" s="23" t="s">
        <v>476</v>
      </c>
      <c r="DE398" s="15">
        <f>IF(Table1[[#This Row],[Check 5 Status]]="Continued", Table1[[#This Row],[Check 5 Students Summer]], 0)</f>
        <v>0</v>
      </c>
      <c r="DF398" s="20">
        <f>Table1[[#This Row],[Check 5 Per Student Savings]]*DE398</f>
        <v>0</v>
      </c>
      <c r="DG398" s="15">
        <f>IF(Table1[[#This Row],[Check 5 Status]]="Continued", Table1[[#This Row],[Check 5 Students Fall]], 0)</f>
        <v>0</v>
      </c>
      <c r="DH398" s="20">
        <f>Table1[[#This Row],[Check 5 Per Student Savings]]*DG398</f>
        <v>0</v>
      </c>
      <c r="DI398" s="15">
        <f>IF(Table1[[#This Row],[Check 5 Status]]="Continued", Table1[[#This Row],[Check 5 Students Spring]], 0)</f>
        <v>0</v>
      </c>
      <c r="DJ398" s="20">
        <f>Table1[[#This Row],[Check 5 Per Student Savings]]*DI398</f>
        <v>0</v>
      </c>
      <c r="DK398" s="15">
        <f t="shared" si="295"/>
        <v>0</v>
      </c>
      <c r="DL398" s="20">
        <f t="shared" si="296"/>
        <v>0</v>
      </c>
      <c r="DM398" s="20" t="s">
        <v>858</v>
      </c>
      <c r="DN398" s="15">
        <v>0</v>
      </c>
      <c r="DO398" s="15">
        <v>0</v>
      </c>
      <c r="DP398" s="15">
        <v>0</v>
      </c>
      <c r="DQ398" s="15">
        <f t="shared" si="297"/>
        <v>0</v>
      </c>
      <c r="DR398" s="20">
        <v>0</v>
      </c>
      <c r="DS398" s="20">
        <f t="shared" si="298"/>
        <v>0</v>
      </c>
      <c r="DT398" s="23" t="s">
        <v>476</v>
      </c>
      <c r="DU398" s="15">
        <f>IF(Table1[[#This Row],[Check 6 Status]]="Continued", Table1[[#This Row],[Check 6 Students Summer]], 0)</f>
        <v>0</v>
      </c>
      <c r="DV398" s="20">
        <f>Table1[[#This Row],[Check 6 Per Student Savings]]*DU398</f>
        <v>0</v>
      </c>
      <c r="DW398" s="15">
        <f>IF(Table1[[#This Row],[Check 6 Status]]="Continued", Table1[[#This Row],[Check 6 Students Fall]], 0)</f>
        <v>0</v>
      </c>
      <c r="DX398" s="20">
        <f>Table1[[#This Row],[Check 6 Per Student Savings]]*DW398</f>
        <v>0</v>
      </c>
      <c r="DY398" s="15">
        <f>IF(Table1[[#This Row],[Check 6 Status]]="Continued", Table1[[#This Row],[Check 6 Students Spring]], 0)</f>
        <v>0</v>
      </c>
      <c r="DZ398" s="20">
        <f>Table1[[#This Row],[Check 6 Per Student Savings]]*DY398</f>
        <v>0</v>
      </c>
      <c r="EA398" s="15">
        <f t="shared" si="299"/>
        <v>0</v>
      </c>
      <c r="EB398" s="20">
        <f t="shared" si="300"/>
        <v>0</v>
      </c>
      <c r="EC398"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398"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398" s="30">
        <f>Table1[[#This Row],[Grand Total Savings]]/Table1[[#This Row],[Total Award]]</f>
        <v>0</v>
      </c>
    </row>
    <row r="399" spans="1:135" ht="16.5" thickTop="1" thickBot="1" x14ac:dyDescent="0.3">
      <c r="A399" s="116" t="s">
        <v>1593</v>
      </c>
      <c r="B399" s="55" t="s">
        <v>1530</v>
      </c>
      <c r="C399" s="23" t="s">
        <v>2</v>
      </c>
      <c r="D399" s="13" t="s">
        <v>856</v>
      </c>
      <c r="E399" s="13" t="s">
        <v>279</v>
      </c>
      <c r="F399" s="52">
        <v>4800</v>
      </c>
      <c r="G399" s="23" t="s">
        <v>497</v>
      </c>
      <c r="H399" s="13" t="s">
        <v>1594</v>
      </c>
      <c r="I399" s="13" t="s">
        <v>1595</v>
      </c>
      <c r="J399" s="13" t="s">
        <v>1596</v>
      </c>
      <c r="K399" s="13" t="s">
        <v>1597</v>
      </c>
      <c r="L399" s="28" t="s">
        <v>162</v>
      </c>
      <c r="M399" s="13" t="s">
        <v>857</v>
      </c>
      <c r="N399" s="13" t="s">
        <v>857</v>
      </c>
      <c r="O399" s="13" t="s">
        <v>857</v>
      </c>
      <c r="P399" s="128">
        <v>0</v>
      </c>
      <c r="Q399" s="15">
        <v>0</v>
      </c>
      <c r="R399" s="20">
        <v>0</v>
      </c>
      <c r="S399" s="15">
        <v>0</v>
      </c>
      <c r="T399" s="15">
        <v>0</v>
      </c>
      <c r="U399" s="15">
        <v>0</v>
      </c>
      <c r="V399" s="13" t="s">
        <v>476</v>
      </c>
      <c r="W399" s="20" t="s">
        <v>144</v>
      </c>
      <c r="X399" s="20"/>
      <c r="Y399" s="20"/>
      <c r="Z399" s="20"/>
      <c r="AA399" s="15">
        <v>0</v>
      </c>
      <c r="AB399" s="15">
        <v>0</v>
      </c>
      <c r="AC399" s="15">
        <v>0</v>
      </c>
      <c r="AD399" s="20">
        <f t="shared" si="284"/>
        <v>0</v>
      </c>
      <c r="AE399" s="15">
        <f>IF(Table1[[#This Row],[Sustainability Check 1 (2017-2018) Status]]="Continued", Table1[[#This Row],[Students Per Summer]], 0)</f>
        <v>0</v>
      </c>
      <c r="AF399" s="15">
        <v>0</v>
      </c>
      <c r="AG399" s="15">
        <f>IF(Table1[[#This Row],[Sustainability Check 1 (2017-2018) Status]]="Continued", Table1[[#This Row],[Students Per Fall]], 0)</f>
        <v>0</v>
      </c>
      <c r="AH399" s="15">
        <v>0</v>
      </c>
      <c r="AI399" s="15">
        <v>0</v>
      </c>
      <c r="AJ399" s="15">
        <v>0</v>
      </c>
      <c r="AK399" s="15">
        <v>0</v>
      </c>
      <c r="AL399" s="20">
        <f t="shared" si="280"/>
        <v>0</v>
      </c>
      <c r="AM399" s="15">
        <v>0</v>
      </c>
      <c r="AN399" s="15">
        <v>0</v>
      </c>
      <c r="AO399" s="15">
        <v>0</v>
      </c>
      <c r="AP399" s="15">
        <v>0</v>
      </c>
      <c r="AQ399" s="15">
        <v>0</v>
      </c>
      <c r="AR399" s="15">
        <v>0</v>
      </c>
      <c r="AS399" s="15">
        <v>0</v>
      </c>
      <c r="AT399" s="15">
        <v>0</v>
      </c>
      <c r="AU399" s="15">
        <v>0</v>
      </c>
      <c r="AV399" s="15">
        <v>0</v>
      </c>
      <c r="AW399" s="15">
        <v>0</v>
      </c>
      <c r="AX399" s="15">
        <v>0</v>
      </c>
      <c r="AY399" s="15">
        <v>0</v>
      </c>
      <c r="AZ399" s="15">
        <v>0</v>
      </c>
      <c r="BA399" s="15">
        <v>0</v>
      </c>
      <c r="BB399" s="15">
        <v>0</v>
      </c>
      <c r="BC399" s="13" t="s">
        <v>858</v>
      </c>
      <c r="BD399" s="15">
        <v>0</v>
      </c>
      <c r="BE399" s="15">
        <v>0</v>
      </c>
      <c r="BF399" s="15">
        <v>0</v>
      </c>
      <c r="BG399" s="15">
        <v>0</v>
      </c>
      <c r="BH399" s="15">
        <v>0</v>
      </c>
      <c r="BI399" s="15">
        <v>0</v>
      </c>
      <c r="BJ399" s="15">
        <v>0</v>
      </c>
      <c r="BK399" s="15">
        <v>0</v>
      </c>
      <c r="BL399" s="15">
        <v>0</v>
      </c>
      <c r="BM399" s="15">
        <v>0</v>
      </c>
      <c r="BN399" s="15">
        <v>0</v>
      </c>
      <c r="BO399" s="33">
        <f>Table1[[#This Row],[Summer 2018 Price Check]]*Table1[[#This Row],[Spring 2019 Students]]</f>
        <v>0</v>
      </c>
      <c r="BP399" s="16">
        <f t="shared" si="285"/>
        <v>0</v>
      </c>
      <c r="BQ399" s="20">
        <f t="shared" si="286"/>
        <v>0</v>
      </c>
      <c r="BR399" s="20" t="s">
        <v>858</v>
      </c>
      <c r="BS399" s="16">
        <f t="shared" si="301"/>
        <v>0</v>
      </c>
      <c r="BT399" s="16">
        <v>0</v>
      </c>
      <c r="BU399" s="16">
        <f t="shared" si="302"/>
        <v>0</v>
      </c>
      <c r="BV399" s="16">
        <v>0</v>
      </c>
      <c r="BW399" s="16">
        <v>0</v>
      </c>
      <c r="BX399" s="33">
        <f t="shared" si="277"/>
        <v>0</v>
      </c>
      <c r="BY399" s="13" t="s">
        <v>476</v>
      </c>
      <c r="BZ399" s="32">
        <f>IF(Table1[[#This Row],[Check 3 Status]]="Continued", Table1[[#This Row],[Check 3 Students Summer]], 0)</f>
        <v>0</v>
      </c>
      <c r="CA399" s="33">
        <f>Table1[[#This Row],[Check 3 Per Student Savings]]*BZ399</f>
        <v>0</v>
      </c>
      <c r="CB399" s="32">
        <f>IF(Table1[[#This Row],[Check 3 Status]]="Continued", Table1[[#This Row],[Check 3 Students Fall]], 0)</f>
        <v>0</v>
      </c>
      <c r="CC399" s="33">
        <f>Table1[[#This Row],[Check 3 Per Student Savings]]*CB399</f>
        <v>0</v>
      </c>
      <c r="CD399" s="15">
        <f>IF(Table1[[#This Row],[Check 3 Status]]="Continued", Table1[[#This Row],[Check 3 Students Spring]], 0)</f>
        <v>0</v>
      </c>
      <c r="CE399" s="20">
        <f>Table1[[#This Row],[Check 3 Per Student Savings]]*CD399</f>
        <v>0</v>
      </c>
      <c r="CF399" s="15">
        <f t="shared" si="287"/>
        <v>0</v>
      </c>
      <c r="CG399" s="20">
        <f t="shared" si="288"/>
        <v>0</v>
      </c>
      <c r="CH399" s="20" t="s">
        <v>858</v>
      </c>
      <c r="CI399" s="15">
        <v>0</v>
      </c>
      <c r="CJ399" s="15">
        <v>0</v>
      </c>
      <c r="CK399" s="15">
        <v>0</v>
      </c>
      <c r="CL399" s="15">
        <f t="shared" si="289"/>
        <v>0</v>
      </c>
      <c r="CM399" s="20">
        <v>0</v>
      </c>
      <c r="CN399" s="20">
        <f t="shared" si="290"/>
        <v>0</v>
      </c>
      <c r="CO399" s="15">
        <v>0</v>
      </c>
      <c r="CP399" s="20">
        <f>Table1[[#This Row],[Check 4 Per Student Savings]]*CO399</f>
        <v>0</v>
      </c>
      <c r="CQ399" s="15">
        <v>0</v>
      </c>
      <c r="CR399" s="20">
        <f>Table1[[#This Row],[Check 4 Per Student Savings]]*CQ399</f>
        <v>0</v>
      </c>
      <c r="CS399" s="15">
        <f>IF(Table1[[#This Row],[Check 4 Status]]="Continued", Table1[[#This Row],[Check 4 Students Spring]], 0)</f>
        <v>0</v>
      </c>
      <c r="CT399" s="20">
        <f>Table1[[#This Row],[Check 4 Per Student Savings]]*CS399</f>
        <v>0</v>
      </c>
      <c r="CU399" s="89">
        <f t="shared" si="291"/>
        <v>0</v>
      </c>
      <c r="CV399" s="20">
        <f t="shared" si="292"/>
        <v>0</v>
      </c>
      <c r="CW399" s="20" t="s">
        <v>858</v>
      </c>
      <c r="CX399" s="15">
        <v>0</v>
      </c>
      <c r="CY399" s="15">
        <v>0</v>
      </c>
      <c r="CZ399" s="15">
        <v>0</v>
      </c>
      <c r="DA399" s="15">
        <f t="shared" si="293"/>
        <v>0</v>
      </c>
      <c r="DB399" s="20">
        <v>0</v>
      </c>
      <c r="DC399" s="20">
        <f t="shared" si="294"/>
        <v>0</v>
      </c>
      <c r="DD399" s="23" t="s">
        <v>497</v>
      </c>
      <c r="DE399" s="15">
        <f>IF(Table1[[#This Row],[Check 5 Status]]="Continued", Table1[[#This Row],[Check 5 Students Summer]], 0)</f>
        <v>0</v>
      </c>
      <c r="DF399" s="20">
        <f>Table1[[#This Row],[Check 5 Per Student Savings]]*DE399</f>
        <v>0</v>
      </c>
      <c r="DG399" s="15">
        <f>IF(Table1[[#This Row],[Check 5 Status]]="Continued", Table1[[#This Row],[Check 5 Students Fall]], 0)</f>
        <v>0</v>
      </c>
      <c r="DH399" s="20">
        <f>Table1[[#This Row],[Check 5 Per Student Savings]]*DG399</f>
        <v>0</v>
      </c>
      <c r="DI399" s="15">
        <f>IF(Table1[[#This Row],[Check 5 Status]]="Continued", Table1[[#This Row],[Check 5 Students Spring]], 0)</f>
        <v>0</v>
      </c>
      <c r="DJ399" s="20">
        <f>Table1[[#This Row],[Check 5 Per Student Savings]]*DI399</f>
        <v>0</v>
      </c>
      <c r="DK399" s="15">
        <f t="shared" si="295"/>
        <v>0</v>
      </c>
      <c r="DL399" s="20">
        <f t="shared" si="296"/>
        <v>0</v>
      </c>
      <c r="DM399" s="20" t="s">
        <v>858</v>
      </c>
      <c r="DN399" s="15">
        <v>0</v>
      </c>
      <c r="DO399" s="15">
        <v>0</v>
      </c>
      <c r="DP399" s="15">
        <v>0</v>
      </c>
      <c r="DQ399" s="15">
        <f t="shared" si="297"/>
        <v>0</v>
      </c>
      <c r="DR399" s="20">
        <v>0</v>
      </c>
      <c r="DS399" s="20">
        <f t="shared" si="298"/>
        <v>0</v>
      </c>
      <c r="DT399" s="23" t="s">
        <v>497</v>
      </c>
      <c r="DU399" s="15">
        <f>IF(Table1[[#This Row],[Check 6 Status]]="Continued", Table1[[#This Row],[Check 6 Students Summer]], 0)</f>
        <v>0</v>
      </c>
      <c r="DV399" s="20">
        <f>Table1[[#This Row],[Check 6 Per Student Savings]]*DU399</f>
        <v>0</v>
      </c>
      <c r="DW399" s="15">
        <f>IF(Table1[[#This Row],[Check 6 Status]]="Continued", Table1[[#This Row],[Check 6 Students Fall]], 0)</f>
        <v>0</v>
      </c>
      <c r="DX399" s="20">
        <f>Table1[[#This Row],[Check 6 Per Student Savings]]*DW399</f>
        <v>0</v>
      </c>
      <c r="DY399" s="15">
        <f>IF(Table1[[#This Row],[Check 6 Status]]="Continued", Table1[[#This Row],[Check 6 Students Spring]], 0)</f>
        <v>0</v>
      </c>
      <c r="DZ399" s="20">
        <f>Table1[[#This Row],[Check 6 Per Student Savings]]*DY399</f>
        <v>0</v>
      </c>
      <c r="EA399" s="15">
        <f t="shared" si="299"/>
        <v>0</v>
      </c>
      <c r="EB399" s="20">
        <f t="shared" si="300"/>
        <v>0</v>
      </c>
      <c r="EC399"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399"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399" s="30">
        <f>Table1[[#This Row],[Grand Total Savings]]/Table1[[#This Row],[Total Award]]</f>
        <v>0</v>
      </c>
    </row>
    <row r="400" spans="1:135" ht="16.5" thickTop="1" thickBot="1" x14ac:dyDescent="0.3">
      <c r="A400" s="116" t="s">
        <v>1598</v>
      </c>
      <c r="B400" s="55" t="s">
        <v>1530</v>
      </c>
      <c r="C400" s="23" t="s">
        <v>2</v>
      </c>
      <c r="D400" s="13" t="s">
        <v>856</v>
      </c>
      <c r="E400" s="124" t="s">
        <v>147</v>
      </c>
      <c r="F400" s="52">
        <v>4800</v>
      </c>
      <c r="G400" s="23" t="s">
        <v>497</v>
      </c>
      <c r="H400" s="13" t="s">
        <v>815</v>
      </c>
      <c r="I400" s="13" t="s">
        <v>816</v>
      </c>
      <c r="J400" s="13" t="s">
        <v>1599</v>
      </c>
      <c r="K400" s="13" t="s">
        <v>1600</v>
      </c>
      <c r="L400" s="28" t="s">
        <v>188</v>
      </c>
      <c r="M400" s="13" t="s">
        <v>857</v>
      </c>
      <c r="N400" s="13" t="s">
        <v>857</v>
      </c>
      <c r="O400" s="13" t="s">
        <v>857</v>
      </c>
      <c r="P400" s="128">
        <v>0</v>
      </c>
      <c r="Q400" s="15">
        <v>0</v>
      </c>
      <c r="R400" s="131">
        <v>0</v>
      </c>
      <c r="S400" s="15">
        <v>0</v>
      </c>
      <c r="T400" s="15">
        <v>0</v>
      </c>
      <c r="U400" s="15">
        <v>0</v>
      </c>
      <c r="V400" s="13" t="s">
        <v>497</v>
      </c>
      <c r="W400" s="20" t="s">
        <v>144</v>
      </c>
      <c r="X400" s="20"/>
      <c r="Y400" s="20"/>
      <c r="Z400" s="20"/>
      <c r="AA400" s="15">
        <v>0</v>
      </c>
      <c r="AB400" s="15">
        <v>0</v>
      </c>
      <c r="AC400" s="15">
        <v>0</v>
      </c>
      <c r="AD400" s="20">
        <f t="shared" si="284"/>
        <v>0</v>
      </c>
      <c r="AE400" s="15">
        <f>IF(Table1[[#This Row],[Sustainability Check 1 (2017-2018) Status]]="Continued", Table1[[#This Row],[Students Per Summer]], 0)</f>
        <v>0</v>
      </c>
      <c r="AF400" s="15">
        <v>0</v>
      </c>
      <c r="AG400" s="15">
        <f>IF(Table1[[#This Row],[Sustainability Check 1 (2017-2018) Status]]="Continued", Table1[[#This Row],[Students Per Fall]], 0)</f>
        <v>0</v>
      </c>
      <c r="AH400" s="15">
        <v>0</v>
      </c>
      <c r="AI400" s="15">
        <v>0</v>
      </c>
      <c r="AJ400" s="15">
        <v>0</v>
      </c>
      <c r="AK400" s="15">
        <v>0</v>
      </c>
      <c r="AL400" s="20">
        <f t="shared" si="280"/>
        <v>0</v>
      </c>
      <c r="AM400" s="15">
        <v>0</v>
      </c>
      <c r="AN400" s="15">
        <v>0</v>
      </c>
      <c r="AO400" s="15">
        <v>0</v>
      </c>
      <c r="AP400" s="15">
        <v>0</v>
      </c>
      <c r="AQ400" s="15">
        <v>0</v>
      </c>
      <c r="AR400" s="15">
        <v>0</v>
      </c>
      <c r="AS400" s="15">
        <v>0</v>
      </c>
      <c r="AT400" s="15">
        <v>0</v>
      </c>
      <c r="AU400" s="15">
        <v>0</v>
      </c>
      <c r="AV400" s="15">
        <v>0</v>
      </c>
      <c r="AW400" s="15">
        <v>0</v>
      </c>
      <c r="AX400" s="15">
        <v>0</v>
      </c>
      <c r="AY400" s="15">
        <v>0</v>
      </c>
      <c r="AZ400" s="15">
        <v>0</v>
      </c>
      <c r="BA400" s="15">
        <v>0</v>
      </c>
      <c r="BB400" s="15">
        <v>0</v>
      </c>
      <c r="BC400" s="13" t="s">
        <v>858</v>
      </c>
      <c r="BD400" s="15">
        <v>0</v>
      </c>
      <c r="BE400" s="15">
        <v>0</v>
      </c>
      <c r="BF400" s="15">
        <v>0</v>
      </c>
      <c r="BG400" s="15">
        <v>0</v>
      </c>
      <c r="BH400" s="15">
        <v>0</v>
      </c>
      <c r="BI400" s="15">
        <v>0</v>
      </c>
      <c r="BJ400" s="15">
        <v>0</v>
      </c>
      <c r="BK400" s="15">
        <v>0</v>
      </c>
      <c r="BL400" s="15">
        <v>0</v>
      </c>
      <c r="BM400" s="15">
        <v>0</v>
      </c>
      <c r="BN400" s="15">
        <v>0</v>
      </c>
      <c r="BO400" s="33">
        <f>Table1[[#This Row],[Summer 2018 Price Check]]*Table1[[#This Row],[Spring 2019 Students]]</f>
        <v>0</v>
      </c>
      <c r="BP400" s="16">
        <f t="shared" si="285"/>
        <v>0</v>
      </c>
      <c r="BQ400" s="20">
        <f t="shared" si="286"/>
        <v>0</v>
      </c>
      <c r="BR400" s="20" t="s">
        <v>858</v>
      </c>
      <c r="BS400" s="16">
        <f t="shared" si="301"/>
        <v>0</v>
      </c>
      <c r="BT400" s="16">
        <v>0</v>
      </c>
      <c r="BU400" s="16">
        <f t="shared" si="302"/>
        <v>0</v>
      </c>
      <c r="BV400" s="16">
        <v>0</v>
      </c>
      <c r="BW400" s="136">
        <v>0</v>
      </c>
      <c r="BX400" s="33">
        <f t="shared" si="277"/>
        <v>0</v>
      </c>
      <c r="BY400" s="13" t="s">
        <v>497</v>
      </c>
      <c r="BZ400" s="32">
        <f>IF(Table1[[#This Row],[Check 3 Status]]="Continued", Table1[[#This Row],[Check 3 Students Summer]], 0)</f>
        <v>0</v>
      </c>
      <c r="CA400" s="33">
        <f>Table1[[#This Row],[Check 3 Per Student Savings]]*BZ400</f>
        <v>0</v>
      </c>
      <c r="CB400" s="32">
        <f>IF(Table1[[#This Row],[Check 3 Status]]="Continued", Table1[[#This Row],[Check 3 Students Fall]], 0)</f>
        <v>0</v>
      </c>
      <c r="CC400" s="33">
        <f>Table1[[#This Row],[Check 3 Per Student Savings]]*CB400</f>
        <v>0</v>
      </c>
      <c r="CD400" s="15">
        <f>IF(Table1[[#This Row],[Check 3 Status]]="Continued", Table1[[#This Row],[Check 3 Students Spring]], 0)</f>
        <v>0</v>
      </c>
      <c r="CE400" s="20">
        <f>Table1[[#This Row],[Check 3 Per Student Savings]]*CD400</f>
        <v>0</v>
      </c>
      <c r="CF400" s="15">
        <f t="shared" si="287"/>
        <v>0</v>
      </c>
      <c r="CG400" s="20">
        <f t="shared" si="288"/>
        <v>0</v>
      </c>
      <c r="CH400" s="20" t="s">
        <v>858</v>
      </c>
      <c r="CI400" s="15">
        <v>0</v>
      </c>
      <c r="CJ400" s="15">
        <v>0</v>
      </c>
      <c r="CK400" s="15">
        <v>0</v>
      </c>
      <c r="CL400" s="15">
        <f t="shared" si="289"/>
        <v>0</v>
      </c>
      <c r="CM400" s="20">
        <v>0</v>
      </c>
      <c r="CN400" s="20">
        <f t="shared" si="290"/>
        <v>0</v>
      </c>
      <c r="CO400" s="15">
        <v>0</v>
      </c>
      <c r="CP400" s="20">
        <f>Table1[[#This Row],[Check 4 Per Student Savings]]*CO400</f>
        <v>0</v>
      </c>
      <c r="CQ400" s="15">
        <v>0</v>
      </c>
      <c r="CR400" s="20">
        <f>Table1[[#This Row],[Check 4 Per Student Savings]]*CQ400</f>
        <v>0</v>
      </c>
      <c r="CS400" s="15">
        <f>IF(Table1[[#This Row],[Check 4 Status]]="Continued", Table1[[#This Row],[Check 4 Students Spring]], 0)</f>
        <v>0</v>
      </c>
      <c r="CT400" s="20">
        <f>Table1[[#This Row],[Check 4 Per Student Savings]]*CS400</f>
        <v>0</v>
      </c>
      <c r="CU400" s="89">
        <f t="shared" si="291"/>
        <v>0</v>
      </c>
      <c r="CV400" s="20">
        <f t="shared" si="292"/>
        <v>0</v>
      </c>
      <c r="CW400" s="20" t="s">
        <v>858</v>
      </c>
      <c r="CX400" s="15">
        <v>0</v>
      </c>
      <c r="CY400" s="15">
        <v>0</v>
      </c>
      <c r="CZ400" s="15">
        <v>0</v>
      </c>
      <c r="DA400" s="15">
        <f t="shared" si="293"/>
        <v>0</v>
      </c>
      <c r="DB400" s="20">
        <v>0</v>
      </c>
      <c r="DC400" s="20">
        <f t="shared" si="294"/>
        <v>0</v>
      </c>
      <c r="DD400" s="23" t="s">
        <v>497</v>
      </c>
      <c r="DE400" s="15">
        <f>IF(Table1[[#This Row],[Check 5 Status]]="Continued", Table1[[#This Row],[Check 5 Students Summer]], 0)</f>
        <v>0</v>
      </c>
      <c r="DF400" s="20">
        <f>Table1[[#This Row],[Check 5 Per Student Savings]]*DE400</f>
        <v>0</v>
      </c>
      <c r="DG400" s="15">
        <f>IF(Table1[[#This Row],[Check 5 Status]]="Continued", Table1[[#This Row],[Check 5 Students Fall]], 0)</f>
        <v>0</v>
      </c>
      <c r="DH400" s="20">
        <f>Table1[[#This Row],[Check 5 Per Student Savings]]*DG400</f>
        <v>0</v>
      </c>
      <c r="DI400" s="15">
        <f>IF(Table1[[#This Row],[Check 5 Status]]="Continued", Table1[[#This Row],[Check 5 Students Spring]], 0)</f>
        <v>0</v>
      </c>
      <c r="DJ400" s="20">
        <f>Table1[[#This Row],[Check 5 Per Student Savings]]*DI400</f>
        <v>0</v>
      </c>
      <c r="DK400" s="15">
        <f t="shared" si="295"/>
        <v>0</v>
      </c>
      <c r="DL400" s="20">
        <f t="shared" si="296"/>
        <v>0</v>
      </c>
      <c r="DM400" s="20" t="s">
        <v>858</v>
      </c>
      <c r="DN400" s="15">
        <v>0</v>
      </c>
      <c r="DO400" s="15">
        <v>0</v>
      </c>
      <c r="DP400" s="15">
        <v>0</v>
      </c>
      <c r="DQ400" s="15">
        <f t="shared" si="297"/>
        <v>0</v>
      </c>
      <c r="DR400" s="20">
        <v>0</v>
      </c>
      <c r="DS400" s="20">
        <f t="shared" si="298"/>
        <v>0</v>
      </c>
      <c r="DT400" s="23" t="s">
        <v>497</v>
      </c>
      <c r="DU400" s="15">
        <f>IF(Table1[[#This Row],[Check 6 Status]]="Continued", Table1[[#This Row],[Check 6 Students Summer]], 0)</f>
        <v>0</v>
      </c>
      <c r="DV400" s="20">
        <f>Table1[[#This Row],[Check 6 Per Student Savings]]*DU400</f>
        <v>0</v>
      </c>
      <c r="DW400" s="15">
        <f>IF(Table1[[#This Row],[Check 6 Status]]="Continued", Table1[[#This Row],[Check 6 Students Fall]], 0)</f>
        <v>0</v>
      </c>
      <c r="DX400" s="20">
        <f>Table1[[#This Row],[Check 6 Per Student Savings]]*DW400</f>
        <v>0</v>
      </c>
      <c r="DY400" s="15">
        <f>IF(Table1[[#This Row],[Check 6 Status]]="Continued", Table1[[#This Row],[Check 6 Students Spring]], 0)</f>
        <v>0</v>
      </c>
      <c r="DZ400" s="20">
        <f>Table1[[#This Row],[Check 6 Per Student Savings]]*DY400</f>
        <v>0</v>
      </c>
      <c r="EA400" s="15">
        <f t="shared" si="299"/>
        <v>0</v>
      </c>
      <c r="EB400" s="20">
        <f t="shared" si="300"/>
        <v>0</v>
      </c>
      <c r="EC400"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400"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400" s="30">
        <f>Table1[[#This Row],[Grand Total Savings]]/Table1[[#This Row],[Total Award]]</f>
        <v>0</v>
      </c>
    </row>
    <row r="401" spans="1:161" ht="16.5" thickTop="1" thickBot="1" x14ac:dyDescent="0.3">
      <c r="A401" s="116" t="s">
        <v>1601</v>
      </c>
      <c r="B401" s="55" t="s">
        <v>1530</v>
      </c>
      <c r="C401" s="23" t="s">
        <v>2</v>
      </c>
      <c r="D401" s="13" t="s">
        <v>856</v>
      </c>
      <c r="E401" s="13" t="s">
        <v>219</v>
      </c>
      <c r="F401" s="52">
        <v>4800</v>
      </c>
      <c r="G401" s="23" t="s">
        <v>1602</v>
      </c>
      <c r="H401" s="13" t="s">
        <v>1603</v>
      </c>
      <c r="I401" s="13" t="s">
        <v>1604</v>
      </c>
      <c r="J401" s="13" t="s">
        <v>594</v>
      </c>
      <c r="K401" s="13" t="s">
        <v>595</v>
      </c>
      <c r="L401" s="28" t="s">
        <v>596</v>
      </c>
      <c r="M401" s="13" t="s">
        <v>857</v>
      </c>
      <c r="N401" s="13" t="s">
        <v>857</v>
      </c>
      <c r="O401" s="13" t="s">
        <v>857</v>
      </c>
      <c r="P401" s="128">
        <v>0</v>
      </c>
      <c r="Q401" s="15">
        <v>0</v>
      </c>
      <c r="R401" s="20">
        <v>0</v>
      </c>
      <c r="S401" s="15">
        <v>0</v>
      </c>
      <c r="T401" s="15">
        <v>0</v>
      </c>
      <c r="U401" s="15">
        <v>0</v>
      </c>
      <c r="V401" s="13" t="s">
        <v>476</v>
      </c>
      <c r="W401" s="20" t="s">
        <v>144</v>
      </c>
      <c r="X401" s="20"/>
      <c r="Y401" s="20"/>
      <c r="Z401" s="20"/>
      <c r="AA401" s="15">
        <v>0</v>
      </c>
      <c r="AB401" s="15">
        <v>0</v>
      </c>
      <c r="AC401" s="15">
        <v>0</v>
      </c>
      <c r="AD401" s="20">
        <f t="shared" si="284"/>
        <v>0</v>
      </c>
      <c r="AE401" s="15">
        <f>IF(Table1[[#This Row],[Sustainability Check 1 (2017-2018) Status]]="Continued", Table1[[#This Row],[Students Per Summer]], 0)</f>
        <v>0</v>
      </c>
      <c r="AF401" s="15">
        <v>0</v>
      </c>
      <c r="AG401" s="15">
        <f>IF(Table1[[#This Row],[Sustainability Check 1 (2017-2018) Status]]="Continued", Table1[[#This Row],[Students Per Fall]], 0)</f>
        <v>0</v>
      </c>
      <c r="AH401" s="15">
        <v>0</v>
      </c>
      <c r="AI401" s="15">
        <v>0</v>
      </c>
      <c r="AJ401" s="15">
        <v>0</v>
      </c>
      <c r="AK401" s="15">
        <v>0</v>
      </c>
      <c r="AL401" s="20">
        <f t="shared" si="280"/>
        <v>0</v>
      </c>
      <c r="AM401" s="15">
        <v>0</v>
      </c>
      <c r="AN401" s="15">
        <v>0</v>
      </c>
      <c r="AO401" s="15">
        <v>0</v>
      </c>
      <c r="AP401" s="15">
        <v>0</v>
      </c>
      <c r="AQ401" s="15">
        <v>0</v>
      </c>
      <c r="AR401" s="15">
        <v>0</v>
      </c>
      <c r="AS401" s="15">
        <v>0</v>
      </c>
      <c r="AT401" s="15">
        <v>0</v>
      </c>
      <c r="AU401" s="15">
        <v>0</v>
      </c>
      <c r="AV401" s="15">
        <v>0</v>
      </c>
      <c r="AW401" s="15">
        <v>0</v>
      </c>
      <c r="AX401" s="15">
        <v>0</v>
      </c>
      <c r="AY401" s="15">
        <v>0</v>
      </c>
      <c r="AZ401" s="15">
        <v>0</v>
      </c>
      <c r="BA401" s="15">
        <v>0</v>
      </c>
      <c r="BB401" s="15">
        <v>0</v>
      </c>
      <c r="BC401" s="13" t="s">
        <v>858</v>
      </c>
      <c r="BD401" s="15">
        <v>0</v>
      </c>
      <c r="BE401" s="15">
        <v>0</v>
      </c>
      <c r="BF401" s="15">
        <v>0</v>
      </c>
      <c r="BG401" s="15">
        <v>0</v>
      </c>
      <c r="BH401" s="15">
        <v>0</v>
      </c>
      <c r="BI401" s="15">
        <v>0</v>
      </c>
      <c r="BJ401" s="15">
        <v>0</v>
      </c>
      <c r="BK401" s="15">
        <v>0</v>
      </c>
      <c r="BL401" s="15">
        <v>0</v>
      </c>
      <c r="BM401" s="15">
        <v>0</v>
      </c>
      <c r="BN401" s="15">
        <v>0</v>
      </c>
      <c r="BO401" s="33">
        <f>Table1[[#This Row],[Summer 2018 Price Check]]*Table1[[#This Row],[Spring 2019 Students]]</f>
        <v>0</v>
      </c>
      <c r="BP401" s="16">
        <f t="shared" si="285"/>
        <v>0</v>
      </c>
      <c r="BQ401" s="20">
        <f t="shared" si="286"/>
        <v>0</v>
      </c>
      <c r="BR401" s="20" t="s">
        <v>858</v>
      </c>
      <c r="BS401" s="16">
        <f t="shared" si="301"/>
        <v>0</v>
      </c>
      <c r="BT401" s="16">
        <v>0</v>
      </c>
      <c r="BU401" s="16">
        <f t="shared" si="302"/>
        <v>0</v>
      </c>
      <c r="BV401" s="16">
        <v>0</v>
      </c>
      <c r="BW401" s="16">
        <v>0</v>
      </c>
      <c r="BX401" s="33">
        <f t="shared" si="277"/>
        <v>0</v>
      </c>
      <c r="BY401" s="13" t="s">
        <v>476</v>
      </c>
      <c r="BZ401" s="32">
        <f>IF(Table1[[#This Row],[Check 3 Status]]="Continued", Table1[[#This Row],[Check 3 Students Summer]], 0)</f>
        <v>0</v>
      </c>
      <c r="CA401" s="33">
        <f>Table1[[#This Row],[Check 3 Per Student Savings]]*BZ401</f>
        <v>0</v>
      </c>
      <c r="CB401" s="32">
        <f>IF(Table1[[#This Row],[Check 3 Status]]="Continued", Table1[[#This Row],[Check 3 Students Fall]], 0)</f>
        <v>0</v>
      </c>
      <c r="CC401" s="33">
        <f>Table1[[#This Row],[Check 3 Per Student Savings]]*CB401</f>
        <v>0</v>
      </c>
      <c r="CD401" s="15">
        <f>IF(Table1[[#This Row],[Check 3 Status]]="Continued", Table1[[#This Row],[Check 3 Students Spring]], 0)</f>
        <v>0</v>
      </c>
      <c r="CE401" s="20">
        <f>Table1[[#This Row],[Check 3 Per Student Savings]]*CD401</f>
        <v>0</v>
      </c>
      <c r="CF401" s="15">
        <f t="shared" si="287"/>
        <v>0</v>
      </c>
      <c r="CG401" s="20">
        <f t="shared" si="288"/>
        <v>0</v>
      </c>
      <c r="CH401" s="20" t="s">
        <v>858</v>
      </c>
      <c r="CI401" s="15">
        <v>0</v>
      </c>
      <c r="CJ401" s="15">
        <v>0</v>
      </c>
      <c r="CK401" s="15">
        <v>0</v>
      </c>
      <c r="CL401" s="15">
        <f t="shared" si="289"/>
        <v>0</v>
      </c>
      <c r="CM401" s="20">
        <v>0</v>
      </c>
      <c r="CN401" s="20">
        <f t="shared" si="290"/>
        <v>0</v>
      </c>
      <c r="CO401" s="15">
        <v>0</v>
      </c>
      <c r="CP401" s="20">
        <f>Table1[[#This Row],[Check 4 Per Student Savings]]*CO401</f>
        <v>0</v>
      </c>
      <c r="CQ401" s="15">
        <v>0</v>
      </c>
      <c r="CR401" s="20">
        <f>Table1[[#This Row],[Check 4 Per Student Savings]]*CQ401</f>
        <v>0</v>
      </c>
      <c r="CS401" s="15">
        <f>IF(Table1[[#This Row],[Check 4 Status]]="Continued", Table1[[#This Row],[Check 4 Students Spring]], 0)</f>
        <v>0</v>
      </c>
      <c r="CT401" s="20">
        <f>Table1[[#This Row],[Check 4 Per Student Savings]]*CS401</f>
        <v>0</v>
      </c>
      <c r="CU401" s="89">
        <f t="shared" si="291"/>
        <v>0</v>
      </c>
      <c r="CV401" s="20">
        <f t="shared" si="292"/>
        <v>0</v>
      </c>
      <c r="CW401" s="20" t="s">
        <v>858</v>
      </c>
      <c r="CX401" s="15">
        <v>0</v>
      </c>
      <c r="CY401" s="15">
        <v>0</v>
      </c>
      <c r="CZ401" s="15">
        <v>0</v>
      </c>
      <c r="DA401" s="15">
        <f t="shared" si="293"/>
        <v>0</v>
      </c>
      <c r="DB401" s="20">
        <v>0</v>
      </c>
      <c r="DC401" s="20">
        <f t="shared" si="294"/>
        <v>0</v>
      </c>
      <c r="DD401" s="23" t="s">
        <v>1602</v>
      </c>
      <c r="DE401" s="15">
        <f>IF(Table1[[#This Row],[Check 5 Status]]="Continued", Table1[[#This Row],[Check 5 Students Summer]], 0)</f>
        <v>0</v>
      </c>
      <c r="DF401" s="20">
        <f>Table1[[#This Row],[Check 5 Per Student Savings]]*DE401</f>
        <v>0</v>
      </c>
      <c r="DG401" s="15">
        <f>IF(Table1[[#This Row],[Check 5 Status]]="Continued", Table1[[#This Row],[Check 5 Students Fall]], 0)</f>
        <v>0</v>
      </c>
      <c r="DH401" s="20">
        <f>Table1[[#This Row],[Check 5 Per Student Savings]]*DG401</f>
        <v>0</v>
      </c>
      <c r="DI401" s="15">
        <f>IF(Table1[[#This Row],[Check 5 Status]]="Continued", Table1[[#This Row],[Check 5 Students Spring]], 0)</f>
        <v>0</v>
      </c>
      <c r="DJ401" s="20">
        <f>Table1[[#This Row],[Check 5 Per Student Savings]]*DI401</f>
        <v>0</v>
      </c>
      <c r="DK401" s="15">
        <f t="shared" si="295"/>
        <v>0</v>
      </c>
      <c r="DL401" s="20">
        <f t="shared" si="296"/>
        <v>0</v>
      </c>
      <c r="DM401" s="20" t="s">
        <v>858</v>
      </c>
      <c r="DN401" s="15">
        <v>0</v>
      </c>
      <c r="DO401" s="15">
        <v>0</v>
      </c>
      <c r="DP401" s="15">
        <v>0</v>
      </c>
      <c r="DQ401" s="15">
        <f t="shared" si="297"/>
        <v>0</v>
      </c>
      <c r="DR401" s="20">
        <v>0</v>
      </c>
      <c r="DS401" s="20">
        <f t="shared" si="298"/>
        <v>0</v>
      </c>
      <c r="DT401" s="23" t="s">
        <v>1602</v>
      </c>
      <c r="DU401" s="15">
        <f>IF(Table1[[#This Row],[Check 6 Status]]="Continued", Table1[[#This Row],[Check 6 Students Summer]], 0)</f>
        <v>0</v>
      </c>
      <c r="DV401" s="20">
        <f>Table1[[#This Row],[Check 6 Per Student Savings]]*DU401</f>
        <v>0</v>
      </c>
      <c r="DW401" s="15">
        <f>IF(Table1[[#This Row],[Check 6 Status]]="Continued", Table1[[#This Row],[Check 6 Students Fall]], 0)</f>
        <v>0</v>
      </c>
      <c r="DX401" s="20">
        <f>Table1[[#This Row],[Check 6 Per Student Savings]]*DW401</f>
        <v>0</v>
      </c>
      <c r="DY401" s="15">
        <f>IF(Table1[[#This Row],[Check 6 Status]]="Continued", Table1[[#This Row],[Check 6 Students Spring]], 0)</f>
        <v>0</v>
      </c>
      <c r="DZ401" s="20">
        <f>Table1[[#This Row],[Check 6 Per Student Savings]]*DY401</f>
        <v>0</v>
      </c>
      <c r="EA401" s="15">
        <f t="shared" si="299"/>
        <v>0</v>
      </c>
      <c r="EB401" s="20">
        <f t="shared" si="300"/>
        <v>0</v>
      </c>
      <c r="EC401"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401"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401" s="30">
        <f>Table1[[#This Row],[Grand Total Savings]]/Table1[[#This Row],[Total Award]]</f>
        <v>0</v>
      </c>
    </row>
    <row r="402" spans="1:161" ht="16.5" thickTop="1" thickBot="1" x14ac:dyDescent="0.3">
      <c r="A402" s="116" t="s">
        <v>1605</v>
      </c>
      <c r="B402" s="55" t="s">
        <v>1530</v>
      </c>
      <c r="C402" s="23" t="s">
        <v>2</v>
      </c>
      <c r="D402" s="13" t="s">
        <v>856</v>
      </c>
      <c r="E402" s="13" t="s">
        <v>534</v>
      </c>
      <c r="F402" s="52">
        <v>4800</v>
      </c>
      <c r="G402" s="23" t="s">
        <v>497</v>
      </c>
      <c r="H402" s="13" t="s">
        <v>1606</v>
      </c>
      <c r="I402" s="13" t="s">
        <v>1607</v>
      </c>
      <c r="J402" s="13" t="s">
        <v>1608</v>
      </c>
      <c r="K402" s="13" t="s">
        <v>1609</v>
      </c>
      <c r="L402" s="28" t="s">
        <v>241</v>
      </c>
      <c r="M402" s="13" t="s">
        <v>857</v>
      </c>
      <c r="N402" s="13" t="s">
        <v>857</v>
      </c>
      <c r="O402" s="13" t="s">
        <v>857</v>
      </c>
      <c r="P402" s="128">
        <v>0</v>
      </c>
      <c r="Q402" s="15">
        <v>0</v>
      </c>
      <c r="R402" s="20">
        <v>0</v>
      </c>
      <c r="S402" s="15">
        <v>0</v>
      </c>
      <c r="T402" s="15">
        <v>0</v>
      </c>
      <c r="U402" s="15">
        <v>0</v>
      </c>
      <c r="V402" s="13" t="s">
        <v>497</v>
      </c>
      <c r="W402" s="20" t="s">
        <v>144</v>
      </c>
      <c r="X402" s="20"/>
      <c r="Y402" s="20"/>
      <c r="Z402" s="20"/>
      <c r="AA402" s="15">
        <v>0</v>
      </c>
      <c r="AB402" s="15">
        <v>0</v>
      </c>
      <c r="AC402" s="15">
        <v>0</v>
      </c>
      <c r="AD402" s="20">
        <f t="shared" si="284"/>
        <v>0</v>
      </c>
      <c r="AE402" s="15">
        <f>IF(Table1[[#This Row],[Sustainability Check 1 (2017-2018) Status]]="Continued", Table1[[#This Row],[Students Per Summer]], 0)</f>
        <v>0</v>
      </c>
      <c r="AF402" s="15">
        <v>0</v>
      </c>
      <c r="AG402" s="15">
        <f>IF(Table1[[#This Row],[Sustainability Check 1 (2017-2018) Status]]="Continued", Table1[[#This Row],[Students Per Fall]], 0)</f>
        <v>0</v>
      </c>
      <c r="AH402" s="15">
        <v>0</v>
      </c>
      <c r="AI402" s="15">
        <v>0</v>
      </c>
      <c r="AJ402" s="15">
        <v>0</v>
      </c>
      <c r="AK402" s="15">
        <v>0</v>
      </c>
      <c r="AL402" s="20">
        <f t="shared" si="280"/>
        <v>0</v>
      </c>
      <c r="AM402" s="15">
        <v>0</v>
      </c>
      <c r="AN402" s="15">
        <v>0</v>
      </c>
      <c r="AO402" s="15">
        <v>0</v>
      </c>
      <c r="AP402" s="15">
        <v>0</v>
      </c>
      <c r="AQ402" s="15">
        <v>0</v>
      </c>
      <c r="AR402" s="15">
        <v>0</v>
      </c>
      <c r="AS402" s="15">
        <v>0</v>
      </c>
      <c r="AT402" s="15">
        <v>0</v>
      </c>
      <c r="AU402" s="15">
        <v>0</v>
      </c>
      <c r="AV402" s="15">
        <v>0</v>
      </c>
      <c r="AW402" s="15">
        <v>0</v>
      </c>
      <c r="AX402" s="15">
        <v>0</v>
      </c>
      <c r="AY402" s="15">
        <v>0</v>
      </c>
      <c r="AZ402" s="15">
        <v>0</v>
      </c>
      <c r="BA402" s="15">
        <v>0</v>
      </c>
      <c r="BB402" s="15">
        <v>0</v>
      </c>
      <c r="BC402" s="13" t="s">
        <v>858</v>
      </c>
      <c r="BD402" s="15">
        <v>0</v>
      </c>
      <c r="BE402" s="15">
        <v>0</v>
      </c>
      <c r="BF402" s="15">
        <v>0</v>
      </c>
      <c r="BG402" s="15">
        <v>0</v>
      </c>
      <c r="BH402" s="15">
        <v>0</v>
      </c>
      <c r="BI402" s="15">
        <v>0</v>
      </c>
      <c r="BJ402" s="15">
        <v>0</v>
      </c>
      <c r="BK402" s="15">
        <v>0</v>
      </c>
      <c r="BL402" s="15">
        <v>0</v>
      </c>
      <c r="BM402" s="15">
        <v>0</v>
      </c>
      <c r="BN402" s="15">
        <v>0</v>
      </c>
      <c r="BO402" s="33">
        <f>Table1[[#This Row],[Summer 2018 Price Check]]*Table1[[#This Row],[Spring 2019 Students]]</f>
        <v>0</v>
      </c>
      <c r="BP402" s="16">
        <f t="shared" si="285"/>
        <v>0</v>
      </c>
      <c r="BQ402" s="20">
        <f t="shared" si="286"/>
        <v>0</v>
      </c>
      <c r="BR402" s="20" t="s">
        <v>858</v>
      </c>
      <c r="BS402" s="16">
        <f t="shared" si="301"/>
        <v>0</v>
      </c>
      <c r="BT402" s="16">
        <v>0</v>
      </c>
      <c r="BU402" s="16">
        <f t="shared" si="302"/>
        <v>0</v>
      </c>
      <c r="BV402" s="16">
        <v>0</v>
      </c>
      <c r="BW402" s="16">
        <v>0</v>
      </c>
      <c r="BX402" s="33">
        <f t="shared" si="277"/>
        <v>0</v>
      </c>
      <c r="BY402" s="13" t="s">
        <v>497</v>
      </c>
      <c r="BZ402" s="32">
        <f>IF(Table1[[#This Row],[Check 3 Status]]="Continued", Table1[[#This Row],[Check 3 Students Summer]], 0)</f>
        <v>0</v>
      </c>
      <c r="CA402" s="33">
        <f>Table1[[#This Row],[Check 3 Per Student Savings]]*BZ402</f>
        <v>0</v>
      </c>
      <c r="CB402" s="32">
        <f>IF(Table1[[#This Row],[Check 3 Status]]="Continued", Table1[[#This Row],[Check 3 Students Fall]], 0)</f>
        <v>0</v>
      </c>
      <c r="CC402" s="33">
        <f>Table1[[#This Row],[Check 3 Per Student Savings]]*CB402</f>
        <v>0</v>
      </c>
      <c r="CD402" s="15">
        <f>IF(Table1[[#This Row],[Check 3 Status]]="Continued", Table1[[#This Row],[Check 3 Students Spring]], 0)</f>
        <v>0</v>
      </c>
      <c r="CE402" s="20">
        <f>Table1[[#This Row],[Check 3 Per Student Savings]]*CD402</f>
        <v>0</v>
      </c>
      <c r="CF402" s="15">
        <f t="shared" si="287"/>
        <v>0</v>
      </c>
      <c r="CG402" s="20">
        <f t="shared" si="288"/>
        <v>0</v>
      </c>
      <c r="CH402" s="20" t="s">
        <v>858</v>
      </c>
      <c r="CI402" s="15">
        <v>0</v>
      </c>
      <c r="CJ402" s="15">
        <v>0</v>
      </c>
      <c r="CK402" s="15">
        <v>0</v>
      </c>
      <c r="CL402" s="15">
        <f t="shared" si="289"/>
        <v>0</v>
      </c>
      <c r="CM402" s="20">
        <v>0</v>
      </c>
      <c r="CN402" s="20">
        <f t="shared" si="290"/>
        <v>0</v>
      </c>
      <c r="CO402" s="15">
        <v>0</v>
      </c>
      <c r="CP402" s="20">
        <f>Table1[[#This Row],[Check 4 Per Student Savings]]*CO402</f>
        <v>0</v>
      </c>
      <c r="CQ402" s="15">
        <v>0</v>
      </c>
      <c r="CR402" s="20">
        <f>Table1[[#This Row],[Check 4 Per Student Savings]]*CQ402</f>
        <v>0</v>
      </c>
      <c r="CS402" s="15">
        <f>IF(Table1[[#This Row],[Check 4 Status]]="Continued", Table1[[#This Row],[Check 4 Students Spring]], 0)</f>
        <v>0</v>
      </c>
      <c r="CT402" s="20">
        <f>Table1[[#This Row],[Check 4 Per Student Savings]]*CS402</f>
        <v>0</v>
      </c>
      <c r="CU402" s="89">
        <f t="shared" si="291"/>
        <v>0</v>
      </c>
      <c r="CV402" s="20">
        <f t="shared" si="292"/>
        <v>0</v>
      </c>
      <c r="CW402" s="20" t="s">
        <v>858</v>
      </c>
      <c r="CX402" s="15">
        <v>0</v>
      </c>
      <c r="CY402" s="15">
        <v>0</v>
      </c>
      <c r="CZ402" s="15">
        <v>0</v>
      </c>
      <c r="DA402" s="15">
        <f t="shared" si="293"/>
        <v>0</v>
      </c>
      <c r="DB402" s="20">
        <v>0</v>
      </c>
      <c r="DC402" s="20">
        <f t="shared" si="294"/>
        <v>0</v>
      </c>
      <c r="DD402" s="23" t="s">
        <v>497</v>
      </c>
      <c r="DE402" s="15">
        <f>IF(Table1[[#This Row],[Check 5 Status]]="Continued", Table1[[#This Row],[Check 5 Students Summer]], 0)</f>
        <v>0</v>
      </c>
      <c r="DF402" s="20">
        <f>Table1[[#This Row],[Check 5 Per Student Savings]]*DE402</f>
        <v>0</v>
      </c>
      <c r="DG402" s="15">
        <f>IF(Table1[[#This Row],[Check 5 Status]]="Continued", Table1[[#This Row],[Check 5 Students Fall]], 0)</f>
        <v>0</v>
      </c>
      <c r="DH402" s="20">
        <f>Table1[[#This Row],[Check 5 Per Student Savings]]*DG402</f>
        <v>0</v>
      </c>
      <c r="DI402" s="15">
        <f>IF(Table1[[#This Row],[Check 5 Status]]="Continued", Table1[[#This Row],[Check 5 Students Spring]], 0)</f>
        <v>0</v>
      </c>
      <c r="DJ402" s="20">
        <f>Table1[[#This Row],[Check 5 Per Student Savings]]*DI402</f>
        <v>0</v>
      </c>
      <c r="DK402" s="15">
        <f t="shared" si="295"/>
        <v>0</v>
      </c>
      <c r="DL402" s="20">
        <f t="shared" si="296"/>
        <v>0</v>
      </c>
      <c r="DM402" s="20" t="s">
        <v>858</v>
      </c>
      <c r="DN402" s="15">
        <v>0</v>
      </c>
      <c r="DO402" s="15">
        <v>0</v>
      </c>
      <c r="DP402" s="15">
        <v>0</v>
      </c>
      <c r="DQ402" s="15">
        <f t="shared" si="297"/>
        <v>0</v>
      </c>
      <c r="DR402" s="20">
        <v>0</v>
      </c>
      <c r="DS402" s="20">
        <f t="shared" si="298"/>
        <v>0</v>
      </c>
      <c r="DT402" s="23" t="s">
        <v>497</v>
      </c>
      <c r="DU402" s="15">
        <f>IF(Table1[[#This Row],[Check 6 Status]]="Continued", Table1[[#This Row],[Check 6 Students Summer]], 0)</f>
        <v>0</v>
      </c>
      <c r="DV402" s="20">
        <f>Table1[[#This Row],[Check 6 Per Student Savings]]*DU402</f>
        <v>0</v>
      </c>
      <c r="DW402" s="15">
        <f>IF(Table1[[#This Row],[Check 6 Status]]="Continued", Table1[[#This Row],[Check 6 Students Fall]], 0)</f>
        <v>0</v>
      </c>
      <c r="DX402" s="20">
        <f>Table1[[#This Row],[Check 6 Per Student Savings]]*DW402</f>
        <v>0</v>
      </c>
      <c r="DY402" s="15">
        <f>IF(Table1[[#This Row],[Check 6 Status]]="Continued", Table1[[#This Row],[Check 6 Students Spring]], 0)</f>
        <v>0</v>
      </c>
      <c r="DZ402" s="20">
        <f>Table1[[#This Row],[Check 6 Per Student Savings]]*DY402</f>
        <v>0</v>
      </c>
      <c r="EA402" s="15">
        <f t="shared" si="299"/>
        <v>0</v>
      </c>
      <c r="EB402" s="20">
        <f t="shared" si="300"/>
        <v>0</v>
      </c>
      <c r="EC402"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402"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402" s="30">
        <f>Table1[[#This Row],[Grand Total Savings]]/Table1[[#This Row],[Total Award]]</f>
        <v>0</v>
      </c>
    </row>
    <row r="403" spans="1:161" ht="16.5" thickTop="1" thickBot="1" x14ac:dyDescent="0.3">
      <c r="A403" s="116">
        <v>523</v>
      </c>
      <c r="B403" s="55" t="s">
        <v>1611</v>
      </c>
      <c r="C403" s="23" t="s">
        <v>2</v>
      </c>
      <c r="D403" s="71" t="s">
        <v>134</v>
      </c>
      <c r="E403" s="13" t="s">
        <v>477</v>
      </c>
      <c r="F403" s="52">
        <v>25800</v>
      </c>
      <c r="G403" s="23" t="s">
        <v>1612</v>
      </c>
      <c r="H403" s="13" t="s">
        <v>1613</v>
      </c>
      <c r="I403" s="13" t="s">
        <v>1614</v>
      </c>
      <c r="J403" s="13" t="s">
        <v>1615</v>
      </c>
      <c r="K403" s="13" t="s">
        <v>1616</v>
      </c>
      <c r="L403" s="28" t="s">
        <v>162</v>
      </c>
      <c r="M403" s="13" t="e" cm="1">
        <f t="array" ref="M403">_xlfn.XLOOKUP(Table1[[#This Row],[Grant '#]],#REF!,#REF!, "Not Found")</f>
        <v>#REF!</v>
      </c>
      <c r="N403" s="13" t="e" cm="1">
        <f t="array" ref="N403">_xlfn.XLOOKUP(Table1[[#This Row],[Grant '#]],#REF!,#REF!, "Not Found")</f>
        <v>#REF!</v>
      </c>
      <c r="O403" s="13" t="e" cm="1">
        <f t="array" ref="O403">_xlfn.XLOOKUP(Table1[[#This Row],[Grant '#]],#REF!,#REF!, "Not Found")</f>
        <v>#REF!</v>
      </c>
      <c r="P403" s="131">
        <v>441025</v>
      </c>
      <c r="Q403" s="15" t="s">
        <v>1617</v>
      </c>
      <c r="R403" s="20">
        <v>135.69999999999999</v>
      </c>
      <c r="S403" s="15">
        <v>340</v>
      </c>
      <c r="T403" s="15" t="s">
        <v>1618</v>
      </c>
      <c r="U403" s="15" t="s">
        <v>1619</v>
      </c>
      <c r="V403" s="15" t="s">
        <v>1612</v>
      </c>
      <c r="W403" s="20"/>
      <c r="X403" s="20"/>
      <c r="Y403" s="20"/>
      <c r="Z403" s="20"/>
      <c r="AA403" s="15">
        <v>0</v>
      </c>
      <c r="AB403" s="15">
        <v>0</v>
      </c>
      <c r="AC403" s="15">
        <v>0</v>
      </c>
      <c r="AD403" s="20">
        <f t="shared" si="284"/>
        <v>0</v>
      </c>
      <c r="AE403" s="15">
        <f>IF(Table1[[#This Row],[Sustainability Check 1 (2017-2018) Status]]="Continued", Table1[[#This Row],[Students Per Summer]], 0)</f>
        <v>0</v>
      </c>
      <c r="AF403" s="20">
        <f t="shared" ref="AF403:AF415" si="303">$S403*AE403</f>
        <v>0</v>
      </c>
      <c r="AG403" s="15">
        <f>IF(Table1[[#This Row],[Sustainability Check 1 (2017-2018) Status]]="Continued", Table1[[#This Row],[Students Per Fall]], 0)</f>
        <v>0</v>
      </c>
      <c r="AH403" s="20">
        <f t="shared" ref="AH403:AH415" si="304">$S403*AG403</f>
        <v>0</v>
      </c>
      <c r="AI403" s="15">
        <v>0</v>
      </c>
      <c r="AJ403" s="20">
        <f t="shared" ref="AJ403:AJ415" si="305">$S403*AI403</f>
        <v>0</v>
      </c>
      <c r="AK403" s="15">
        <v>0</v>
      </c>
      <c r="AL403" s="20">
        <f t="shared" si="280"/>
        <v>0</v>
      </c>
      <c r="AM403" s="15">
        <v>0</v>
      </c>
      <c r="AN403" s="15">
        <v>0</v>
      </c>
      <c r="AO403" s="15">
        <v>0</v>
      </c>
      <c r="AP403" s="15">
        <v>0</v>
      </c>
      <c r="AQ403" s="15">
        <v>0</v>
      </c>
      <c r="AR403" s="15">
        <v>0</v>
      </c>
      <c r="AS403" s="15">
        <v>0</v>
      </c>
      <c r="AT403" s="15">
        <v>0</v>
      </c>
      <c r="AU403" s="15">
        <v>0</v>
      </c>
      <c r="AV403" s="15">
        <v>0</v>
      </c>
      <c r="AW403" s="15">
        <v>0</v>
      </c>
      <c r="AX403" s="15">
        <v>0</v>
      </c>
      <c r="AY403" s="15">
        <v>0</v>
      </c>
      <c r="AZ403" s="15">
        <v>0</v>
      </c>
      <c r="BA403" s="15">
        <v>0</v>
      </c>
      <c r="BB403" s="15">
        <v>0</v>
      </c>
      <c r="BC403" s="13" t="s">
        <v>145</v>
      </c>
      <c r="BD403" s="15">
        <v>0</v>
      </c>
      <c r="BE403" s="15">
        <v>0</v>
      </c>
      <c r="BF403" s="15">
        <v>0</v>
      </c>
      <c r="BG403" s="15">
        <v>0</v>
      </c>
      <c r="BH403" s="15">
        <v>0</v>
      </c>
      <c r="BI403" s="15">
        <v>0</v>
      </c>
      <c r="BJ403" s="15">
        <v>0</v>
      </c>
      <c r="BK403" s="15">
        <v>0</v>
      </c>
      <c r="BL403" s="15">
        <v>0</v>
      </c>
      <c r="BM403" s="15">
        <v>0</v>
      </c>
      <c r="BN403" s="15">
        <v>0</v>
      </c>
      <c r="BO403" s="33">
        <f>Table1[[#This Row],[Summer 2018 Price Check]]*Table1[[#This Row],[Spring 2019 Students]]</f>
        <v>0</v>
      </c>
      <c r="BP403" s="16">
        <f t="shared" si="285"/>
        <v>0</v>
      </c>
      <c r="BQ403" s="20">
        <f t="shared" si="286"/>
        <v>0</v>
      </c>
      <c r="BR403" s="20" t="s">
        <v>145</v>
      </c>
      <c r="BS403" s="105">
        <v>340</v>
      </c>
      <c r="BT403" s="61" t="s">
        <v>1618</v>
      </c>
      <c r="BU403" s="61" t="s">
        <v>1619</v>
      </c>
      <c r="BV403" s="15" t="str">
        <f t="shared" ref="BV403:BV424" si="306">Q403</f>
        <v>4,250</v>
      </c>
      <c r="BW403" s="20">
        <v>135.69999999999999</v>
      </c>
      <c r="BX403" s="33">
        <f t="shared" si="277"/>
        <v>576725</v>
      </c>
      <c r="BY403" s="20" t="s">
        <v>1612</v>
      </c>
      <c r="BZ403" s="32">
        <v>0</v>
      </c>
      <c r="CA403" s="33">
        <f>Table1[[#This Row],[Check 3 Per Student Savings]]*BZ403</f>
        <v>0</v>
      </c>
      <c r="CB403" s="32">
        <v>0</v>
      </c>
      <c r="CC403" s="32">
        <v>0</v>
      </c>
      <c r="CD403" s="32">
        <v>0</v>
      </c>
      <c r="CE403" s="32">
        <v>0</v>
      </c>
      <c r="CF403" s="32">
        <v>0</v>
      </c>
      <c r="CG403" s="32">
        <v>0</v>
      </c>
      <c r="CH403" s="32" t="s">
        <v>145</v>
      </c>
      <c r="CI403" s="32">
        <v>340</v>
      </c>
      <c r="CJ403" s="32" t="s">
        <v>1618</v>
      </c>
      <c r="CK403" s="32" t="s">
        <v>1619</v>
      </c>
      <c r="CL403" s="32">
        <f t="shared" si="289"/>
        <v>4250</v>
      </c>
      <c r="CM403" s="33">
        <v>135.69999999999999</v>
      </c>
      <c r="CN403" s="32">
        <f t="shared" si="290"/>
        <v>576725</v>
      </c>
      <c r="CO403" s="15">
        <v>0</v>
      </c>
      <c r="CP403" s="20">
        <f>Table1[[#This Row],[Check 4 Per Student Savings]]*CO403</f>
        <v>0</v>
      </c>
      <c r="CQ403" s="15">
        <v>0</v>
      </c>
      <c r="CR403" s="32">
        <f>Table1[[#This Row],[Check 4 Per Student Savings]]*CQ403</f>
        <v>0</v>
      </c>
      <c r="CS403" s="15">
        <v>0</v>
      </c>
      <c r="CT403" s="20">
        <f>Table1[[#This Row],[Check 4 Per Student Savings]]*CS403</f>
        <v>0</v>
      </c>
      <c r="CU403" s="89">
        <f t="shared" si="291"/>
        <v>0</v>
      </c>
      <c r="CV403" s="20">
        <f t="shared" si="292"/>
        <v>0</v>
      </c>
      <c r="CW403" s="20" t="s">
        <v>145</v>
      </c>
      <c r="CX403" s="15">
        <v>340</v>
      </c>
      <c r="CY403" s="15" t="s">
        <v>1618</v>
      </c>
      <c r="CZ403" s="15" t="s">
        <v>1619</v>
      </c>
      <c r="DA403" s="15">
        <f t="shared" si="293"/>
        <v>4250</v>
      </c>
      <c r="DB403" s="20">
        <v>135.69999999999999</v>
      </c>
      <c r="DC403" s="20">
        <f t="shared" si="294"/>
        <v>576725</v>
      </c>
      <c r="DD403" s="23" t="s">
        <v>1612</v>
      </c>
      <c r="DE403" s="15">
        <f>IF(Table1[[#This Row],[Check 5 Status]]="Continued", Table1[[#This Row],[Check 5 Students Summer]], 0)</f>
        <v>340</v>
      </c>
      <c r="DF403" s="20">
        <f>Table1[[#This Row],[Check 5 Per Student Savings]]*DE403</f>
        <v>46137.999999999993</v>
      </c>
      <c r="DG403" s="15" t="str">
        <f>IF(Table1[[#This Row],[Check 5 Status]]="Continued", Table1[[#This Row],[Check 5 Students Fall]], 0)</f>
        <v>2,250</v>
      </c>
      <c r="DH403" s="20">
        <f>Table1[[#This Row],[Check 5 Per Student Savings]]*DG403</f>
        <v>305325</v>
      </c>
      <c r="DI403" s="15" t="str">
        <f>IF(Table1[[#This Row],[Check 5 Status]]="Continued", Table1[[#This Row],[Check 5 Students Spring]], 0)</f>
        <v>1,660</v>
      </c>
      <c r="DJ403" s="20">
        <f>Table1[[#This Row],[Check 5 Per Student Savings]]*DI403</f>
        <v>225261.99999999997</v>
      </c>
      <c r="DK403" s="15">
        <f t="shared" si="295"/>
        <v>4250</v>
      </c>
      <c r="DL403" s="20">
        <f t="shared" si="296"/>
        <v>576725</v>
      </c>
      <c r="DM403" s="20" t="s">
        <v>156</v>
      </c>
      <c r="DN403" s="15">
        <v>340</v>
      </c>
      <c r="DO403" s="15" t="s">
        <v>1618</v>
      </c>
      <c r="DP403" s="15" t="s">
        <v>1619</v>
      </c>
      <c r="DQ403" s="15">
        <f t="shared" si="297"/>
        <v>4250</v>
      </c>
      <c r="DR403" s="20">
        <v>135.69999999999999</v>
      </c>
      <c r="DS403" s="20">
        <f t="shared" si="298"/>
        <v>576725</v>
      </c>
      <c r="DT403" s="23" t="s">
        <v>1612</v>
      </c>
      <c r="DU403" s="15">
        <f>IF(Table1[[#This Row],[Check 6 Status]]="Continued", Table1[[#This Row],[Check 6 Students Summer]], 0)</f>
        <v>0</v>
      </c>
      <c r="DV403" s="20">
        <f>Table1[[#This Row],[Check 6 Per Student Savings]]*DU403</f>
        <v>0</v>
      </c>
      <c r="DW403" s="15">
        <f>IF(Table1[[#This Row],[Check 6 Status]]="Continued", Table1[[#This Row],[Check 6 Students Fall]], 0)</f>
        <v>0</v>
      </c>
      <c r="DX403" s="20">
        <f>Table1[[#This Row],[Check 6 Per Student Savings]]*DW403</f>
        <v>0</v>
      </c>
      <c r="DY403" s="15">
        <f>IF(Table1[[#This Row],[Check 6 Status]]="Continued", Table1[[#This Row],[Check 6 Students Spring]], 0)</f>
        <v>0</v>
      </c>
      <c r="DZ403" s="20">
        <f>Table1[[#This Row],[Check 6 Per Student Savings]]*DY403</f>
        <v>0</v>
      </c>
      <c r="EA403" s="15">
        <f t="shared" si="299"/>
        <v>0</v>
      </c>
      <c r="EB403" s="20">
        <f t="shared" si="300"/>
        <v>0</v>
      </c>
      <c r="EC403"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4250</v>
      </c>
      <c r="ED403"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576725</v>
      </c>
      <c r="EE403" s="30">
        <f>Table1[[#This Row],[Grand Total Savings]]/Table1[[#This Row],[Total Award]]</f>
        <v>22.353682170542637</v>
      </c>
    </row>
    <row r="404" spans="1:161" ht="16.5" thickTop="1" thickBot="1" x14ac:dyDescent="0.3">
      <c r="A404" s="116">
        <v>524</v>
      </c>
      <c r="B404" s="55" t="s">
        <v>1611</v>
      </c>
      <c r="C404" s="23" t="s">
        <v>2</v>
      </c>
      <c r="D404" s="71" t="s">
        <v>134</v>
      </c>
      <c r="E404" s="13" t="s">
        <v>477</v>
      </c>
      <c r="F404" s="52">
        <v>30000</v>
      </c>
      <c r="G404" s="23" t="s">
        <v>1612</v>
      </c>
      <c r="H404" s="13" t="s">
        <v>1117</v>
      </c>
      <c r="I404" s="13" t="s">
        <v>1118</v>
      </c>
      <c r="J404" s="13" t="s">
        <v>1620</v>
      </c>
      <c r="K404" s="13" t="s">
        <v>1621</v>
      </c>
      <c r="L404" s="28" t="s">
        <v>188</v>
      </c>
      <c r="M404" s="13" t="e">
        <f>_xlfn.XLOOKUP(Table1[[#This Row],[Grant '#]],#REF!,#REF!, " ")</f>
        <v>#REF!</v>
      </c>
      <c r="N404" s="13" t="e">
        <f>_xlfn.XLOOKUP(Table1[[#This Row],[Grant '#]],#REF!,#REF!, " ")</f>
        <v>#REF!</v>
      </c>
      <c r="O404" s="13" t="e">
        <f>_xlfn.XLOOKUP(Table1[[#This Row],[Grant '#]],#REF!,#REF!, " ")</f>
        <v>#REF!</v>
      </c>
      <c r="P404" s="131">
        <v>87353.279999999999</v>
      </c>
      <c r="Q404" s="15">
        <v>504</v>
      </c>
      <c r="R404" s="20">
        <v>173.32</v>
      </c>
      <c r="S404" s="15">
        <v>48</v>
      </c>
      <c r="T404" s="15">
        <v>216</v>
      </c>
      <c r="U404" s="15">
        <v>240</v>
      </c>
      <c r="V404" s="36" t="s">
        <v>1612</v>
      </c>
      <c r="W404" s="20"/>
      <c r="X404" s="20"/>
      <c r="Y404" s="20"/>
      <c r="Z404" s="20"/>
      <c r="AA404" s="15">
        <v>0</v>
      </c>
      <c r="AB404" s="15">
        <v>0</v>
      </c>
      <c r="AC404" s="15">
        <v>0</v>
      </c>
      <c r="AD404" s="20">
        <f t="shared" si="284"/>
        <v>0</v>
      </c>
      <c r="AE404" s="15">
        <f>IF(Table1[[#This Row],[Sustainability Check 1 (2017-2018) Status]]="Continued", Table1[[#This Row],[Students Per Summer]], 0)</f>
        <v>0</v>
      </c>
      <c r="AF404" s="20">
        <f t="shared" si="303"/>
        <v>0</v>
      </c>
      <c r="AG404" s="15">
        <f>IF(Table1[[#This Row],[Sustainability Check 1 (2017-2018) Status]]="Continued", Table1[[#This Row],[Students Per Fall]], 0)</f>
        <v>0</v>
      </c>
      <c r="AH404" s="20">
        <f t="shared" si="304"/>
        <v>0</v>
      </c>
      <c r="AI404" s="15">
        <v>0</v>
      </c>
      <c r="AJ404" s="20">
        <f t="shared" si="305"/>
        <v>0</v>
      </c>
      <c r="AK404" s="15">
        <v>0</v>
      </c>
      <c r="AL404" s="20">
        <f t="shared" si="280"/>
        <v>0</v>
      </c>
      <c r="AM404" s="15">
        <v>0</v>
      </c>
      <c r="AN404" s="15">
        <v>0</v>
      </c>
      <c r="AO404" s="15">
        <v>0</v>
      </c>
      <c r="AP404" s="15">
        <v>0</v>
      </c>
      <c r="AQ404" s="15">
        <v>0</v>
      </c>
      <c r="AR404" s="15">
        <v>0</v>
      </c>
      <c r="AS404" s="15">
        <v>0</v>
      </c>
      <c r="AT404" s="15">
        <v>0</v>
      </c>
      <c r="AU404" s="15">
        <v>0</v>
      </c>
      <c r="AV404" s="15">
        <v>0</v>
      </c>
      <c r="AW404" s="15">
        <v>0</v>
      </c>
      <c r="AX404" s="15">
        <v>0</v>
      </c>
      <c r="AY404" s="15">
        <v>0</v>
      </c>
      <c r="AZ404" s="15">
        <v>0</v>
      </c>
      <c r="BA404" s="15">
        <v>0</v>
      </c>
      <c r="BB404" s="15">
        <v>0</v>
      </c>
      <c r="BC404" s="13" t="s">
        <v>145</v>
      </c>
      <c r="BD404" s="15">
        <v>0</v>
      </c>
      <c r="BE404" s="15">
        <v>0</v>
      </c>
      <c r="BF404" s="15">
        <v>0</v>
      </c>
      <c r="BG404" s="15">
        <v>0</v>
      </c>
      <c r="BH404" s="15">
        <v>0</v>
      </c>
      <c r="BI404" s="15">
        <v>0</v>
      </c>
      <c r="BJ404" s="15">
        <v>0</v>
      </c>
      <c r="BK404" s="15">
        <v>0</v>
      </c>
      <c r="BL404" s="15">
        <v>0</v>
      </c>
      <c r="BM404" s="15">
        <v>0</v>
      </c>
      <c r="BN404" s="15">
        <v>0</v>
      </c>
      <c r="BO404" s="33">
        <f>Table1[[#This Row],[Summer 2018 Price Check]]*Table1[[#This Row],[Spring 2019 Students]]</f>
        <v>0</v>
      </c>
      <c r="BP404" s="16">
        <f t="shared" si="285"/>
        <v>0</v>
      </c>
      <c r="BQ404" s="20">
        <f t="shared" si="286"/>
        <v>0</v>
      </c>
      <c r="BR404" s="20" t="s">
        <v>145</v>
      </c>
      <c r="BS404" s="105">
        <v>48</v>
      </c>
      <c r="BT404" s="61">
        <v>216</v>
      </c>
      <c r="BU404" s="61">
        <v>240</v>
      </c>
      <c r="BV404" s="15">
        <f t="shared" si="306"/>
        <v>504</v>
      </c>
      <c r="BW404" s="20">
        <v>173.32</v>
      </c>
      <c r="BX404" s="33">
        <f t="shared" si="277"/>
        <v>87353.279999999999</v>
      </c>
      <c r="BY404" s="20" t="s">
        <v>1612</v>
      </c>
      <c r="BZ404" s="32">
        <f>IF(Table1[[#This Row],[Check 3 Status]]="Continued", Table1[[#This Row],[Check 3 Students Summer]], 0)</f>
        <v>48</v>
      </c>
      <c r="CA404" s="32">
        <v>0</v>
      </c>
      <c r="CB404" s="32">
        <v>0</v>
      </c>
      <c r="CC404" s="32">
        <v>0</v>
      </c>
      <c r="CD404" s="32">
        <v>0</v>
      </c>
      <c r="CE404" s="32">
        <v>0</v>
      </c>
      <c r="CF404" s="32">
        <v>0</v>
      </c>
      <c r="CG404" s="32">
        <v>0</v>
      </c>
      <c r="CH404" s="32" t="s">
        <v>145</v>
      </c>
      <c r="CI404" s="32">
        <v>48</v>
      </c>
      <c r="CJ404" s="32">
        <v>216</v>
      </c>
      <c r="CK404" s="32">
        <v>240</v>
      </c>
      <c r="CL404" s="32">
        <f t="shared" si="289"/>
        <v>504</v>
      </c>
      <c r="CM404" s="33">
        <v>173.32</v>
      </c>
      <c r="CN404" s="32">
        <f t="shared" si="290"/>
        <v>87353.279999999999</v>
      </c>
      <c r="CO404" s="15">
        <v>0</v>
      </c>
      <c r="CP404" s="20">
        <f>Table1[[#This Row],[Check 4 Per Student Savings]]*CO404</f>
        <v>0</v>
      </c>
      <c r="CQ404" s="15">
        <v>0</v>
      </c>
      <c r="CR404" s="32">
        <f>Table1[[#This Row],[Check 4 Per Student Savings]]*CQ404</f>
        <v>0</v>
      </c>
      <c r="CS404" s="15">
        <v>0</v>
      </c>
      <c r="CT404" s="20">
        <f>Table1[[#This Row],[Check 4 Per Student Savings]]*CS404</f>
        <v>0</v>
      </c>
      <c r="CU404" s="89">
        <f t="shared" si="291"/>
        <v>0</v>
      </c>
      <c r="CV404" s="20">
        <f t="shared" si="292"/>
        <v>0</v>
      </c>
      <c r="CW404" s="20" t="s">
        <v>145</v>
      </c>
      <c r="CX404" s="15">
        <v>48</v>
      </c>
      <c r="CY404" s="15">
        <v>216</v>
      </c>
      <c r="CZ404" s="15">
        <v>240</v>
      </c>
      <c r="DA404" s="15">
        <f t="shared" si="293"/>
        <v>504</v>
      </c>
      <c r="DB404" s="20">
        <v>173.32</v>
      </c>
      <c r="DC404" s="20">
        <f t="shared" si="294"/>
        <v>87353.279999999999</v>
      </c>
      <c r="DD404" s="23" t="s">
        <v>1612</v>
      </c>
      <c r="DE404" s="15">
        <f>IF(Table1[[#This Row],[Check 5 Status]]="Continued", Table1[[#This Row],[Check 5 Students Summer]], 0)</f>
        <v>48</v>
      </c>
      <c r="DF404" s="20">
        <f>Table1[[#This Row],[Check 5 Per Student Savings]]*DE404</f>
        <v>8319.36</v>
      </c>
      <c r="DG404" s="15">
        <f>IF(Table1[[#This Row],[Check 5 Status]]="Continued", Table1[[#This Row],[Check 5 Students Fall]], 0)</f>
        <v>216</v>
      </c>
      <c r="DH404" s="20">
        <f>Table1[[#This Row],[Check 5 Per Student Savings]]*DG404</f>
        <v>37437.119999999995</v>
      </c>
      <c r="DI404" s="15">
        <f>IF(Table1[[#This Row],[Check 5 Status]]="Continued", Table1[[#This Row],[Check 5 Students Spring]], 0)</f>
        <v>240</v>
      </c>
      <c r="DJ404" s="20">
        <f>Table1[[#This Row],[Check 5 Per Student Savings]]*DI404</f>
        <v>41596.799999999996</v>
      </c>
      <c r="DK404" s="15">
        <f t="shared" si="295"/>
        <v>504</v>
      </c>
      <c r="DL404" s="20">
        <f t="shared" si="296"/>
        <v>87353.279999999999</v>
      </c>
      <c r="DM404" s="20" t="s">
        <v>145</v>
      </c>
      <c r="DN404" s="15">
        <v>48</v>
      </c>
      <c r="DO404" s="15">
        <v>216</v>
      </c>
      <c r="DP404" s="15">
        <v>240</v>
      </c>
      <c r="DQ404" s="15">
        <f t="shared" si="297"/>
        <v>504</v>
      </c>
      <c r="DR404" s="20">
        <v>173.32</v>
      </c>
      <c r="DS404" s="20">
        <f t="shared" si="298"/>
        <v>87353.279999999999</v>
      </c>
      <c r="DT404" s="23" t="s">
        <v>1612</v>
      </c>
      <c r="DU404" s="15">
        <f>IF(Table1[[#This Row],[Check 6 Status]]="Continued", Table1[[#This Row],[Check 6 Students Summer]], 0)</f>
        <v>48</v>
      </c>
      <c r="DV404" s="20">
        <f>Table1[[#This Row],[Check 6 Per Student Savings]]*DU404</f>
        <v>8319.36</v>
      </c>
      <c r="DW404" s="15">
        <f>IF(Table1[[#This Row],[Check 6 Status]]="Continued", Table1[[#This Row],[Check 6 Students Fall]], 0)</f>
        <v>216</v>
      </c>
      <c r="DX404" s="20">
        <f>Table1[[#This Row],[Check 6 Per Student Savings]]*DW404</f>
        <v>37437.119999999995</v>
      </c>
      <c r="DY404" s="15">
        <f>IF(Table1[[#This Row],[Check 6 Status]]="Continued", Table1[[#This Row],[Check 6 Students Spring]], 0)</f>
        <v>240</v>
      </c>
      <c r="DZ404" s="20">
        <f>Table1[[#This Row],[Check 6 Per Student Savings]]*DY404</f>
        <v>41596.799999999996</v>
      </c>
      <c r="EA404" s="15">
        <f t="shared" si="299"/>
        <v>504</v>
      </c>
      <c r="EB404" s="20">
        <f t="shared" si="300"/>
        <v>87353.279999999999</v>
      </c>
      <c r="EC404"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1008</v>
      </c>
      <c r="ED404"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174706.56</v>
      </c>
      <c r="EE404" s="30">
        <f>Table1[[#This Row],[Grand Total Savings]]/Table1[[#This Row],[Total Award]]</f>
        <v>5.8235520000000003</v>
      </c>
      <c r="EF404" s="59"/>
      <c r="EG404" s="20"/>
      <c r="EH404" s="16"/>
      <c r="EJ404" s="20"/>
      <c r="EK404" s="13"/>
      <c r="EL404" s="13"/>
      <c r="EZ404" s="15"/>
      <c r="FA404" s="20"/>
      <c r="FC404" s="15"/>
      <c r="FD404" s="13"/>
      <c r="FE404" s="13"/>
    </row>
    <row r="405" spans="1:161" ht="16.5" thickTop="1" thickBot="1" x14ac:dyDescent="0.3">
      <c r="A405" s="116">
        <v>525</v>
      </c>
      <c r="B405" s="55" t="s">
        <v>1611</v>
      </c>
      <c r="C405" s="23" t="s">
        <v>2</v>
      </c>
      <c r="D405" s="71" t="s">
        <v>134</v>
      </c>
      <c r="E405" s="13" t="s">
        <v>183</v>
      </c>
      <c r="F405" s="52">
        <v>10000</v>
      </c>
      <c r="G405" s="23" t="s">
        <v>1612</v>
      </c>
      <c r="H405" s="13" t="s">
        <v>1622</v>
      </c>
      <c r="I405" s="13" t="s">
        <v>1623</v>
      </c>
      <c r="J405" s="13" t="s">
        <v>1624</v>
      </c>
      <c r="K405" s="13" t="s">
        <v>1625</v>
      </c>
      <c r="L405" s="28" t="s">
        <v>1626</v>
      </c>
      <c r="M405" s="13" t="e">
        <f>_xlfn.XLOOKUP(Table1[[#This Row],[Grant '#]],#REF!,#REF!, " ")</f>
        <v>#REF!</v>
      </c>
      <c r="N405" s="13" t="e">
        <f>_xlfn.XLOOKUP(Table1[[#This Row],[Grant '#]],#REF!,#REF!, " ")</f>
        <v>#REF!</v>
      </c>
      <c r="O405" s="13" t="e">
        <f>_xlfn.XLOOKUP(Table1[[#This Row],[Grant '#]],#REF!,#REF!, " ")</f>
        <v>#REF!</v>
      </c>
      <c r="P405" s="131">
        <v>67068.543999999994</v>
      </c>
      <c r="Q405" s="15">
        <v>662</v>
      </c>
      <c r="R405" s="20">
        <v>101.312</v>
      </c>
      <c r="S405" s="15">
        <v>30</v>
      </c>
      <c r="T405" s="15">
        <v>367</v>
      </c>
      <c r="U405" s="15">
        <v>265</v>
      </c>
      <c r="V405" s="36" t="s">
        <v>1612</v>
      </c>
      <c r="W405" s="20"/>
      <c r="X405" s="20"/>
      <c r="Y405" s="20"/>
      <c r="Z405" s="20"/>
      <c r="AA405" s="15">
        <v>0</v>
      </c>
      <c r="AB405" s="15">
        <v>0</v>
      </c>
      <c r="AC405" s="15">
        <v>0</v>
      </c>
      <c r="AD405" s="20">
        <f t="shared" si="284"/>
        <v>0</v>
      </c>
      <c r="AE405" s="15">
        <f>IF(Table1[[#This Row],[Sustainability Check 1 (2017-2018) Status]]="Continued", Table1[[#This Row],[Students Per Summer]], 0)</f>
        <v>0</v>
      </c>
      <c r="AF405" s="20">
        <f t="shared" si="303"/>
        <v>0</v>
      </c>
      <c r="AG405" s="15">
        <f>IF(Table1[[#This Row],[Sustainability Check 1 (2017-2018) Status]]="Continued", Table1[[#This Row],[Students Per Fall]], 0)</f>
        <v>0</v>
      </c>
      <c r="AH405" s="20">
        <f t="shared" si="304"/>
        <v>0</v>
      </c>
      <c r="AI405" s="15">
        <v>0</v>
      </c>
      <c r="AJ405" s="20">
        <f t="shared" si="305"/>
        <v>0</v>
      </c>
      <c r="AK405" s="15">
        <v>0</v>
      </c>
      <c r="AL405" s="20">
        <f t="shared" si="280"/>
        <v>0</v>
      </c>
      <c r="AM405" s="15">
        <v>0</v>
      </c>
      <c r="AN405" s="15">
        <v>0</v>
      </c>
      <c r="AO405" s="15">
        <v>0</v>
      </c>
      <c r="AP405" s="15">
        <v>0</v>
      </c>
      <c r="AQ405" s="15">
        <v>0</v>
      </c>
      <c r="AR405" s="15">
        <v>0</v>
      </c>
      <c r="AS405" s="15">
        <v>0</v>
      </c>
      <c r="AT405" s="15">
        <v>0</v>
      </c>
      <c r="AU405" s="15">
        <v>0</v>
      </c>
      <c r="AV405" s="15">
        <v>0</v>
      </c>
      <c r="AW405" s="15">
        <v>0</v>
      </c>
      <c r="AX405" s="15">
        <v>0</v>
      </c>
      <c r="AY405" s="15">
        <v>0</v>
      </c>
      <c r="AZ405" s="15">
        <v>0</v>
      </c>
      <c r="BA405" s="15">
        <v>0</v>
      </c>
      <c r="BB405" s="15">
        <v>0</v>
      </c>
      <c r="BC405" s="13" t="s">
        <v>145</v>
      </c>
      <c r="BD405" s="15">
        <v>0</v>
      </c>
      <c r="BE405" s="15">
        <v>0</v>
      </c>
      <c r="BF405" s="15">
        <v>0</v>
      </c>
      <c r="BG405" s="15">
        <v>0</v>
      </c>
      <c r="BH405" s="15">
        <v>0</v>
      </c>
      <c r="BI405" s="15">
        <v>0</v>
      </c>
      <c r="BJ405" s="15">
        <v>0</v>
      </c>
      <c r="BK405" s="15">
        <v>0</v>
      </c>
      <c r="BL405" s="15">
        <v>0</v>
      </c>
      <c r="BM405" s="15">
        <v>0</v>
      </c>
      <c r="BN405" s="15">
        <v>0</v>
      </c>
      <c r="BO405" s="33">
        <f>Table1[[#This Row],[Summer 2018 Price Check]]*Table1[[#This Row],[Spring 2019 Students]]</f>
        <v>0</v>
      </c>
      <c r="BP405" s="16">
        <f t="shared" si="285"/>
        <v>0</v>
      </c>
      <c r="BQ405" s="20">
        <f t="shared" si="286"/>
        <v>0</v>
      </c>
      <c r="BR405" s="20" t="s">
        <v>145</v>
      </c>
      <c r="BS405" s="105">
        <v>30</v>
      </c>
      <c r="BT405" s="61">
        <v>367</v>
      </c>
      <c r="BU405" s="61">
        <v>265</v>
      </c>
      <c r="BV405" s="15">
        <f t="shared" si="306"/>
        <v>662</v>
      </c>
      <c r="BW405" s="20">
        <v>101.312</v>
      </c>
      <c r="BX405" s="33">
        <f t="shared" si="277"/>
        <v>67068.543999999994</v>
      </c>
      <c r="BY405" s="20" t="s">
        <v>1612</v>
      </c>
      <c r="BZ405" s="32">
        <f>IF(Table1[[#This Row],[Check 3 Status]]="Continued", Table1[[#This Row],[Check 3 Students Summer]], 0)</f>
        <v>30</v>
      </c>
      <c r="CA405" s="32">
        <v>0</v>
      </c>
      <c r="CB405" s="32">
        <v>0</v>
      </c>
      <c r="CC405" s="32">
        <v>0</v>
      </c>
      <c r="CD405" s="32">
        <v>0</v>
      </c>
      <c r="CE405" s="32">
        <v>0</v>
      </c>
      <c r="CF405" s="32">
        <v>0</v>
      </c>
      <c r="CG405" s="32">
        <v>0</v>
      </c>
      <c r="CH405" s="32" t="s">
        <v>145</v>
      </c>
      <c r="CI405" s="32">
        <v>30</v>
      </c>
      <c r="CJ405" s="32">
        <v>367</v>
      </c>
      <c r="CK405" s="32">
        <v>265</v>
      </c>
      <c r="CL405" s="32">
        <f t="shared" si="289"/>
        <v>662</v>
      </c>
      <c r="CM405" s="33">
        <v>101.312</v>
      </c>
      <c r="CN405" s="32">
        <f t="shared" si="290"/>
        <v>67068.543999999994</v>
      </c>
      <c r="CO405" s="15">
        <v>0</v>
      </c>
      <c r="CP405" s="20">
        <f>Table1[[#This Row],[Check 4 Per Student Savings]]*CO405</f>
        <v>0</v>
      </c>
      <c r="CQ405" s="15">
        <v>0</v>
      </c>
      <c r="CR405" s="32">
        <f>Table1[[#This Row],[Check 4 Per Student Savings]]*CQ405</f>
        <v>0</v>
      </c>
      <c r="CS405" s="15">
        <v>0</v>
      </c>
      <c r="CT405" s="20">
        <f>Table1[[#This Row],[Check 4 Per Student Savings]]*CS405</f>
        <v>0</v>
      </c>
      <c r="CU405" s="89">
        <f t="shared" si="291"/>
        <v>0</v>
      </c>
      <c r="CV405" s="20">
        <f t="shared" si="292"/>
        <v>0</v>
      </c>
      <c r="CW405" s="20" t="s">
        <v>145</v>
      </c>
      <c r="CX405" s="15">
        <v>30</v>
      </c>
      <c r="CY405" s="15">
        <v>367</v>
      </c>
      <c r="CZ405" s="15">
        <v>265</v>
      </c>
      <c r="DA405" s="15">
        <f t="shared" si="293"/>
        <v>662</v>
      </c>
      <c r="DB405" s="20">
        <v>101.312</v>
      </c>
      <c r="DC405" s="20">
        <f t="shared" si="294"/>
        <v>67068.543999999994</v>
      </c>
      <c r="DD405" s="23" t="s">
        <v>1612</v>
      </c>
      <c r="DE405" s="15">
        <f>IF(Table1[[#This Row],[Check 5 Status]]="Continued", Table1[[#This Row],[Check 5 Students Summer]], 0)</f>
        <v>30</v>
      </c>
      <c r="DF405" s="20">
        <f>Table1[[#This Row],[Check 5 Per Student Savings]]*DE405</f>
        <v>3039.36</v>
      </c>
      <c r="DG405" s="15">
        <f>IF(Table1[[#This Row],[Check 5 Status]]="Continued", Table1[[#This Row],[Check 5 Students Fall]], 0)</f>
        <v>367</v>
      </c>
      <c r="DH405" s="20">
        <f>Table1[[#This Row],[Check 5 Per Student Savings]]*DG405</f>
        <v>37181.504000000001</v>
      </c>
      <c r="DI405" s="15">
        <f>IF(Table1[[#This Row],[Check 5 Status]]="Continued", Table1[[#This Row],[Check 5 Students Spring]], 0)</f>
        <v>265</v>
      </c>
      <c r="DJ405" s="20">
        <f>Table1[[#This Row],[Check 5 Per Student Savings]]*DI405</f>
        <v>26847.68</v>
      </c>
      <c r="DK405" s="15">
        <f t="shared" si="295"/>
        <v>662</v>
      </c>
      <c r="DL405" s="20">
        <f t="shared" si="296"/>
        <v>67068.543999999994</v>
      </c>
      <c r="DM405" s="20" t="s">
        <v>145</v>
      </c>
      <c r="DN405" s="15">
        <v>30</v>
      </c>
      <c r="DO405" s="15">
        <v>367</v>
      </c>
      <c r="DP405" s="15">
        <v>265</v>
      </c>
      <c r="DQ405" s="15">
        <f t="shared" si="297"/>
        <v>662</v>
      </c>
      <c r="DR405" s="20">
        <v>101.312</v>
      </c>
      <c r="DS405" s="20">
        <f t="shared" si="298"/>
        <v>67068.543999999994</v>
      </c>
      <c r="DT405" s="23" t="s">
        <v>1612</v>
      </c>
      <c r="DU405" s="15">
        <f>IF(Table1[[#This Row],[Check 6 Status]]="Continued", Table1[[#This Row],[Check 6 Students Summer]], 0)</f>
        <v>30</v>
      </c>
      <c r="DV405" s="20">
        <f>Table1[[#This Row],[Check 6 Per Student Savings]]*DU405</f>
        <v>3039.36</v>
      </c>
      <c r="DW405" s="15">
        <f>IF(Table1[[#This Row],[Check 6 Status]]="Continued", Table1[[#This Row],[Check 6 Students Fall]], 0)</f>
        <v>367</v>
      </c>
      <c r="DX405" s="20">
        <f>Table1[[#This Row],[Check 6 Per Student Savings]]*DW405</f>
        <v>37181.504000000001</v>
      </c>
      <c r="DY405" s="15">
        <f>IF(Table1[[#This Row],[Check 6 Status]]="Continued", Table1[[#This Row],[Check 6 Students Spring]], 0)</f>
        <v>265</v>
      </c>
      <c r="DZ405" s="20">
        <f>Table1[[#This Row],[Check 6 Per Student Savings]]*DY405</f>
        <v>26847.68</v>
      </c>
      <c r="EA405" s="15">
        <f t="shared" si="299"/>
        <v>662</v>
      </c>
      <c r="EB405" s="20">
        <f t="shared" si="300"/>
        <v>67068.543999999994</v>
      </c>
      <c r="EC405"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1324</v>
      </c>
      <c r="ED405"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134137.08799999999</v>
      </c>
      <c r="EE405" s="30">
        <f>Table1[[#This Row],[Grand Total Savings]]/Table1[[#This Row],[Total Award]]</f>
        <v>13.413708799999998</v>
      </c>
      <c r="EF405" s="59"/>
      <c r="EG405" s="20"/>
      <c r="EH405" s="16"/>
      <c r="EJ405" s="20"/>
      <c r="EK405" s="13"/>
      <c r="EL405" s="13"/>
      <c r="EZ405" s="15"/>
      <c r="FA405" s="20"/>
      <c r="FC405" s="15"/>
      <c r="FD405" s="13"/>
      <c r="FE405" s="13"/>
    </row>
    <row r="406" spans="1:161" ht="16.5" thickTop="1" thickBot="1" x14ac:dyDescent="0.3">
      <c r="A406" s="116">
        <v>526</v>
      </c>
      <c r="B406" s="55" t="s">
        <v>1611</v>
      </c>
      <c r="C406" s="23" t="s">
        <v>2</v>
      </c>
      <c r="D406" s="71" t="s">
        <v>134</v>
      </c>
      <c r="E406" s="13" t="s">
        <v>183</v>
      </c>
      <c r="F406" s="52">
        <v>10800</v>
      </c>
      <c r="G406" s="23" t="s">
        <v>1612</v>
      </c>
      <c r="H406" s="13" t="s">
        <v>1005</v>
      </c>
      <c r="I406" s="13" t="s">
        <v>1006</v>
      </c>
      <c r="J406" s="13" t="s">
        <v>1627</v>
      </c>
      <c r="K406" s="13" t="s">
        <v>1628</v>
      </c>
      <c r="L406" s="28" t="s">
        <v>305</v>
      </c>
      <c r="M406" s="13" t="e">
        <f>_xlfn.XLOOKUP(Table1[[#This Row],[Grant '#]],#REF!,#REF!, " ")</f>
        <v>#REF!</v>
      </c>
      <c r="N406" s="13" t="e">
        <f>_xlfn.XLOOKUP(Table1[[#This Row],[Grant '#]],#REF!,#REF!, " ")</f>
        <v>#REF!</v>
      </c>
      <c r="O406" s="13" t="e">
        <f>_xlfn.XLOOKUP(Table1[[#This Row],[Grant '#]],#REF!,#REF!, " ")</f>
        <v>#REF!</v>
      </c>
      <c r="P406" s="131">
        <v>102019.75</v>
      </c>
      <c r="Q406" s="15">
        <v>601</v>
      </c>
      <c r="R406" s="20">
        <v>169.75</v>
      </c>
      <c r="S406" s="15">
        <v>98</v>
      </c>
      <c r="T406" s="15">
        <v>301</v>
      </c>
      <c r="U406" s="15">
        <v>300</v>
      </c>
      <c r="V406" s="36" t="s">
        <v>1612</v>
      </c>
      <c r="W406" s="20"/>
      <c r="X406" s="20"/>
      <c r="Y406" s="20"/>
      <c r="Z406" s="20"/>
      <c r="AA406" s="15">
        <v>0</v>
      </c>
      <c r="AB406" s="15">
        <v>0</v>
      </c>
      <c r="AC406" s="15">
        <v>0</v>
      </c>
      <c r="AD406" s="20">
        <f t="shared" si="284"/>
        <v>0</v>
      </c>
      <c r="AE406" s="15">
        <f>IF(Table1[[#This Row],[Sustainability Check 1 (2017-2018) Status]]="Continued", Table1[[#This Row],[Students Per Summer]], 0)</f>
        <v>0</v>
      </c>
      <c r="AF406" s="20">
        <f t="shared" si="303"/>
        <v>0</v>
      </c>
      <c r="AG406" s="15">
        <f>IF(Table1[[#This Row],[Sustainability Check 1 (2017-2018) Status]]="Continued", Table1[[#This Row],[Students Per Fall]], 0)</f>
        <v>0</v>
      </c>
      <c r="AH406" s="20">
        <f t="shared" si="304"/>
        <v>0</v>
      </c>
      <c r="AI406" s="15">
        <v>0</v>
      </c>
      <c r="AJ406" s="20">
        <f t="shared" si="305"/>
        <v>0</v>
      </c>
      <c r="AK406" s="15">
        <v>0</v>
      </c>
      <c r="AL406" s="20">
        <f t="shared" si="280"/>
        <v>0</v>
      </c>
      <c r="AM406" s="15">
        <v>0</v>
      </c>
      <c r="AN406" s="15">
        <v>0</v>
      </c>
      <c r="AO406" s="15">
        <v>0</v>
      </c>
      <c r="AP406" s="15">
        <v>0</v>
      </c>
      <c r="AQ406" s="15">
        <v>0</v>
      </c>
      <c r="AR406" s="15">
        <v>0</v>
      </c>
      <c r="AS406" s="15">
        <v>0</v>
      </c>
      <c r="AT406" s="15">
        <v>0</v>
      </c>
      <c r="AU406" s="15">
        <v>0</v>
      </c>
      <c r="AV406" s="15">
        <v>0</v>
      </c>
      <c r="AW406" s="15">
        <v>0</v>
      </c>
      <c r="AX406" s="15">
        <v>0</v>
      </c>
      <c r="AY406" s="15">
        <v>0</v>
      </c>
      <c r="AZ406" s="15">
        <v>0</v>
      </c>
      <c r="BA406" s="15">
        <v>0</v>
      </c>
      <c r="BB406" s="15">
        <v>0</v>
      </c>
      <c r="BC406" s="13" t="s">
        <v>145</v>
      </c>
      <c r="BD406" s="15">
        <v>0</v>
      </c>
      <c r="BE406" s="15">
        <v>0</v>
      </c>
      <c r="BF406" s="15">
        <v>0</v>
      </c>
      <c r="BG406" s="15">
        <v>0</v>
      </c>
      <c r="BH406" s="15">
        <v>0</v>
      </c>
      <c r="BI406" s="15">
        <v>0</v>
      </c>
      <c r="BJ406" s="15">
        <v>0</v>
      </c>
      <c r="BK406" s="15">
        <v>0</v>
      </c>
      <c r="BL406" s="15">
        <v>0</v>
      </c>
      <c r="BM406" s="15">
        <v>0</v>
      </c>
      <c r="BN406" s="15">
        <v>0</v>
      </c>
      <c r="BO406" s="33">
        <f>Table1[[#This Row],[Summer 2018 Price Check]]*Table1[[#This Row],[Spring 2019 Students]]</f>
        <v>0</v>
      </c>
      <c r="BP406" s="16">
        <f t="shared" si="285"/>
        <v>0</v>
      </c>
      <c r="BQ406" s="20">
        <f t="shared" si="286"/>
        <v>0</v>
      </c>
      <c r="BR406" s="20" t="s">
        <v>145</v>
      </c>
      <c r="BS406" s="105">
        <v>98</v>
      </c>
      <c r="BT406" s="61">
        <v>301</v>
      </c>
      <c r="BU406" s="61">
        <v>300</v>
      </c>
      <c r="BV406" s="15">
        <f t="shared" si="306"/>
        <v>601</v>
      </c>
      <c r="BW406" s="20">
        <v>169.75</v>
      </c>
      <c r="BX406" s="33">
        <f t="shared" si="277"/>
        <v>102019.75</v>
      </c>
      <c r="BY406" s="20" t="s">
        <v>1612</v>
      </c>
      <c r="BZ406" s="32">
        <f>IF(Table1[[#This Row],[Check 3 Status]]="Continued", Table1[[#This Row],[Check 3 Students Summer]], 0)</f>
        <v>98</v>
      </c>
      <c r="CA406" s="32">
        <v>0</v>
      </c>
      <c r="CB406" s="32">
        <v>0</v>
      </c>
      <c r="CC406" s="32">
        <v>0</v>
      </c>
      <c r="CD406" s="32">
        <v>0</v>
      </c>
      <c r="CE406" s="32">
        <v>0</v>
      </c>
      <c r="CF406" s="32">
        <v>0</v>
      </c>
      <c r="CG406" s="32">
        <v>0</v>
      </c>
      <c r="CH406" s="32" t="s">
        <v>145</v>
      </c>
      <c r="CI406" s="32">
        <v>98</v>
      </c>
      <c r="CJ406" s="32">
        <v>301</v>
      </c>
      <c r="CK406" s="32">
        <v>300</v>
      </c>
      <c r="CL406" s="32">
        <f t="shared" si="289"/>
        <v>699</v>
      </c>
      <c r="CM406" s="33">
        <v>169.75</v>
      </c>
      <c r="CN406" s="32">
        <f t="shared" si="290"/>
        <v>118655.25</v>
      </c>
      <c r="CO406" s="15">
        <v>0</v>
      </c>
      <c r="CP406" s="20">
        <f>Table1[[#This Row],[Check 4 Per Student Savings]]*CO406</f>
        <v>0</v>
      </c>
      <c r="CQ406" s="15">
        <v>0</v>
      </c>
      <c r="CR406" s="32">
        <f>Table1[[#This Row],[Check 4 Per Student Savings]]*CQ406</f>
        <v>0</v>
      </c>
      <c r="CS406" s="15">
        <v>0</v>
      </c>
      <c r="CT406" s="20">
        <f>Table1[[#This Row],[Check 4 Per Student Savings]]*CS406</f>
        <v>0</v>
      </c>
      <c r="CU406" s="89">
        <f t="shared" si="291"/>
        <v>0</v>
      </c>
      <c r="CV406" s="20">
        <f t="shared" si="292"/>
        <v>0</v>
      </c>
      <c r="CW406" s="20" t="s">
        <v>145</v>
      </c>
      <c r="CX406" s="15">
        <v>98</v>
      </c>
      <c r="CY406" s="15">
        <v>301</v>
      </c>
      <c r="CZ406" s="15">
        <v>300</v>
      </c>
      <c r="DA406" s="15">
        <f t="shared" si="293"/>
        <v>699</v>
      </c>
      <c r="DB406" s="20">
        <v>169.75</v>
      </c>
      <c r="DC406" s="20">
        <f t="shared" si="294"/>
        <v>118655.25</v>
      </c>
      <c r="DD406" s="23" t="s">
        <v>1612</v>
      </c>
      <c r="DE406" s="15">
        <f>IF(Table1[[#This Row],[Check 5 Status]]="Continued", Table1[[#This Row],[Check 5 Students Summer]], 0)</f>
        <v>98</v>
      </c>
      <c r="DF406" s="20">
        <f>Table1[[#This Row],[Check 5 Per Student Savings]]*DE406</f>
        <v>16635.5</v>
      </c>
      <c r="DG406" s="15">
        <f>IF(Table1[[#This Row],[Check 5 Status]]="Continued", Table1[[#This Row],[Check 5 Students Fall]], 0)</f>
        <v>301</v>
      </c>
      <c r="DH406" s="20">
        <f>Table1[[#This Row],[Check 5 Per Student Savings]]*DG406</f>
        <v>51094.75</v>
      </c>
      <c r="DI406" s="15">
        <f>IF(Table1[[#This Row],[Check 5 Status]]="Continued", Table1[[#This Row],[Check 5 Students Spring]], 0)</f>
        <v>300</v>
      </c>
      <c r="DJ406" s="20">
        <f>Table1[[#This Row],[Check 5 Per Student Savings]]*DI406</f>
        <v>50925</v>
      </c>
      <c r="DK406" s="15">
        <f t="shared" si="295"/>
        <v>699</v>
      </c>
      <c r="DL406" s="20">
        <f t="shared" si="296"/>
        <v>118655.25</v>
      </c>
      <c r="DM406" s="20" t="s">
        <v>145</v>
      </c>
      <c r="DN406" s="15">
        <v>98</v>
      </c>
      <c r="DO406" s="15">
        <v>301</v>
      </c>
      <c r="DP406" s="15">
        <v>300</v>
      </c>
      <c r="DQ406" s="15">
        <f t="shared" si="297"/>
        <v>699</v>
      </c>
      <c r="DR406" s="20">
        <v>169.75</v>
      </c>
      <c r="DS406" s="20">
        <f t="shared" si="298"/>
        <v>118655.25</v>
      </c>
      <c r="DT406" s="23" t="s">
        <v>1612</v>
      </c>
      <c r="DU406" s="15">
        <f>IF(Table1[[#This Row],[Check 6 Status]]="Continued", Table1[[#This Row],[Check 6 Students Summer]], 0)</f>
        <v>98</v>
      </c>
      <c r="DV406" s="20">
        <f>Table1[[#This Row],[Check 6 Per Student Savings]]*DU406</f>
        <v>16635.5</v>
      </c>
      <c r="DW406" s="15">
        <f>IF(Table1[[#This Row],[Check 6 Status]]="Continued", Table1[[#This Row],[Check 6 Students Fall]], 0)</f>
        <v>301</v>
      </c>
      <c r="DX406" s="20">
        <f>Table1[[#This Row],[Check 6 Per Student Savings]]*DW406</f>
        <v>51094.75</v>
      </c>
      <c r="DY406" s="15">
        <f>IF(Table1[[#This Row],[Check 6 Status]]="Continued", Table1[[#This Row],[Check 6 Students Spring]], 0)</f>
        <v>300</v>
      </c>
      <c r="DZ406" s="20">
        <f>Table1[[#This Row],[Check 6 Per Student Savings]]*DY406</f>
        <v>50925</v>
      </c>
      <c r="EA406" s="15">
        <f t="shared" si="299"/>
        <v>699</v>
      </c>
      <c r="EB406" s="20">
        <f t="shared" si="300"/>
        <v>118655.25</v>
      </c>
      <c r="EC406"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1398</v>
      </c>
      <c r="ED406"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237310.5</v>
      </c>
      <c r="EE406" s="30">
        <f>Table1[[#This Row],[Grand Total Savings]]/Table1[[#This Row],[Total Award]]</f>
        <v>21.973194444444445</v>
      </c>
      <c r="EF406" s="59"/>
      <c r="EG406" s="20"/>
      <c r="EH406" s="16"/>
      <c r="EJ406" s="20"/>
      <c r="EK406" s="13"/>
      <c r="EL406" s="13"/>
      <c r="EZ406" s="15"/>
      <c r="FA406" s="20"/>
      <c r="FC406" s="15"/>
      <c r="FD406" s="13"/>
      <c r="FE406" s="13"/>
    </row>
    <row r="407" spans="1:161" ht="16.5" thickTop="1" thickBot="1" x14ac:dyDescent="0.3">
      <c r="A407" s="116">
        <v>527</v>
      </c>
      <c r="B407" s="55" t="s">
        <v>1611</v>
      </c>
      <c r="C407" s="23" t="s">
        <v>2</v>
      </c>
      <c r="D407" s="71" t="s">
        <v>134</v>
      </c>
      <c r="E407" s="13" t="s">
        <v>544</v>
      </c>
      <c r="F407" s="52">
        <v>10000</v>
      </c>
      <c r="G407" s="23" t="s">
        <v>1612</v>
      </c>
      <c r="H407" s="13" t="s">
        <v>1629</v>
      </c>
      <c r="I407" s="13" t="s">
        <v>1630</v>
      </c>
      <c r="J407" s="13" t="s">
        <v>1631</v>
      </c>
      <c r="K407" s="13" t="s">
        <v>1632</v>
      </c>
      <c r="L407" s="28" t="s">
        <v>241</v>
      </c>
      <c r="M407" s="13" t="e">
        <f>_xlfn.XLOOKUP(Table1[[#This Row],[Grant '#]],#REF!,#REF!, " ")</f>
        <v>#REF!</v>
      </c>
      <c r="N407" s="13" t="e">
        <f>_xlfn.XLOOKUP(Table1[[#This Row],[Grant '#]],#REF!,#REF!, " ")</f>
        <v>#REF!</v>
      </c>
      <c r="O407" s="13" t="e">
        <f>_xlfn.XLOOKUP(Table1[[#This Row],[Grant '#]],#REF!,#REF!, " ")</f>
        <v>#REF!</v>
      </c>
      <c r="P407" s="20">
        <v>24321</v>
      </c>
      <c r="Q407" s="15">
        <v>330</v>
      </c>
      <c r="R407" s="20">
        <v>73.7</v>
      </c>
      <c r="S407" s="15">
        <v>90</v>
      </c>
      <c r="T407" s="15">
        <v>120</v>
      </c>
      <c r="U407" s="15">
        <v>120</v>
      </c>
      <c r="V407" s="36" t="s">
        <v>1612</v>
      </c>
      <c r="W407" s="20"/>
      <c r="X407" s="20"/>
      <c r="Y407" s="20"/>
      <c r="Z407" s="20"/>
      <c r="AA407" s="15">
        <v>0</v>
      </c>
      <c r="AB407" s="15">
        <v>0</v>
      </c>
      <c r="AC407" s="15">
        <v>0</v>
      </c>
      <c r="AD407" s="20">
        <f t="shared" si="284"/>
        <v>0</v>
      </c>
      <c r="AE407" s="15">
        <f>IF(Table1[[#This Row],[Sustainability Check 1 (2017-2018) Status]]="Continued", Table1[[#This Row],[Students Per Summer]], 0)</f>
        <v>0</v>
      </c>
      <c r="AF407" s="20">
        <f t="shared" si="303"/>
        <v>0</v>
      </c>
      <c r="AG407" s="15">
        <f>IF(Table1[[#This Row],[Sustainability Check 1 (2017-2018) Status]]="Continued", Table1[[#This Row],[Students Per Fall]], 0)</f>
        <v>0</v>
      </c>
      <c r="AH407" s="20">
        <f t="shared" si="304"/>
        <v>0</v>
      </c>
      <c r="AI407" s="15">
        <v>0</v>
      </c>
      <c r="AJ407" s="20">
        <f t="shared" si="305"/>
        <v>0</v>
      </c>
      <c r="AK407" s="15">
        <v>0</v>
      </c>
      <c r="AL407" s="20">
        <f t="shared" si="280"/>
        <v>0</v>
      </c>
      <c r="AM407" s="15">
        <v>0</v>
      </c>
      <c r="AN407" s="15">
        <v>0</v>
      </c>
      <c r="AO407" s="15">
        <v>0</v>
      </c>
      <c r="AP407" s="15">
        <v>0</v>
      </c>
      <c r="AQ407" s="15">
        <v>0</v>
      </c>
      <c r="AR407" s="15">
        <v>0</v>
      </c>
      <c r="AS407" s="15">
        <v>0</v>
      </c>
      <c r="AT407" s="15">
        <v>0</v>
      </c>
      <c r="AU407" s="15">
        <v>0</v>
      </c>
      <c r="AV407" s="15">
        <v>0</v>
      </c>
      <c r="AW407" s="15">
        <v>0</v>
      </c>
      <c r="AX407" s="15">
        <v>0</v>
      </c>
      <c r="AY407" s="15">
        <v>0</v>
      </c>
      <c r="AZ407" s="15">
        <v>0</v>
      </c>
      <c r="BA407" s="15">
        <v>0</v>
      </c>
      <c r="BB407" s="15">
        <v>0</v>
      </c>
      <c r="BC407" s="13" t="s">
        <v>145</v>
      </c>
      <c r="BD407" s="15">
        <v>0</v>
      </c>
      <c r="BE407" s="15">
        <v>0</v>
      </c>
      <c r="BF407" s="15">
        <v>0</v>
      </c>
      <c r="BG407" s="15">
        <v>0</v>
      </c>
      <c r="BH407" s="15">
        <v>0</v>
      </c>
      <c r="BI407" s="15">
        <v>0</v>
      </c>
      <c r="BJ407" s="15">
        <v>0</v>
      </c>
      <c r="BK407" s="15">
        <v>0</v>
      </c>
      <c r="BL407" s="15">
        <v>0</v>
      </c>
      <c r="BM407" s="15">
        <v>0</v>
      </c>
      <c r="BN407" s="15">
        <v>0</v>
      </c>
      <c r="BO407" s="33">
        <f>Table1[[#This Row],[Summer 2018 Price Check]]*Table1[[#This Row],[Spring 2019 Students]]</f>
        <v>0</v>
      </c>
      <c r="BP407" s="16">
        <f t="shared" si="285"/>
        <v>0</v>
      </c>
      <c r="BQ407" s="20">
        <f t="shared" si="286"/>
        <v>0</v>
      </c>
      <c r="BR407" s="20" t="s">
        <v>145</v>
      </c>
      <c r="BS407" s="105">
        <v>90</v>
      </c>
      <c r="BT407" s="61">
        <v>120</v>
      </c>
      <c r="BU407" s="61">
        <v>120</v>
      </c>
      <c r="BV407" s="15">
        <f t="shared" si="306"/>
        <v>330</v>
      </c>
      <c r="BW407" s="20">
        <v>73.7</v>
      </c>
      <c r="BX407" s="33">
        <f t="shared" si="277"/>
        <v>24321</v>
      </c>
      <c r="BY407" s="20" t="s">
        <v>1612</v>
      </c>
      <c r="BZ407" s="32">
        <f>IF(Table1[[#This Row],[Check 3 Status]]="Continued", Table1[[#This Row],[Check 3 Students Summer]], 0)</f>
        <v>90</v>
      </c>
      <c r="CA407" s="32">
        <v>0</v>
      </c>
      <c r="CB407" s="32">
        <v>0</v>
      </c>
      <c r="CC407" s="32">
        <v>0</v>
      </c>
      <c r="CD407" s="32">
        <v>0</v>
      </c>
      <c r="CE407" s="32">
        <v>0</v>
      </c>
      <c r="CF407" s="32">
        <v>0</v>
      </c>
      <c r="CG407" s="32">
        <v>0</v>
      </c>
      <c r="CH407" s="32" t="s">
        <v>145</v>
      </c>
      <c r="CI407" s="32">
        <v>90</v>
      </c>
      <c r="CJ407" s="32">
        <v>120</v>
      </c>
      <c r="CK407" s="32">
        <v>120</v>
      </c>
      <c r="CL407" s="32">
        <f t="shared" si="289"/>
        <v>330</v>
      </c>
      <c r="CM407" s="33">
        <v>73.7</v>
      </c>
      <c r="CN407" s="32">
        <f t="shared" si="290"/>
        <v>24321</v>
      </c>
      <c r="CO407" s="15">
        <v>0</v>
      </c>
      <c r="CP407" s="20">
        <f>Table1[[#This Row],[Check 4 Per Student Savings]]*CO407</f>
        <v>0</v>
      </c>
      <c r="CQ407" s="15">
        <v>0</v>
      </c>
      <c r="CR407" s="32">
        <f>Table1[[#This Row],[Check 4 Per Student Savings]]*CQ407</f>
        <v>0</v>
      </c>
      <c r="CS407" s="15">
        <v>0</v>
      </c>
      <c r="CT407" s="20">
        <f>Table1[[#This Row],[Check 4 Per Student Savings]]*CS407</f>
        <v>0</v>
      </c>
      <c r="CU407" s="89">
        <f t="shared" si="291"/>
        <v>0</v>
      </c>
      <c r="CV407" s="20">
        <f t="shared" si="292"/>
        <v>0</v>
      </c>
      <c r="CW407" s="20" t="s">
        <v>145</v>
      </c>
      <c r="CX407" s="15">
        <v>90</v>
      </c>
      <c r="CY407" s="15">
        <v>120</v>
      </c>
      <c r="CZ407" s="15">
        <v>120</v>
      </c>
      <c r="DA407" s="15">
        <f t="shared" si="293"/>
        <v>330</v>
      </c>
      <c r="DB407" s="20">
        <v>73.7</v>
      </c>
      <c r="DC407" s="20">
        <f t="shared" si="294"/>
        <v>24321</v>
      </c>
      <c r="DD407" s="23" t="s">
        <v>1612</v>
      </c>
      <c r="DE407" s="15">
        <f>IF(Table1[[#This Row],[Check 5 Status]]="Continued", Table1[[#This Row],[Check 5 Students Summer]], 0)</f>
        <v>90</v>
      </c>
      <c r="DF407" s="20">
        <f>Table1[[#This Row],[Check 5 Per Student Savings]]*DE407</f>
        <v>6633</v>
      </c>
      <c r="DG407" s="15">
        <f>IF(Table1[[#This Row],[Check 5 Status]]="Continued", Table1[[#This Row],[Check 5 Students Fall]], 0)</f>
        <v>120</v>
      </c>
      <c r="DH407" s="20">
        <f>Table1[[#This Row],[Check 5 Per Student Savings]]*DG407</f>
        <v>8844</v>
      </c>
      <c r="DI407" s="15">
        <f>IF(Table1[[#This Row],[Check 5 Status]]="Continued", Table1[[#This Row],[Check 5 Students Spring]], 0)</f>
        <v>120</v>
      </c>
      <c r="DJ407" s="20">
        <f>Table1[[#This Row],[Check 5 Per Student Savings]]*DI407</f>
        <v>8844</v>
      </c>
      <c r="DK407" s="15">
        <f t="shared" si="295"/>
        <v>330</v>
      </c>
      <c r="DL407" s="20">
        <f t="shared" si="296"/>
        <v>24321</v>
      </c>
      <c r="DM407" s="20" t="s">
        <v>145</v>
      </c>
      <c r="DN407" s="15">
        <v>90</v>
      </c>
      <c r="DO407" s="15">
        <v>120</v>
      </c>
      <c r="DP407" s="15">
        <v>120</v>
      </c>
      <c r="DQ407" s="15">
        <f t="shared" si="297"/>
        <v>330</v>
      </c>
      <c r="DR407" s="20">
        <v>73.7</v>
      </c>
      <c r="DS407" s="20">
        <f t="shared" si="298"/>
        <v>24321</v>
      </c>
      <c r="DT407" s="23" t="s">
        <v>1612</v>
      </c>
      <c r="DU407" s="15">
        <f>IF(Table1[[#This Row],[Check 6 Status]]="Continued", Table1[[#This Row],[Check 6 Students Summer]], 0)</f>
        <v>90</v>
      </c>
      <c r="DV407" s="20">
        <f>Table1[[#This Row],[Check 6 Per Student Savings]]*DU407</f>
        <v>6633</v>
      </c>
      <c r="DW407" s="15">
        <f>IF(Table1[[#This Row],[Check 6 Status]]="Continued", Table1[[#This Row],[Check 6 Students Fall]], 0)</f>
        <v>120</v>
      </c>
      <c r="DX407" s="20">
        <f>Table1[[#This Row],[Check 6 Per Student Savings]]*DW407</f>
        <v>8844</v>
      </c>
      <c r="DY407" s="15">
        <f>IF(Table1[[#This Row],[Check 6 Status]]="Continued", Table1[[#This Row],[Check 6 Students Spring]], 0)</f>
        <v>120</v>
      </c>
      <c r="DZ407" s="20">
        <f>Table1[[#This Row],[Check 6 Per Student Savings]]*DY407</f>
        <v>8844</v>
      </c>
      <c r="EA407" s="15">
        <f t="shared" si="299"/>
        <v>330</v>
      </c>
      <c r="EB407" s="20">
        <f t="shared" si="300"/>
        <v>24321</v>
      </c>
      <c r="EC407"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660</v>
      </c>
      <c r="ED407"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48642</v>
      </c>
      <c r="EE407" s="30">
        <f>Table1[[#This Row],[Grand Total Savings]]/Table1[[#This Row],[Total Award]]</f>
        <v>4.8642000000000003</v>
      </c>
      <c r="EF407" s="59"/>
      <c r="EG407" s="20"/>
      <c r="EH407" s="16"/>
      <c r="EJ407" s="20"/>
      <c r="EK407" s="13"/>
      <c r="EL407" s="13"/>
      <c r="EZ407" s="15"/>
      <c r="FA407" s="20"/>
      <c r="FC407" s="15"/>
      <c r="FD407" s="13"/>
      <c r="FE407" s="13"/>
    </row>
    <row r="408" spans="1:161" ht="16.5" thickTop="1" thickBot="1" x14ac:dyDescent="0.3">
      <c r="A408" s="116">
        <v>528</v>
      </c>
      <c r="B408" s="55" t="s">
        <v>1611</v>
      </c>
      <c r="C408" s="23" t="s">
        <v>2</v>
      </c>
      <c r="D408" s="71" t="s">
        <v>134</v>
      </c>
      <c r="E408" s="13" t="s">
        <v>544</v>
      </c>
      <c r="F408" s="52">
        <v>30000</v>
      </c>
      <c r="G408" s="23" t="s">
        <v>1612</v>
      </c>
      <c r="H408" s="13" t="s">
        <v>1633</v>
      </c>
      <c r="I408" s="13" t="s">
        <v>1634</v>
      </c>
      <c r="J408" s="13" t="s">
        <v>1635</v>
      </c>
      <c r="K408" s="13" t="s">
        <v>1636</v>
      </c>
      <c r="L408" s="28" t="s">
        <v>162</v>
      </c>
      <c r="M408" s="13" t="e">
        <f>_xlfn.XLOOKUP(Table1[[#This Row],[Grant '#]],#REF!,#REF!, " ")</f>
        <v>#REF!</v>
      </c>
      <c r="N408" s="13" t="e">
        <f>_xlfn.XLOOKUP(Table1[[#This Row],[Grant '#]],#REF!,#REF!, " ")</f>
        <v>#REF!</v>
      </c>
      <c r="O408" s="13" t="e">
        <f>_xlfn.XLOOKUP(Table1[[#This Row],[Grant '#]],#REF!,#REF!, " ")</f>
        <v>#REF!</v>
      </c>
      <c r="P408" s="20">
        <v>234652</v>
      </c>
      <c r="Q408" s="15" t="s">
        <v>1637</v>
      </c>
      <c r="R408" s="20">
        <v>213.32</v>
      </c>
      <c r="S408" s="15">
        <v>50</v>
      </c>
      <c r="T408" s="15">
        <v>700</v>
      </c>
      <c r="U408" s="15">
        <v>350</v>
      </c>
      <c r="V408" s="36" t="s">
        <v>1612</v>
      </c>
      <c r="W408" s="20"/>
      <c r="X408" s="20"/>
      <c r="Y408" s="20"/>
      <c r="Z408" s="20"/>
      <c r="AA408" s="15">
        <v>0</v>
      </c>
      <c r="AB408" s="15">
        <v>0</v>
      </c>
      <c r="AC408" s="15">
        <v>0</v>
      </c>
      <c r="AD408" s="20">
        <f t="shared" si="284"/>
        <v>0</v>
      </c>
      <c r="AE408" s="15">
        <f>IF(Table1[[#This Row],[Sustainability Check 1 (2017-2018) Status]]="Continued", Table1[[#This Row],[Students Per Summer]], 0)</f>
        <v>0</v>
      </c>
      <c r="AF408" s="20">
        <f t="shared" si="303"/>
        <v>0</v>
      </c>
      <c r="AG408" s="15">
        <f>IF(Table1[[#This Row],[Sustainability Check 1 (2017-2018) Status]]="Continued", Table1[[#This Row],[Students Per Fall]], 0)</f>
        <v>0</v>
      </c>
      <c r="AH408" s="20">
        <f t="shared" si="304"/>
        <v>0</v>
      </c>
      <c r="AI408" s="15">
        <v>0</v>
      </c>
      <c r="AJ408" s="20">
        <f t="shared" si="305"/>
        <v>0</v>
      </c>
      <c r="AK408" s="15">
        <v>0</v>
      </c>
      <c r="AL408" s="20">
        <f t="shared" si="280"/>
        <v>0</v>
      </c>
      <c r="AM408" s="15">
        <v>0</v>
      </c>
      <c r="AN408" s="15">
        <v>0</v>
      </c>
      <c r="AO408" s="15">
        <v>0</v>
      </c>
      <c r="AP408" s="15">
        <v>0</v>
      </c>
      <c r="AQ408" s="15">
        <v>0</v>
      </c>
      <c r="AR408" s="15">
        <v>0</v>
      </c>
      <c r="AS408" s="15">
        <v>0</v>
      </c>
      <c r="AT408" s="15">
        <v>0</v>
      </c>
      <c r="AU408" s="15">
        <v>0</v>
      </c>
      <c r="AV408" s="15">
        <v>0</v>
      </c>
      <c r="AW408" s="15">
        <v>0</v>
      </c>
      <c r="AX408" s="15">
        <v>0</v>
      </c>
      <c r="AY408" s="15">
        <v>0</v>
      </c>
      <c r="AZ408" s="15">
        <v>0</v>
      </c>
      <c r="BA408" s="15">
        <v>0</v>
      </c>
      <c r="BB408" s="15">
        <v>0</v>
      </c>
      <c r="BC408" s="13" t="s">
        <v>145</v>
      </c>
      <c r="BD408" s="15">
        <v>0</v>
      </c>
      <c r="BE408" s="15">
        <v>0</v>
      </c>
      <c r="BF408" s="15">
        <v>0</v>
      </c>
      <c r="BG408" s="15">
        <v>0</v>
      </c>
      <c r="BH408" s="15">
        <v>0</v>
      </c>
      <c r="BI408" s="15">
        <v>0</v>
      </c>
      <c r="BJ408" s="15">
        <v>0</v>
      </c>
      <c r="BK408" s="15">
        <v>0</v>
      </c>
      <c r="BL408" s="15">
        <v>0</v>
      </c>
      <c r="BM408" s="15">
        <v>0</v>
      </c>
      <c r="BN408" s="15">
        <v>0</v>
      </c>
      <c r="BO408" s="33">
        <f>Table1[[#This Row],[Summer 2018 Price Check]]*Table1[[#This Row],[Spring 2019 Students]]</f>
        <v>0</v>
      </c>
      <c r="BP408" s="16">
        <f t="shared" si="285"/>
        <v>0</v>
      </c>
      <c r="BQ408" s="20">
        <f t="shared" si="286"/>
        <v>0</v>
      </c>
      <c r="BR408" s="20" t="s">
        <v>145</v>
      </c>
      <c r="BS408" s="105">
        <v>50</v>
      </c>
      <c r="BT408" s="61">
        <v>700</v>
      </c>
      <c r="BU408" s="61">
        <v>350</v>
      </c>
      <c r="BV408" s="15" t="str">
        <f t="shared" si="306"/>
        <v>1,100</v>
      </c>
      <c r="BW408" s="20">
        <v>213.32</v>
      </c>
      <c r="BX408" s="33">
        <f t="shared" si="277"/>
        <v>234652</v>
      </c>
      <c r="BY408" s="20" t="s">
        <v>1612</v>
      </c>
      <c r="BZ408" s="32">
        <f>IF(Table1[[#This Row],[Check 3 Status]]="Continued", Table1[[#This Row],[Check 3 Students Summer]], 0)</f>
        <v>50</v>
      </c>
      <c r="CA408" s="32">
        <v>0</v>
      </c>
      <c r="CB408" s="32">
        <v>0</v>
      </c>
      <c r="CC408" s="32">
        <v>0</v>
      </c>
      <c r="CD408" s="32">
        <v>0</v>
      </c>
      <c r="CE408" s="32">
        <v>0</v>
      </c>
      <c r="CF408" s="32">
        <v>0</v>
      </c>
      <c r="CG408" s="32">
        <v>0</v>
      </c>
      <c r="CH408" s="32" t="s">
        <v>145</v>
      </c>
      <c r="CI408" s="32">
        <v>50</v>
      </c>
      <c r="CJ408" s="32">
        <v>700</v>
      </c>
      <c r="CK408" s="32">
        <v>350</v>
      </c>
      <c r="CL408" s="32">
        <f t="shared" si="289"/>
        <v>1100</v>
      </c>
      <c r="CM408" s="33">
        <v>213.32</v>
      </c>
      <c r="CN408" s="32">
        <f t="shared" si="290"/>
        <v>234652</v>
      </c>
      <c r="CO408" s="15">
        <v>0</v>
      </c>
      <c r="CP408" s="20">
        <f>Table1[[#This Row],[Check 4 Per Student Savings]]*CO408</f>
        <v>0</v>
      </c>
      <c r="CQ408" s="15">
        <v>0</v>
      </c>
      <c r="CR408" s="32">
        <f>Table1[[#This Row],[Check 4 Per Student Savings]]*CQ408</f>
        <v>0</v>
      </c>
      <c r="CS408" s="15">
        <v>0</v>
      </c>
      <c r="CT408" s="20">
        <f>Table1[[#This Row],[Check 4 Per Student Savings]]*CS408</f>
        <v>0</v>
      </c>
      <c r="CU408" s="89">
        <f t="shared" si="291"/>
        <v>0</v>
      </c>
      <c r="CV408" s="20">
        <f t="shared" si="292"/>
        <v>0</v>
      </c>
      <c r="CW408" s="20" t="s">
        <v>145</v>
      </c>
      <c r="CX408" s="15">
        <v>50</v>
      </c>
      <c r="CY408" s="15">
        <v>700</v>
      </c>
      <c r="CZ408" s="15">
        <v>350</v>
      </c>
      <c r="DA408" s="15">
        <f t="shared" si="293"/>
        <v>1100</v>
      </c>
      <c r="DB408" s="20">
        <v>213.32</v>
      </c>
      <c r="DC408" s="20">
        <f t="shared" si="294"/>
        <v>234652</v>
      </c>
      <c r="DD408" s="23" t="s">
        <v>1612</v>
      </c>
      <c r="DE408" s="15">
        <f>IF(Table1[[#This Row],[Check 5 Status]]="Continued", Table1[[#This Row],[Check 5 Students Summer]], 0)</f>
        <v>50</v>
      </c>
      <c r="DF408" s="20">
        <f>Table1[[#This Row],[Check 5 Per Student Savings]]*DE408</f>
        <v>10666</v>
      </c>
      <c r="DG408" s="15">
        <f>IF(Table1[[#This Row],[Check 5 Status]]="Continued", Table1[[#This Row],[Check 5 Students Fall]], 0)</f>
        <v>700</v>
      </c>
      <c r="DH408" s="20">
        <f>Table1[[#This Row],[Check 5 Per Student Savings]]*DG408</f>
        <v>149324</v>
      </c>
      <c r="DI408" s="15">
        <f>IF(Table1[[#This Row],[Check 5 Status]]="Continued", Table1[[#This Row],[Check 5 Students Spring]], 0)</f>
        <v>350</v>
      </c>
      <c r="DJ408" s="20">
        <f>Table1[[#This Row],[Check 5 Per Student Savings]]*DI408</f>
        <v>74662</v>
      </c>
      <c r="DK408" s="15">
        <f t="shared" si="295"/>
        <v>1100</v>
      </c>
      <c r="DL408" s="20">
        <f t="shared" si="296"/>
        <v>234652</v>
      </c>
      <c r="DM408" s="20" t="s">
        <v>145</v>
      </c>
      <c r="DN408" s="15">
        <v>50</v>
      </c>
      <c r="DO408" s="15">
        <v>700</v>
      </c>
      <c r="DP408" s="15">
        <v>350</v>
      </c>
      <c r="DQ408" s="15">
        <f t="shared" si="297"/>
        <v>1100</v>
      </c>
      <c r="DR408" s="20">
        <v>213.32</v>
      </c>
      <c r="DS408" s="20">
        <f t="shared" si="298"/>
        <v>234652</v>
      </c>
      <c r="DT408" s="23" t="s">
        <v>1612</v>
      </c>
      <c r="DU408" s="15">
        <f>IF(Table1[[#This Row],[Check 6 Status]]="Continued", Table1[[#This Row],[Check 6 Students Summer]], 0)</f>
        <v>50</v>
      </c>
      <c r="DV408" s="20">
        <f>Table1[[#This Row],[Check 6 Per Student Savings]]*DU408</f>
        <v>10666</v>
      </c>
      <c r="DW408" s="15">
        <f>IF(Table1[[#This Row],[Check 6 Status]]="Continued", Table1[[#This Row],[Check 6 Students Fall]], 0)</f>
        <v>700</v>
      </c>
      <c r="DX408" s="20">
        <f>Table1[[#This Row],[Check 6 Per Student Savings]]*DW408</f>
        <v>149324</v>
      </c>
      <c r="DY408" s="15">
        <f>IF(Table1[[#This Row],[Check 6 Status]]="Continued", Table1[[#This Row],[Check 6 Students Spring]], 0)</f>
        <v>350</v>
      </c>
      <c r="DZ408" s="20">
        <f>Table1[[#This Row],[Check 6 Per Student Savings]]*DY408</f>
        <v>74662</v>
      </c>
      <c r="EA408" s="15">
        <f t="shared" si="299"/>
        <v>1100</v>
      </c>
      <c r="EB408" s="20">
        <f t="shared" si="300"/>
        <v>234652</v>
      </c>
      <c r="EC408"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2200</v>
      </c>
      <c r="ED408"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469304</v>
      </c>
      <c r="EE408" s="30">
        <f>Table1[[#This Row],[Grand Total Savings]]/Table1[[#This Row],[Total Award]]</f>
        <v>15.643466666666667</v>
      </c>
      <c r="EF408" s="59"/>
      <c r="EG408" s="20"/>
      <c r="EH408" s="16"/>
      <c r="EJ408" s="20"/>
      <c r="EK408" s="13"/>
      <c r="EL408" s="13"/>
      <c r="EZ408" s="15"/>
      <c r="FA408" s="20"/>
      <c r="FC408" s="15"/>
      <c r="FD408" s="13"/>
      <c r="FE408" s="13"/>
    </row>
    <row r="409" spans="1:161" ht="16.5" thickTop="1" thickBot="1" x14ac:dyDescent="0.3">
      <c r="A409" s="116">
        <v>532</v>
      </c>
      <c r="B409" s="55" t="s">
        <v>1611</v>
      </c>
      <c r="C409" s="23" t="s">
        <v>2</v>
      </c>
      <c r="D409" s="71" t="s">
        <v>134</v>
      </c>
      <c r="E409" s="13" t="s">
        <v>183</v>
      </c>
      <c r="F409" s="52">
        <v>10800</v>
      </c>
      <c r="G409" s="23" t="s">
        <v>1612</v>
      </c>
      <c r="H409" s="13" t="s">
        <v>1305</v>
      </c>
      <c r="I409" s="13" t="s">
        <v>1306</v>
      </c>
      <c r="J409" s="13" t="s">
        <v>1638</v>
      </c>
      <c r="K409" s="13" t="s">
        <v>1639</v>
      </c>
      <c r="L409" s="28" t="s">
        <v>580</v>
      </c>
      <c r="M409" s="13" t="e">
        <f>_xlfn.XLOOKUP(Table1[[#This Row],[Grant '#]],#REF!,#REF!, " ")</f>
        <v>#REF!</v>
      </c>
      <c r="N409" s="13" t="e">
        <f>_xlfn.XLOOKUP(Table1[[#This Row],[Grant '#]],#REF!,#REF!, " ")</f>
        <v>#REF!</v>
      </c>
      <c r="O409" s="13" t="e">
        <f>_xlfn.XLOOKUP(Table1[[#This Row],[Grant '#]],#REF!,#REF!, " ")</f>
        <v>#REF!</v>
      </c>
      <c r="P409" s="20">
        <v>35700</v>
      </c>
      <c r="Q409" s="15">
        <v>300</v>
      </c>
      <c r="R409" s="20">
        <v>119</v>
      </c>
      <c r="S409" s="15">
        <v>100</v>
      </c>
      <c r="T409" s="15">
        <v>100</v>
      </c>
      <c r="U409" s="15">
        <v>100</v>
      </c>
      <c r="V409" s="36" t="s">
        <v>1612</v>
      </c>
      <c r="W409" s="20"/>
      <c r="X409" s="20"/>
      <c r="Y409" s="20"/>
      <c r="Z409" s="20"/>
      <c r="AA409" s="15">
        <v>0</v>
      </c>
      <c r="AB409" s="15">
        <v>0</v>
      </c>
      <c r="AC409" s="15">
        <v>0</v>
      </c>
      <c r="AD409" s="20">
        <f t="shared" si="284"/>
        <v>0</v>
      </c>
      <c r="AE409" s="15">
        <f>IF(Table1[[#This Row],[Sustainability Check 1 (2017-2018) Status]]="Continued", Table1[[#This Row],[Students Per Summer]], 0)</f>
        <v>0</v>
      </c>
      <c r="AF409" s="20">
        <f t="shared" si="303"/>
        <v>0</v>
      </c>
      <c r="AG409" s="15">
        <f>IF(Table1[[#This Row],[Sustainability Check 1 (2017-2018) Status]]="Continued", Table1[[#This Row],[Students Per Fall]], 0)</f>
        <v>0</v>
      </c>
      <c r="AH409" s="20">
        <f t="shared" si="304"/>
        <v>0</v>
      </c>
      <c r="AI409" s="15">
        <v>0</v>
      </c>
      <c r="AJ409" s="20">
        <f t="shared" si="305"/>
        <v>0</v>
      </c>
      <c r="AK409" s="15">
        <v>0</v>
      </c>
      <c r="AL409" s="20">
        <f t="shared" si="280"/>
        <v>0</v>
      </c>
      <c r="AM409" s="15">
        <v>0</v>
      </c>
      <c r="AN409" s="15">
        <v>0</v>
      </c>
      <c r="AO409" s="15">
        <v>0</v>
      </c>
      <c r="AP409" s="15">
        <v>0</v>
      </c>
      <c r="AQ409" s="15">
        <v>0</v>
      </c>
      <c r="AR409" s="15">
        <v>0</v>
      </c>
      <c r="AS409" s="15">
        <v>0</v>
      </c>
      <c r="AT409" s="15">
        <v>0</v>
      </c>
      <c r="AU409" s="15">
        <v>0</v>
      </c>
      <c r="AV409" s="15">
        <v>0</v>
      </c>
      <c r="AW409" s="15">
        <v>0</v>
      </c>
      <c r="AX409" s="15">
        <v>0</v>
      </c>
      <c r="AY409" s="15">
        <v>0</v>
      </c>
      <c r="AZ409" s="15">
        <v>0</v>
      </c>
      <c r="BA409" s="15">
        <v>0</v>
      </c>
      <c r="BB409" s="15">
        <v>0</v>
      </c>
      <c r="BC409" s="13" t="s">
        <v>145</v>
      </c>
      <c r="BD409" s="15">
        <v>0</v>
      </c>
      <c r="BE409" s="15">
        <v>0</v>
      </c>
      <c r="BF409" s="15">
        <v>0</v>
      </c>
      <c r="BG409" s="15">
        <v>0</v>
      </c>
      <c r="BH409" s="15">
        <v>0</v>
      </c>
      <c r="BI409" s="15">
        <v>0</v>
      </c>
      <c r="BJ409" s="15">
        <v>0</v>
      </c>
      <c r="BK409" s="15">
        <v>0</v>
      </c>
      <c r="BL409" s="15">
        <v>0</v>
      </c>
      <c r="BM409" s="15">
        <v>0</v>
      </c>
      <c r="BN409" s="15">
        <v>0</v>
      </c>
      <c r="BO409" s="33">
        <f>Table1[[#This Row],[Summer 2018 Price Check]]*Table1[[#This Row],[Spring 2019 Students]]</f>
        <v>0</v>
      </c>
      <c r="BP409" s="16">
        <f t="shared" si="285"/>
        <v>0</v>
      </c>
      <c r="BQ409" s="20">
        <f t="shared" si="286"/>
        <v>0</v>
      </c>
      <c r="BR409" s="20" t="s">
        <v>145</v>
      </c>
      <c r="BS409" s="105">
        <v>100</v>
      </c>
      <c r="BT409" s="61">
        <v>100</v>
      </c>
      <c r="BU409" s="61">
        <v>100</v>
      </c>
      <c r="BV409" s="15">
        <f t="shared" si="306"/>
        <v>300</v>
      </c>
      <c r="BW409" s="20">
        <v>119</v>
      </c>
      <c r="BX409" s="33">
        <f t="shared" ref="BX409:BX415" si="307">(BV409*BW409)</f>
        <v>35700</v>
      </c>
      <c r="BY409" s="20" t="s">
        <v>1612</v>
      </c>
      <c r="BZ409" s="32">
        <f>IF(Table1[[#This Row],[Check 3 Status]]="Continued", Table1[[#This Row],[Check 3 Students Summer]], 0)</f>
        <v>100</v>
      </c>
      <c r="CA409" s="32">
        <v>0</v>
      </c>
      <c r="CB409" s="32">
        <v>0</v>
      </c>
      <c r="CC409" s="32">
        <v>0</v>
      </c>
      <c r="CD409" s="32">
        <v>0</v>
      </c>
      <c r="CE409" s="32">
        <v>0</v>
      </c>
      <c r="CF409" s="32">
        <v>0</v>
      </c>
      <c r="CG409" s="32">
        <v>0</v>
      </c>
      <c r="CH409" s="32" t="s">
        <v>145</v>
      </c>
      <c r="CI409" s="32">
        <v>100</v>
      </c>
      <c r="CJ409" s="32">
        <v>100</v>
      </c>
      <c r="CK409" s="32">
        <v>100</v>
      </c>
      <c r="CL409" s="32">
        <f t="shared" si="289"/>
        <v>300</v>
      </c>
      <c r="CM409" s="33">
        <v>119</v>
      </c>
      <c r="CN409" s="32">
        <f t="shared" si="290"/>
        <v>35700</v>
      </c>
      <c r="CO409" s="15">
        <v>0</v>
      </c>
      <c r="CP409" s="20">
        <f>Table1[[#This Row],[Check 4 Per Student Savings]]*CO409</f>
        <v>0</v>
      </c>
      <c r="CQ409" s="15">
        <v>0</v>
      </c>
      <c r="CR409" s="32">
        <f>Table1[[#This Row],[Check 4 Per Student Savings]]*CQ409</f>
        <v>0</v>
      </c>
      <c r="CS409" s="15">
        <v>0</v>
      </c>
      <c r="CT409" s="20">
        <f>Table1[[#This Row],[Check 4 Per Student Savings]]*CS409</f>
        <v>0</v>
      </c>
      <c r="CU409" s="89">
        <f t="shared" si="291"/>
        <v>0</v>
      </c>
      <c r="CV409" s="20">
        <f t="shared" si="292"/>
        <v>0</v>
      </c>
      <c r="CW409" s="20" t="s">
        <v>145</v>
      </c>
      <c r="CX409" s="15">
        <v>100</v>
      </c>
      <c r="CY409" s="15">
        <v>100</v>
      </c>
      <c r="CZ409" s="15">
        <v>100</v>
      </c>
      <c r="DA409" s="15">
        <f t="shared" si="293"/>
        <v>300</v>
      </c>
      <c r="DB409" s="20">
        <v>119</v>
      </c>
      <c r="DC409" s="20">
        <f t="shared" si="294"/>
        <v>35700</v>
      </c>
      <c r="DD409" s="23" t="s">
        <v>1612</v>
      </c>
      <c r="DE409" s="15">
        <f>IF(Table1[[#This Row],[Check 5 Status]]="Continued", Table1[[#This Row],[Check 5 Students Summer]], 0)</f>
        <v>100</v>
      </c>
      <c r="DF409" s="20">
        <f>Table1[[#This Row],[Check 5 Per Student Savings]]*DE409</f>
        <v>11900</v>
      </c>
      <c r="DG409" s="15">
        <f>IF(Table1[[#This Row],[Check 5 Status]]="Continued", Table1[[#This Row],[Check 5 Students Fall]], 0)</f>
        <v>100</v>
      </c>
      <c r="DH409" s="20">
        <f>Table1[[#This Row],[Check 5 Per Student Savings]]*DG409</f>
        <v>11900</v>
      </c>
      <c r="DI409" s="15">
        <f>IF(Table1[[#This Row],[Check 5 Status]]="Continued", Table1[[#This Row],[Check 5 Students Spring]], 0)</f>
        <v>100</v>
      </c>
      <c r="DJ409" s="20">
        <f>Table1[[#This Row],[Check 5 Per Student Savings]]*DI409</f>
        <v>11900</v>
      </c>
      <c r="DK409" s="15">
        <f t="shared" si="295"/>
        <v>300</v>
      </c>
      <c r="DL409" s="20">
        <f t="shared" si="296"/>
        <v>35700</v>
      </c>
      <c r="DM409" s="20" t="s">
        <v>145</v>
      </c>
      <c r="DN409" s="15">
        <v>100</v>
      </c>
      <c r="DO409" s="15">
        <v>100</v>
      </c>
      <c r="DP409" s="15">
        <v>100</v>
      </c>
      <c r="DQ409" s="15">
        <f t="shared" si="297"/>
        <v>300</v>
      </c>
      <c r="DR409" s="20">
        <v>119</v>
      </c>
      <c r="DS409" s="20">
        <f t="shared" si="298"/>
        <v>35700</v>
      </c>
      <c r="DT409" s="23" t="s">
        <v>1612</v>
      </c>
      <c r="DU409" s="15">
        <f>IF(Table1[[#This Row],[Check 6 Status]]="Continued", Table1[[#This Row],[Check 6 Students Summer]], 0)</f>
        <v>100</v>
      </c>
      <c r="DV409" s="20">
        <f>Table1[[#This Row],[Check 6 Per Student Savings]]*DU409</f>
        <v>11900</v>
      </c>
      <c r="DW409" s="15">
        <f>IF(Table1[[#This Row],[Check 6 Status]]="Continued", Table1[[#This Row],[Check 6 Students Fall]], 0)</f>
        <v>100</v>
      </c>
      <c r="DX409" s="20">
        <f>Table1[[#This Row],[Check 6 Per Student Savings]]*DW409</f>
        <v>11900</v>
      </c>
      <c r="DY409" s="15">
        <f>IF(Table1[[#This Row],[Check 6 Status]]="Continued", Table1[[#This Row],[Check 6 Students Spring]], 0)</f>
        <v>100</v>
      </c>
      <c r="DZ409" s="20">
        <f>Table1[[#This Row],[Check 6 Per Student Savings]]*DY409</f>
        <v>11900</v>
      </c>
      <c r="EA409" s="15">
        <f t="shared" si="299"/>
        <v>300</v>
      </c>
      <c r="EB409" s="20">
        <f t="shared" si="300"/>
        <v>35700</v>
      </c>
      <c r="EC409"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600</v>
      </c>
      <c r="ED409"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71400</v>
      </c>
      <c r="EE409" s="30">
        <f>Table1[[#This Row],[Grand Total Savings]]/Table1[[#This Row],[Total Award]]</f>
        <v>6.6111111111111107</v>
      </c>
      <c r="EF409" s="59"/>
      <c r="EG409" s="20"/>
      <c r="EH409" s="16"/>
      <c r="EJ409" s="20"/>
      <c r="EK409" s="13"/>
      <c r="EL409" s="13"/>
      <c r="EZ409" s="15"/>
      <c r="FA409" s="20"/>
      <c r="FC409" s="15"/>
      <c r="FD409" s="13"/>
      <c r="FE409" s="13"/>
    </row>
    <row r="410" spans="1:161" ht="16.5" thickTop="1" thickBot="1" x14ac:dyDescent="0.3">
      <c r="A410" s="116">
        <v>534</v>
      </c>
      <c r="B410" s="55" t="s">
        <v>1611</v>
      </c>
      <c r="C410" s="23" t="s">
        <v>2</v>
      </c>
      <c r="D410" s="71" t="s">
        <v>134</v>
      </c>
      <c r="E410" s="13" t="s">
        <v>544</v>
      </c>
      <c r="F410" s="52">
        <v>10000</v>
      </c>
      <c r="G410" s="23" t="s">
        <v>1612</v>
      </c>
      <c r="H410" s="13" t="s">
        <v>1640</v>
      </c>
      <c r="I410" s="13" t="s">
        <v>1641</v>
      </c>
      <c r="J410" s="13" t="s">
        <v>1642</v>
      </c>
      <c r="K410" s="13" t="s">
        <v>1643</v>
      </c>
      <c r="L410" s="28" t="s">
        <v>1133</v>
      </c>
      <c r="M410" s="13" t="e">
        <f>_xlfn.XLOOKUP(Table1[[#This Row],[Grant '#]],#REF!,#REF!, " ")</f>
        <v>#REF!</v>
      </c>
      <c r="N410" s="13" t="e">
        <f>_xlfn.XLOOKUP(Table1[[#This Row],[Grant '#]],#REF!,#REF!, " ")</f>
        <v>#REF!</v>
      </c>
      <c r="O410" s="13" t="e">
        <f>_xlfn.XLOOKUP(Table1[[#This Row],[Grant '#]],#REF!,#REF!, " ")</f>
        <v>#REF!</v>
      </c>
      <c r="P410" s="20">
        <v>64478.499999999993</v>
      </c>
      <c r="Q410" s="15">
        <v>430</v>
      </c>
      <c r="R410" s="20">
        <v>149.94999999999999</v>
      </c>
      <c r="S410" s="15">
        <v>70</v>
      </c>
      <c r="T410" s="15">
        <v>180</v>
      </c>
      <c r="U410" s="15">
        <v>180</v>
      </c>
      <c r="V410" s="36" t="s">
        <v>1612</v>
      </c>
      <c r="W410" s="20"/>
      <c r="X410" s="20"/>
      <c r="Y410" s="20"/>
      <c r="Z410" s="20"/>
      <c r="AA410" s="15">
        <v>0</v>
      </c>
      <c r="AB410" s="15">
        <v>0</v>
      </c>
      <c r="AC410" s="15">
        <v>0</v>
      </c>
      <c r="AD410" s="20">
        <f t="shared" si="284"/>
        <v>0</v>
      </c>
      <c r="AE410" s="15">
        <f>IF(Table1[[#This Row],[Sustainability Check 1 (2017-2018) Status]]="Continued", Table1[[#This Row],[Students Per Summer]], 0)</f>
        <v>0</v>
      </c>
      <c r="AF410" s="20">
        <f t="shared" si="303"/>
        <v>0</v>
      </c>
      <c r="AG410" s="15">
        <f>IF(Table1[[#This Row],[Sustainability Check 1 (2017-2018) Status]]="Continued", Table1[[#This Row],[Students Per Fall]], 0)</f>
        <v>0</v>
      </c>
      <c r="AH410" s="20">
        <f t="shared" si="304"/>
        <v>0</v>
      </c>
      <c r="AI410" s="15">
        <v>0</v>
      </c>
      <c r="AJ410" s="20">
        <f t="shared" si="305"/>
        <v>0</v>
      </c>
      <c r="AK410" s="15">
        <v>0</v>
      </c>
      <c r="AL410" s="20">
        <f t="shared" si="280"/>
        <v>0</v>
      </c>
      <c r="AM410" s="15">
        <v>0</v>
      </c>
      <c r="AN410" s="15">
        <v>0</v>
      </c>
      <c r="AO410" s="15">
        <v>0</v>
      </c>
      <c r="AP410" s="15">
        <v>0</v>
      </c>
      <c r="AQ410" s="15">
        <v>0</v>
      </c>
      <c r="AR410" s="15">
        <v>0</v>
      </c>
      <c r="AS410" s="15">
        <v>0</v>
      </c>
      <c r="AT410" s="15">
        <v>0</v>
      </c>
      <c r="AU410" s="15">
        <v>0</v>
      </c>
      <c r="AV410" s="15">
        <v>0</v>
      </c>
      <c r="AW410" s="15">
        <v>0</v>
      </c>
      <c r="AX410" s="15">
        <v>0</v>
      </c>
      <c r="AY410" s="15">
        <v>0</v>
      </c>
      <c r="AZ410" s="15">
        <v>0</v>
      </c>
      <c r="BA410" s="15">
        <v>0</v>
      </c>
      <c r="BB410" s="15">
        <v>0</v>
      </c>
      <c r="BC410" s="13" t="s">
        <v>145</v>
      </c>
      <c r="BD410" s="15">
        <v>0</v>
      </c>
      <c r="BE410" s="15">
        <v>0</v>
      </c>
      <c r="BF410" s="15">
        <v>0</v>
      </c>
      <c r="BG410" s="15">
        <v>0</v>
      </c>
      <c r="BH410" s="15">
        <v>0</v>
      </c>
      <c r="BI410" s="15">
        <v>0</v>
      </c>
      <c r="BJ410" s="15">
        <v>0</v>
      </c>
      <c r="BK410" s="15">
        <v>0</v>
      </c>
      <c r="BL410" s="15">
        <v>0</v>
      </c>
      <c r="BM410" s="15">
        <v>0</v>
      </c>
      <c r="BN410" s="15">
        <v>0</v>
      </c>
      <c r="BO410" s="33">
        <f>Table1[[#This Row],[Summer 2018 Price Check]]*Table1[[#This Row],[Spring 2019 Students]]</f>
        <v>0</v>
      </c>
      <c r="BP410" s="16">
        <f t="shared" si="285"/>
        <v>0</v>
      </c>
      <c r="BQ410" s="20">
        <f t="shared" si="286"/>
        <v>0</v>
      </c>
      <c r="BR410" s="20" t="s">
        <v>145</v>
      </c>
      <c r="BS410" s="105">
        <v>70</v>
      </c>
      <c r="BT410" s="61">
        <v>180</v>
      </c>
      <c r="BU410" s="61">
        <v>180</v>
      </c>
      <c r="BV410" s="15">
        <f t="shared" si="306"/>
        <v>430</v>
      </c>
      <c r="BW410" s="20">
        <v>149.94999999999999</v>
      </c>
      <c r="BX410" s="33">
        <f t="shared" si="307"/>
        <v>64478.499999999993</v>
      </c>
      <c r="BY410" s="20" t="s">
        <v>1612</v>
      </c>
      <c r="BZ410" s="32">
        <f>IF(Table1[[#This Row],[Check 3 Status]]="Continued", Table1[[#This Row],[Check 3 Students Summer]], 0)</f>
        <v>70</v>
      </c>
      <c r="CA410" s="32">
        <v>0</v>
      </c>
      <c r="CB410" s="32">
        <v>0</v>
      </c>
      <c r="CC410" s="32">
        <v>0</v>
      </c>
      <c r="CD410" s="32">
        <v>0</v>
      </c>
      <c r="CE410" s="32">
        <v>0</v>
      </c>
      <c r="CF410" s="32">
        <v>0</v>
      </c>
      <c r="CG410" s="32">
        <v>0</v>
      </c>
      <c r="CH410" s="32" t="s">
        <v>145</v>
      </c>
      <c r="CI410" s="32">
        <v>70</v>
      </c>
      <c r="CJ410" s="32">
        <v>180</v>
      </c>
      <c r="CK410" s="32">
        <v>180</v>
      </c>
      <c r="CL410" s="32">
        <f t="shared" si="289"/>
        <v>430</v>
      </c>
      <c r="CM410" s="33">
        <v>149.94999999999999</v>
      </c>
      <c r="CN410" s="32">
        <f t="shared" si="290"/>
        <v>64478.499999999993</v>
      </c>
      <c r="CO410" s="15">
        <v>0</v>
      </c>
      <c r="CP410" s="20">
        <f>Table1[[#This Row],[Check 4 Per Student Savings]]*CO410</f>
        <v>0</v>
      </c>
      <c r="CQ410" s="15">
        <v>0</v>
      </c>
      <c r="CR410" s="32">
        <f>Table1[[#This Row],[Check 4 Per Student Savings]]*CQ410</f>
        <v>0</v>
      </c>
      <c r="CS410" s="15">
        <v>0</v>
      </c>
      <c r="CT410" s="20">
        <f>Table1[[#This Row],[Check 4 Per Student Savings]]*CS410</f>
        <v>0</v>
      </c>
      <c r="CU410" s="89">
        <f t="shared" si="291"/>
        <v>0</v>
      </c>
      <c r="CV410" s="20">
        <f t="shared" si="292"/>
        <v>0</v>
      </c>
      <c r="CW410" s="20" t="s">
        <v>145</v>
      </c>
      <c r="CX410" s="15">
        <v>70</v>
      </c>
      <c r="CY410" s="15">
        <v>180</v>
      </c>
      <c r="CZ410" s="15">
        <v>180</v>
      </c>
      <c r="DA410" s="15">
        <f t="shared" si="293"/>
        <v>430</v>
      </c>
      <c r="DB410" s="20">
        <v>149.94999999999999</v>
      </c>
      <c r="DC410" s="20">
        <f t="shared" si="294"/>
        <v>64478.499999999993</v>
      </c>
      <c r="DD410" s="23" t="s">
        <v>1612</v>
      </c>
      <c r="DE410" s="15">
        <f>IF(Table1[[#This Row],[Check 5 Status]]="Continued", Table1[[#This Row],[Check 5 Students Summer]], 0)</f>
        <v>70</v>
      </c>
      <c r="DF410" s="20">
        <f>Table1[[#This Row],[Check 5 Per Student Savings]]*DE410</f>
        <v>10496.5</v>
      </c>
      <c r="DG410" s="15">
        <f>IF(Table1[[#This Row],[Check 5 Status]]="Continued", Table1[[#This Row],[Check 5 Students Fall]], 0)</f>
        <v>180</v>
      </c>
      <c r="DH410" s="20">
        <f>Table1[[#This Row],[Check 5 Per Student Savings]]*DG410</f>
        <v>26990.999999999996</v>
      </c>
      <c r="DI410" s="15">
        <f>IF(Table1[[#This Row],[Check 5 Status]]="Continued", Table1[[#This Row],[Check 5 Students Spring]], 0)</f>
        <v>180</v>
      </c>
      <c r="DJ410" s="20">
        <f>Table1[[#This Row],[Check 5 Per Student Savings]]*DI410</f>
        <v>26990.999999999996</v>
      </c>
      <c r="DK410" s="15">
        <f t="shared" si="295"/>
        <v>430</v>
      </c>
      <c r="DL410" s="20">
        <f t="shared" si="296"/>
        <v>64478.5</v>
      </c>
      <c r="DM410" s="20" t="s">
        <v>145</v>
      </c>
      <c r="DN410" s="15">
        <v>70</v>
      </c>
      <c r="DO410" s="15">
        <v>180</v>
      </c>
      <c r="DP410" s="15">
        <v>180</v>
      </c>
      <c r="DQ410" s="15">
        <f t="shared" si="297"/>
        <v>430</v>
      </c>
      <c r="DR410" s="20">
        <v>149.94999999999999</v>
      </c>
      <c r="DS410" s="20">
        <f t="shared" si="298"/>
        <v>64478.499999999993</v>
      </c>
      <c r="DT410" s="23" t="s">
        <v>1612</v>
      </c>
      <c r="DU410" s="15">
        <f>IF(Table1[[#This Row],[Check 6 Status]]="Continued", Table1[[#This Row],[Check 6 Students Summer]], 0)</f>
        <v>70</v>
      </c>
      <c r="DV410" s="20">
        <f>Table1[[#This Row],[Check 6 Per Student Savings]]*DU410</f>
        <v>10496.5</v>
      </c>
      <c r="DW410" s="15">
        <f>IF(Table1[[#This Row],[Check 6 Status]]="Continued", Table1[[#This Row],[Check 6 Students Fall]], 0)</f>
        <v>180</v>
      </c>
      <c r="DX410" s="20">
        <f>Table1[[#This Row],[Check 6 Per Student Savings]]*DW410</f>
        <v>26990.999999999996</v>
      </c>
      <c r="DY410" s="15">
        <f>IF(Table1[[#This Row],[Check 6 Status]]="Continued", Table1[[#This Row],[Check 6 Students Spring]], 0)</f>
        <v>180</v>
      </c>
      <c r="DZ410" s="20">
        <f>Table1[[#This Row],[Check 6 Per Student Savings]]*DY410</f>
        <v>26990.999999999996</v>
      </c>
      <c r="EA410" s="15">
        <f t="shared" si="299"/>
        <v>430</v>
      </c>
      <c r="EB410" s="20">
        <f t="shared" si="300"/>
        <v>64478.5</v>
      </c>
      <c r="EC410"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860</v>
      </c>
      <c r="ED410"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128957</v>
      </c>
      <c r="EE410" s="30">
        <f>Table1[[#This Row],[Grand Total Savings]]/Table1[[#This Row],[Total Award]]</f>
        <v>12.8957</v>
      </c>
      <c r="EF410" s="59"/>
      <c r="EG410" s="20"/>
      <c r="EH410" s="16"/>
      <c r="EJ410" s="20"/>
      <c r="EK410" s="13"/>
      <c r="EL410" s="13"/>
      <c r="EZ410" s="15"/>
      <c r="FA410" s="20"/>
      <c r="FC410" s="15"/>
      <c r="FD410" s="13"/>
      <c r="FE410" s="13"/>
    </row>
    <row r="411" spans="1:161" ht="16.5" thickTop="1" thickBot="1" x14ac:dyDescent="0.3">
      <c r="A411" s="116">
        <v>537</v>
      </c>
      <c r="B411" s="55" t="s">
        <v>1611</v>
      </c>
      <c r="C411" s="23" t="s">
        <v>2</v>
      </c>
      <c r="D411" s="71" t="s">
        <v>134</v>
      </c>
      <c r="E411" s="124" t="s">
        <v>544</v>
      </c>
      <c r="F411" s="52">
        <v>10800</v>
      </c>
      <c r="G411" s="23" t="s">
        <v>1612</v>
      </c>
      <c r="H411" s="13" t="s">
        <v>1644</v>
      </c>
      <c r="I411" s="13" t="s">
        <v>1645</v>
      </c>
      <c r="J411" s="13" t="s">
        <v>1646</v>
      </c>
      <c r="K411" s="13" t="s">
        <v>1647</v>
      </c>
      <c r="L411" s="28" t="s">
        <v>305</v>
      </c>
      <c r="M411" s="13" t="e">
        <f>_xlfn.XLOOKUP(Table1[[#This Row],[Grant '#]],#REF!,#REF!, " ")</f>
        <v>#REF!</v>
      </c>
      <c r="N411" s="13" t="e">
        <f>_xlfn.XLOOKUP(Table1[[#This Row],[Grant '#]],#REF!,#REF!, " ")</f>
        <v>#REF!</v>
      </c>
      <c r="O411" s="13" t="e">
        <f>_xlfn.XLOOKUP(Table1[[#This Row],[Grant '#]],#REF!,#REF!, " ")</f>
        <v>#REF!</v>
      </c>
      <c r="P411" s="131">
        <v>43182</v>
      </c>
      <c r="Q411" s="15">
        <v>225</v>
      </c>
      <c r="R411" s="131">
        <v>287.88</v>
      </c>
      <c r="S411" s="15">
        <v>25</v>
      </c>
      <c r="T411" s="15">
        <v>100</v>
      </c>
      <c r="U411" s="15">
        <v>100</v>
      </c>
      <c r="V411" s="36" t="s">
        <v>1612</v>
      </c>
      <c r="W411" s="20"/>
      <c r="X411" s="20"/>
      <c r="Y411" s="20"/>
      <c r="Z411" s="20"/>
      <c r="AA411" s="15">
        <v>0</v>
      </c>
      <c r="AB411" s="15">
        <v>0</v>
      </c>
      <c r="AC411" s="15">
        <v>0</v>
      </c>
      <c r="AD411" s="20">
        <f t="shared" si="284"/>
        <v>0</v>
      </c>
      <c r="AE411" s="15">
        <f>IF(Table1[[#This Row],[Sustainability Check 1 (2017-2018) Status]]="Continued", Table1[[#This Row],[Students Per Summer]], 0)</f>
        <v>0</v>
      </c>
      <c r="AF411" s="20">
        <f t="shared" si="303"/>
        <v>0</v>
      </c>
      <c r="AG411" s="15">
        <f>IF(Table1[[#This Row],[Sustainability Check 1 (2017-2018) Status]]="Continued", Table1[[#This Row],[Students Per Fall]], 0)</f>
        <v>0</v>
      </c>
      <c r="AH411" s="20">
        <f t="shared" si="304"/>
        <v>0</v>
      </c>
      <c r="AI411" s="15">
        <v>0</v>
      </c>
      <c r="AJ411" s="20">
        <f t="shared" si="305"/>
        <v>0</v>
      </c>
      <c r="AK411" s="15">
        <v>0</v>
      </c>
      <c r="AL411" s="20">
        <f t="shared" si="280"/>
        <v>0</v>
      </c>
      <c r="AM411" s="15">
        <v>0</v>
      </c>
      <c r="AN411" s="15">
        <v>0</v>
      </c>
      <c r="AO411" s="15">
        <v>0</v>
      </c>
      <c r="AP411" s="15">
        <v>0</v>
      </c>
      <c r="AQ411" s="15">
        <v>0</v>
      </c>
      <c r="AR411" s="15">
        <v>0</v>
      </c>
      <c r="AS411" s="15">
        <v>0</v>
      </c>
      <c r="AT411" s="15">
        <v>0</v>
      </c>
      <c r="AU411" s="15">
        <v>0</v>
      </c>
      <c r="AV411" s="15">
        <v>0</v>
      </c>
      <c r="AW411" s="15">
        <v>0</v>
      </c>
      <c r="AX411" s="15">
        <v>0</v>
      </c>
      <c r="AY411" s="15">
        <v>0</v>
      </c>
      <c r="AZ411" s="15">
        <v>0</v>
      </c>
      <c r="BA411" s="15">
        <v>0</v>
      </c>
      <c r="BB411" s="15">
        <v>0</v>
      </c>
      <c r="BC411" s="13" t="s">
        <v>145</v>
      </c>
      <c r="BD411" s="15">
        <v>0</v>
      </c>
      <c r="BE411" s="15">
        <v>0</v>
      </c>
      <c r="BF411" s="15">
        <v>0</v>
      </c>
      <c r="BG411" s="15">
        <v>0</v>
      </c>
      <c r="BH411" s="15">
        <v>0</v>
      </c>
      <c r="BI411" s="15">
        <v>0</v>
      </c>
      <c r="BJ411" s="15">
        <v>0</v>
      </c>
      <c r="BK411" s="15">
        <v>0</v>
      </c>
      <c r="BL411" s="15">
        <v>0</v>
      </c>
      <c r="BM411" s="15">
        <v>0</v>
      </c>
      <c r="BN411" s="15">
        <v>0</v>
      </c>
      <c r="BO411" s="33">
        <f>Table1[[#This Row],[Summer 2018 Price Check]]*Table1[[#This Row],[Spring 2019 Students]]</f>
        <v>0</v>
      </c>
      <c r="BP411" s="16">
        <f t="shared" si="285"/>
        <v>0</v>
      </c>
      <c r="BQ411" s="20">
        <f t="shared" si="286"/>
        <v>0</v>
      </c>
      <c r="BR411" s="20" t="s">
        <v>145</v>
      </c>
      <c r="BS411" s="105">
        <v>25</v>
      </c>
      <c r="BT411" s="61">
        <v>100</v>
      </c>
      <c r="BU411" s="61">
        <v>100</v>
      </c>
      <c r="BV411" s="15">
        <f t="shared" si="306"/>
        <v>225</v>
      </c>
      <c r="BW411" s="131">
        <v>287.88</v>
      </c>
      <c r="BX411" s="33">
        <f t="shared" si="307"/>
        <v>64773</v>
      </c>
      <c r="BY411" s="20" t="s">
        <v>1612</v>
      </c>
      <c r="BZ411" s="32">
        <f>IF(Table1[[#This Row],[Check 3 Status]]="Continued", Table1[[#This Row],[Check 3 Students Summer]], 0)</f>
        <v>25</v>
      </c>
      <c r="CA411" s="32">
        <v>0</v>
      </c>
      <c r="CB411" s="32">
        <v>0</v>
      </c>
      <c r="CC411" s="32">
        <v>0</v>
      </c>
      <c r="CD411" s="32">
        <v>0</v>
      </c>
      <c r="CE411" s="32">
        <v>0</v>
      </c>
      <c r="CF411" s="32">
        <v>0</v>
      </c>
      <c r="CG411" s="32">
        <v>0</v>
      </c>
      <c r="CH411" s="32" t="s">
        <v>145</v>
      </c>
      <c r="CI411" s="32">
        <v>25</v>
      </c>
      <c r="CJ411" s="32">
        <v>100</v>
      </c>
      <c r="CK411" s="32">
        <v>100</v>
      </c>
      <c r="CL411" s="32">
        <f t="shared" si="289"/>
        <v>225</v>
      </c>
      <c r="CM411" s="33">
        <v>287.88</v>
      </c>
      <c r="CN411" s="32">
        <f t="shared" si="290"/>
        <v>64773</v>
      </c>
      <c r="CO411" s="15">
        <v>0</v>
      </c>
      <c r="CP411" s="20">
        <f>Table1[[#This Row],[Check 4 Per Student Savings]]*CO411</f>
        <v>0</v>
      </c>
      <c r="CQ411" s="15">
        <v>0</v>
      </c>
      <c r="CR411" s="32">
        <f>Table1[[#This Row],[Check 4 Per Student Savings]]*CQ411</f>
        <v>0</v>
      </c>
      <c r="CS411" s="15">
        <v>0</v>
      </c>
      <c r="CT411" s="20">
        <f>Table1[[#This Row],[Check 4 Per Student Savings]]*CS411</f>
        <v>0</v>
      </c>
      <c r="CU411" s="89">
        <f t="shared" si="291"/>
        <v>0</v>
      </c>
      <c r="CV411" s="20">
        <f t="shared" si="292"/>
        <v>0</v>
      </c>
      <c r="CW411" s="20" t="s">
        <v>145</v>
      </c>
      <c r="CX411" s="15">
        <v>25</v>
      </c>
      <c r="CY411" s="15">
        <v>100</v>
      </c>
      <c r="CZ411" s="15">
        <v>100</v>
      </c>
      <c r="DA411" s="15">
        <f t="shared" si="293"/>
        <v>225</v>
      </c>
      <c r="DB411" s="20">
        <v>287.88</v>
      </c>
      <c r="DC411" s="20">
        <f t="shared" si="294"/>
        <v>64773</v>
      </c>
      <c r="DD411" s="23" t="s">
        <v>1612</v>
      </c>
      <c r="DE411" s="15">
        <f>IF(Table1[[#This Row],[Check 5 Status]]="Continued", Table1[[#This Row],[Check 5 Students Summer]], 0)</f>
        <v>25</v>
      </c>
      <c r="DF411" s="20">
        <f>Table1[[#This Row],[Check 5 Per Student Savings]]*DE411</f>
        <v>7197</v>
      </c>
      <c r="DG411" s="15">
        <f>IF(Table1[[#This Row],[Check 5 Status]]="Continued", Table1[[#This Row],[Check 5 Students Fall]], 0)</f>
        <v>100</v>
      </c>
      <c r="DH411" s="20">
        <f>Table1[[#This Row],[Check 5 Per Student Savings]]*DG411</f>
        <v>28788</v>
      </c>
      <c r="DI411" s="15">
        <f>IF(Table1[[#This Row],[Check 5 Status]]="Continued", Table1[[#This Row],[Check 5 Students Spring]], 0)</f>
        <v>100</v>
      </c>
      <c r="DJ411" s="20">
        <f>Table1[[#This Row],[Check 5 Per Student Savings]]*DI411</f>
        <v>28788</v>
      </c>
      <c r="DK411" s="15">
        <f t="shared" si="295"/>
        <v>225</v>
      </c>
      <c r="DL411" s="20">
        <f t="shared" si="296"/>
        <v>64773</v>
      </c>
      <c r="DM411" s="20" t="s">
        <v>145</v>
      </c>
      <c r="DN411" s="15">
        <v>25</v>
      </c>
      <c r="DO411" s="15">
        <v>100</v>
      </c>
      <c r="DP411" s="15">
        <v>100</v>
      </c>
      <c r="DQ411" s="15">
        <f t="shared" si="297"/>
        <v>225</v>
      </c>
      <c r="DR411" s="20">
        <v>287.88</v>
      </c>
      <c r="DS411" s="20">
        <f t="shared" si="298"/>
        <v>64773</v>
      </c>
      <c r="DT411" s="23" t="s">
        <v>1612</v>
      </c>
      <c r="DU411" s="15">
        <f>IF(Table1[[#This Row],[Check 6 Status]]="Continued", Table1[[#This Row],[Check 6 Students Summer]], 0)</f>
        <v>25</v>
      </c>
      <c r="DV411" s="20">
        <f>Table1[[#This Row],[Check 6 Per Student Savings]]*DU411</f>
        <v>7197</v>
      </c>
      <c r="DW411" s="15">
        <f>IF(Table1[[#This Row],[Check 6 Status]]="Continued", Table1[[#This Row],[Check 6 Students Fall]], 0)</f>
        <v>100</v>
      </c>
      <c r="DX411" s="20">
        <f>Table1[[#This Row],[Check 6 Per Student Savings]]*DW411</f>
        <v>28788</v>
      </c>
      <c r="DY411" s="15">
        <f>IF(Table1[[#This Row],[Check 6 Status]]="Continued", Table1[[#This Row],[Check 6 Students Spring]], 0)</f>
        <v>100</v>
      </c>
      <c r="DZ411" s="20">
        <f>Table1[[#This Row],[Check 6 Per Student Savings]]*DY411</f>
        <v>28788</v>
      </c>
      <c r="EA411" s="15">
        <f t="shared" si="299"/>
        <v>225</v>
      </c>
      <c r="EB411" s="20">
        <f t="shared" si="300"/>
        <v>64773</v>
      </c>
      <c r="EC411"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450</v>
      </c>
      <c r="ED411"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129546</v>
      </c>
      <c r="EE411" s="30">
        <f>Table1[[#This Row],[Grand Total Savings]]/Table1[[#This Row],[Total Award]]</f>
        <v>11.994999999999999</v>
      </c>
      <c r="EF411" s="59"/>
      <c r="EG411" s="20"/>
      <c r="EH411" s="16"/>
      <c r="EJ411" s="20"/>
      <c r="EK411" s="13"/>
      <c r="EL411" s="13"/>
      <c r="EZ411" s="15"/>
      <c r="FA411" s="20"/>
      <c r="FC411" s="15"/>
      <c r="FD411" s="13"/>
      <c r="FE411" s="13"/>
    </row>
    <row r="412" spans="1:161" ht="16.5" thickTop="1" thickBot="1" x14ac:dyDescent="0.3">
      <c r="A412" s="116">
        <v>538</v>
      </c>
      <c r="B412" s="55" t="s">
        <v>1611</v>
      </c>
      <c r="C412" s="23" t="s">
        <v>2</v>
      </c>
      <c r="D412" s="71" t="s">
        <v>134</v>
      </c>
      <c r="E412" s="13" t="s">
        <v>381</v>
      </c>
      <c r="F412" s="52">
        <v>10800</v>
      </c>
      <c r="G412" s="23" t="s">
        <v>1578</v>
      </c>
      <c r="H412" s="13" t="s">
        <v>1648</v>
      </c>
      <c r="I412" s="13" t="s">
        <v>1649</v>
      </c>
      <c r="J412" s="13" t="s">
        <v>715</v>
      </c>
      <c r="K412" s="13" t="s">
        <v>716</v>
      </c>
      <c r="L412" s="28" t="s">
        <v>506</v>
      </c>
      <c r="M412" s="13" t="e">
        <f>_xlfn.XLOOKUP(Table1[[#This Row],[Grant '#]],#REF!,#REF!, " ")</f>
        <v>#REF!</v>
      </c>
      <c r="N412" s="13" t="e">
        <f>_xlfn.XLOOKUP(Table1[[#This Row],[Grant '#]],#REF!,#REF!, " ")</f>
        <v>#REF!</v>
      </c>
      <c r="O412" s="13" t="e">
        <f>_xlfn.XLOOKUP(Table1[[#This Row],[Grant '#]],#REF!,#REF!, " ")</f>
        <v>#REF!</v>
      </c>
      <c r="P412" s="20">
        <v>80775.100000000006</v>
      </c>
      <c r="Q412" s="15">
        <v>514</v>
      </c>
      <c r="R412" s="20">
        <v>157.15</v>
      </c>
      <c r="S412" s="15">
        <v>30</v>
      </c>
      <c r="T412" s="15">
        <v>220</v>
      </c>
      <c r="U412" s="15">
        <v>264</v>
      </c>
      <c r="V412" s="36" t="s">
        <v>1612</v>
      </c>
      <c r="W412" s="20"/>
      <c r="X412" s="20"/>
      <c r="Y412" s="20"/>
      <c r="Z412" s="20"/>
      <c r="AA412" s="15">
        <v>0</v>
      </c>
      <c r="AB412" s="15">
        <v>0</v>
      </c>
      <c r="AC412" s="15">
        <v>0</v>
      </c>
      <c r="AD412" s="20">
        <f t="shared" si="284"/>
        <v>0</v>
      </c>
      <c r="AE412" s="15">
        <f>IF(Table1[[#This Row],[Sustainability Check 1 (2017-2018) Status]]="Continued", Table1[[#This Row],[Students Per Summer]], 0)</f>
        <v>0</v>
      </c>
      <c r="AF412" s="20">
        <f t="shared" si="303"/>
        <v>0</v>
      </c>
      <c r="AG412" s="15">
        <f>IF(Table1[[#This Row],[Sustainability Check 1 (2017-2018) Status]]="Continued", Table1[[#This Row],[Students Per Fall]], 0)</f>
        <v>0</v>
      </c>
      <c r="AH412" s="20">
        <f t="shared" si="304"/>
        <v>0</v>
      </c>
      <c r="AI412" s="15">
        <v>0</v>
      </c>
      <c r="AJ412" s="20">
        <f t="shared" si="305"/>
        <v>0</v>
      </c>
      <c r="AK412" s="15">
        <v>0</v>
      </c>
      <c r="AL412" s="20">
        <f t="shared" si="280"/>
        <v>0</v>
      </c>
      <c r="AM412" s="15">
        <v>0</v>
      </c>
      <c r="AN412" s="15">
        <v>0</v>
      </c>
      <c r="AO412" s="15">
        <v>0</v>
      </c>
      <c r="AP412" s="15">
        <v>0</v>
      </c>
      <c r="AQ412" s="15">
        <v>0</v>
      </c>
      <c r="AR412" s="15">
        <v>0</v>
      </c>
      <c r="AS412" s="15">
        <v>0</v>
      </c>
      <c r="AT412" s="15">
        <v>0</v>
      </c>
      <c r="AU412" s="15">
        <v>0</v>
      </c>
      <c r="AV412" s="15">
        <v>0</v>
      </c>
      <c r="AW412" s="15">
        <v>0</v>
      </c>
      <c r="AX412" s="15">
        <v>0</v>
      </c>
      <c r="AY412" s="15">
        <v>0</v>
      </c>
      <c r="AZ412" s="15">
        <v>0</v>
      </c>
      <c r="BA412" s="15">
        <v>0</v>
      </c>
      <c r="BB412" s="15">
        <v>0</v>
      </c>
      <c r="BC412" s="13" t="s">
        <v>145</v>
      </c>
      <c r="BD412" s="15">
        <v>0</v>
      </c>
      <c r="BE412" s="15">
        <v>0</v>
      </c>
      <c r="BF412" s="15">
        <v>0</v>
      </c>
      <c r="BG412" s="15">
        <v>0</v>
      </c>
      <c r="BH412" s="15">
        <v>0</v>
      </c>
      <c r="BI412" s="15">
        <v>0</v>
      </c>
      <c r="BJ412" s="15">
        <v>0</v>
      </c>
      <c r="BK412" s="15">
        <v>0</v>
      </c>
      <c r="BL412" s="15">
        <v>0</v>
      </c>
      <c r="BM412" s="15">
        <v>0</v>
      </c>
      <c r="BN412" s="15">
        <v>0</v>
      </c>
      <c r="BO412" s="33">
        <f>Table1[[#This Row],[Summer 2018 Price Check]]*Table1[[#This Row],[Spring 2019 Students]]</f>
        <v>0</v>
      </c>
      <c r="BP412" s="16">
        <f t="shared" si="285"/>
        <v>0</v>
      </c>
      <c r="BQ412" s="20">
        <f t="shared" si="286"/>
        <v>0</v>
      </c>
      <c r="BR412" s="20" t="s">
        <v>145</v>
      </c>
      <c r="BS412" s="105">
        <v>30</v>
      </c>
      <c r="BT412" s="61">
        <v>220</v>
      </c>
      <c r="BU412" s="61">
        <v>264</v>
      </c>
      <c r="BV412" s="15">
        <f t="shared" si="306"/>
        <v>514</v>
      </c>
      <c r="BW412" s="20">
        <v>157.15</v>
      </c>
      <c r="BX412" s="33">
        <f t="shared" si="307"/>
        <v>80775.100000000006</v>
      </c>
      <c r="BY412" s="20" t="s">
        <v>1612</v>
      </c>
      <c r="BZ412" s="32">
        <f>IF(Table1[[#This Row],[Check 3 Status]]="Continued", Table1[[#This Row],[Check 3 Students Summer]], 0)</f>
        <v>30</v>
      </c>
      <c r="CA412" s="32">
        <v>0</v>
      </c>
      <c r="CB412" s="32">
        <v>0</v>
      </c>
      <c r="CC412" s="32">
        <v>0</v>
      </c>
      <c r="CD412" s="32">
        <v>0</v>
      </c>
      <c r="CE412" s="32">
        <v>0</v>
      </c>
      <c r="CF412" s="32">
        <v>0</v>
      </c>
      <c r="CG412" s="32">
        <v>0</v>
      </c>
      <c r="CH412" s="32" t="s">
        <v>145</v>
      </c>
      <c r="CI412" s="32">
        <v>30</v>
      </c>
      <c r="CJ412" s="32">
        <v>220</v>
      </c>
      <c r="CK412" s="32">
        <v>264</v>
      </c>
      <c r="CL412" s="32">
        <f t="shared" si="289"/>
        <v>514</v>
      </c>
      <c r="CM412" s="33">
        <v>157.15</v>
      </c>
      <c r="CN412" s="32">
        <f t="shared" si="290"/>
        <v>80775.100000000006</v>
      </c>
      <c r="CO412" s="15">
        <v>0</v>
      </c>
      <c r="CP412" s="20">
        <f>Table1[[#This Row],[Check 4 Per Student Savings]]*CO412</f>
        <v>0</v>
      </c>
      <c r="CQ412" s="15">
        <v>0</v>
      </c>
      <c r="CR412" s="32">
        <f>Table1[[#This Row],[Check 4 Per Student Savings]]*CQ412</f>
        <v>0</v>
      </c>
      <c r="CS412" s="15">
        <v>0</v>
      </c>
      <c r="CT412" s="20">
        <f>Table1[[#This Row],[Check 4 Per Student Savings]]*CS412</f>
        <v>0</v>
      </c>
      <c r="CU412" s="89">
        <f t="shared" si="291"/>
        <v>0</v>
      </c>
      <c r="CV412" s="20">
        <f t="shared" si="292"/>
        <v>0</v>
      </c>
      <c r="CW412" s="20" t="s">
        <v>145</v>
      </c>
      <c r="CX412" s="15">
        <v>30</v>
      </c>
      <c r="CY412" s="15">
        <v>220</v>
      </c>
      <c r="CZ412" s="15">
        <v>264</v>
      </c>
      <c r="DA412" s="15">
        <f t="shared" si="293"/>
        <v>514</v>
      </c>
      <c r="DB412" s="20">
        <v>157.15</v>
      </c>
      <c r="DC412" s="20">
        <f t="shared" si="294"/>
        <v>80775.100000000006</v>
      </c>
      <c r="DD412" s="23" t="s">
        <v>1578</v>
      </c>
      <c r="DE412" s="15">
        <f>IF(Table1[[#This Row],[Check 5 Status]]="Continued", Table1[[#This Row],[Check 5 Students Summer]], 0)</f>
        <v>30</v>
      </c>
      <c r="DF412" s="20">
        <f>Table1[[#This Row],[Check 5 Per Student Savings]]*DE412</f>
        <v>4714.5</v>
      </c>
      <c r="DG412" s="15">
        <f>IF(Table1[[#This Row],[Check 5 Status]]="Continued", Table1[[#This Row],[Check 5 Students Fall]], 0)</f>
        <v>220</v>
      </c>
      <c r="DH412" s="20">
        <f>Table1[[#This Row],[Check 5 Per Student Savings]]*DG412</f>
        <v>34573</v>
      </c>
      <c r="DI412" s="15">
        <f>IF(Table1[[#This Row],[Check 5 Status]]="Continued", Table1[[#This Row],[Check 5 Students Spring]], 0)</f>
        <v>264</v>
      </c>
      <c r="DJ412" s="20">
        <f>Table1[[#This Row],[Check 5 Per Student Savings]]*DI412</f>
        <v>41487.599999999999</v>
      </c>
      <c r="DK412" s="15">
        <f t="shared" si="295"/>
        <v>514</v>
      </c>
      <c r="DL412" s="20">
        <f t="shared" si="296"/>
        <v>80775.100000000006</v>
      </c>
      <c r="DM412" s="20" t="s">
        <v>145</v>
      </c>
      <c r="DN412" s="15">
        <v>30</v>
      </c>
      <c r="DO412" s="15">
        <v>220</v>
      </c>
      <c r="DP412" s="15">
        <v>264</v>
      </c>
      <c r="DQ412" s="15">
        <f t="shared" si="297"/>
        <v>514</v>
      </c>
      <c r="DR412" s="20">
        <v>157.15</v>
      </c>
      <c r="DS412" s="20">
        <f t="shared" si="298"/>
        <v>80775.100000000006</v>
      </c>
      <c r="DT412" s="23" t="s">
        <v>1578</v>
      </c>
      <c r="DU412" s="15">
        <f>IF(Table1[[#This Row],[Check 6 Status]]="Continued", Table1[[#This Row],[Check 6 Students Summer]], 0)</f>
        <v>30</v>
      </c>
      <c r="DV412" s="20">
        <f>Table1[[#This Row],[Check 6 Per Student Savings]]*DU412</f>
        <v>4714.5</v>
      </c>
      <c r="DW412" s="15">
        <f>IF(Table1[[#This Row],[Check 6 Status]]="Continued", Table1[[#This Row],[Check 6 Students Fall]], 0)</f>
        <v>220</v>
      </c>
      <c r="DX412" s="20">
        <f>Table1[[#This Row],[Check 6 Per Student Savings]]*DW412</f>
        <v>34573</v>
      </c>
      <c r="DY412" s="15">
        <f>IF(Table1[[#This Row],[Check 6 Status]]="Continued", Table1[[#This Row],[Check 6 Students Spring]], 0)</f>
        <v>264</v>
      </c>
      <c r="DZ412" s="20">
        <f>Table1[[#This Row],[Check 6 Per Student Savings]]*DY412</f>
        <v>41487.599999999999</v>
      </c>
      <c r="EA412" s="15">
        <f t="shared" si="299"/>
        <v>514</v>
      </c>
      <c r="EB412" s="20">
        <f t="shared" si="300"/>
        <v>80775.100000000006</v>
      </c>
      <c r="EC412"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1028</v>
      </c>
      <c r="ED412"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161550.20000000001</v>
      </c>
      <c r="EE412" s="30">
        <f>Table1[[#This Row],[Grand Total Savings]]/Table1[[#This Row],[Total Award]]</f>
        <v>14.958351851851853</v>
      </c>
      <c r="EF412" s="59"/>
      <c r="EG412" s="20"/>
      <c r="EH412" s="16"/>
      <c r="EJ412" s="20"/>
      <c r="EK412" s="13"/>
      <c r="EL412" s="13"/>
      <c r="EZ412" s="15"/>
      <c r="FA412" s="20"/>
      <c r="FC412" s="15"/>
      <c r="FD412" s="13"/>
      <c r="FE412" s="13"/>
    </row>
    <row r="413" spans="1:161" ht="16.5" thickTop="1" thickBot="1" x14ac:dyDescent="0.3">
      <c r="A413" s="116">
        <v>540</v>
      </c>
      <c r="B413" s="55" t="s">
        <v>1611</v>
      </c>
      <c r="C413" s="23" t="s">
        <v>2</v>
      </c>
      <c r="D413" s="71" t="s">
        <v>134</v>
      </c>
      <c r="E413" s="13" t="s">
        <v>147</v>
      </c>
      <c r="F413" s="52">
        <v>15000</v>
      </c>
      <c r="G413" s="23" t="s">
        <v>1612</v>
      </c>
      <c r="H413" s="13" t="s">
        <v>1650</v>
      </c>
      <c r="I413" s="13" t="s">
        <v>1651</v>
      </c>
      <c r="J413" s="13" t="s">
        <v>1652</v>
      </c>
      <c r="K413" s="13" t="s">
        <v>1653</v>
      </c>
      <c r="L413" s="28" t="s">
        <v>188</v>
      </c>
      <c r="M413" s="13" t="e">
        <f>_xlfn.XLOOKUP(Table1[[#This Row],[Grant '#]],#REF!,#REF!, " ")</f>
        <v>#REF!</v>
      </c>
      <c r="N413" s="13" t="e">
        <f>_xlfn.XLOOKUP(Table1[[#This Row],[Grant '#]],#REF!,#REF!, " ")</f>
        <v>#REF!</v>
      </c>
      <c r="O413" s="13" t="e">
        <f>_xlfn.XLOOKUP(Table1[[#This Row],[Grant '#]],#REF!,#REF!, " ")</f>
        <v>#REF!</v>
      </c>
      <c r="P413" s="20">
        <v>26136</v>
      </c>
      <c r="Q413" s="15" t="s">
        <v>1654</v>
      </c>
      <c r="R413" s="20">
        <v>54</v>
      </c>
      <c r="S413" s="15">
        <v>40</v>
      </c>
      <c r="T413" s="15">
        <v>240</v>
      </c>
      <c r="U413" s="15">
        <v>240</v>
      </c>
      <c r="V413" s="36" t="s">
        <v>1612</v>
      </c>
      <c r="W413" s="20"/>
      <c r="X413" s="20"/>
      <c r="Y413" s="20"/>
      <c r="Z413" s="20"/>
      <c r="AA413" s="15">
        <v>0</v>
      </c>
      <c r="AB413" s="15">
        <v>0</v>
      </c>
      <c r="AC413" s="15">
        <v>0</v>
      </c>
      <c r="AD413" s="20">
        <f t="shared" si="284"/>
        <v>0</v>
      </c>
      <c r="AE413" s="15">
        <f>IF(Table1[[#This Row],[Sustainability Check 1 (2017-2018) Status]]="Continued", Table1[[#This Row],[Students Per Summer]], 0)</f>
        <v>0</v>
      </c>
      <c r="AF413" s="20">
        <f t="shared" si="303"/>
        <v>0</v>
      </c>
      <c r="AG413" s="15">
        <f>IF(Table1[[#This Row],[Sustainability Check 1 (2017-2018) Status]]="Continued", Table1[[#This Row],[Students Per Fall]], 0)</f>
        <v>0</v>
      </c>
      <c r="AH413" s="20">
        <f t="shared" si="304"/>
        <v>0</v>
      </c>
      <c r="AI413" s="15">
        <v>0</v>
      </c>
      <c r="AJ413" s="20">
        <f t="shared" si="305"/>
        <v>0</v>
      </c>
      <c r="AK413" s="15">
        <v>0</v>
      </c>
      <c r="AL413" s="20">
        <f t="shared" si="280"/>
        <v>0</v>
      </c>
      <c r="AM413" s="15">
        <v>0</v>
      </c>
      <c r="AN413" s="15">
        <v>0</v>
      </c>
      <c r="AO413" s="15">
        <v>0</v>
      </c>
      <c r="AP413" s="15">
        <v>0</v>
      </c>
      <c r="AQ413" s="15">
        <v>0</v>
      </c>
      <c r="AR413" s="15">
        <v>0</v>
      </c>
      <c r="AS413" s="15">
        <v>0</v>
      </c>
      <c r="AT413" s="15">
        <v>0</v>
      </c>
      <c r="AU413" s="15">
        <v>0</v>
      </c>
      <c r="AV413" s="15">
        <v>0</v>
      </c>
      <c r="AW413" s="15">
        <v>0</v>
      </c>
      <c r="AX413" s="15">
        <v>0</v>
      </c>
      <c r="AY413" s="15">
        <v>0</v>
      </c>
      <c r="AZ413" s="15">
        <v>0</v>
      </c>
      <c r="BA413" s="15">
        <v>0</v>
      </c>
      <c r="BB413" s="15">
        <v>0</v>
      </c>
      <c r="BC413" s="13" t="s">
        <v>145</v>
      </c>
      <c r="BD413" s="15">
        <v>0</v>
      </c>
      <c r="BE413" s="15">
        <v>0</v>
      </c>
      <c r="BF413" s="15">
        <v>0</v>
      </c>
      <c r="BG413" s="15">
        <v>0</v>
      </c>
      <c r="BH413" s="15">
        <v>0</v>
      </c>
      <c r="BI413" s="15">
        <v>0</v>
      </c>
      <c r="BJ413" s="15">
        <v>0</v>
      </c>
      <c r="BK413" s="15">
        <v>0</v>
      </c>
      <c r="BL413" s="15">
        <v>0</v>
      </c>
      <c r="BM413" s="15">
        <v>0</v>
      </c>
      <c r="BN413" s="15">
        <v>0</v>
      </c>
      <c r="BO413" s="33">
        <f>Table1[[#This Row],[Summer 2018 Price Check]]*Table1[[#This Row],[Spring 2019 Students]]</f>
        <v>0</v>
      </c>
      <c r="BP413" s="16">
        <f t="shared" si="285"/>
        <v>0</v>
      </c>
      <c r="BQ413" s="20">
        <f t="shared" si="286"/>
        <v>0</v>
      </c>
      <c r="BR413" s="20" t="s">
        <v>145</v>
      </c>
      <c r="BS413" s="105">
        <v>40</v>
      </c>
      <c r="BT413" s="61">
        <v>240</v>
      </c>
      <c r="BU413" s="61">
        <v>240</v>
      </c>
      <c r="BV413" s="15" t="str">
        <f t="shared" si="306"/>
        <v>1,000</v>
      </c>
      <c r="BW413" s="20">
        <v>54</v>
      </c>
      <c r="BX413" s="33">
        <f t="shared" si="307"/>
        <v>54000</v>
      </c>
      <c r="BY413" s="20" t="s">
        <v>1612</v>
      </c>
      <c r="BZ413" s="32">
        <f>IF(Table1[[#This Row],[Check 3 Status]]="Continued", Table1[[#This Row],[Check 3 Students Summer]], 0)</f>
        <v>40</v>
      </c>
      <c r="CA413" s="32">
        <v>0</v>
      </c>
      <c r="CB413" s="32">
        <v>0</v>
      </c>
      <c r="CC413" s="32">
        <v>0</v>
      </c>
      <c r="CD413" s="32">
        <v>0</v>
      </c>
      <c r="CE413" s="32">
        <v>0</v>
      </c>
      <c r="CF413" s="32">
        <v>0</v>
      </c>
      <c r="CG413" s="32">
        <v>0</v>
      </c>
      <c r="CH413" s="32" t="s">
        <v>145</v>
      </c>
      <c r="CI413" s="32">
        <v>40</v>
      </c>
      <c r="CJ413" s="32">
        <v>240</v>
      </c>
      <c r="CK413" s="32">
        <v>240</v>
      </c>
      <c r="CL413" s="32">
        <f t="shared" si="289"/>
        <v>520</v>
      </c>
      <c r="CM413" s="33">
        <v>54</v>
      </c>
      <c r="CN413" s="32">
        <f t="shared" si="290"/>
        <v>28080</v>
      </c>
      <c r="CO413" s="15">
        <v>0</v>
      </c>
      <c r="CP413" s="20">
        <f>Table1[[#This Row],[Check 4 Per Student Savings]]*CO413</f>
        <v>0</v>
      </c>
      <c r="CQ413" s="15">
        <v>0</v>
      </c>
      <c r="CR413" s="32">
        <f>Table1[[#This Row],[Check 4 Per Student Savings]]*CQ413</f>
        <v>0</v>
      </c>
      <c r="CS413" s="15">
        <v>0</v>
      </c>
      <c r="CT413" s="20">
        <f>Table1[[#This Row],[Check 4 Per Student Savings]]*CS413</f>
        <v>0</v>
      </c>
      <c r="CU413" s="89">
        <f t="shared" si="291"/>
        <v>0</v>
      </c>
      <c r="CV413" s="20">
        <f t="shared" si="292"/>
        <v>0</v>
      </c>
      <c r="CW413" s="20" t="s">
        <v>145</v>
      </c>
      <c r="CX413" s="15">
        <v>40</v>
      </c>
      <c r="CY413" s="15">
        <v>240</v>
      </c>
      <c r="CZ413" s="15">
        <v>240</v>
      </c>
      <c r="DA413" s="15">
        <f t="shared" si="293"/>
        <v>520</v>
      </c>
      <c r="DB413" s="20">
        <v>54</v>
      </c>
      <c r="DC413" s="20">
        <f t="shared" si="294"/>
        <v>28080</v>
      </c>
      <c r="DD413" s="23" t="s">
        <v>1612</v>
      </c>
      <c r="DE413" s="15">
        <f>IF(Table1[[#This Row],[Check 5 Status]]="Continued", Table1[[#This Row],[Check 5 Students Summer]], 0)</f>
        <v>40</v>
      </c>
      <c r="DF413" s="20">
        <f>Table1[[#This Row],[Check 5 Per Student Savings]]*DE413</f>
        <v>2160</v>
      </c>
      <c r="DG413" s="15">
        <f>IF(Table1[[#This Row],[Check 5 Status]]="Continued", Table1[[#This Row],[Check 5 Students Fall]], 0)</f>
        <v>240</v>
      </c>
      <c r="DH413" s="20">
        <f>Table1[[#This Row],[Check 5 Per Student Savings]]*DG413</f>
        <v>12960</v>
      </c>
      <c r="DI413" s="15">
        <f>IF(Table1[[#This Row],[Check 5 Status]]="Continued", Table1[[#This Row],[Check 5 Students Spring]], 0)</f>
        <v>240</v>
      </c>
      <c r="DJ413" s="20">
        <f>Table1[[#This Row],[Check 5 Per Student Savings]]*DI413</f>
        <v>12960</v>
      </c>
      <c r="DK413" s="15">
        <f t="shared" si="295"/>
        <v>520</v>
      </c>
      <c r="DL413" s="20">
        <f t="shared" si="296"/>
        <v>28080</v>
      </c>
      <c r="DM413" s="20" t="s">
        <v>145</v>
      </c>
      <c r="DN413" s="15">
        <v>40</v>
      </c>
      <c r="DO413" s="15">
        <v>240</v>
      </c>
      <c r="DP413" s="15">
        <v>240</v>
      </c>
      <c r="DQ413" s="15">
        <f t="shared" si="297"/>
        <v>520</v>
      </c>
      <c r="DR413" s="20">
        <v>54</v>
      </c>
      <c r="DS413" s="20">
        <f t="shared" si="298"/>
        <v>28080</v>
      </c>
      <c r="DT413" s="23" t="s">
        <v>1612</v>
      </c>
      <c r="DU413" s="15">
        <f>IF(Table1[[#This Row],[Check 6 Status]]="Continued", Table1[[#This Row],[Check 6 Students Summer]], 0)</f>
        <v>40</v>
      </c>
      <c r="DV413" s="20">
        <f>Table1[[#This Row],[Check 6 Per Student Savings]]*DU413</f>
        <v>2160</v>
      </c>
      <c r="DW413" s="15">
        <f>IF(Table1[[#This Row],[Check 6 Status]]="Continued", Table1[[#This Row],[Check 6 Students Fall]], 0)</f>
        <v>240</v>
      </c>
      <c r="DX413" s="20">
        <f>Table1[[#This Row],[Check 6 Per Student Savings]]*DW413</f>
        <v>12960</v>
      </c>
      <c r="DY413" s="15">
        <f>IF(Table1[[#This Row],[Check 6 Status]]="Continued", Table1[[#This Row],[Check 6 Students Spring]], 0)</f>
        <v>240</v>
      </c>
      <c r="DZ413" s="20">
        <f>Table1[[#This Row],[Check 6 Per Student Savings]]*DY413</f>
        <v>12960</v>
      </c>
      <c r="EA413" s="15">
        <f t="shared" si="299"/>
        <v>520</v>
      </c>
      <c r="EB413" s="20">
        <f t="shared" si="300"/>
        <v>28080</v>
      </c>
      <c r="EC413"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1040</v>
      </c>
      <c r="ED413"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56160</v>
      </c>
      <c r="EE413" s="30">
        <f>Table1[[#This Row],[Grand Total Savings]]/Table1[[#This Row],[Total Award]]</f>
        <v>3.7440000000000002</v>
      </c>
      <c r="EF413" s="59"/>
      <c r="EG413" s="20"/>
      <c r="EH413" s="16"/>
      <c r="EJ413" s="20"/>
      <c r="EK413" s="13"/>
      <c r="EL413" s="13"/>
      <c r="EZ413" s="15"/>
      <c r="FA413" s="20"/>
      <c r="FC413" s="15"/>
      <c r="FD413" s="13"/>
      <c r="FE413" s="13"/>
    </row>
    <row r="414" spans="1:161" ht="16.5" thickTop="1" thickBot="1" x14ac:dyDescent="0.3">
      <c r="A414" s="116">
        <v>544</v>
      </c>
      <c r="B414" s="55" t="s">
        <v>1611</v>
      </c>
      <c r="C414" s="23" t="s">
        <v>2</v>
      </c>
      <c r="D414" s="71" t="s">
        <v>134</v>
      </c>
      <c r="E414" s="13" t="s">
        <v>381</v>
      </c>
      <c r="F414" s="52">
        <v>30000</v>
      </c>
      <c r="G414" s="23" t="s">
        <v>1612</v>
      </c>
      <c r="H414" s="13" t="s">
        <v>1655</v>
      </c>
      <c r="I414" s="13" t="s">
        <v>1656</v>
      </c>
      <c r="J414" s="13" t="s">
        <v>993</v>
      </c>
      <c r="K414" s="13" t="s">
        <v>994</v>
      </c>
      <c r="L414" s="28" t="s">
        <v>305</v>
      </c>
      <c r="M414" s="13" t="e">
        <f>_xlfn.XLOOKUP(Table1[[#This Row],[Grant '#]],#REF!,#REF!, " ")</f>
        <v>#REF!</v>
      </c>
      <c r="N414" s="13" t="e">
        <f>_xlfn.XLOOKUP(Table1[[#This Row],[Grant '#]],#REF!,#REF!, " ")</f>
        <v>#REF!</v>
      </c>
      <c r="O414" s="13" t="e">
        <f>_xlfn.XLOOKUP(Table1[[#This Row],[Grant '#]],#REF!,#REF!, " ")</f>
        <v>#REF!</v>
      </c>
      <c r="P414" s="20">
        <v>72624.200000000012</v>
      </c>
      <c r="Q414" s="15">
        <v>484</v>
      </c>
      <c r="R414" s="20">
        <v>150.05000000000001</v>
      </c>
      <c r="S414" s="15">
        <v>56</v>
      </c>
      <c r="T414" s="15">
        <v>244</v>
      </c>
      <c r="U414" s="15">
        <v>184</v>
      </c>
      <c r="V414" s="36" t="s">
        <v>1612</v>
      </c>
      <c r="W414" s="20"/>
      <c r="X414" s="20"/>
      <c r="Y414" s="20"/>
      <c r="Z414" s="20"/>
      <c r="AA414" s="15">
        <v>0</v>
      </c>
      <c r="AB414" s="15">
        <v>0</v>
      </c>
      <c r="AC414" s="15">
        <v>0</v>
      </c>
      <c r="AD414" s="20">
        <f t="shared" si="284"/>
        <v>0</v>
      </c>
      <c r="AE414" s="15">
        <f>IF(Table1[[#This Row],[Sustainability Check 1 (2017-2018) Status]]="Continued", Table1[[#This Row],[Students Per Summer]], 0)</f>
        <v>0</v>
      </c>
      <c r="AF414" s="20">
        <f t="shared" si="303"/>
        <v>0</v>
      </c>
      <c r="AG414" s="15">
        <f>IF(Table1[[#This Row],[Sustainability Check 1 (2017-2018) Status]]="Continued", Table1[[#This Row],[Students Per Fall]], 0)</f>
        <v>0</v>
      </c>
      <c r="AH414" s="20">
        <f t="shared" si="304"/>
        <v>0</v>
      </c>
      <c r="AI414" s="15">
        <v>0</v>
      </c>
      <c r="AJ414" s="20">
        <f t="shared" si="305"/>
        <v>0</v>
      </c>
      <c r="AK414" s="15">
        <v>0</v>
      </c>
      <c r="AL414" s="20">
        <f t="shared" si="280"/>
        <v>0</v>
      </c>
      <c r="AM414" s="15">
        <v>0</v>
      </c>
      <c r="AN414" s="15">
        <v>0</v>
      </c>
      <c r="AO414" s="15">
        <v>0</v>
      </c>
      <c r="AP414" s="15">
        <v>0</v>
      </c>
      <c r="AQ414" s="15">
        <v>0</v>
      </c>
      <c r="AR414" s="15">
        <v>0</v>
      </c>
      <c r="AS414" s="15">
        <v>0</v>
      </c>
      <c r="AT414" s="15">
        <v>0</v>
      </c>
      <c r="AU414" s="15">
        <v>0</v>
      </c>
      <c r="AV414" s="15">
        <v>0</v>
      </c>
      <c r="AW414" s="15">
        <v>0</v>
      </c>
      <c r="AX414" s="15">
        <v>0</v>
      </c>
      <c r="AY414" s="15">
        <v>0</v>
      </c>
      <c r="AZ414" s="15">
        <v>0</v>
      </c>
      <c r="BA414" s="15">
        <v>0</v>
      </c>
      <c r="BB414" s="15">
        <v>0</v>
      </c>
      <c r="BC414" s="13" t="s">
        <v>145</v>
      </c>
      <c r="BD414" s="15">
        <v>0</v>
      </c>
      <c r="BE414" s="15">
        <v>0</v>
      </c>
      <c r="BF414" s="15">
        <v>0</v>
      </c>
      <c r="BG414" s="15">
        <v>0</v>
      </c>
      <c r="BH414" s="15">
        <v>0</v>
      </c>
      <c r="BI414" s="15">
        <v>0</v>
      </c>
      <c r="BJ414" s="15">
        <v>0</v>
      </c>
      <c r="BK414" s="15">
        <v>0</v>
      </c>
      <c r="BL414" s="15">
        <v>0</v>
      </c>
      <c r="BM414" s="15">
        <v>0</v>
      </c>
      <c r="BN414" s="15">
        <v>0</v>
      </c>
      <c r="BO414" s="33">
        <f>Table1[[#This Row],[Summer 2018 Price Check]]*Table1[[#This Row],[Spring 2019 Students]]</f>
        <v>0</v>
      </c>
      <c r="BP414" s="16">
        <f t="shared" si="285"/>
        <v>0</v>
      </c>
      <c r="BQ414" s="20">
        <f t="shared" si="286"/>
        <v>0</v>
      </c>
      <c r="BR414" s="20" t="s">
        <v>145</v>
      </c>
      <c r="BS414" s="105">
        <v>56</v>
      </c>
      <c r="BT414" s="61">
        <v>244</v>
      </c>
      <c r="BU414" s="61">
        <v>184</v>
      </c>
      <c r="BV414" s="15">
        <f t="shared" si="306"/>
        <v>484</v>
      </c>
      <c r="BW414" s="20">
        <v>150.05000000000001</v>
      </c>
      <c r="BX414" s="33">
        <f t="shared" si="307"/>
        <v>72624.200000000012</v>
      </c>
      <c r="BY414" s="20" t="s">
        <v>1612</v>
      </c>
      <c r="BZ414" s="32">
        <f>IF(Table1[[#This Row],[Check 3 Status]]="Continued", Table1[[#This Row],[Check 3 Students Summer]], 0)</f>
        <v>56</v>
      </c>
      <c r="CA414" s="32">
        <v>0</v>
      </c>
      <c r="CB414" s="32">
        <v>0</v>
      </c>
      <c r="CC414" s="32">
        <v>0</v>
      </c>
      <c r="CD414" s="32">
        <v>0</v>
      </c>
      <c r="CE414" s="32">
        <v>0</v>
      </c>
      <c r="CF414" s="32">
        <v>0</v>
      </c>
      <c r="CG414" s="32">
        <v>0</v>
      </c>
      <c r="CH414" s="32" t="s">
        <v>145</v>
      </c>
      <c r="CI414" s="32">
        <v>56</v>
      </c>
      <c r="CJ414" s="32">
        <v>244</v>
      </c>
      <c r="CK414" s="32">
        <v>184</v>
      </c>
      <c r="CL414" s="32">
        <f t="shared" si="289"/>
        <v>484</v>
      </c>
      <c r="CM414" s="33">
        <v>150.05000000000001</v>
      </c>
      <c r="CN414" s="32">
        <f t="shared" si="290"/>
        <v>72624.200000000012</v>
      </c>
      <c r="CO414" s="15">
        <v>0</v>
      </c>
      <c r="CP414" s="20">
        <f>Table1[[#This Row],[Check 4 Per Student Savings]]*CO414</f>
        <v>0</v>
      </c>
      <c r="CQ414" s="15">
        <v>0</v>
      </c>
      <c r="CR414" s="32">
        <f>Table1[[#This Row],[Check 4 Per Student Savings]]*CQ414</f>
        <v>0</v>
      </c>
      <c r="CS414" s="15">
        <v>0</v>
      </c>
      <c r="CT414" s="20">
        <f>Table1[[#This Row],[Check 4 Per Student Savings]]*CS414</f>
        <v>0</v>
      </c>
      <c r="CU414" s="89">
        <f t="shared" si="291"/>
        <v>0</v>
      </c>
      <c r="CV414" s="20">
        <f t="shared" si="292"/>
        <v>0</v>
      </c>
      <c r="CW414" s="20" t="s">
        <v>145</v>
      </c>
      <c r="CX414" s="15">
        <v>56</v>
      </c>
      <c r="CY414" s="15">
        <v>244</v>
      </c>
      <c r="CZ414" s="15">
        <v>184</v>
      </c>
      <c r="DA414" s="15">
        <f t="shared" si="293"/>
        <v>484</v>
      </c>
      <c r="DB414" s="20">
        <v>150.05000000000001</v>
      </c>
      <c r="DC414" s="20">
        <f t="shared" si="294"/>
        <v>72624.200000000012</v>
      </c>
      <c r="DD414" s="23" t="s">
        <v>1612</v>
      </c>
      <c r="DE414" s="15">
        <f>IF(Table1[[#This Row],[Check 5 Status]]="Continued", Table1[[#This Row],[Check 5 Students Summer]], 0)</f>
        <v>56</v>
      </c>
      <c r="DF414" s="20">
        <f>Table1[[#This Row],[Check 5 Per Student Savings]]*DE414</f>
        <v>8402.8000000000011</v>
      </c>
      <c r="DG414" s="15">
        <f>IF(Table1[[#This Row],[Check 5 Status]]="Continued", Table1[[#This Row],[Check 5 Students Fall]], 0)</f>
        <v>244</v>
      </c>
      <c r="DH414" s="20">
        <f>Table1[[#This Row],[Check 5 Per Student Savings]]*DG414</f>
        <v>36612.200000000004</v>
      </c>
      <c r="DI414" s="15">
        <f>IF(Table1[[#This Row],[Check 5 Status]]="Continued", Table1[[#This Row],[Check 5 Students Spring]], 0)</f>
        <v>184</v>
      </c>
      <c r="DJ414" s="20">
        <f>Table1[[#This Row],[Check 5 Per Student Savings]]*DI414</f>
        <v>27609.200000000001</v>
      </c>
      <c r="DK414" s="15">
        <f t="shared" si="295"/>
        <v>484</v>
      </c>
      <c r="DL414" s="20">
        <f t="shared" si="296"/>
        <v>72624.200000000012</v>
      </c>
      <c r="DM414" s="20" t="s">
        <v>145</v>
      </c>
      <c r="DN414" s="15">
        <v>56</v>
      </c>
      <c r="DO414" s="15">
        <v>244</v>
      </c>
      <c r="DP414" s="15">
        <v>184</v>
      </c>
      <c r="DQ414" s="15">
        <f t="shared" si="297"/>
        <v>484</v>
      </c>
      <c r="DR414" s="20">
        <v>150.05000000000001</v>
      </c>
      <c r="DS414" s="20">
        <f t="shared" si="298"/>
        <v>72624.200000000012</v>
      </c>
      <c r="DT414" s="23" t="s">
        <v>1612</v>
      </c>
      <c r="DU414" s="15">
        <f>IF(Table1[[#This Row],[Check 6 Status]]="Continued", Table1[[#This Row],[Check 6 Students Summer]], 0)</f>
        <v>56</v>
      </c>
      <c r="DV414" s="20">
        <f>Table1[[#This Row],[Check 6 Per Student Savings]]*DU414</f>
        <v>8402.8000000000011</v>
      </c>
      <c r="DW414" s="15">
        <f>IF(Table1[[#This Row],[Check 6 Status]]="Continued", Table1[[#This Row],[Check 6 Students Fall]], 0)</f>
        <v>244</v>
      </c>
      <c r="DX414" s="20">
        <f>Table1[[#This Row],[Check 6 Per Student Savings]]*DW414</f>
        <v>36612.200000000004</v>
      </c>
      <c r="DY414" s="15">
        <f>IF(Table1[[#This Row],[Check 6 Status]]="Continued", Table1[[#This Row],[Check 6 Students Spring]], 0)</f>
        <v>184</v>
      </c>
      <c r="DZ414" s="20">
        <f>Table1[[#This Row],[Check 6 Per Student Savings]]*DY414</f>
        <v>27609.200000000001</v>
      </c>
      <c r="EA414" s="15">
        <f t="shared" si="299"/>
        <v>484</v>
      </c>
      <c r="EB414" s="20">
        <f t="shared" si="300"/>
        <v>72624.200000000012</v>
      </c>
      <c r="EC414"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968</v>
      </c>
      <c r="ED414"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145248.40000000002</v>
      </c>
      <c r="EE414" s="30">
        <f>Table1[[#This Row],[Grand Total Savings]]/Table1[[#This Row],[Total Award]]</f>
        <v>4.841613333333334</v>
      </c>
      <c r="EF414" s="59"/>
      <c r="EG414" s="20"/>
      <c r="EH414" s="16"/>
      <c r="EJ414" s="20"/>
      <c r="EK414" s="13"/>
      <c r="EL414" s="13"/>
      <c r="EZ414" s="15"/>
      <c r="FA414" s="20"/>
      <c r="FC414" s="15"/>
      <c r="FD414" s="13"/>
      <c r="FE414" s="13"/>
    </row>
    <row r="415" spans="1:161" ht="16.5" thickTop="1" thickBot="1" x14ac:dyDescent="0.3">
      <c r="A415" s="116">
        <v>546</v>
      </c>
      <c r="B415" s="55" t="s">
        <v>1611</v>
      </c>
      <c r="C415" s="23" t="s">
        <v>2</v>
      </c>
      <c r="D415" s="71" t="s">
        <v>134</v>
      </c>
      <c r="E415" s="13" t="s">
        <v>477</v>
      </c>
      <c r="F415" s="52">
        <v>10800</v>
      </c>
      <c r="G415" s="23" t="s">
        <v>1612</v>
      </c>
      <c r="H415" s="13" t="s">
        <v>1657</v>
      </c>
      <c r="I415" s="13" t="s">
        <v>1658</v>
      </c>
      <c r="J415" s="13" t="s">
        <v>1659</v>
      </c>
      <c r="K415" s="13" t="s">
        <v>1660</v>
      </c>
      <c r="L415" s="28" t="s">
        <v>188</v>
      </c>
      <c r="M415" s="13" t="e">
        <f>_xlfn.XLOOKUP(Table1[[#This Row],[Grant '#]],#REF!,#REF!, " ")</f>
        <v>#REF!</v>
      </c>
      <c r="N415" s="13" t="e">
        <f>_xlfn.XLOOKUP(Table1[[#This Row],[Grant '#]],#REF!,#REF!, " ")</f>
        <v>#REF!</v>
      </c>
      <c r="O415" s="13" t="e">
        <f>_xlfn.XLOOKUP(Table1[[#This Row],[Grant '#]],#REF!,#REF!, " ")</f>
        <v>#REF!</v>
      </c>
      <c r="P415" s="20">
        <v>57379.499999999993</v>
      </c>
      <c r="Q415" s="15">
        <v>205</v>
      </c>
      <c r="R415" s="20">
        <v>279.89999999999998</v>
      </c>
      <c r="S415" s="15">
        <v>25</v>
      </c>
      <c r="T415" s="15">
        <v>100</v>
      </c>
      <c r="U415" s="15">
        <v>80</v>
      </c>
      <c r="V415" s="36" t="s">
        <v>1612</v>
      </c>
      <c r="W415" s="20"/>
      <c r="X415" s="20"/>
      <c r="Y415" s="20"/>
      <c r="Z415" s="20"/>
      <c r="AA415" s="15">
        <v>0</v>
      </c>
      <c r="AB415" s="15">
        <v>0</v>
      </c>
      <c r="AC415" s="15">
        <v>0</v>
      </c>
      <c r="AD415" s="20">
        <f t="shared" si="284"/>
        <v>0</v>
      </c>
      <c r="AE415" s="15">
        <f>IF(Table1[[#This Row],[Sustainability Check 1 (2017-2018) Status]]="Continued", Table1[[#This Row],[Students Per Summer]], 0)</f>
        <v>0</v>
      </c>
      <c r="AF415" s="20">
        <f t="shared" si="303"/>
        <v>0</v>
      </c>
      <c r="AG415" s="15">
        <f>IF(Table1[[#This Row],[Sustainability Check 1 (2017-2018) Status]]="Continued", Table1[[#This Row],[Students Per Fall]], 0)</f>
        <v>0</v>
      </c>
      <c r="AH415" s="20">
        <f t="shared" si="304"/>
        <v>0</v>
      </c>
      <c r="AI415" s="15">
        <v>0</v>
      </c>
      <c r="AJ415" s="20">
        <f t="shared" si="305"/>
        <v>0</v>
      </c>
      <c r="AK415" s="15">
        <v>0</v>
      </c>
      <c r="AL415" s="20">
        <f t="shared" si="280"/>
        <v>0</v>
      </c>
      <c r="AM415" s="15">
        <v>0</v>
      </c>
      <c r="AN415" s="15">
        <v>0</v>
      </c>
      <c r="AO415" s="15">
        <v>0</v>
      </c>
      <c r="AP415" s="15">
        <v>0</v>
      </c>
      <c r="AQ415" s="15">
        <v>0</v>
      </c>
      <c r="AR415" s="15">
        <v>0</v>
      </c>
      <c r="AS415" s="15">
        <v>0</v>
      </c>
      <c r="AT415" s="15">
        <v>0</v>
      </c>
      <c r="AU415" s="15">
        <v>0</v>
      </c>
      <c r="AV415" s="15">
        <v>0</v>
      </c>
      <c r="AW415" s="15">
        <v>0</v>
      </c>
      <c r="AX415" s="15">
        <v>0</v>
      </c>
      <c r="AY415" s="15">
        <v>0</v>
      </c>
      <c r="AZ415" s="15">
        <v>0</v>
      </c>
      <c r="BA415" s="15">
        <v>0</v>
      </c>
      <c r="BB415" s="15">
        <v>0</v>
      </c>
      <c r="BC415" s="13" t="s">
        <v>145</v>
      </c>
      <c r="BD415" s="15">
        <v>0</v>
      </c>
      <c r="BE415" s="15">
        <v>0</v>
      </c>
      <c r="BF415" s="15">
        <v>0</v>
      </c>
      <c r="BG415" s="15">
        <v>0</v>
      </c>
      <c r="BH415" s="15">
        <v>0</v>
      </c>
      <c r="BI415" s="15">
        <v>0</v>
      </c>
      <c r="BJ415" s="15">
        <v>0</v>
      </c>
      <c r="BK415" s="15">
        <v>0</v>
      </c>
      <c r="BL415" s="15">
        <v>0</v>
      </c>
      <c r="BM415" s="15">
        <v>0</v>
      </c>
      <c r="BN415" s="15">
        <v>0</v>
      </c>
      <c r="BO415" s="33">
        <f>Table1[[#This Row],[Summer 2018 Price Check]]*Table1[[#This Row],[Spring 2019 Students]]</f>
        <v>0</v>
      </c>
      <c r="BP415" s="16">
        <f t="shared" si="285"/>
        <v>0</v>
      </c>
      <c r="BQ415" s="20">
        <f t="shared" si="286"/>
        <v>0</v>
      </c>
      <c r="BR415" s="20" t="s">
        <v>145</v>
      </c>
      <c r="BS415" s="105">
        <v>25</v>
      </c>
      <c r="BT415" s="61">
        <v>100</v>
      </c>
      <c r="BU415" s="61">
        <v>80</v>
      </c>
      <c r="BV415" s="15">
        <f t="shared" si="306"/>
        <v>205</v>
      </c>
      <c r="BW415" s="20">
        <v>279.89999999999998</v>
      </c>
      <c r="BX415" s="33">
        <f t="shared" si="307"/>
        <v>57379.499999999993</v>
      </c>
      <c r="BY415" s="20" t="s">
        <v>1612</v>
      </c>
      <c r="BZ415" s="32">
        <f>IF(Table1[[#This Row],[Check 3 Status]]="Continued", Table1[[#This Row],[Check 3 Students Summer]], 0)</f>
        <v>25</v>
      </c>
      <c r="CA415" s="32">
        <v>0</v>
      </c>
      <c r="CB415" s="32">
        <v>0</v>
      </c>
      <c r="CC415" s="32">
        <v>0</v>
      </c>
      <c r="CD415" s="32">
        <v>0</v>
      </c>
      <c r="CE415" s="32">
        <v>0</v>
      </c>
      <c r="CF415" s="32">
        <v>0</v>
      </c>
      <c r="CG415" s="32">
        <v>0</v>
      </c>
      <c r="CH415" s="32" t="s">
        <v>145</v>
      </c>
      <c r="CI415" s="32">
        <v>25</v>
      </c>
      <c r="CJ415" s="32">
        <v>100</v>
      </c>
      <c r="CK415" s="32">
        <v>80</v>
      </c>
      <c r="CL415" s="32">
        <f t="shared" si="289"/>
        <v>205</v>
      </c>
      <c r="CM415" s="33">
        <v>279.89999999999998</v>
      </c>
      <c r="CN415" s="32">
        <f t="shared" si="290"/>
        <v>57379.499999999993</v>
      </c>
      <c r="CO415" s="15">
        <v>0</v>
      </c>
      <c r="CP415" s="20">
        <f>Table1[[#This Row],[Check 4 Per Student Savings]]*CO415</f>
        <v>0</v>
      </c>
      <c r="CQ415" s="15">
        <v>0</v>
      </c>
      <c r="CR415" s="32">
        <f>Table1[[#This Row],[Check 4 Per Student Savings]]*CQ415</f>
        <v>0</v>
      </c>
      <c r="CS415" s="15">
        <v>0</v>
      </c>
      <c r="CT415" s="20">
        <f>Table1[[#This Row],[Check 4 Per Student Savings]]*CS415</f>
        <v>0</v>
      </c>
      <c r="CU415" s="89">
        <f t="shared" si="291"/>
        <v>0</v>
      </c>
      <c r="CV415" s="20">
        <f t="shared" si="292"/>
        <v>0</v>
      </c>
      <c r="CW415" s="20" t="s">
        <v>145</v>
      </c>
      <c r="CX415" s="15">
        <v>25</v>
      </c>
      <c r="CY415" s="15">
        <v>100</v>
      </c>
      <c r="CZ415" s="15">
        <v>80</v>
      </c>
      <c r="DA415" s="15">
        <f t="shared" si="293"/>
        <v>205</v>
      </c>
      <c r="DB415" s="20">
        <v>279.89999999999998</v>
      </c>
      <c r="DC415" s="20">
        <f t="shared" si="294"/>
        <v>57379.499999999993</v>
      </c>
      <c r="DD415" s="23" t="s">
        <v>1612</v>
      </c>
      <c r="DE415" s="15">
        <f>IF(Table1[[#This Row],[Check 5 Status]]="Continued", Table1[[#This Row],[Check 5 Students Summer]], 0)</f>
        <v>25</v>
      </c>
      <c r="DF415" s="20">
        <f>Table1[[#This Row],[Check 5 Per Student Savings]]*DE415</f>
        <v>6997.4999999999991</v>
      </c>
      <c r="DG415" s="15">
        <f>IF(Table1[[#This Row],[Check 5 Status]]="Continued", Table1[[#This Row],[Check 5 Students Fall]], 0)</f>
        <v>100</v>
      </c>
      <c r="DH415" s="20">
        <f>Table1[[#This Row],[Check 5 Per Student Savings]]*DG415</f>
        <v>27989.999999999996</v>
      </c>
      <c r="DI415" s="15">
        <f>IF(Table1[[#This Row],[Check 5 Status]]="Continued", Table1[[#This Row],[Check 5 Students Spring]], 0)</f>
        <v>80</v>
      </c>
      <c r="DJ415" s="20">
        <f>Table1[[#This Row],[Check 5 Per Student Savings]]*DI415</f>
        <v>22392</v>
      </c>
      <c r="DK415" s="15">
        <f t="shared" si="295"/>
        <v>205</v>
      </c>
      <c r="DL415" s="20">
        <f t="shared" si="296"/>
        <v>57379.499999999993</v>
      </c>
      <c r="DM415" s="20" t="s">
        <v>145</v>
      </c>
      <c r="DN415" s="15">
        <v>25</v>
      </c>
      <c r="DO415" s="15">
        <v>75</v>
      </c>
      <c r="DP415" s="15">
        <v>60</v>
      </c>
      <c r="DQ415" s="15">
        <f t="shared" si="297"/>
        <v>160</v>
      </c>
      <c r="DR415" s="20">
        <v>279.89999999999998</v>
      </c>
      <c r="DS415" s="20">
        <f t="shared" si="298"/>
        <v>44784</v>
      </c>
      <c r="DT415" s="23" t="s">
        <v>1612</v>
      </c>
      <c r="DU415" s="15">
        <f>IF(Table1[[#This Row],[Check 6 Status]]="Continued", Table1[[#This Row],[Check 6 Students Summer]], 0)</f>
        <v>25</v>
      </c>
      <c r="DV415" s="20">
        <f>Table1[[#This Row],[Check 6 Per Student Savings]]*DU415</f>
        <v>6997.4999999999991</v>
      </c>
      <c r="DW415" s="15">
        <f>IF(Table1[[#This Row],[Check 6 Status]]="Continued", Table1[[#This Row],[Check 6 Students Fall]], 0)</f>
        <v>75</v>
      </c>
      <c r="DX415" s="20">
        <f>Table1[[#This Row],[Check 6 Per Student Savings]]*DW415</f>
        <v>20992.5</v>
      </c>
      <c r="DY415" s="15">
        <f>IF(Table1[[#This Row],[Check 6 Status]]="Continued", Table1[[#This Row],[Check 6 Students Spring]], 0)</f>
        <v>60</v>
      </c>
      <c r="DZ415" s="20">
        <f>Table1[[#This Row],[Check 6 Per Student Savings]]*DY415</f>
        <v>16794</v>
      </c>
      <c r="EA415" s="15">
        <f t="shared" si="299"/>
        <v>160</v>
      </c>
      <c r="EB415" s="20">
        <f t="shared" si="300"/>
        <v>44784</v>
      </c>
      <c r="EC415"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365</v>
      </c>
      <c r="ED415"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102163.5</v>
      </c>
      <c r="EE415" s="30">
        <f>Table1[[#This Row],[Grand Total Savings]]/Table1[[#This Row],[Total Award]]</f>
        <v>9.4595833333333328</v>
      </c>
      <c r="EF415" s="59"/>
      <c r="EG415" s="20"/>
      <c r="EH415" s="16"/>
      <c r="EJ415" s="20"/>
      <c r="EK415" s="13"/>
      <c r="EL415" s="13"/>
      <c r="EZ415" s="15"/>
      <c r="FA415" s="20"/>
      <c r="FC415" s="15"/>
      <c r="FD415" s="13"/>
      <c r="FE415" s="13"/>
    </row>
    <row r="416" spans="1:161" ht="16.5" thickTop="1" thickBot="1" x14ac:dyDescent="0.3">
      <c r="A416" s="116" t="s">
        <v>1661</v>
      </c>
      <c r="B416" s="55" t="s">
        <v>1611</v>
      </c>
      <c r="C416" s="23" t="s">
        <v>2</v>
      </c>
      <c r="D416" s="13" t="s">
        <v>856</v>
      </c>
      <c r="E416" s="13" t="s">
        <v>183</v>
      </c>
      <c r="F416" s="52">
        <v>2400</v>
      </c>
      <c r="G416" s="23" t="s">
        <v>497</v>
      </c>
      <c r="H416" s="13" t="s">
        <v>1662</v>
      </c>
      <c r="I416" s="13" t="s">
        <v>1663</v>
      </c>
      <c r="J416" s="13" t="s">
        <v>1087</v>
      </c>
      <c r="K416" s="13" t="s">
        <v>1664</v>
      </c>
      <c r="L416" s="28" t="s">
        <v>162</v>
      </c>
      <c r="M416" s="13" t="s">
        <v>857</v>
      </c>
      <c r="N416" s="13" t="s">
        <v>857</v>
      </c>
      <c r="O416" s="13" t="s">
        <v>857</v>
      </c>
      <c r="P416" s="15">
        <v>0</v>
      </c>
      <c r="Q416" s="15">
        <v>0</v>
      </c>
      <c r="R416" s="20">
        <v>0</v>
      </c>
      <c r="S416" s="15">
        <v>0</v>
      </c>
      <c r="T416" s="15">
        <v>0</v>
      </c>
      <c r="U416" s="15">
        <v>0</v>
      </c>
      <c r="V416" s="36" t="s">
        <v>497</v>
      </c>
      <c r="W416" s="20"/>
      <c r="X416" s="20"/>
      <c r="Y416" s="20"/>
      <c r="Z416" s="20"/>
      <c r="AA416" s="15">
        <f t="shared" ref="AA416:AA447" si="308">U416</f>
        <v>0</v>
      </c>
      <c r="AB416" s="15">
        <v>0</v>
      </c>
      <c r="AC416" s="15">
        <v>0</v>
      </c>
      <c r="AD416" s="15">
        <v>0</v>
      </c>
      <c r="AE416" s="15">
        <v>0</v>
      </c>
      <c r="AF416" s="15">
        <v>0</v>
      </c>
      <c r="AG416" s="15">
        <v>0</v>
      </c>
      <c r="AH416" s="15">
        <v>0</v>
      </c>
      <c r="AI416" s="15">
        <v>0</v>
      </c>
      <c r="AJ416" s="15">
        <v>0</v>
      </c>
      <c r="AK416" s="15">
        <v>0</v>
      </c>
      <c r="AL416" s="15">
        <v>0</v>
      </c>
      <c r="AM416" s="15">
        <v>0</v>
      </c>
      <c r="AN416" s="15">
        <v>0</v>
      </c>
      <c r="AO416" s="15">
        <v>0</v>
      </c>
      <c r="AP416" s="15">
        <v>0</v>
      </c>
      <c r="AQ416" s="15">
        <v>0</v>
      </c>
      <c r="AR416" s="15">
        <v>0</v>
      </c>
      <c r="AS416" s="15">
        <v>0</v>
      </c>
      <c r="AT416" s="15">
        <v>0</v>
      </c>
      <c r="AU416" s="15">
        <v>0</v>
      </c>
      <c r="AV416" s="15">
        <v>0</v>
      </c>
      <c r="AW416" s="15">
        <v>0</v>
      </c>
      <c r="AX416" s="15">
        <v>0</v>
      </c>
      <c r="AY416" s="15">
        <v>0</v>
      </c>
      <c r="AZ416" s="15">
        <v>0</v>
      </c>
      <c r="BA416" s="15">
        <v>0</v>
      </c>
      <c r="BB416" s="15">
        <v>0</v>
      </c>
      <c r="BC416" s="20" t="s">
        <v>858</v>
      </c>
      <c r="BD416" s="15">
        <v>0</v>
      </c>
      <c r="BE416" s="15">
        <v>0</v>
      </c>
      <c r="BF416" s="15">
        <v>0</v>
      </c>
      <c r="BG416" s="16">
        <f t="shared" ref="BG416:BG447" si="309">SUM(BD416:BF416)</f>
        <v>0</v>
      </c>
      <c r="BH416" s="15">
        <v>0</v>
      </c>
      <c r="BI416" s="15">
        <v>0</v>
      </c>
      <c r="BJ416" s="15">
        <v>0</v>
      </c>
      <c r="BK416" s="15">
        <v>0</v>
      </c>
      <c r="BL416" s="15">
        <v>0</v>
      </c>
      <c r="BM416" s="15">
        <v>0</v>
      </c>
      <c r="BN416" s="15">
        <v>0</v>
      </c>
      <c r="BO416" s="33">
        <f>Table1[[#This Row],[Summer 2018 Price Check]]*Table1[[#This Row],[Spring 2019 Students]]</f>
        <v>0</v>
      </c>
      <c r="BP416" s="16">
        <f t="shared" si="285"/>
        <v>0</v>
      </c>
      <c r="BQ416" s="20">
        <f t="shared" si="286"/>
        <v>0</v>
      </c>
      <c r="BR416" s="20" t="s">
        <v>858</v>
      </c>
      <c r="BS416" s="15">
        <v>0</v>
      </c>
      <c r="BT416" s="15">
        <v>0</v>
      </c>
      <c r="BU416" s="15">
        <v>0</v>
      </c>
      <c r="BV416" s="15">
        <f t="shared" si="306"/>
        <v>0</v>
      </c>
      <c r="BW416" s="20" t="s">
        <v>857</v>
      </c>
      <c r="BX416" s="33">
        <v>0</v>
      </c>
      <c r="BY416" s="20" t="s">
        <v>497</v>
      </c>
      <c r="BZ416" s="32">
        <f>IF(Table1[[#This Row],[Check 3 Status]]="Continued", Table1[[#This Row],[Check 3 Students Summer]], 0)</f>
        <v>0</v>
      </c>
      <c r="CA416" s="32">
        <v>0</v>
      </c>
      <c r="CB416" s="32">
        <v>0</v>
      </c>
      <c r="CC416" s="32">
        <v>0</v>
      </c>
      <c r="CD416" s="32">
        <v>0</v>
      </c>
      <c r="CE416" s="32">
        <v>0</v>
      </c>
      <c r="CF416" s="32">
        <v>0</v>
      </c>
      <c r="CG416" s="32">
        <v>0</v>
      </c>
      <c r="CH416" s="32" t="s">
        <v>858</v>
      </c>
      <c r="CI416" s="32">
        <v>0</v>
      </c>
      <c r="CJ416" s="32">
        <v>0</v>
      </c>
      <c r="CK416" s="32">
        <v>0</v>
      </c>
      <c r="CL416" s="32">
        <f t="shared" si="289"/>
        <v>0</v>
      </c>
      <c r="CM416" s="32">
        <v>0</v>
      </c>
      <c r="CN416" s="32">
        <f t="shared" si="290"/>
        <v>0</v>
      </c>
      <c r="CO416" s="15">
        <v>0</v>
      </c>
      <c r="CP416" s="20">
        <f>Table1[[#This Row],[Check 4 Per Student Savings]]*CO416</f>
        <v>0</v>
      </c>
      <c r="CQ416" s="15">
        <v>0</v>
      </c>
      <c r="CR416" s="32">
        <f>Table1[[#This Row],[Check 4 Per Student Savings]]*CQ416</f>
        <v>0</v>
      </c>
      <c r="CS416" s="15">
        <f>IF(Table1[[#This Row],[Check 4 Status]]="Continued", Table1[[#This Row],[Check 4 Students Spring]], 0)</f>
        <v>0</v>
      </c>
      <c r="CT416" s="20">
        <f>Table1[[#This Row],[Check 4 Per Student Savings]]*CS416</f>
        <v>0</v>
      </c>
      <c r="CU416" s="89">
        <f t="shared" si="291"/>
        <v>0</v>
      </c>
      <c r="CV416" s="20">
        <f t="shared" si="292"/>
        <v>0</v>
      </c>
      <c r="CW416" s="20" t="s">
        <v>858</v>
      </c>
      <c r="CX416" s="15">
        <v>0</v>
      </c>
      <c r="CY416" s="15">
        <v>0</v>
      </c>
      <c r="CZ416" s="15">
        <v>0</v>
      </c>
      <c r="DA416" s="15">
        <f t="shared" si="293"/>
        <v>0</v>
      </c>
      <c r="DB416" s="20">
        <v>0</v>
      </c>
      <c r="DC416" s="20">
        <f t="shared" si="294"/>
        <v>0</v>
      </c>
      <c r="DD416" s="23" t="s">
        <v>497</v>
      </c>
      <c r="DE416" s="15">
        <f>IF(Table1[[#This Row],[Check 5 Status]]="Continued", Table1[[#This Row],[Check 5 Students Summer]], 0)</f>
        <v>0</v>
      </c>
      <c r="DF416" s="20">
        <f>Table1[[#This Row],[Check 5 Per Student Savings]]*DE416</f>
        <v>0</v>
      </c>
      <c r="DG416" s="15">
        <f>IF(Table1[[#This Row],[Check 5 Status]]="Continued", Table1[[#This Row],[Check 5 Students Fall]], 0)</f>
        <v>0</v>
      </c>
      <c r="DH416" s="20">
        <f>Table1[[#This Row],[Check 5 Per Student Savings]]*DG416</f>
        <v>0</v>
      </c>
      <c r="DI416" s="15">
        <f>IF(Table1[[#This Row],[Check 5 Status]]="Continued", Table1[[#This Row],[Check 5 Students Spring]], 0)</f>
        <v>0</v>
      </c>
      <c r="DJ416" s="20">
        <f>Table1[[#This Row],[Check 5 Per Student Savings]]*DI416</f>
        <v>0</v>
      </c>
      <c r="DK416" s="15">
        <f t="shared" si="295"/>
        <v>0</v>
      </c>
      <c r="DL416" s="20">
        <f t="shared" si="296"/>
        <v>0</v>
      </c>
      <c r="DM416" s="20" t="s">
        <v>858</v>
      </c>
      <c r="DN416" s="15">
        <v>0</v>
      </c>
      <c r="DO416" s="15">
        <v>0</v>
      </c>
      <c r="DP416" s="15">
        <v>0</v>
      </c>
      <c r="DQ416" s="15">
        <f t="shared" si="297"/>
        <v>0</v>
      </c>
      <c r="DR416" s="20">
        <v>0</v>
      </c>
      <c r="DS416" s="20">
        <f t="shared" si="298"/>
        <v>0</v>
      </c>
      <c r="DT416" s="23" t="s">
        <v>497</v>
      </c>
      <c r="DU416" s="15">
        <f>IF(Table1[[#This Row],[Check 6 Status]]="Continued", Table1[[#This Row],[Check 6 Students Summer]], 0)</f>
        <v>0</v>
      </c>
      <c r="DV416" s="20">
        <f>Table1[[#This Row],[Check 6 Per Student Savings]]*DU416</f>
        <v>0</v>
      </c>
      <c r="DW416" s="15">
        <f>IF(Table1[[#This Row],[Check 6 Status]]="Continued", Table1[[#This Row],[Check 6 Students Fall]], 0)</f>
        <v>0</v>
      </c>
      <c r="DX416" s="20">
        <f>Table1[[#This Row],[Check 6 Per Student Savings]]*DW416</f>
        <v>0</v>
      </c>
      <c r="DY416" s="15">
        <f>IF(Table1[[#This Row],[Check 6 Status]]="Continued", Table1[[#This Row],[Check 6 Students Spring]], 0)</f>
        <v>0</v>
      </c>
      <c r="DZ416" s="20">
        <f>Table1[[#This Row],[Check 6 Per Student Savings]]*DY416</f>
        <v>0</v>
      </c>
      <c r="EA416" s="15">
        <f t="shared" si="299"/>
        <v>0</v>
      </c>
      <c r="EB416" s="20">
        <f t="shared" si="300"/>
        <v>0</v>
      </c>
      <c r="EC416"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416"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416" s="30">
        <f>Table1[[#This Row],[Grand Total Savings]]/Table1[[#This Row],[Total Award]]</f>
        <v>0</v>
      </c>
      <c r="EF416" s="59"/>
      <c r="EG416" s="20"/>
      <c r="EH416" s="16"/>
      <c r="EJ416" s="20"/>
      <c r="EK416" s="13"/>
      <c r="EL416" s="13"/>
      <c r="EZ416" s="15"/>
      <c r="FA416" s="20"/>
      <c r="FC416" s="15"/>
      <c r="FD416" s="13"/>
      <c r="FE416" s="13"/>
    </row>
    <row r="417" spans="1:161" ht="16.5" thickTop="1" thickBot="1" x14ac:dyDescent="0.3">
      <c r="A417" s="116" t="s">
        <v>1665</v>
      </c>
      <c r="B417" s="55" t="s">
        <v>1611</v>
      </c>
      <c r="C417" s="23" t="s">
        <v>2</v>
      </c>
      <c r="D417" s="13" t="s">
        <v>856</v>
      </c>
      <c r="E417" s="13" t="s">
        <v>534</v>
      </c>
      <c r="F417" s="52">
        <v>4000</v>
      </c>
      <c r="G417" s="23" t="s">
        <v>1612</v>
      </c>
      <c r="H417" s="13" t="s">
        <v>1666</v>
      </c>
      <c r="I417" s="13" t="s">
        <v>1667</v>
      </c>
      <c r="J417" s="13" t="s">
        <v>1668</v>
      </c>
      <c r="K417" s="13" t="s">
        <v>1669</v>
      </c>
      <c r="L417" s="28" t="s">
        <v>254</v>
      </c>
      <c r="M417" s="13" t="s">
        <v>857</v>
      </c>
      <c r="N417" s="13" t="s">
        <v>857</v>
      </c>
      <c r="O417" s="13" t="s">
        <v>857</v>
      </c>
      <c r="P417" s="15">
        <v>0</v>
      </c>
      <c r="Q417" s="15">
        <v>0</v>
      </c>
      <c r="R417" s="20">
        <v>0</v>
      </c>
      <c r="S417" s="15">
        <v>0</v>
      </c>
      <c r="T417" s="15">
        <v>0</v>
      </c>
      <c r="U417" s="15">
        <v>0</v>
      </c>
      <c r="V417" s="36" t="s">
        <v>1612</v>
      </c>
      <c r="W417" s="20"/>
      <c r="X417" s="20"/>
      <c r="Y417" s="20"/>
      <c r="Z417" s="20"/>
      <c r="AA417" s="15">
        <f t="shared" si="308"/>
        <v>0</v>
      </c>
      <c r="AB417" s="15">
        <v>0</v>
      </c>
      <c r="AC417" s="15">
        <v>0</v>
      </c>
      <c r="AD417" s="15">
        <v>0</v>
      </c>
      <c r="AE417" s="15">
        <v>0</v>
      </c>
      <c r="AF417" s="15">
        <v>0</v>
      </c>
      <c r="AG417" s="15">
        <v>0</v>
      </c>
      <c r="AH417" s="15">
        <v>0</v>
      </c>
      <c r="AI417" s="15">
        <v>0</v>
      </c>
      <c r="AJ417" s="15">
        <v>0</v>
      </c>
      <c r="AK417" s="15">
        <v>0</v>
      </c>
      <c r="AL417" s="15">
        <v>0</v>
      </c>
      <c r="AM417" s="15">
        <v>0</v>
      </c>
      <c r="AN417" s="15">
        <v>0</v>
      </c>
      <c r="AO417" s="15">
        <v>0</v>
      </c>
      <c r="AP417" s="15">
        <v>0</v>
      </c>
      <c r="AQ417" s="15">
        <v>0</v>
      </c>
      <c r="AR417" s="15">
        <v>0</v>
      </c>
      <c r="AS417" s="15">
        <v>0</v>
      </c>
      <c r="AT417" s="15">
        <v>0</v>
      </c>
      <c r="AU417" s="15">
        <v>0</v>
      </c>
      <c r="AV417" s="15">
        <v>0</v>
      </c>
      <c r="AW417" s="15">
        <v>0</v>
      </c>
      <c r="AX417" s="15">
        <v>0</v>
      </c>
      <c r="AY417" s="15">
        <v>0</v>
      </c>
      <c r="AZ417" s="15">
        <v>0</v>
      </c>
      <c r="BA417" s="15">
        <v>0</v>
      </c>
      <c r="BB417" s="15">
        <v>0</v>
      </c>
      <c r="BC417" s="20" t="s">
        <v>858</v>
      </c>
      <c r="BD417" s="15">
        <v>0</v>
      </c>
      <c r="BE417" s="15">
        <v>0</v>
      </c>
      <c r="BF417" s="15">
        <v>0</v>
      </c>
      <c r="BG417" s="16">
        <f t="shared" si="309"/>
        <v>0</v>
      </c>
      <c r="BH417" s="15">
        <v>0</v>
      </c>
      <c r="BI417" s="15">
        <v>0</v>
      </c>
      <c r="BJ417" s="15">
        <v>0</v>
      </c>
      <c r="BK417" s="15">
        <v>0</v>
      </c>
      <c r="BL417" s="15">
        <v>0</v>
      </c>
      <c r="BM417" s="15">
        <v>0</v>
      </c>
      <c r="BN417" s="15">
        <v>0</v>
      </c>
      <c r="BO417" s="33">
        <f>Table1[[#This Row],[Summer 2018 Price Check]]*Table1[[#This Row],[Spring 2019 Students]]</f>
        <v>0</v>
      </c>
      <c r="BP417" s="16">
        <f t="shared" si="285"/>
        <v>0</v>
      </c>
      <c r="BQ417" s="20">
        <f t="shared" si="286"/>
        <v>0</v>
      </c>
      <c r="BR417" s="20" t="s">
        <v>858</v>
      </c>
      <c r="BS417" s="15">
        <v>0</v>
      </c>
      <c r="BT417" s="15">
        <v>0</v>
      </c>
      <c r="BU417" s="15">
        <v>0</v>
      </c>
      <c r="BV417" s="15">
        <f t="shared" si="306"/>
        <v>0</v>
      </c>
      <c r="BW417" s="20" t="s">
        <v>857</v>
      </c>
      <c r="BX417" s="33">
        <v>0</v>
      </c>
      <c r="BY417" s="20" t="s">
        <v>1612</v>
      </c>
      <c r="BZ417" s="32">
        <f>IF(Table1[[#This Row],[Check 3 Status]]="Continued", Table1[[#This Row],[Check 3 Students Summer]], 0)</f>
        <v>0</v>
      </c>
      <c r="CA417" s="32">
        <v>0</v>
      </c>
      <c r="CB417" s="32">
        <v>0</v>
      </c>
      <c r="CC417" s="32">
        <v>0</v>
      </c>
      <c r="CD417" s="32">
        <v>0</v>
      </c>
      <c r="CE417" s="32">
        <v>0</v>
      </c>
      <c r="CF417" s="32">
        <v>0</v>
      </c>
      <c r="CG417" s="32">
        <v>0</v>
      </c>
      <c r="CH417" s="32" t="s">
        <v>858</v>
      </c>
      <c r="CI417" s="32">
        <v>0</v>
      </c>
      <c r="CJ417" s="32">
        <v>0</v>
      </c>
      <c r="CK417" s="32">
        <v>0</v>
      </c>
      <c r="CL417" s="32">
        <f t="shared" si="289"/>
        <v>0</v>
      </c>
      <c r="CM417" s="32">
        <v>0</v>
      </c>
      <c r="CN417" s="32">
        <f t="shared" si="290"/>
        <v>0</v>
      </c>
      <c r="CO417" s="15">
        <v>0</v>
      </c>
      <c r="CP417" s="20">
        <f>Table1[[#This Row],[Check 4 Per Student Savings]]*CO417</f>
        <v>0</v>
      </c>
      <c r="CQ417" s="15">
        <v>0</v>
      </c>
      <c r="CR417" s="32">
        <f>Table1[[#This Row],[Check 4 Per Student Savings]]*CQ417</f>
        <v>0</v>
      </c>
      <c r="CS417" s="15">
        <v>0</v>
      </c>
      <c r="CT417" s="20">
        <f>Table1[[#This Row],[Check 4 Per Student Savings]]*CS417</f>
        <v>0</v>
      </c>
      <c r="CU417" s="89">
        <f t="shared" si="291"/>
        <v>0</v>
      </c>
      <c r="CV417" s="20">
        <f t="shared" si="292"/>
        <v>0</v>
      </c>
      <c r="CW417" s="20" t="s">
        <v>858</v>
      </c>
      <c r="CX417" s="15">
        <v>0</v>
      </c>
      <c r="CY417" s="15">
        <v>0</v>
      </c>
      <c r="CZ417" s="15">
        <v>0</v>
      </c>
      <c r="DA417" s="15">
        <f t="shared" si="293"/>
        <v>0</v>
      </c>
      <c r="DB417" s="20">
        <v>0</v>
      </c>
      <c r="DC417" s="20">
        <f t="shared" si="294"/>
        <v>0</v>
      </c>
      <c r="DD417" s="23" t="s">
        <v>1612</v>
      </c>
      <c r="DE417" s="15">
        <f>IF(Table1[[#This Row],[Check 5 Status]]="Continued", Table1[[#This Row],[Check 5 Students Summer]], 0)</f>
        <v>0</v>
      </c>
      <c r="DF417" s="20">
        <f>Table1[[#This Row],[Check 5 Per Student Savings]]*DE417</f>
        <v>0</v>
      </c>
      <c r="DG417" s="15">
        <f>IF(Table1[[#This Row],[Check 5 Status]]="Continued", Table1[[#This Row],[Check 5 Students Fall]], 0)</f>
        <v>0</v>
      </c>
      <c r="DH417" s="20">
        <f>Table1[[#This Row],[Check 5 Per Student Savings]]*DG417</f>
        <v>0</v>
      </c>
      <c r="DI417" s="15">
        <f>IF(Table1[[#This Row],[Check 5 Status]]="Continued", Table1[[#This Row],[Check 5 Students Spring]], 0)</f>
        <v>0</v>
      </c>
      <c r="DJ417" s="20">
        <f>Table1[[#This Row],[Check 5 Per Student Savings]]*DI417</f>
        <v>0</v>
      </c>
      <c r="DK417" s="15">
        <f t="shared" si="295"/>
        <v>0</v>
      </c>
      <c r="DL417" s="20">
        <f t="shared" si="296"/>
        <v>0</v>
      </c>
      <c r="DM417" s="20" t="s">
        <v>858</v>
      </c>
      <c r="DN417" s="15">
        <v>0</v>
      </c>
      <c r="DO417" s="15">
        <v>0</v>
      </c>
      <c r="DP417" s="15">
        <v>0</v>
      </c>
      <c r="DQ417" s="15">
        <f t="shared" si="297"/>
        <v>0</v>
      </c>
      <c r="DR417" s="20">
        <v>0</v>
      </c>
      <c r="DS417" s="20">
        <f t="shared" si="298"/>
        <v>0</v>
      </c>
      <c r="DT417" s="23" t="s">
        <v>1612</v>
      </c>
      <c r="DU417" s="15">
        <f>IF(Table1[[#This Row],[Check 6 Status]]="Continued", Table1[[#This Row],[Check 6 Students Summer]], 0)</f>
        <v>0</v>
      </c>
      <c r="DV417" s="20">
        <f>Table1[[#This Row],[Check 6 Per Student Savings]]*DU417</f>
        <v>0</v>
      </c>
      <c r="DW417" s="15">
        <f>IF(Table1[[#This Row],[Check 6 Status]]="Continued", Table1[[#This Row],[Check 6 Students Fall]], 0)</f>
        <v>0</v>
      </c>
      <c r="DX417" s="20">
        <f>Table1[[#This Row],[Check 6 Per Student Savings]]*DW417</f>
        <v>0</v>
      </c>
      <c r="DY417" s="15">
        <f>IF(Table1[[#This Row],[Check 6 Status]]="Continued", Table1[[#This Row],[Check 6 Students Spring]], 0)</f>
        <v>0</v>
      </c>
      <c r="DZ417" s="20">
        <f>Table1[[#This Row],[Check 6 Per Student Savings]]*DY417</f>
        <v>0</v>
      </c>
      <c r="EA417" s="15">
        <f t="shared" si="299"/>
        <v>0</v>
      </c>
      <c r="EB417" s="20">
        <f t="shared" si="300"/>
        <v>0</v>
      </c>
      <c r="EC417"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417"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417" s="30">
        <f>Table1[[#This Row],[Grand Total Savings]]/Table1[[#This Row],[Total Award]]</f>
        <v>0</v>
      </c>
      <c r="EF417" s="59"/>
      <c r="EG417" s="20"/>
      <c r="EH417" s="16"/>
      <c r="EJ417" s="20"/>
      <c r="EK417" s="13"/>
      <c r="EL417" s="13"/>
      <c r="EZ417" s="15"/>
      <c r="FA417" s="20"/>
      <c r="FC417" s="15"/>
      <c r="FD417" s="13"/>
      <c r="FE417" s="13"/>
    </row>
    <row r="418" spans="1:161" ht="16.5" thickTop="1" thickBot="1" x14ac:dyDescent="0.3">
      <c r="A418" s="116" t="s">
        <v>1670</v>
      </c>
      <c r="B418" s="55" t="s">
        <v>1611</v>
      </c>
      <c r="C418" s="23" t="s">
        <v>2</v>
      </c>
      <c r="D418" s="13" t="s">
        <v>856</v>
      </c>
      <c r="E418" s="13" t="s">
        <v>147</v>
      </c>
      <c r="F418" s="52">
        <v>4800</v>
      </c>
      <c r="G418" s="23" t="s">
        <v>497</v>
      </c>
      <c r="H418" s="13" t="s">
        <v>1671</v>
      </c>
      <c r="I418" s="13" t="s">
        <v>1672</v>
      </c>
      <c r="J418" s="13" t="s">
        <v>1673</v>
      </c>
      <c r="K418" s="13" t="s">
        <v>1674</v>
      </c>
      <c r="L418" s="28" t="s">
        <v>506</v>
      </c>
      <c r="M418" s="13" t="s">
        <v>857</v>
      </c>
      <c r="N418" s="13" t="s">
        <v>857</v>
      </c>
      <c r="O418" s="13" t="s">
        <v>857</v>
      </c>
      <c r="P418" s="15">
        <v>0</v>
      </c>
      <c r="Q418" s="15">
        <v>0</v>
      </c>
      <c r="R418" s="20">
        <v>0</v>
      </c>
      <c r="S418" s="15">
        <v>0</v>
      </c>
      <c r="T418" s="15">
        <v>0</v>
      </c>
      <c r="U418" s="15">
        <v>0</v>
      </c>
      <c r="V418" s="36" t="s">
        <v>497</v>
      </c>
      <c r="W418" s="20"/>
      <c r="X418" s="20"/>
      <c r="Y418" s="20"/>
      <c r="Z418" s="20"/>
      <c r="AA418" s="15">
        <f t="shared" si="308"/>
        <v>0</v>
      </c>
      <c r="AB418" s="15">
        <v>0</v>
      </c>
      <c r="AC418" s="15">
        <v>0</v>
      </c>
      <c r="AD418" s="15">
        <v>0</v>
      </c>
      <c r="AE418" s="15">
        <v>0</v>
      </c>
      <c r="AF418" s="15">
        <v>0</v>
      </c>
      <c r="AG418" s="15">
        <v>0</v>
      </c>
      <c r="AH418" s="15">
        <v>0</v>
      </c>
      <c r="AI418" s="15">
        <v>0</v>
      </c>
      <c r="AJ418" s="15">
        <v>0</v>
      </c>
      <c r="AK418" s="15">
        <v>0</v>
      </c>
      <c r="AL418" s="15">
        <v>0</v>
      </c>
      <c r="AM418" s="15">
        <v>0</v>
      </c>
      <c r="AN418" s="15">
        <v>0</v>
      </c>
      <c r="AO418" s="15">
        <v>0</v>
      </c>
      <c r="AP418" s="15">
        <v>0</v>
      </c>
      <c r="AQ418" s="15">
        <v>0</v>
      </c>
      <c r="AR418" s="15">
        <v>0</v>
      </c>
      <c r="AS418" s="15">
        <v>0</v>
      </c>
      <c r="AT418" s="15">
        <v>0</v>
      </c>
      <c r="AU418" s="15">
        <v>0</v>
      </c>
      <c r="AV418" s="15">
        <v>0</v>
      </c>
      <c r="AW418" s="15">
        <v>0</v>
      </c>
      <c r="AX418" s="15">
        <v>0</v>
      </c>
      <c r="AY418" s="15">
        <v>0</v>
      </c>
      <c r="AZ418" s="15">
        <v>0</v>
      </c>
      <c r="BA418" s="15">
        <v>0</v>
      </c>
      <c r="BB418" s="15">
        <v>0</v>
      </c>
      <c r="BC418" s="20" t="s">
        <v>858</v>
      </c>
      <c r="BD418" s="15">
        <v>0</v>
      </c>
      <c r="BE418" s="15">
        <v>0</v>
      </c>
      <c r="BF418" s="15">
        <v>0</v>
      </c>
      <c r="BG418" s="16">
        <f t="shared" si="309"/>
        <v>0</v>
      </c>
      <c r="BH418" s="15">
        <v>0</v>
      </c>
      <c r="BI418" s="15">
        <v>0</v>
      </c>
      <c r="BJ418" s="15">
        <v>0</v>
      </c>
      <c r="BK418" s="15">
        <v>0</v>
      </c>
      <c r="BL418" s="15">
        <v>0</v>
      </c>
      <c r="BM418" s="15">
        <v>0</v>
      </c>
      <c r="BN418" s="15">
        <v>0</v>
      </c>
      <c r="BO418" s="33">
        <f>Table1[[#This Row],[Summer 2018 Price Check]]*Table1[[#This Row],[Spring 2019 Students]]</f>
        <v>0</v>
      </c>
      <c r="BP418" s="16">
        <f t="shared" si="285"/>
        <v>0</v>
      </c>
      <c r="BQ418" s="20">
        <f t="shared" si="286"/>
        <v>0</v>
      </c>
      <c r="BR418" s="20" t="s">
        <v>858</v>
      </c>
      <c r="BS418" s="15">
        <v>0</v>
      </c>
      <c r="BT418" s="15">
        <v>0</v>
      </c>
      <c r="BU418" s="15">
        <v>0</v>
      </c>
      <c r="BV418" s="15">
        <f t="shared" si="306"/>
        <v>0</v>
      </c>
      <c r="BW418" s="20" t="s">
        <v>857</v>
      </c>
      <c r="BX418" s="33">
        <v>0</v>
      </c>
      <c r="BY418" s="20" t="s">
        <v>497</v>
      </c>
      <c r="BZ418" s="32">
        <f>IF(Table1[[#This Row],[Check 3 Status]]="Continued", Table1[[#This Row],[Check 3 Students Summer]], 0)</f>
        <v>0</v>
      </c>
      <c r="CA418" s="32">
        <v>0</v>
      </c>
      <c r="CB418" s="32">
        <v>0</v>
      </c>
      <c r="CC418" s="32">
        <v>0</v>
      </c>
      <c r="CD418" s="32">
        <v>0</v>
      </c>
      <c r="CE418" s="32">
        <v>0</v>
      </c>
      <c r="CF418" s="32">
        <v>0</v>
      </c>
      <c r="CG418" s="32">
        <v>0</v>
      </c>
      <c r="CH418" s="32" t="s">
        <v>858</v>
      </c>
      <c r="CI418" s="32">
        <v>0</v>
      </c>
      <c r="CJ418" s="32">
        <v>0</v>
      </c>
      <c r="CK418" s="32">
        <v>0</v>
      </c>
      <c r="CL418" s="32">
        <f t="shared" si="289"/>
        <v>0</v>
      </c>
      <c r="CM418" s="32">
        <v>0</v>
      </c>
      <c r="CN418" s="32">
        <f t="shared" si="290"/>
        <v>0</v>
      </c>
      <c r="CO418" s="15">
        <v>0</v>
      </c>
      <c r="CP418" s="20">
        <f>Table1[[#This Row],[Check 4 Per Student Savings]]*CO418</f>
        <v>0</v>
      </c>
      <c r="CQ418" s="15">
        <v>0</v>
      </c>
      <c r="CR418" s="32">
        <f>Table1[[#This Row],[Check 4 Per Student Savings]]*CQ418</f>
        <v>0</v>
      </c>
      <c r="CS418" s="15">
        <f>IF(Table1[[#This Row],[Check 4 Status]]="Continued", Table1[[#This Row],[Check 4 Students Spring]], 0)</f>
        <v>0</v>
      </c>
      <c r="CT418" s="20">
        <f>Table1[[#This Row],[Check 4 Per Student Savings]]*CS418</f>
        <v>0</v>
      </c>
      <c r="CU418" s="89">
        <f t="shared" si="291"/>
        <v>0</v>
      </c>
      <c r="CV418" s="20">
        <f t="shared" si="292"/>
        <v>0</v>
      </c>
      <c r="CW418" s="20" t="s">
        <v>858</v>
      </c>
      <c r="CX418" s="15">
        <v>0</v>
      </c>
      <c r="CY418" s="15">
        <v>0</v>
      </c>
      <c r="CZ418" s="15">
        <v>0</v>
      </c>
      <c r="DA418" s="15">
        <f t="shared" si="293"/>
        <v>0</v>
      </c>
      <c r="DB418" s="20">
        <v>0</v>
      </c>
      <c r="DC418" s="20">
        <f t="shared" si="294"/>
        <v>0</v>
      </c>
      <c r="DD418" s="23" t="s">
        <v>497</v>
      </c>
      <c r="DE418" s="15">
        <f>IF(Table1[[#This Row],[Check 5 Status]]="Continued", Table1[[#This Row],[Check 5 Students Summer]], 0)</f>
        <v>0</v>
      </c>
      <c r="DF418" s="20">
        <f>Table1[[#This Row],[Check 5 Per Student Savings]]*DE418</f>
        <v>0</v>
      </c>
      <c r="DG418" s="15">
        <f>IF(Table1[[#This Row],[Check 5 Status]]="Continued", Table1[[#This Row],[Check 5 Students Fall]], 0)</f>
        <v>0</v>
      </c>
      <c r="DH418" s="20">
        <f>Table1[[#This Row],[Check 5 Per Student Savings]]*DG418</f>
        <v>0</v>
      </c>
      <c r="DI418" s="15">
        <f>IF(Table1[[#This Row],[Check 5 Status]]="Continued", Table1[[#This Row],[Check 5 Students Spring]], 0)</f>
        <v>0</v>
      </c>
      <c r="DJ418" s="20">
        <f>Table1[[#This Row],[Check 5 Per Student Savings]]*DI418</f>
        <v>0</v>
      </c>
      <c r="DK418" s="15">
        <f t="shared" si="295"/>
        <v>0</v>
      </c>
      <c r="DL418" s="20">
        <f t="shared" si="296"/>
        <v>0</v>
      </c>
      <c r="DM418" s="20" t="s">
        <v>858</v>
      </c>
      <c r="DN418" s="15">
        <v>0</v>
      </c>
      <c r="DO418" s="15">
        <v>0</v>
      </c>
      <c r="DP418" s="15">
        <v>0</v>
      </c>
      <c r="DQ418" s="15">
        <f t="shared" si="297"/>
        <v>0</v>
      </c>
      <c r="DR418" s="20">
        <v>0</v>
      </c>
      <c r="DS418" s="20">
        <f t="shared" si="298"/>
        <v>0</v>
      </c>
      <c r="DT418" s="23" t="s">
        <v>497</v>
      </c>
      <c r="DU418" s="15">
        <f>IF(Table1[[#This Row],[Check 6 Status]]="Continued", Table1[[#This Row],[Check 6 Students Summer]], 0)</f>
        <v>0</v>
      </c>
      <c r="DV418" s="20">
        <f>Table1[[#This Row],[Check 6 Per Student Savings]]*DU418</f>
        <v>0</v>
      </c>
      <c r="DW418" s="15">
        <f>IF(Table1[[#This Row],[Check 6 Status]]="Continued", Table1[[#This Row],[Check 6 Students Fall]], 0)</f>
        <v>0</v>
      </c>
      <c r="DX418" s="20">
        <f>Table1[[#This Row],[Check 6 Per Student Savings]]*DW418</f>
        <v>0</v>
      </c>
      <c r="DY418" s="15">
        <f>IF(Table1[[#This Row],[Check 6 Status]]="Continued", Table1[[#This Row],[Check 6 Students Spring]], 0)</f>
        <v>0</v>
      </c>
      <c r="DZ418" s="20">
        <f>Table1[[#This Row],[Check 6 Per Student Savings]]*DY418</f>
        <v>0</v>
      </c>
      <c r="EA418" s="15">
        <f t="shared" si="299"/>
        <v>0</v>
      </c>
      <c r="EB418" s="20">
        <f t="shared" si="300"/>
        <v>0</v>
      </c>
      <c r="EC418"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418"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418" s="30">
        <f>Table1[[#This Row],[Grand Total Savings]]/Table1[[#This Row],[Total Award]]</f>
        <v>0</v>
      </c>
      <c r="EF418" s="59"/>
      <c r="EG418" s="20"/>
      <c r="EH418" s="16"/>
      <c r="EJ418" s="20"/>
      <c r="EK418" s="13"/>
      <c r="EL418" s="13"/>
      <c r="EZ418" s="15"/>
      <c r="FA418" s="20"/>
      <c r="FC418" s="15"/>
      <c r="FD418" s="13"/>
      <c r="FE418" s="13"/>
    </row>
    <row r="419" spans="1:161" ht="16.5" thickTop="1" thickBot="1" x14ac:dyDescent="0.3">
      <c r="A419" s="116" t="s">
        <v>1675</v>
      </c>
      <c r="B419" s="55" t="s">
        <v>1611</v>
      </c>
      <c r="C419" s="23" t="s">
        <v>2</v>
      </c>
      <c r="D419" s="13" t="s">
        <v>856</v>
      </c>
      <c r="E419" s="13" t="s">
        <v>381</v>
      </c>
      <c r="F419" s="52">
        <v>4780</v>
      </c>
      <c r="G419" s="23" t="s">
        <v>497</v>
      </c>
      <c r="H419" s="13" t="s">
        <v>627</v>
      </c>
      <c r="I419" s="13" t="s">
        <v>819</v>
      </c>
      <c r="J419" s="13" t="s">
        <v>1676</v>
      </c>
      <c r="K419" s="13" t="s">
        <v>1677</v>
      </c>
      <c r="L419" s="28" t="s">
        <v>188</v>
      </c>
      <c r="M419" s="13" t="s">
        <v>857</v>
      </c>
      <c r="N419" s="13" t="s">
        <v>857</v>
      </c>
      <c r="O419" s="13" t="s">
        <v>857</v>
      </c>
      <c r="P419" s="15">
        <v>0</v>
      </c>
      <c r="Q419" s="15">
        <v>0</v>
      </c>
      <c r="R419" s="20">
        <v>0</v>
      </c>
      <c r="S419" s="15">
        <v>0</v>
      </c>
      <c r="T419" s="15">
        <v>0</v>
      </c>
      <c r="U419" s="15">
        <v>0</v>
      </c>
      <c r="V419" s="36" t="s">
        <v>497</v>
      </c>
      <c r="W419" s="20"/>
      <c r="X419" s="20"/>
      <c r="Y419" s="20"/>
      <c r="Z419" s="20"/>
      <c r="AA419" s="15">
        <f t="shared" si="308"/>
        <v>0</v>
      </c>
      <c r="AB419" s="15">
        <v>0</v>
      </c>
      <c r="AC419" s="15">
        <v>0</v>
      </c>
      <c r="AD419" s="15">
        <v>0</v>
      </c>
      <c r="AE419" s="15">
        <v>0</v>
      </c>
      <c r="AF419" s="15">
        <v>0</v>
      </c>
      <c r="AG419" s="15">
        <v>0</v>
      </c>
      <c r="AH419" s="15">
        <v>0</v>
      </c>
      <c r="AI419" s="15">
        <v>0</v>
      </c>
      <c r="AJ419" s="15">
        <v>0</v>
      </c>
      <c r="AK419" s="15">
        <v>0</v>
      </c>
      <c r="AL419" s="15">
        <v>0</v>
      </c>
      <c r="AM419" s="15">
        <v>0</v>
      </c>
      <c r="AN419" s="15">
        <v>0</v>
      </c>
      <c r="AO419" s="15">
        <v>0</v>
      </c>
      <c r="AP419" s="15">
        <v>0</v>
      </c>
      <c r="AQ419" s="15">
        <v>0</v>
      </c>
      <c r="AR419" s="15">
        <v>0</v>
      </c>
      <c r="AS419" s="15">
        <v>0</v>
      </c>
      <c r="AT419" s="15">
        <v>0</v>
      </c>
      <c r="AU419" s="15">
        <v>0</v>
      </c>
      <c r="AV419" s="15">
        <v>0</v>
      </c>
      <c r="AW419" s="15">
        <v>0</v>
      </c>
      <c r="AX419" s="15">
        <v>0</v>
      </c>
      <c r="AY419" s="15">
        <v>0</v>
      </c>
      <c r="AZ419" s="15">
        <v>0</v>
      </c>
      <c r="BA419" s="15">
        <v>0</v>
      </c>
      <c r="BB419" s="15">
        <v>0</v>
      </c>
      <c r="BC419" s="20" t="s">
        <v>858</v>
      </c>
      <c r="BD419" s="15">
        <v>0</v>
      </c>
      <c r="BE419" s="15">
        <v>0</v>
      </c>
      <c r="BF419" s="15">
        <v>0</v>
      </c>
      <c r="BG419" s="16">
        <f t="shared" si="309"/>
        <v>0</v>
      </c>
      <c r="BH419" s="15">
        <v>0</v>
      </c>
      <c r="BI419" s="15">
        <v>0</v>
      </c>
      <c r="BJ419" s="15">
        <v>0</v>
      </c>
      <c r="BK419" s="15">
        <v>0</v>
      </c>
      <c r="BL419" s="15">
        <v>0</v>
      </c>
      <c r="BM419" s="15">
        <v>0</v>
      </c>
      <c r="BN419" s="15">
        <v>0</v>
      </c>
      <c r="BO419" s="33">
        <f>Table1[[#This Row],[Summer 2018 Price Check]]*Table1[[#This Row],[Spring 2019 Students]]</f>
        <v>0</v>
      </c>
      <c r="BP419" s="16">
        <f t="shared" si="285"/>
        <v>0</v>
      </c>
      <c r="BQ419" s="20">
        <f t="shared" si="286"/>
        <v>0</v>
      </c>
      <c r="BR419" s="20" t="s">
        <v>858</v>
      </c>
      <c r="BS419" s="15">
        <v>0</v>
      </c>
      <c r="BT419" s="15">
        <v>0</v>
      </c>
      <c r="BU419" s="15">
        <v>0</v>
      </c>
      <c r="BV419" s="15">
        <f t="shared" si="306"/>
        <v>0</v>
      </c>
      <c r="BW419" s="20" t="s">
        <v>857</v>
      </c>
      <c r="BX419" s="33">
        <v>0</v>
      </c>
      <c r="BY419" s="20" t="s">
        <v>497</v>
      </c>
      <c r="BZ419" s="32">
        <f>IF(Table1[[#This Row],[Check 3 Status]]="Continued", Table1[[#This Row],[Check 3 Students Summer]], 0)</f>
        <v>0</v>
      </c>
      <c r="CA419" s="32">
        <v>0</v>
      </c>
      <c r="CB419" s="32">
        <v>0</v>
      </c>
      <c r="CC419" s="32">
        <v>0</v>
      </c>
      <c r="CD419" s="32">
        <v>0</v>
      </c>
      <c r="CE419" s="32">
        <v>0</v>
      </c>
      <c r="CF419" s="32">
        <v>0</v>
      </c>
      <c r="CG419" s="32">
        <v>0</v>
      </c>
      <c r="CH419" s="32" t="s">
        <v>858</v>
      </c>
      <c r="CI419" s="32">
        <v>0</v>
      </c>
      <c r="CJ419" s="32">
        <v>0</v>
      </c>
      <c r="CK419" s="32">
        <v>0</v>
      </c>
      <c r="CL419" s="32">
        <f t="shared" si="289"/>
        <v>0</v>
      </c>
      <c r="CM419" s="32">
        <v>0</v>
      </c>
      <c r="CN419" s="32">
        <f t="shared" si="290"/>
        <v>0</v>
      </c>
      <c r="CO419" s="15">
        <v>0</v>
      </c>
      <c r="CP419" s="20">
        <f>Table1[[#This Row],[Check 4 Per Student Savings]]*CO419</f>
        <v>0</v>
      </c>
      <c r="CQ419" s="15">
        <v>0</v>
      </c>
      <c r="CR419" s="32">
        <f>Table1[[#This Row],[Check 4 Per Student Savings]]*CQ419</f>
        <v>0</v>
      </c>
      <c r="CS419" s="15">
        <f>IF(Table1[[#This Row],[Check 4 Status]]="Continued", Table1[[#This Row],[Check 4 Students Spring]], 0)</f>
        <v>0</v>
      </c>
      <c r="CT419" s="20">
        <f>Table1[[#This Row],[Check 4 Per Student Savings]]*CS419</f>
        <v>0</v>
      </c>
      <c r="CU419" s="89">
        <f t="shared" si="291"/>
        <v>0</v>
      </c>
      <c r="CV419" s="20">
        <f t="shared" si="292"/>
        <v>0</v>
      </c>
      <c r="CW419" s="20" t="s">
        <v>858</v>
      </c>
      <c r="CX419" s="15">
        <v>0</v>
      </c>
      <c r="CY419" s="15">
        <v>0</v>
      </c>
      <c r="CZ419" s="15">
        <v>0</v>
      </c>
      <c r="DA419" s="15">
        <f t="shared" si="293"/>
        <v>0</v>
      </c>
      <c r="DB419" s="20">
        <v>0</v>
      </c>
      <c r="DC419" s="20">
        <f t="shared" si="294"/>
        <v>0</v>
      </c>
      <c r="DD419" s="23" t="s">
        <v>497</v>
      </c>
      <c r="DE419" s="15">
        <f>IF(Table1[[#This Row],[Check 5 Status]]="Continued", Table1[[#This Row],[Check 5 Students Summer]], 0)</f>
        <v>0</v>
      </c>
      <c r="DF419" s="20">
        <f>Table1[[#This Row],[Check 5 Per Student Savings]]*DE419</f>
        <v>0</v>
      </c>
      <c r="DG419" s="15">
        <f>IF(Table1[[#This Row],[Check 5 Status]]="Continued", Table1[[#This Row],[Check 5 Students Fall]], 0)</f>
        <v>0</v>
      </c>
      <c r="DH419" s="20">
        <f>Table1[[#This Row],[Check 5 Per Student Savings]]*DG419</f>
        <v>0</v>
      </c>
      <c r="DI419" s="15">
        <f>IF(Table1[[#This Row],[Check 5 Status]]="Continued", Table1[[#This Row],[Check 5 Students Spring]], 0)</f>
        <v>0</v>
      </c>
      <c r="DJ419" s="20">
        <f>Table1[[#This Row],[Check 5 Per Student Savings]]*DI419</f>
        <v>0</v>
      </c>
      <c r="DK419" s="15">
        <f t="shared" si="295"/>
        <v>0</v>
      </c>
      <c r="DL419" s="20">
        <f t="shared" si="296"/>
        <v>0</v>
      </c>
      <c r="DM419" s="20" t="s">
        <v>858</v>
      </c>
      <c r="DN419" s="15">
        <v>0</v>
      </c>
      <c r="DO419" s="15">
        <v>0</v>
      </c>
      <c r="DP419" s="15">
        <v>0</v>
      </c>
      <c r="DQ419" s="15">
        <f t="shared" si="297"/>
        <v>0</v>
      </c>
      <c r="DR419" s="20">
        <v>0</v>
      </c>
      <c r="DS419" s="20">
        <f t="shared" si="298"/>
        <v>0</v>
      </c>
      <c r="DT419" s="23" t="s">
        <v>497</v>
      </c>
      <c r="DU419" s="15">
        <f>IF(Table1[[#This Row],[Check 6 Status]]="Continued", Table1[[#This Row],[Check 6 Students Summer]], 0)</f>
        <v>0</v>
      </c>
      <c r="DV419" s="20">
        <f>Table1[[#This Row],[Check 6 Per Student Savings]]*DU419</f>
        <v>0</v>
      </c>
      <c r="DW419" s="15">
        <f>IF(Table1[[#This Row],[Check 6 Status]]="Continued", Table1[[#This Row],[Check 6 Students Fall]], 0)</f>
        <v>0</v>
      </c>
      <c r="DX419" s="20">
        <f>Table1[[#This Row],[Check 6 Per Student Savings]]*DW419</f>
        <v>0</v>
      </c>
      <c r="DY419" s="15">
        <f>IF(Table1[[#This Row],[Check 6 Status]]="Continued", Table1[[#This Row],[Check 6 Students Spring]], 0)</f>
        <v>0</v>
      </c>
      <c r="DZ419" s="20">
        <f>Table1[[#This Row],[Check 6 Per Student Savings]]*DY419</f>
        <v>0</v>
      </c>
      <c r="EA419" s="15">
        <f t="shared" si="299"/>
        <v>0</v>
      </c>
      <c r="EB419" s="20">
        <f t="shared" si="300"/>
        <v>0</v>
      </c>
      <c r="EC419"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419"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419" s="30">
        <f>Table1[[#This Row],[Grand Total Savings]]/Table1[[#This Row],[Total Award]]</f>
        <v>0</v>
      </c>
      <c r="EF419" s="59"/>
      <c r="EG419" s="20"/>
      <c r="EH419" s="16"/>
      <c r="EJ419" s="20"/>
      <c r="EK419" s="13"/>
      <c r="EL419" s="13"/>
      <c r="EZ419" s="15"/>
      <c r="FA419" s="20"/>
      <c r="FC419" s="15"/>
      <c r="FD419" s="13"/>
      <c r="FE419" s="13"/>
    </row>
    <row r="420" spans="1:161" ht="16.5" thickTop="1" thickBot="1" x14ac:dyDescent="0.3">
      <c r="A420" s="116" t="s">
        <v>1678</v>
      </c>
      <c r="B420" s="55" t="s">
        <v>1611</v>
      </c>
      <c r="C420" s="23" t="s">
        <v>2</v>
      </c>
      <c r="D420" s="13" t="s">
        <v>856</v>
      </c>
      <c r="E420" s="13" t="s">
        <v>147</v>
      </c>
      <c r="F420" s="52">
        <v>2800</v>
      </c>
      <c r="G420" s="23" t="s">
        <v>1612</v>
      </c>
      <c r="H420" s="13" t="s">
        <v>1279</v>
      </c>
      <c r="I420" s="13" t="s">
        <v>1280</v>
      </c>
      <c r="J420" s="13" t="s">
        <v>1679</v>
      </c>
      <c r="K420" s="13" t="s">
        <v>1680</v>
      </c>
      <c r="L420" s="28" t="s">
        <v>188</v>
      </c>
      <c r="M420" s="13" t="s">
        <v>857</v>
      </c>
      <c r="N420" s="13" t="s">
        <v>857</v>
      </c>
      <c r="O420" s="13" t="s">
        <v>857</v>
      </c>
      <c r="P420" s="15">
        <v>0</v>
      </c>
      <c r="Q420" s="15">
        <v>0</v>
      </c>
      <c r="R420" s="20">
        <v>0</v>
      </c>
      <c r="S420" s="15">
        <v>0</v>
      </c>
      <c r="T420" s="15">
        <v>0</v>
      </c>
      <c r="U420" s="15">
        <v>0</v>
      </c>
      <c r="V420" s="36" t="s">
        <v>1612</v>
      </c>
      <c r="W420" s="20"/>
      <c r="X420" s="20"/>
      <c r="Y420" s="20"/>
      <c r="Z420" s="20"/>
      <c r="AA420" s="15">
        <f t="shared" si="308"/>
        <v>0</v>
      </c>
      <c r="AB420" s="15">
        <v>0</v>
      </c>
      <c r="AC420" s="15">
        <v>0</v>
      </c>
      <c r="AD420" s="15">
        <v>0</v>
      </c>
      <c r="AE420" s="15">
        <v>0</v>
      </c>
      <c r="AF420" s="15">
        <v>0</v>
      </c>
      <c r="AG420" s="15">
        <v>0</v>
      </c>
      <c r="AH420" s="15">
        <v>0</v>
      </c>
      <c r="AI420" s="15">
        <v>0</v>
      </c>
      <c r="AJ420" s="15">
        <v>0</v>
      </c>
      <c r="AK420" s="15">
        <v>0</v>
      </c>
      <c r="AL420" s="15">
        <v>0</v>
      </c>
      <c r="AM420" s="15">
        <v>0</v>
      </c>
      <c r="AN420" s="15">
        <v>0</v>
      </c>
      <c r="AO420" s="15">
        <v>0</v>
      </c>
      <c r="AP420" s="15">
        <v>0</v>
      </c>
      <c r="AQ420" s="15">
        <v>0</v>
      </c>
      <c r="AR420" s="15">
        <v>0</v>
      </c>
      <c r="AS420" s="15">
        <v>0</v>
      </c>
      <c r="AT420" s="15">
        <v>0</v>
      </c>
      <c r="AU420" s="15">
        <v>0</v>
      </c>
      <c r="AV420" s="15">
        <v>0</v>
      </c>
      <c r="AW420" s="15">
        <v>0</v>
      </c>
      <c r="AX420" s="15">
        <v>0</v>
      </c>
      <c r="AY420" s="15">
        <v>0</v>
      </c>
      <c r="AZ420" s="15">
        <v>0</v>
      </c>
      <c r="BA420" s="15">
        <v>0</v>
      </c>
      <c r="BB420" s="15">
        <v>0</v>
      </c>
      <c r="BC420" s="20" t="s">
        <v>858</v>
      </c>
      <c r="BD420" s="15">
        <v>0</v>
      </c>
      <c r="BE420" s="15">
        <v>0</v>
      </c>
      <c r="BF420" s="15">
        <v>0</v>
      </c>
      <c r="BG420" s="16">
        <f t="shared" si="309"/>
        <v>0</v>
      </c>
      <c r="BH420" s="15">
        <v>0</v>
      </c>
      <c r="BI420" s="15">
        <v>0</v>
      </c>
      <c r="BJ420" s="15">
        <v>0</v>
      </c>
      <c r="BK420" s="15">
        <v>0</v>
      </c>
      <c r="BL420" s="15">
        <v>0</v>
      </c>
      <c r="BM420" s="15">
        <v>0</v>
      </c>
      <c r="BN420" s="15">
        <v>0</v>
      </c>
      <c r="BO420" s="33">
        <f>Table1[[#This Row],[Summer 2018 Price Check]]*Table1[[#This Row],[Spring 2019 Students]]</f>
        <v>0</v>
      </c>
      <c r="BP420" s="16">
        <f t="shared" si="285"/>
        <v>0</v>
      </c>
      <c r="BQ420" s="20">
        <f t="shared" si="286"/>
        <v>0</v>
      </c>
      <c r="BR420" s="20" t="s">
        <v>858</v>
      </c>
      <c r="BS420" s="15">
        <v>0</v>
      </c>
      <c r="BT420" s="15">
        <v>0</v>
      </c>
      <c r="BU420" s="15">
        <v>0</v>
      </c>
      <c r="BV420" s="15">
        <f t="shared" si="306"/>
        <v>0</v>
      </c>
      <c r="BW420" s="20" t="s">
        <v>857</v>
      </c>
      <c r="BX420" s="33">
        <v>0</v>
      </c>
      <c r="BY420" s="20" t="s">
        <v>1612</v>
      </c>
      <c r="BZ420" s="32">
        <f>IF(Table1[[#This Row],[Check 3 Status]]="Continued", Table1[[#This Row],[Check 3 Students Summer]], 0)</f>
        <v>0</v>
      </c>
      <c r="CA420" s="32">
        <v>0</v>
      </c>
      <c r="CB420" s="32">
        <v>0</v>
      </c>
      <c r="CC420" s="32">
        <v>0</v>
      </c>
      <c r="CD420" s="32">
        <v>0</v>
      </c>
      <c r="CE420" s="32">
        <v>0</v>
      </c>
      <c r="CF420" s="32">
        <v>0</v>
      </c>
      <c r="CG420" s="32">
        <v>0</v>
      </c>
      <c r="CH420" s="32" t="s">
        <v>858</v>
      </c>
      <c r="CI420" s="32">
        <v>0</v>
      </c>
      <c r="CJ420" s="32">
        <v>0</v>
      </c>
      <c r="CK420" s="32">
        <v>0</v>
      </c>
      <c r="CL420" s="32">
        <f t="shared" si="289"/>
        <v>0</v>
      </c>
      <c r="CM420" s="32">
        <v>0</v>
      </c>
      <c r="CN420" s="32">
        <f t="shared" si="290"/>
        <v>0</v>
      </c>
      <c r="CO420" s="15">
        <v>0</v>
      </c>
      <c r="CP420" s="20">
        <f>Table1[[#This Row],[Check 4 Per Student Savings]]*CO420</f>
        <v>0</v>
      </c>
      <c r="CQ420" s="15">
        <v>0</v>
      </c>
      <c r="CR420" s="32">
        <f>Table1[[#This Row],[Check 4 Per Student Savings]]*CQ420</f>
        <v>0</v>
      </c>
      <c r="CS420" s="15">
        <v>0</v>
      </c>
      <c r="CT420" s="20">
        <f>Table1[[#This Row],[Check 4 Per Student Savings]]*CS420</f>
        <v>0</v>
      </c>
      <c r="CU420" s="89">
        <f t="shared" si="291"/>
        <v>0</v>
      </c>
      <c r="CV420" s="20">
        <f t="shared" si="292"/>
        <v>0</v>
      </c>
      <c r="CW420" s="20" t="s">
        <v>858</v>
      </c>
      <c r="CX420" s="15">
        <v>0</v>
      </c>
      <c r="CY420" s="15">
        <v>0</v>
      </c>
      <c r="CZ420" s="15">
        <v>0</v>
      </c>
      <c r="DA420" s="15">
        <f t="shared" si="293"/>
        <v>0</v>
      </c>
      <c r="DB420" s="20">
        <v>0</v>
      </c>
      <c r="DC420" s="20">
        <f t="shared" si="294"/>
        <v>0</v>
      </c>
      <c r="DD420" s="23" t="s">
        <v>1612</v>
      </c>
      <c r="DE420" s="15">
        <f>IF(Table1[[#This Row],[Check 5 Status]]="Continued", Table1[[#This Row],[Check 5 Students Summer]], 0)</f>
        <v>0</v>
      </c>
      <c r="DF420" s="20">
        <f>Table1[[#This Row],[Check 5 Per Student Savings]]*DE420</f>
        <v>0</v>
      </c>
      <c r="DG420" s="15">
        <f>IF(Table1[[#This Row],[Check 5 Status]]="Continued", Table1[[#This Row],[Check 5 Students Fall]], 0)</f>
        <v>0</v>
      </c>
      <c r="DH420" s="20">
        <f>Table1[[#This Row],[Check 5 Per Student Savings]]*DG420</f>
        <v>0</v>
      </c>
      <c r="DI420" s="15">
        <f>IF(Table1[[#This Row],[Check 5 Status]]="Continued", Table1[[#This Row],[Check 5 Students Spring]], 0)</f>
        <v>0</v>
      </c>
      <c r="DJ420" s="20">
        <f>Table1[[#This Row],[Check 5 Per Student Savings]]*DI420</f>
        <v>0</v>
      </c>
      <c r="DK420" s="15">
        <f t="shared" si="295"/>
        <v>0</v>
      </c>
      <c r="DL420" s="20">
        <f t="shared" si="296"/>
        <v>0</v>
      </c>
      <c r="DM420" s="20" t="s">
        <v>858</v>
      </c>
      <c r="DN420" s="15">
        <v>0</v>
      </c>
      <c r="DO420" s="15">
        <v>0</v>
      </c>
      <c r="DP420" s="15">
        <v>0</v>
      </c>
      <c r="DQ420" s="15">
        <f t="shared" si="297"/>
        <v>0</v>
      </c>
      <c r="DR420" s="20">
        <v>0</v>
      </c>
      <c r="DS420" s="20">
        <f t="shared" si="298"/>
        <v>0</v>
      </c>
      <c r="DT420" s="23" t="s">
        <v>1612</v>
      </c>
      <c r="DU420" s="15">
        <f>IF(Table1[[#This Row],[Check 6 Status]]="Continued", Table1[[#This Row],[Check 6 Students Summer]], 0)</f>
        <v>0</v>
      </c>
      <c r="DV420" s="20">
        <f>Table1[[#This Row],[Check 6 Per Student Savings]]*DU420</f>
        <v>0</v>
      </c>
      <c r="DW420" s="15">
        <f>IF(Table1[[#This Row],[Check 6 Status]]="Continued", Table1[[#This Row],[Check 6 Students Fall]], 0)</f>
        <v>0</v>
      </c>
      <c r="DX420" s="20">
        <f>Table1[[#This Row],[Check 6 Per Student Savings]]*DW420</f>
        <v>0</v>
      </c>
      <c r="DY420" s="15">
        <f>IF(Table1[[#This Row],[Check 6 Status]]="Continued", Table1[[#This Row],[Check 6 Students Spring]], 0)</f>
        <v>0</v>
      </c>
      <c r="DZ420" s="20">
        <f>Table1[[#This Row],[Check 6 Per Student Savings]]*DY420</f>
        <v>0</v>
      </c>
      <c r="EA420" s="15">
        <f t="shared" si="299"/>
        <v>0</v>
      </c>
      <c r="EB420" s="20">
        <f t="shared" si="300"/>
        <v>0</v>
      </c>
      <c r="EC420"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420"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420" s="30">
        <f>Table1[[#This Row],[Grand Total Savings]]/Table1[[#This Row],[Total Award]]</f>
        <v>0</v>
      </c>
      <c r="EF420" s="59"/>
      <c r="EG420" s="20"/>
      <c r="EH420" s="16"/>
      <c r="EJ420" s="20"/>
      <c r="EK420" s="13"/>
      <c r="EL420" s="13"/>
      <c r="EZ420" s="15"/>
      <c r="FA420" s="20"/>
      <c r="FC420" s="15"/>
      <c r="FD420" s="13"/>
      <c r="FE420" s="13"/>
    </row>
    <row r="421" spans="1:161" ht="16.5" thickTop="1" thickBot="1" x14ac:dyDescent="0.3">
      <c r="A421" s="116" t="s">
        <v>1681</v>
      </c>
      <c r="B421" s="55" t="s">
        <v>1611</v>
      </c>
      <c r="C421" s="23" t="s">
        <v>2</v>
      </c>
      <c r="D421" s="13" t="s">
        <v>856</v>
      </c>
      <c r="E421" s="13" t="s">
        <v>544</v>
      </c>
      <c r="F421" s="52">
        <v>4800</v>
      </c>
      <c r="G421" s="23" t="s">
        <v>497</v>
      </c>
      <c r="H421" s="13" t="s">
        <v>991</v>
      </c>
      <c r="I421" s="13" t="s">
        <v>992</v>
      </c>
      <c r="J421" s="13" t="s">
        <v>993</v>
      </c>
      <c r="K421" s="13" t="s">
        <v>994</v>
      </c>
      <c r="L421" s="28" t="s">
        <v>305</v>
      </c>
      <c r="M421" s="13" t="s">
        <v>857</v>
      </c>
      <c r="N421" s="13" t="s">
        <v>857</v>
      </c>
      <c r="O421" s="13" t="s">
        <v>857</v>
      </c>
      <c r="P421" s="15">
        <v>0</v>
      </c>
      <c r="Q421" s="15">
        <v>0</v>
      </c>
      <c r="R421" s="20">
        <v>0</v>
      </c>
      <c r="S421" s="15">
        <v>0</v>
      </c>
      <c r="T421" s="15">
        <v>0</v>
      </c>
      <c r="U421" s="15">
        <v>0</v>
      </c>
      <c r="V421" s="36" t="s">
        <v>497</v>
      </c>
      <c r="W421" s="20"/>
      <c r="X421" s="20"/>
      <c r="Y421" s="20"/>
      <c r="Z421" s="20"/>
      <c r="AA421" s="15">
        <f t="shared" si="308"/>
        <v>0</v>
      </c>
      <c r="AB421" s="15">
        <v>0</v>
      </c>
      <c r="AC421" s="15">
        <v>0</v>
      </c>
      <c r="AD421" s="15">
        <v>0</v>
      </c>
      <c r="AE421" s="15">
        <v>0</v>
      </c>
      <c r="AF421" s="15">
        <v>0</v>
      </c>
      <c r="AG421" s="15">
        <v>0</v>
      </c>
      <c r="AH421" s="15">
        <v>0</v>
      </c>
      <c r="AI421" s="15">
        <v>0</v>
      </c>
      <c r="AJ421" s="15">
        <v>0</v>
      </c>
      <c r="AK421" s="15">
        <v>0</v>
      </c>
      <c r="AL421" s="15">
        <v>0</v>
      </c>
      <c r="AM421" s="15">
        <v>0</v>
      </c>
      <c r="AN421" s="15">
        <v>0</v>
      </c>
      <c r="AO421" s="15">
        <v>0</v>
      </c>
      <c r="AP421" s="15">
        <v>0</v>
      </c>
      <c r="AQ421" s="15">
        <v>0</v>
      </c>
      <c r="AR421" s="15">
        <v>0</v>
      </c>
      <c r="AS421" s="15">
        <v>0</v>
      </c>
      <c r="AT421" s="15">
        <v>0</v>
      </c>
      <c r="AU421" s="15">
        <v>0</v>
      </c>
      <c r="AV421" s="15">
        <v>0</v>
      </c>
      <c r="AW421" s="15">
        <v>0</v>
      </c>
      <c r="AX421" s="15">
        <v>0</v>
      </c>
      <c r="AY421" s="15">
        <v>0</v>
      </c>
      <c r="AZ421" s="15">
        <v>0</v>
      </c>
      <c r="BA421" s="15">
        <v>0</v>
      </c>
      <c r="BB421" s="15">
        <v>0</v>
      </c>
      <c r="BC421" s="20" t="s">
        <v>858</v>
      </c>
      <c r="BD421" s="15">
        <v>0</v>
      </c>
      <c r="BE421" s="15">
        <v>0</v>
      </c>
      <c r="BF421" s="15">
        <v>0</v>
      </c>
      <c r="BG421" s="16">
        <f t="shared" si="309"/>
        <v>0</v>
      </c>
      <c r="BH421" s="15">
        <v>0</v>
      </c>
      <c r="BI421" s="15">
        <v>0</v>
      </c>
      <c r="BJ421" s="15">
        <v>0</v>
      </c>
      <c r="BK421" s="15">
        <v>0</v>
      </c>
      <c r="BL421" s="15">
        <v>0</v>
      </c>
      <c r="BM421" s="15">
        <v>0</v>
      </c>
      <c r="BN421" s="15">
        <v>0</v>
      </c>
      <c r="BO421" s="33">
        <f>Table1[[#This Row],[Summer 2018 Price Check]]*Table1[[#This Row],[Spring 2019 Students]]</f>
        <v>0</v>
      </c>
      <c r="BP421" s="16">
        <f t="shared" si="285"/>
        <v>0</v>
      </c>
      <c r="BQ421" s="20">
        <f t="shared" si="286"/>
        <v>0</v>
      </c>
      <c r="BR421" s="20" t="s">
        <v>858</v>
      </c>
      <c r="BS421" s="15">
        <v>0</v>
      </c>
      <c r="BT421" s="15">
        <v>0</v>
      </c>
      <c r="BU421" s="15">
        <v>0</v>
      </c>
      <c r="BV421" s="15">
        <f t="shared" si="306"/>
        <v>0</v>
      </c>
      <c r="BW421" s="20" t="s">
        <v>857</v>
      </c>
      <c r="BX421" s="33">
        <v>0</v>
      </c>
      <c r="BY421" s="20" t="s">
        <v>497</v>
      </c>
      <c r="BZ421" s="32">
        <f>IF(Table1[[#This Row],[Check 3 Status]]="Continued", Table1[[#This Row],[Check 3 Students Summer]], 0)</f>
        <v>0</v>
      </c>
      <c r="CA421" s="32">
        <v>0</v>
      </c>
      <c r="CB421" s="32">
        <v>0</v>
      </c>
      <c r="CC421" s="32">
        <v>0</v>
      </c>
      <c r="CD421" s="32">
        <v>0</v>
      </c>
      <c r="CE421" s="32">
        <v>0</v>
      </c>
      <c r="CF421" s="32">
        <v>0</v>
      </c>
      <c r="CG421" s="32">
        <v>0</v>
      </c>
      <c r="CH421" s="32" t="s">
        <v>858</v>
      </c>
      <c r="CI421" s="32">
        <v>0</v>
      </c>
      <c r="CJ421" s="32">
        <v>0</v>
      </c>
      <c r="CK421" s="32">
        <v>0</v>
      </c>
      <c r="CL421" s="32">
        <f t="shared" si="289"/>
        <v>0</v>
      </c>
      <c r="CM421" s="32">
        <v>0</v>
      </c>
      <c r="CN421" s="32">
        <f t="shared" si="290"/>
        <v>0</v>
      </c>
      <c r="CO421" s="15">
        <v>0</v>
      </c>
      <c r="CP421" s="20">
        <f>Table1[[#This Row],[Check 4 Per Student Savings]]*CO421</f>
        <v>0</v>
      </c>
      <c r="CQ421" s="15">
        <v>0</v>
      </c>
      <c r="CR421" s="32">
        <f>Table1[[#This Row],[Check 4 Per Student Savings]]*CQ421</f>
        <v>0</v>
      </c>
      <c r="CS421" s="15">
        <f>IF(Table1[[#This Row],[Check 4 Status]]="Continued", Table1[[#This Row],[Check 4 Students Spring]], 0)</f>
        <v>0</v>
      </c>
      <c r="CT421" s="20">
        <f>Table1[[#This Row],[Check 4 Per Student Savings]]*CS421</f>
        <v>0</v>
      </c>
      <c r="CU421" s="89">
        <f t="shared" si="291"/>
        <v>0</v>
      </c>
      <c r="CV421" s="20">
        <f t="shared" si="292"/>
        <v>0</v>
      </c>
      <c r="CW421" s="20" t="s">
        <v>858</v>
      </c>
      <c r="CX421" s="15">
        <v>0</v>
      </c>
      <c r="CY421" s="15">
        <v>0</v>
      </c>
      <c r="CZ421" s="15">
        <v>0</v>
      </c>
      <c r="DA421" s="15">
        <f t="shared" si="293"/>
        <v>0</v>
      </c>
      <c r="DB421" s="20">
        <v>0</v>
      </c>
      <c r="DC421" s="20">
        <f t="shared" si="294"/>
        <v>0</v>
      </c>
      <c r="DD421" s="23" t="s">
        <v>497</v>
      </c>
      <c r="DE421" s="15">
        <f>IF(Table1[[#This Row],[Check 5 Status]]="Continued", Table1[[#This Row],[Check 5 Students Summer]], 0)</f>
        <v>0</v>
      </c>
      <c r="DF421" s="20">
        <f>Table1[[#This Row],[Check 5 Per Student Savings]]*DE421</f>
        <v>0</v>
      </c>
      <c r="DG421" s="15">
        <f>IF(Table1[[#This Row],[Check 5 Status]]="Continued", Table1[[#This Row],[Check 5 Students Fall]], 0)</f>
        <v>0</v>
      </c>
      <c r="DH421" s="20">
        <f>Table1[[#This Row],[Check 5 Per Student Savings]]*DG421</f>
        <v>0</v>
      </c>
      <c r="DI421" s="15">
        <f>IF(Table1[[#This Row],[Check 5 Status]]="Continued", Table1[[#This Row],[Check 5 Students Spring]], 0)</f>
        <v>0</v>
      </c>
      <c r="DJ421" s="20">
        <f>Table1[[#This Row],[Check 5 Per Student Savings]]*DI421</f>
        <v>0</v>
      </c>
      <c r="DK421" s="15">
        <f t="shared" si="295"/>
        <v>0</v>
      </c>
      <c r="DL421" s="20">
        <f t="shared" si="296"/>
        <v>0</v>
      </c>
      <c r="DM421" s="20" t="s">
        <v>858</v>
      </c>
      <c r="DN421" s="15">
        <v>0</v>
      </c>
      <c r="DO421" s="15">
        <v>0</v>
      </c>
      <c r="DP421" s="15">
        <v>0</v>
      </c>
      <c r="DQ421" s="15">
        <f t="shared" si="297"/>
        <v>0</v>
      </c>
      <c r="DR421" s="20">
        <v>0</v>
      </c>
      <c r="DS421" s="20">
        <f t="shared" si="298"/>
        <v>0</v>
      </c>
      <c r="DT421" s="23" t="s">
        <v>497</v>
      </c>
      <c r="DU421" s="15">
        <f>IF(Table1[[#This Row],[Check 6 Status]]="Continued", Table1[[#This Row],[Check 6 Students Summer]], 0)</f>
        <v>0</v>
      </c>
      <c r="DV421" s="20">
        <f>Table1[[#This Row],[Check 6 Per Student Savings]]*DU421</f>
        <v>0</v>
      </c>
      <c r="DW421" s="15">
        <f>IF(Table1[[#This Row],[Check 6 Status]]="Continued", Table1[[#This Row],[Check 6 Students Fall]], 0)</f>
        <v>0</v>
      </c>
      <c r="DX421" s="20">
        <f>Table1[[#This Row],[Check 6 Per Student Savings]]*DW421</f>
        <v>0</v>
      </c>
      <c r="DY421" s="15">
        <f>IF(Table1[[#This Row],[Check 6 Status]]="Continued", Table1[[#This Row],[Check 6 Students Spring]], 0)</f>
        <v>0</v>
      </c>
      <c r="DZ421" s="20">
        <f>Table1[[#This Row],[Check 6 Per Student Savings]]*DY421</f>
        <v>0</v>
      </c>
      <c r="EA421" s="15">
        <f t="shared" si="299"/>
        <v>0</v>
      </c>
      <c r="EB421" s="20">
        <f t="shared" si="300"/>
        <v>0</v>
      </c>
      <c r="EC421"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421"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421" s="30">
        <f>Table1[[#This Row],[Grand Total Savings]]/Table1[[#This Row],[Total Award]]</f>
        <v>0</v>
      </c>
      <c r="EF421" s="59"/>
      <c r="EG421" s="20"/>
      <c r="EH421" s="16"/>
      <c r="EJ421" s="20"/>
      <c r="EK421" s="13"/>
      <c r="EL421" s="13"/>
      <c r="EZ421" s="15"/>
      <c r="FA421" s="20"/>
      <c r="FC421" s="15"/>
      <c r="FD421" s="13"/>
      <c r="FE421" s="13"/>
    </row>
    <row r="422" spans="1:161" ht="16.5" thickTop="1" thickBot="1" x14ac:dyDescent="0.3">
      <c r="A422" s="116" t="s">
        <v>1682</v>
      </c>
      <c r="B422" s="55" t="s">
        <v>1611</v>
      </c>
      <c r="C422" s="23" t="s">
        <v>2</v>
      </c>
      <c r="D422" s="13" t="s">
        <v>856</v>
      </c>
      <c r="E422" s="13" t="s">
        <v>279</v>
      </c>
      <c r="F422" s="52">
        <v>4000</v>
      </c>
      <c r="G422" s="23" t="s">
        <v>497</v>
      </c>
      <c r="H422" s="13" t="s">
        <v>1683</v>
      </c>
      <c r="I422" s="13" t="s">
        <v>1684</v>
      </c>
      <c r="J422" s="13" t="s">
        <v>1685</v>
      </c>
      <c r="K422" s="13" t="s">
        <v>881</v>
      </c>
      <c r="L422" s="28" t="s">
        <v>506</v>
      </c>
      <c r="M422" s="13" t="s">
        <v>857</v>
      </c>
      <c r="N422" s="13" t="s">
        <v>857</v>
      </c>
      <c r="O422" s="13" t="s">
        <v>857</v>
      </c>
      <c r="P422" s="15">
        <v>0</v>
      </c>
      <c r="Q422" s="15">
        <v>0</v>
      </c>
      <c r="R422" s="20">
        <v>0</v>
      </c>
      <c r="S422" s="15">
        <v>0</v>
      </c>
      <c r="T422" s="15">
        <v>0</v>
      </c>
      <c r="U422" s="15">
        <v>0</v>
      </c>
      <c r="V422" s="36" t="s">
        <v>497</v>
      </c>
      <c r="W422" s="20"/>
      <c r="X422" s="20"/>
      <c r="Y422" s="20"/>
      <c r="Z422" s="20"/>
      <c r="AA422" s="15">
        <f t="shared" si="308"/>
        <v>0</v>
      </c>
      <c r="AB422" s="15">
        <v>0</v>
      </c>
      <c r="AC422" s="15">
        <v>0</v>
      </c>
      <c r="AD422" s="15">
        <v>0</v>
      </c>
      <c r="AE422" s="15">
        <v>0</v>
      </c>
      <c r="AF422" s="15">
        <v>0</v>
      </c>
      <c r="AG422" s="15">
        <v>0</v>
      </c>
      <c r="AH422" s="15">
        <v>0</v>
      </c>
      <c r="AI422" s="15">
        <v>0</v>
      </c>
      <c r="AJ422" s="15">
        <v>0</v>
      </c>
      <c r="AK422" s="15">
        <v>0</v>
      </c>
      <c r="AL422" s="15">
        <v>0</v>
      </c>
      <c r="AM422" s="15">
        <v>0</v>
      </c>
      <c r="AN422" s="15">
        <v>0</v>
      </c>
      <c r="AO422" s="15">
        <v>0</v>
      </c>
      <c r="AP422" s="15">
        <v>0</v>
      </c>
      <c r="AQ422" s="15">
        <v>0</v>
      </c>
      <c r="AR422" s="15">
        <v>0</v>
      </c>
      <c r="AS422" s="15">
        <v>0</v>
      </c>
      <c r="AT422" s="15">
        <v>0</v>
      </c>
      <c r="AU422" s="15">
        <v>0</v>
      </c>
      <c r="AV422" s="15">
        <v>0</v>
      </c>
      <c r="AW422" s="15">
        <v>0</v>
      </c>
      <c r="AX422" s="15">
        <v>0</v>
      </c>
      <c r="AY422" s="15">
        <v>0</v>
      </c>
      <c r="AZ422" s="15">
        <v>0</v>
      </c>
      <c r="BA422" s="15">
        <v>0</v>
      </c>
      <c r="BB422" s="15">
        <v>0</v>
      </c>
      <c r="BC422" s="20" t="s">
        <v>858</v>
      </c>
      <c r="BD422" s="15">
        <v>0</v>
      </c>
      <c r="BE422" s="15">
        <v>0</v>
      </c>
      <c r="BF422" s="15">
        <v>0</v>
      </c>
      <c r="BG422" s="16">
        <f t="shared" si="309"/>
        <v>0</v>
      </c>
      <c r="BH422" s="15">
        <v>0</v>
      </c>
      <c r="BI422" s="15">
        <v>0</v>
      </c>
      <c r="BJ422" s="15">
        <v>0</v>
      </c>
      <c r="BK422" s="15">
        <v>0</v>
      </c>
      <c r="BL422" s="15">
        <v>0</v>
      </c>
      <c r="BM422" s="15">
        <v>0</v>
      </c>
      <c r="BN422" s="15">
        <v>0</v>
      </c>
      <c r="BO422" s="33">
        <f>Table1[[#This Row],[Summer 2018 Price Check]]*Table1[[#This Row],[Spring 2019 Students]]</f>
        <v>0</v>
      </c>
      <c r="BP422" s="16">
        <f t="shared" si="285"/>
        <v>0</v>
      </c>
      <c r="BQ422" s="20">
        <f t="shared" si="286"/>
        <v>0</v>
      </c>
      <c r="BR422" s="20" t="s">
        <v>858</v>
      </c>
      <c r="BS422" s="15">
        <v>0</v>
      </c>
      <c r="BT422" s="15">
        <v>0</v>
      </c>
      <c r="BU422" s="15">
        <v>0</v>
      </c>
      <c r="BV422" s="15">
        <f t="shared" si="306"/>
        <v>0</v>
      </c>
      <c r="BW422" s="20" t="s">
        <v>857</v>
      </c>
      <c r="BX422" s="33">
        <v>0</v>
      </c>
      <c r="BY422" s="20" t="s">
        <v>497</v>
      </c>
      <c r="BZ422" s="32">
        <f>IF(Table1[[#This Row],[Check 3 Status]]="Continued", Table1[[#This Row],[Check 3 Students Summer]], 0)</f>
        <v>0</v>
      </c>
      <c r="CA422" s="32">
        <v>0</v>
      </c>
      <c r="CB422" s="32">
        <v>0</v>
      </c>
      <c r="CC422" s="32">
        <v>0</v>
      </c>
      <c r="CD422" s="32">
        <v>0</v>
      </c>
      <c r="CE422" s="32">
        <v>0</v>
      </c>
      <c r="CF422" s="32">
        <v>0</v>
      </c>
      <c r="CG422" s="32">
        <v>0</v>
      </c>
      <c r="CH422" s="32" t="s">
        <v>858</v>
      </c>
      <c r="CI422" s="32">
        <v>0</v>
      </c>
      <c r="CJ422" s="32">
        <v>0</v>
      </c>
      <c r="CK422" s="32">
        <v>0</v>
      </c>
      <c r="CL422" s="32">
        <f t="shared" si="289"/>
        <v>0</v>
      </c>
      <c r="CM422" s="32">
        <v>0</v>
      </c>
      <c r="CN422" s="32">
        <f t="shared" si="290"/>
        <v>0</v>
      </c>
      <c r="CO422" s="15">
        <v>0</v>
      </c>
      <c r="CP422" s="20">
        <f>Table1[[#This Row],[Check 4 Per Student Savings]]*CO422</f>
        <v>0</v>
      </c>
      <c r="CQ422" s="15">
        <v>0</v>
      </c>
      <c r="CR422" s="32">
        <f>Table1[[#This Row],[Check 4 Per Student Savings]]*CQ422</f>
        <v>0</v>
      </c>
      <c r="CS422" s="15">
        <f>IF(Table1[[#This Row],[Check 4 Status]]="Continued", Table1[[#This Row],[Check 4 Students Spring]], 0)</f>
        <v>0</v>
      </c>
      <c r="CT422" s="20">
        <f>Table1[[#This Row],[Check 4 Per Student Savings]]*CS422</f>
        <v>0</v>
      </c>
      <c r="CU422" s="89">
        <f t="shared" si="291"/>
        <v>0</v>
      </c>
      <c r="CV422" s="20">
        <f t="shared" si="292"/>
        <v>0</v>
      </c>
      <c r="CW422" s="20" t="s">
        <v>858</v>
      </c>
      <c r="CX422" s="15">
        <v>0</v>
      </c>
      <c r="CY422" s="15">
        <v>0</v>
      </c>
      <c r="CZ422" s="15">
        <v>0</v>
      </c>
      <c r="DA422" s="15">
        <f t="shared" si="293"/>
        <v>0</v>
      </c>
      <c r="DB422" s="20">
        <v>0</v>
      </c>
      <c r="DC422" s="20">
        <f t="shared" si="294"/>
        <v>0</v>
      </c>
      <c r="DD422" s="23" t="s">
        <v>497</v>
      </c>
      <c r="DE422" s="15">
        <f>IF(Table1[[#This Row],[Check 5 Status]]="Continued", Table1[[#This Row],[Check 5 Students Summer]], 0)</f>
        <v>0</v>
      </c>
      <c r="DF422" s="20">
        <f>Table1[[#This Row],[Check 5 Per Student Savings]]*DE422</f>
        <v>0</v>
      </c>
      <c r="DG422" s="15">
        <f>IF(Table1[[#This Row],[Check 5 Status]]="Continued", Table1[[#This Row],[Check 5 Students Fall]], 0)</f>
        <v>0</v>
      </c>
      <c r="DH422" s="20">
        <f>Table1[[#This Row],[Check 5 Per Student Savings]]*DG422</f>
        <v>0</v>
      </c>
      <c r="DI422" s="15">
        <f>IF(Table1[[#This Row],[Check 5 Status]]="Continued", Table1[[#This Row],[Check 5 Students Spring]], 0)</f>
        <v>0</v>
      </c>
      <c r="DJ422" s="20">
        <f>Table1[[#This Row],[Check 5 Per Student Savings]]*DI422</f>
        <v>0</v>
      </c>
      <c r="DK422" s="15">
        <f t="shared" si="295"/>
        <v>0</v>
      </c>
      <c r="DL422" s="20">
        <f t="shared" si="296"/>
        <v>0</v>
      </c>
      <c r="DM422" s="20" t="s">
        <v>858</v>
      </c>
      <c r="DN422" s="15">
        <v>0</v>
      </c>
      <c r="DO422" s="15">
        <v>0</v>
      </c>
      <c r="DP422" s="15">
        <v>0</v>
      </c>
      <c r="DQ422" s="15">
        <f t="shared" si="297"/>
        <v>0</v>
      </c>
      <c r="DR422" s="20">
        <v>0</v>
      </c>
      <c r="DS422" s="20">
        <f t="shared" si="298"/>
        <v>0</v>
      </c>
      <c r="DT422" s="23" t="s">
        <v>497</v>
      </c>
      <c r="DU422" s="15">
        <f>IF(Table1[[#This Row],[Check 6 Status]]="Continued", Table1[[#This Row],[Check 6 Students Summer]], 0)</f>
        <v>0</v>
      </c>
      <c r="DV422" s="20">
        <f>Table1[[#This Row],[Check 6 Per Student Savings]]*DU422</f>
        <v>0</v>
      </c>
      <c r="DW422" s="15">
        <f>IF(Table1[[#This Row],[Check 6 Status]]="Continued", Table1[[#This Row],[Check 6 Students Fall]], 0)</f>
        <v>0</v>
      </c>
      <c r="DX422" s="20">
        <f>Table1[[#This Row],[Check 6 Per Student Savings]]*DW422</f>
        <v>0</v>
      </c>
      <c r="DY422" s="15">
        <f>IF(Table1[[#This Row],[Check 6 Status]]="Continued", Table1[[#This Row],[Check 6 Students Spring]], 0)</f>
        <v>0</v>
      </c>
      <c r="DZ422" s="20">
        <f>Table1[[#This Row],[Check 6 Per Student Savings]]*DY422</f>
        <v>0</v>
      </c>
      <c r="EA422" s="15">
        <f t="shared" si="299"/>
        <v>0</v>
      </c>
      <c r="EB422" s="20">
        <f t="shared" si="300"/>
        <v>0</v>
      </c>
      <c r="EC422"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422"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422" s="30">
        <f>Table1[[#This Row],[Grand Total Savings]]/Table1[[#This Row],[Total Award]]</f>
        <v>0</v>
      </c>
      <c r="EF422" s="59"/>
      <c r="EG422" s="20"/>
      <c r="EH422" s="16"/>
      <c r="EJ422" s="20"/>
      <c r="EK422" s="13"/>
      <c r="EL422" s="13"/>
      <c r="EZ422" s="15"/>
      <c r="FA422" s="20"/>
      <c r="FC422" s="15"/>
      <c r="FD422" s="13"/>
      <c r="FE422" s="13"/>
    </row>
    <row r="423" spans="1:161" ht="16.5" thickTop="1" thickBot="1" x14ac:dyDescent="0.3">
      <c r="A423" s="116" t="s">
        <v>1686</v>
      </c>
      <c r="B423" s="55" t="s">
        <v>1611</v>
      </c>
      <c r="C423" s="23" t="s">
        <v>2</v>
      </c>
      <c r="D423" s="13" t="s">
        <v>856</v>
      </c>
      <c r="E423" s="13" t="s">
        <v>279</v>
      </c>
      <c r="F423" s="52">
        <v>4000</v>
      </c>
      <c r="G423" s="23" t="s">
        <v>1612</v>
      </c>
      <c r="H423" s="13" t="s">
        <v>737</v>
      </c>
      <c r="I423" s="13" t="s">
        <v>738</v>
      </c>
      <c r="J423" s="13" t="s">
        <v>1687</v>
      </c>
      <c r="K423" s="13" t="s">
        <v>1688</v>
      </c>
      <c r="L423" s="28" t="s">
        <v>643</v>
      </c>
      <c r="M423" s="13" t="s">
        <v>857</v>
      </c>
      <c r="N423" s="13" t="s">
        <v>857</v>
      </c>
      <c r="O423" s="13" t="s">
        <v>857</v>
      </c>
      <c r="P423" s="15">
        <v>0</v>
      </c>
      <c r="Q423" s="15">
        <v>0</v>
      </c>
      <c r="R423" s="20">
        <v>0</v>
      </c>
      <c r="S423" s="15">
        <v>0</v>
      </c>
      <c r="T423" s="15">
        <v>0</v>
      </c>
      <c r="U423" s="15">
        <v>0</v>
      </c>
      <c r="V423" s="36" t="s">
        <v>1612</v>
      </c>
      <c r="W423" s="20"/>
      <c r="X423" s="20"/>
      <c r="Y423" s="20"/>
      <c r="Z423" s="20"/>
      <c r="AA423" s="15">
        <f t="shared" si="308"/>
        <v>0</v>
      </c>
      <c r="AB423" s="15">
        <v>0</v>
      </c>
      <c r="AC423" s="15">
        <v>0</v>
      </c>
      <c r="AD423" s="15">
        <v>0</v>
      </c>
      <c r="AE423" s="15">
        <v>0</v>
      </c>
      <c r="AF423" s="15">
        <v>0</v>
      </c>
      <c r="AG423" s="15">
        <v>0</v>
      </c>
      <c r="AH423" s="15">
        <v>0</v>
      </c>
      <c r="AI423" s="15">
        <v>0</v>
      </c>
      <c r="AJ423" s="15">
        <v>0</v>
      </c>
      <c r="AK423" s="15">
        <v>0</v>
      </c>
      <c r="AL423" s="15">
        <v>0</v>
      </c>
      <c r="AM423" s="15">
        <v>0</v>
      </c>
      <c r="AN423" s="15">
        <v>0</v>
      </c>
      <c r="AO423" s="15">
        <v>0</v>
      </c>
      <c r="AP423" s="15">
        <v>0</v>
      </c>
      <c r="AQ423" s="15">
        <v>0</v>
      </c>
      <c r="AR423" s="15">
        <v>0</v>
      </c>
      <c r="AS423" s="15">
        <v>0</v>
      </c>
      <c r="AT423" s="15">
        <v>0</v>
      </c>
      <c r="AU423" s="15">
        <v>0</v>
      </c>
      <c r="AV423" s="15">
        <v>0</v>
      </c>
      <c r="AW423" s="15">
        <v>0</v>
      </c>
      <c r="AX423" s="15">
        <v>0</v>
      </c>
      <c r="AY423" s="15">
        <v>0</v>
      </c>
      <c r="AZ423" s="15">
        <v>0</v>
      </c>
      <c r="BA423" s="15">
        <v>0</v>
      </c>
      <c r="BB423" s="15">
        <v>0</v>
      </c>
      <c r="BC423" s="20" t="s">
        <v>858</v>
      </c>
      <c r="BD423" s="15">
        <v>0</v>
      </c>
      <c r="BE423" s="15">
        <v>0</v>
      </c>
      <c r="BF423" s="15">
        <v>0</v>
      </c>
      <c r="BG423" s="16">
        <f t="shared" si="309"/>
        <v>0</v>
      </c>
      <c r="BH423" s="15">
        <v>0</v>
      </c>
      <c r="BI423" s="15">
        <v>0</v>
      </c>
      <c r="BJ423" s="15">
        <v>0</v>
      </c>
      <c r="BK423" s="15">
        <v>0</v>
      </c>
      <c r="BL423" s="15">
        <v>0</v>
      </c>
      <c r="BM423" s="15">
        <v>0</v>
      </c>
      <c r="BN423" s="15">
        <v>0</v>
      </c>
      <c r="BO423" s="33">
        <f>Table1[[#This Row],[Summer 2018 Price Check]]*Table1[[#This Row],[Spring 2019 Students]]</f>
        <v>0</v>
      </c>
      <c r="BP423" s="16">
        <f t="shared" si="285"/>
        <v>0</v>
      </c>
      <c r="BQ423" s="20">
        <f t="shared" si="286"/>
        <v>0</v>
      </c>
      <c r="BR423" s="20" t="s">
        <v>858</v>
      </c>
      <c r="BS423" s="15">
        <v>0</v>
      </c>
      <c r="BT423" s="15">
        <v>0</v>
      </c>
      <c r="BU423" s="15">
        <v>0</v>
      </c>
      <c r="BV423" s="15">
        <f t="shared" si="306"/>
        <v>0</v>
      </c>
      <c r="BW423" s="20" t="s">
        <v>857</v>
      </c>
      <c r="BX423" s="33">
        <v>0</v>
      </c>
      <c r="BY423" s="20" t="s">
        <v>1612</v>
      </c>
      <c r="BZ423" s="32">
        <f>IF(Table1[[#This Row],[Check 3 Status]]="Continued", Table1[[#This Row],[Check 3 Students Summer]], 0)</f>
        <v>0</v>
      </c>
      <c r="CA423" s="32">
        <v>0</v>
      </c>
      <c r="CB423" s="32">
        <v>0</v>
      </c>
      <c r="CC423" s="32">
        <v>0</v>
      </c>
      <c r="CD423" s="32">
        <v>0</v>
      </c>
      <c r="CE423" s="32">
        <v>0</v>
      </c>
      <c r="CF423" s="32">
        <v>0</v>
      </c>
      <c r="CG423" s="32">
        <v>0</v>
      </c>
      <c r="CH423" s="32" t="s">
        <v>858</v>
      </c>
      <c r="CI423" s="32">
        <v>0</v>
      </c>
      <c r="CJ423" s="32">
        <v>0</v>
      </c>
      <c r="CK423" s="32">
        <v>0</v>
      </c>
      <c r="CL423" s="32">
        <f t="shared" si="289"/>
        <v>0</v>
      </c>
      <c r="CM423" s="32">
        <v>0</v>
      </c>
      <c r="CN423" s="32">
        <f t="shared" si="290"/>
        <v>0</v>
      </c>
      <c r="CO423" s="15">
        <v>0</v>
      </c>
      <c r="CP423" s="20">
        <f>Table1[[#This Row],[Check 4 Per Student Savings]]*CO423</f>
        <v>0</v>
      </c>
      <c r="CQ423" s="15">
        <v>0</v>
      </c>
      <c r="CR423" s="32">
        <f>Table1[[#This Row],[Check 4 Per Student Savings]]*CQ423</f>
        <v>0</v>
      </c>
      <c r="CS423" s="15">
        <v>0</v>
      </c>
      <c r="CT423" s="20">
        <f>Table1[[#This Row],[Check 4 Per Student Savings]]*CS423</f>
        <v>0</v>
      </c>
      <c r="CU423" s="89">
        <f t="shared" si="291"/>
        <v>0</v>
      </c>
      <c r="CV423" s="20">
        <f t="shared" si="292"/>
        <v>0</v>
      </c>
      <c r="CW423" s="20" t="s">
        <v>858</v>
      </c>
      <c r="CX423" s="15">
        <v>0</v>
      </c>
      <c r="CY423" s="15">
        <v>0</v>
      </c>
      <c r="CZ423" s="15">
        <v>0</v>
      </c>
      <c r="DA423" s="15">
        <f t="shared" si="293"/>
        <v>0</v>
      </c>
      <c r="DB423" s="20">
        <v>0</v>
      </c>
      <c r="DC423" s="20">
        <f t="shared" si="294"/>
        <v>0</v>
      </c>
      <c r="DD423" s="23" t="s">
        <v>1612</v>
      </c>
      <c r="DE423" s="15">
        <f>IF(Table1[[#This Row],[Check 5 Status]]="Continued", Table1[[#This Row],[Check 5 Students Summer]], 0)</f>
        <v>0</v>
      </c>
      <c r="DF423" s="20">
        <f>Table1[[#This Row],[Check 5 Per Student Savings]]*DE423</f>
        <v>0</v>
      </c>
      <c r="DG423" s="15">
        <f>IF(Table1[[#This Row],[Check 5 Status]]="Continued", Table1[[#This Row],[Check 5 Students Fall]], 0)</f>
        <v>0</v>
      </c>
      <c r="DH423" s="20">
        <f>Table1[[#This Row],[Check 5 Per Student Savings]]*DG423</f>
        <v>0</v>
      </c>
      <c r="DI423" s="15">
        <f>IF(Table1[[#This Row],[Check 5 Status]]="Continued", Table1[[#This Row],[Check 5 Students Spring]], 0)</f>
        <v>0</v>
      </c>
      <c r="DJ423" s="20">
        <f>Table1[[#This Row],[Check 5 Per Student Savings]]*DI423</f>
        <v>0</v>
      </c>
      <c r="DK423" s="15">
        <f t="shared" si="295"/>
        <v>0</v>
      </c>
      <c r="DL423" s="20">
        <f t="shared" si="296"/>
        <v>0</v>
      </c>
      <c r="DM423" s="20" t="s">
        <v>858</v>
      </c>
      <c r="DN423" s="15">
        <v>0</v>
      </c>
      <c r="DO423" s="15">
        <v>0</v>
      </c>
      <c r="DP423" s="15">
        <v>0</v>
      </c>
      <c r="DQ423" s="15">
        <f t="shared" si="297"/>
        <v>0</v>
      </c>
      <c r="DR423" s="20">
        <v>0</v>
      </c>
      <c r="DS423" s="20">
        <f t="shared" si="298"/>
        <v>0</v>
      </c>
      <c r="DT423" s="23" t="s">
        <v>1612</v>
      </c>
      <c r="DU423" s="15">
        <f>IF(Table1[[#This Row],[Check 6 Status]]="Continued", Table1[[#This Row],[Check 6 Students Summer]], 0)</f>
        <v>0</v>
      </c>
      <c r="DV423" s="20">
        <f>Table1[[#This Row],[Check 6 Per Student Savings]]*DU423</f>
        <v>0</v>
      </c>
      <c r="DW423" s="15">
        <f>IF(Table1[[#This Row],[Check 6 Status]]="Continued", Table1[[#This Row],[Check 6 Students Fall]], 0)</f>
        <v>0</v>
      </c>
      <c r="DX423" s="20">
        <f>Table1[[#This Row],[Check 6 Per Student Savings]]*DW423</f>
        <v>0</v>
      </c>
      <c r="DY423" s="15">
        <f>IF(Table1[[#This Row],[Check 6 Status]]="Continued", Table1[[#This Row],[Check 6 Students Spring]], 0)</f>
        <v>0</v>
      </c>
      <c r="DZ423" s="20">
        <f>Table1[[#This Row],[Check 6 Per Student Savings]]*DY423</f>
        <v>0</v>
      </c>
      <c r="EA423" s="15">
        <f t="shared" si="299"/>
        <v>0</v>
      </c>
      <c r="EB423" s="20">
        <f t="shared" si="300"/>
        <v>0</v>
      </c>
      <c r="EC423"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423"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423" s="30">
        <f>Table1[[#This Row],[Grand Total Savings]]/Table1[[#This Row],[Total Award]]</f>
        <v>0</v>
      </c>
      <c r="EF423" s="59"/>
      <c r="EG423" s="20"/>
      <c r="EH423" s="16"/>
      <c r="EJ423" s="20"/>
      <c r="EK423" s="13"/>
      <c r="EL423" s="13"/>
      <c r="EZ423" s="15"/>
      <c r="FA423" s="20"/>
      <c r="FC423" s="15"/>
      <c r="FD423" s="13"/>
      <c r="FE423" s="13"/>
    </row>
    <row r="424" spans="1:161" ht="16.5" thickTop="1" thickBot="1" x14ac:dyDescent="0.3">
      <c r="A424" s="116" t="s">
        <v>1689</v>
      </c>
      <c r="B424" s="55" t="s">
        <v>1611</v>
      </c>
      <c r="C424" s="23" t="s">
        <v>2</v>
      </c>
      <c r="D424" s="13" t="s">
        <v>856</v>
      </c>
      <c r="E424" s="13" t="s">
        <v>534</v>
      </c>
      <c r="F424" s="52">
        <v>4800</v>
      </c>
      <c r="G424" s="115" t="s">
        <v>1578</v>
      </c>
      <c r="H424" s="13" t="s">
        <v>1690</v>
      </c>
      <c r="I424" s="13" t="s">
        <v>1691</v>
      </c>
      <c r="J424" s="13" t="s">
        <v>1692</v>
      </c>
      <c r="K424" s="13" t="s">
        <v>1693</v>
      </c>
      <c r="L424" s="28" t="s">
        <v>231</v>
      </c>
      <c r="M424" s="13" t="s">
        <v>857</v>
      </c>
      <c r="N424" s="13" t="s">
        <v>857</v>
      </c>
      <c r="O424" s="13" t="s">
        <v>857</v>
      </c>
      <c r="P424" s="15">
        <v>0</v>
      </c>
      <c r="Q424" s="15">
        <v>0</v>
      </c>
      <c r="R424" s="20">
        <v>0</v>
      </c>
      <c r="S424" s="15">
        <v>0</v>
      </c>
      <c r="T424" s="15">
        <v>0</v>
      </c>
      <c r="U424" s="15">
        <v>0</v>
      </c>
      <c r="V424" s="36" t="s">
        <v>497</v>
      </c>
      <c r="W424" s="20"/>
      <c r="X424" s="20"/>
      <c r="Y424" s="20"/>
      <c r="Z424" s="20"/>
      <c r="AA424" s="15">
        <f t="shared" si="308"/>
        <v>0</v>
      </c>
      <c r="AB424" s="15">
        <v>0</v>
      </c>
      <c r="AC424" s="15">
        <v>0</v>
      </c>
      <c r="AD424" s="15">
        <v>0</v>
      </c>
      <c r="AE424" s="15">
        <v>0</v>
      </c>
      <c r="AF424" s="15">
        <v>0</v>
      </c>
      <c r="AG424" s="15">
        <v>0</v>
      </c>
      <c r="AH424" s="15">
        <v>0</v>
      </c>
      <c r="AI424" s="15">
        <v>0</v>
      </c>
      <c r="AJ424" s="15">
        <v>0</v>
      </c>
      <c r="AK424" s="15">
        <v>0</v>
      </c>
      <c r="AL424" s="15">
        <v>0</v>
      </c>
      <c r="AM424" s="15">
        <v>0</v>
      </c>
      <c r="AN424" s="15">
        <v>0</v>
      </c>
      <c r="AO424" s="15">
        <v>0</v>
      </c>
      <c r="AP424" s="15">
        <v>0</v>
      </c>
      <c r="AQ424" s="15">
        <v>0</v>
      </c>
      <c r="AR424" s="15">
        <v>0</v>
      </c>
      <c r="AS424" s="15">
        <v>0</v>
      </c>
      <c r="AT424" s="15">
        <v>0</v>
      </c>
      <c r="AU424" s="15">
        <v>0</v>
      </c>
      <c r="AV424" s="15">
        <v>0</v>
      </c>
      <c r="AW424" s="15">
        <v>0</v>
      </c>
      <c r="AX424" s="15">
        <v>0</v>
      </c>
      <c r="AY424" s="15">
        <v>0</v>
      </c>
      <c r="AZ424" s="15">
        <v>0</v>
      </c>
      <c r="BA424" s="15">
        <v>0</v>
      </c>
      <c r="BB424" s="15">
        <v>0</v>
      </c>
      <c r="BC424" s="20" t="s">
        <v>858</v>
      </c>
      <c r="BD424" s="15">
        <v>0</v>
      </c>
      <c r="BE424" s="15">
        <v>0</v>
      </c>
      <c r="BF424" s="15">
        <v>0</v>
      </c>
      <c r="BG424" s="16">
        <f t="shared" si="309"/>
        <v>0</v>
      </c>
      <c r="BH424" s="15">
        <v>0</v>
      </c>
      <c r="BI424" s="15">
        <v>0</v>
      </c>
      <c r="BJ424" s="15">
        <v>0</v>
      </c>
      <c r="BK424" s="15">
        <v>0</v>
      </c>
      <c r="BL424" s="15">
        <v>0</v>
      </c>
      <c r="BM424" s="15">
        <v>0</v>
      </c>
      <c r="BN424" s="15">
        <v>0</v>
      </c>
      <c r="BO424" s="33">
        <f>Table1[[#This Row],[Summer 2018 Price Check]]*Table1[[#This Row],[Spring 2019 Students]]</f>
        <v>0</v>
      </c>
      <c r="BP424" s="16">
        <f t="shared" si="285"/>
        <v>0</v>
      </c>
      <c r="BQ424" s="20">
        <f t="shared" si="286"/>
        <v>0</v>
      </c>
      <c r="BR424" s="20" t="s">
        <v>858</v>
      </c>
      <c r="BS424" s="15">
        <v>0</v>
      </c>
      <c r="BT424" s="15">
        <v>0</v>
      </c>
      <c r="BU424" s="15">
        <v>0</v>
      </c>
      <c r="BV424" s="15">
        <f t="shared" si="306"/>
        <v>0</v>
      </c>
      <c r="BW424" s="20" t="s">
        <v>857</v>
      </c>
      <c r="BX424" s="33">
        <v>0</v>
      </c>
      <c r="BY424" s="20" t="s">
        <v>497</v>
      </c>
      <c r="BZ424" s="32">
        <f>IF(Table1[[#This Row],[Check 3 Status]]="Continued", Table1[[#This Row],[Check 3 Students Summer]], 0)</f>
        <v>0</v>
      </c>
      <c r="CA424" s="32">
        <v>0</v>
      </c>
      <c r="CB424" s="32">
        <v>0</v>
      </c>
      <c r="CC424" s="32">
        <v>0</v>
      </c>
      <c r="CD424" s="32">
        <v>0</v>
      </c>
      <c r="CE424" s="32">
        <v>0</v>
      </c>
      <c r="CF424" s="32">
        <v>0</v>
      </c>
      <c r="CG424" s="32">
        <v>0</v>
      </c>
      <c r="CH424" s="32" t="s">
        <v>858</v>
      </c>
      <c r="CI424" s="32">
        <v>0</v>
      </c>
      <c r="CJ424" s="32">
        <v>0</v>
      </c>
      <c r="CK424" s="32">
        <v>0</v>
      </c>
      <c r="CL424" s="32">
        <f t="shared" si="289"/>
        <v>0</v>
      </c>
      <c r="CM424" s="32">
        <v>0</v>
      </c>
      <c r="CN424" s="32">
        <f t="shared" si="290"/>
        <v>0</v>
      </c>
      <c r="CO424" s="15">
        <v>0</v>
      </c>
      <c r="CP424" s="20">
        <f>Table1[[#This Row],[Check 4 Per Student Savings]]*CO424</f>
        <v>0</v>
      </c>
      <c r="CQ424" s="15">
        <v>0</v>
      </c>
      <c r="CR424" s="32">
        <f>Table1[[#This Row],[Check 4 Per Student Savings]]*CQ424</f>
        <v>0</v>
      </c>
      <c r="CS424" s="15">
        <f>IF(Table1[[#This Row],[Check 4 Status]]="Continued", Table1[[#This Row],[Check 4 Students Spring]], 0)</f>
        <v>0</v>
      </c>
      <c r="CT424" s="20">
        <f>Table1[[#This Row],[Check 4 Per Student Savings]]*CS424</f>
        <v>0</v>
      </c>
      <c r="CU424" s="89">
        <f t="shared" si="291"/>
        <v>0</v>
      </c>
      <c r="CV424" s="20">
        <f t="shared" si="292"/>
        <v>0</v>
      </c>
      <c r="CW424" s="20" t="s">
        <v>858</v>
      </c>
      <c r="CX424" s="15">
        <v>0</v>
      </c>
      <c r="CY424" s="15">
        <v>0</v>
      </c>
      <c r="CZ424" s="15">
        <v>0</v>
      </c>
      <c r="DA424" s="15">
        <f t="shared" si="293"/>
        <v>0</v>
      </c>
      <c r="DB424" s="20">
        <v>0</v>
      </c>
      <c r="DC424" s="20">
        <f t="shared" si="294"/>
        <v>0</v>
      </c>
      <c r="DD424" s="23" t="s">
        <v>497</v>
      </c>
      <c r="DE424" s="15">
        <f>IF(Table1[[#This Row],[Check 5 Status]]="Continued", Table1[[#This Row],[Check 5 Students Summer]], 0)</f>
        <v>0</v>
      </c>
      <c r="DF424" s="20">
        <f>Table1[[#This Row],[Check 5 Per Student Savings]]*DE424</f>
        <v>0</v>
      </c>
      <c r="DG424" s="15">
        <f>IF(Table1[[#This Row],[Check 5 Status]]="Continued", Table1[[#This Row],[Check 5 Students Fall]], 0)</f>
        <v>0</v>
      </c>
      <c r="DH424" s="20">
        <f>Table1[[#This Row],[Check 5 Per Student Savings]]*DG424</f>
        <v>0</v>
      </c>
      <c r="DI424" s="15">
        <f>IF(Table1[[#This Row],[Check 5 Status]]="Continued", Table1[[#This Row],[Check 5 Students Spring]], 0)</f>
        <v>0</v>
      </c>
      <c r="DJ424" s="20">
        <f>Table1[[#This Row],[Check 5 Per Student Savings]]*DI424</f>
        <v>0</v>
      </c>
      <c r="DK424" s="15">
        <f t="shared" si="295"/>
        <v>0</v>
      </c>
      <c r="DL424" s="20">
        <f t="shared" si="296"/>
        <v>0</v>
      </c>
      <c r="DM424" s="20" t="s">
        <v>858</v>
      </c>
      <c r="DN424" s="15">
        <v>0</v>
      </c>
      <c r="DO424" s="15">
        <v>0</v>
      </c>
      <c r="DP424" s="15">
        <v>0</v>
      </c>
      <c r="DQ424" s="15">
        <f t="shared" si="297"/>
        <v>0</v>
      </c>
      <c r="DR424" s="20">
        <v>0</v>
      </c>
      <c r="DS424" s="20">
        <f t="shared" si="298"/>
        <v>0</v>
      </c>
      <c r="DT424" s="23" t="s">
        <v>497</v>
      </c>
      <c r="DU424" s="15">
        <f>IF(Table1[[#This Row],[Check 6 Status]]="Continued", Table1[[#This Row],[Check 6 Students Summer]], 0)</f>
        <v>0</v>
      </c>
      <c r="DV424" s="20">
        <f>Table1[[#This Row],[Check 6 Per Student Savings]]*DU424</f>
        <v>0</v>
      </c>
      <c r="DW424" s="15">
        <f>IF(Table1[[#This Row],[Check 6 Status]]="Continued", Table1[[#This Row],[Check 6 Students Fall]], 0)</f>
        <v>0</v>
      </c>
      <c r="DX424" s="20">
        <f>Table1[[#This Row],[Check 6 Per Student Savings]]*DW424</f>
        <v>0</v>
      </c>
      <c r="DY424" s="15">
        <f>IF(Table1[[#This Row],[Check 6 Status]]="Continued", Table1[[#This Row],[Check 6 Students Spring]], 0)</f>
        <v>0</v>
      </c>
      <c r="DZ424" s="20">
        <f>Table1[[#This Row],[Check 6 Per Student Savings]]*DY424</f>
        <v>0</v>
      </c>
      <c r="EA424" s="15">
        <f t="shared" si="299"/>
        <v>0</v>
      </c>
      <c r="EB424" s="20">
        <f t="shared" si="300"/>
        <v>0</v>
      </c>
      <c r="EC424"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424"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424" s="30">
        <f>Table1[[#This Row],[Grand Total Savings]]/Table1[[#This Row],[Total Award]]</f>
        <v>0</v>
      </c>
      <c r="EF424" s="59"/>
      <c r="EG424" s="20"/>
      <c r="EH424" s="16"/>
      <c r="EJ424" s="20"/>
      <c r="EK424" s="13"/>
      <c r="EL424" s="13"/>
      <c r="EZ424" s="15"/>
      <c r="FA424" s="20"/>
      <c r="FC424" s="15"/>
      <c r="FD424" s="13"/>
      <c r="FE424" s="13"/>
    </row>
    <row r="425" spans="1:161" ht="16.5" thickTop="1" thickBot="1" x14ac:dyDescent="0.3">
      <c r="A425" s="116">
        <v>548</v>
      </c>
      <c r="B425" s="70" t="s">
        <v>1694</v>
      </c>
      <c r="C425" s="23" t="s">
        <v>1</v>
      </c>
      <c r="D425" s="71" t="s">
        <v>134</v>
      </c>
      <c r="E425" t="s">
        <v>183</v>
      </c>
      <c r="F425" s="121">
        <v>25346</v>
      </c>
      <c r="G425" s="114" t="s">
        <v>2009</v>
      </c>
      <c r="H425" t="s">
        <v>1696</v>
      </c>
      <c r="I425" t="s">
        <v>1697</v>
      </c>
      <c r="J425" s="28" t="s">
        <v>392</v>
      </c>
      <c r="K425" t="s">
        <v>1698</v>
      </c>
      <c r="L425" s="28" t="s">
        <v>317</v>
      </c>
      <c r="M425" s="13" t="e" cm="1">
        <f t="array" ref="M425">_xlfn.XLOOKUP(Table1[[#This Row],[Grant '#]],#REF!,#REF!, "Not Found")</f>
        <v>#REF!</v>
      </c>
      <c r="N425" s="13" t="e" cm="1">
        <f t="array" ref="N425">_xlfn.XLOOKUP(Table1[[#This Row],[Grant '#]],#REF!,#REF!, "Not Found")</f>
        <v>#REF!</v>
      </c>
      <c r="O425" s="13" t="e" cm="1">
        <f t="array" ref="O425">_xlfn.XLOOKUP(Table1[[#This Row],[Grant '#]],#REF!,#REF!, "Not Found")</f>
        <v>#REF!</v>
      </c>
      <c r="P425" s="107">
        <v>150851.75</v>
      </c>
      <c r="Q425" s="8">
        <v>1035</v>
      </c>
      <c r="R425" s="20">
        <v>145.75</v>
      </c>
      <c r="S425" s="15">
        <v>225</v>
      </c>
      <c r="T425" s="15">
        <v>405</v>
      </c>
      <c r="U425" s="15">
        <v>408</v>
      </c>
      <c r="V425" s="13" t="s">
        <v>1578</v>
      </c>
      <c r="W425" s="20"/>
      <c r="X425" s="20"/>
      <c r="Y425" s="20"/>
      <c r="Z425" s="20"/>
      <c r="AA425" s="15">
        <f t="shared" si="308"/>
        <v>408</v>
      </c>
      <c r="AB425" s="15">
        <v>0</v>
      </c>
      <c r="AC425" s="15">
        <v>0</v>
      </c>
      <c r="AD425" s="20">
        <f t="shared" ref="AD425:AD456" si="310">AB425</f>
        <v>0</v>
      </c>
      <c r="AE425" s="15">
        <f>IF(Table1[[#This Row],[Sustainability Check 1 (2017-2018) Status]]="Continued", Table1[[#This Row],[Students Per Summer]], 0)</f>
        <v>0</v>
      </c>
      <c r="AF425" s="20">
        <f t="shared" ref="AF425:AF456" si="311">$R425*AE425</f>
        <v>0</v>
      </c>
      <c r="AG425" s="15">
        <f>IF(Table1[[#This Row],[Sustainability Check 1 (2017-2018) Status]]="Continued", Table1[[#This Row],[Students Per Fall]], 0)</f>
        <v>0</v>
      </c>
      <c r="AH425" s="20">
        <f t="shared" ref="AH425:AH456" si="312">$R425*AG425</f>
        <v>0</v>
      </c>
      <c r="AI425" s="15">
        <v>0</v>
      </c>
      <c r="AJ425" s="20">
        <f t="shared" ref="AJ425:AJ456" si="313">$R425*AI425</f>
        <v>0</v>
      </c>
      <c r="AK425" s="15">
        <v>0</v>
      </c>
      <c r="AL425" s="20">
        <f t="shared" ref="AL425:AL456" si="314">AF425+AH425+AJ425</f>
        <v>0</v>
      </c>
      <c r="AM425" s="15">
        <v>0</v>
      </c>
      <c r="AN425" s="15">
        <v>0</v>
      </c>
      <c r="AO425" s="15">
        <v>0</v>
      </c>
      <c r="AP425" s="15">
        <v>0</v>
      </c>
      <c r="AQ425" s="15">
        <v>0</v>
      </c>
      <c r="AR425" s="15">
        <v>0</v>
      </c>
      <c r="AS425" s="15">
        <v>0</v>
      </c>
      <c r="AT425" s="15">
        <v>0</v>
      </c>
      <c r="AU425" s="15">
        <v>0</v>
      </c>
      <c r="AV425" s="15">
        <v>0</v>
      </c>
      <c r="AW425" s="15">
        <v>0</v>
      </c>
      <c r="AX425" s="15">
        <v>0</v>
      </c>
      <c r="AY425" s="15">
        <v>0</v>
      </c>
      <c r="AZ425" s="15">
        <v>0</v>
      </c>
      <c r="BA425" s="15">
        <v>0</v>
      </c>
      <c r="BB425" s="15">
        <v>0</v>
      </c>
      <c r="BC425" s="13" t="s">
        <v>145</v>
      </c>
      <c r="BD425" s="15">
        <v>0</v>
      </c>
      <c r="BE425" s="15">
        <v>0</v>
      </c>
      <c r="BF425" s="15">
        <v>0</v>
      </c>
      <c r="BG425" s="31">
        <f t="shared" si="309"/>
        <v>0</v>
      </c>
      <c r="BH425" s="15">
        <v>0</v>
      </c>
      <c r="BI425" s="15">
        <v>0</v>
      </c>
      <c r="BJ425" s="15">
        <v>0</v>
      </c>
      <c r="BK425" s="15">
        <v>0</v>
      </c>
      <c r="BL425" s="15">
        <v>0</v>
      </c>
      <c r="BM425" s="15">
        <v>0</v>
      </c>
      <c r="BN425" s="15">
        <v>0</v>
      </c>
      <c r="BO425" s="33">
        <f>Table1[[#This Row],[Summer 2018 Price Check]]*Table1[[#This Row],[Spring 2019 Students]]</f>
        <v>0</v>
      </c>
      <c r="BP425" s="16">
        <f t="shared" si="285"/>
        <v>0</v>
      </c>
      <c r="BQ425" s="20">
        <f t="shared" si="286"/>
        <v>0</v>
      </c>
      <c r="BR425" s="13" t="s">
        <v>145</v>
      </c>
      <c r="BS425" s="15">
        <v>0</v>
      </c>
      <c r="BT425" s="15">
        <v>0</v>
      </c>
      <c r="BU425" s="15">
        <v>0</v>
      </c>
      <c r="BV425" s="15">
        <v>0</v>
      </c>
      <c r="BW425" s="15">
        <v>0</v>
      </c>
      <c r="BX425" s="15">
        <v>0</v>
      </c>
      <c r="BY425" t="s">
        <v>1578</v>
      </c>
      <c r="BZ425" s="32">
        <f>IF(Table1[[#This Row],[Check 3 Status]]="Continued", Table1[[#This Row],[Check 3 Students Summer]], 0)</f>
        <v>0</v>
      </c>
      <c r="CA425" s="33">
        <f>Table1[[#This Row],[Check 3 Per Student Savings]]*BZ425</f>
        <v>0</v>
      </c>
      <c r="CB425" s="32">
        <f>IF(Table1[[#This Row],[Check 3 Status]]="Continued", Table1[[#This Row],[Check 3 Students Fall]], 0)</f>
        <v>0</v>
      </c>
      <c r="CC425" s="33">
        <f>Table1[[#This Row],[Check 3 Per Student Savings]]*CB425</f>
        <v>0</v>
      </c>
      <c r="CD425" s="15">
        <f>IF(Table1[[#This Row],[Check 3 Status]]="Continued", Table1[[#This Row],[Check 3 Students Spring]], 0)</f>
        <v>0</v>
      </c>
      <c r="CE425" s="20">
        <f>Table1[[#This Row],[Check 3 Per Student Savings]]*CD425</f>
        <v>0</v>
      </c>
      <c r="CF425" s="15">
        <f t="shared" ref="CF425:CF456" si="315">BZ425+CB425+CD425</f>
        <v>0</v>
      </c>
      <c r="CG425" s="20">
        <f t="shared" ref="CG425:CG456" si="316">CA425+CC425+CE425</f>
        <v>0</v>
      </c>
      <c r="CH425" s="20" t="s">
        <v>145</v>
      </c>
      <c r="CI425" s="15">
        <v>0</v>
      </c>
      <c r="CJ425" s="15">
        <v>0</v>
      </c>
      <c r="CK425" s="15">
        <v>0</v>
      </c>
      <c r="CL425" s="15">
        <f t="shared" si="289"/>
        <v>0</v>
      </c>
      <c r="CM425" s="7">
        <v>145.75</v>
      </c>
      <c r="CN425" s="20">
        <f t="shared" si="290"/>
        <v>0</v>
      </c>
      <c r="CO425" s="15">
        <v>0</v>
      </c>
      <c r="CP425" s="20">
        <f>Table1[[#This Row],[Check 4 Per Student Savings]]*CO425</f>
        <v>0</v>
      </c>
      <c r="CQ425" s="15">
        <v>0</v>
      </c>
      <c r="CR425" s="20">
        <f>Table1[[#This Row],[Check 4 Per Student Savings]]*CQ425</f>
        <v>0</v>
      </c>
      <c r="CS425" s="15">
        <v>0</v>
      </c>
      <c r="CT425" s="20">
        <f>Table1[[#This Row],[Check 4 Per Student Savings]]*CS425</f>
        <v>0</v>
      </c>
      <c r="CU425" s="89">
        <f t="shared" si="291"/>
        <v>0</v>
      </c>
      <c r="CV425" s="20">
        <f t="shared" si="292"/>
        <v>0</v>
      </c>
      <c r="CW425" s="20" t="s">
        <v>145</v>
      </c>
      <c r="CX425" s="15">
        <v>225</v>
      </c>
      <c r="CY425" s="15">
        <v>405</v>
      </c>
      <c r="CZ425" s="15">
        <v>408</v>
      </c>
      <c r="DA425" s="15">
        <f t="shared" si="293"/>
        <v>1038</v>
      </c>
      <c r="DB425" s="20">
        <v>145.75</v>
      </c>
      <c r="DC425" s="20">
        <f t="shared" si="294"/>
        <v>151288.5</v>
      </c>
      <c r="DD425" s="106" t="s">
        <v>1602</v>
      </c>
      <c r="DE425" s="15">
        <v>0</v>
      </c>
      <c r="DF425" s="20">
        <f>Table1[[#This Row],[Check 5 Per Student Savings]]*DE425</f>
        <v>0</v>
      </c>
      <c r="DG425" s="15">
        <v>0</v>
      </c>
      <c r="DH425" s="20">
        <f>Table1[[#This Row],[Check 5 Per Student Savings]]*DG425</f>
        <v>0</v>
      </c>
      <c r="DI425" s="15">
        <f>IF(Table1[[#This Row],[Check 5 Status]]="Continued", Table1[[#This Row],[Check 5 Students Spring]], 0)</f>
        <v>408</v>
      </c>
      <c r="DJ425" s="20">
        <f>Table1[[#This Row],[Check 5 Per Student Savings]]*DI425</f>
        <v>59466</v>
      </c>
      <c r="DK425" s="15">
        <f t="shared" si="295"/>
        <v>408</v>
      </c>
      <c r="DL425" s="20">
        <f t="shared" si="296"/>
        <v>59466</v>
      </c>
      <c r="DM425" s="20" t="s">
        <v>145</v>
      </c>
      <c r="DN425" s="15">
        <v>225</v>
      </c>
      <c r="DO425" s="15">
        <v>405</v>
      </c>
      <c r="DP425" s="15">
        <v>408</v>
      </c>
      <c r="DQ425" s="15">
        <f t="shared" si="297"/>
        <v>1038</v>
      </c>
      <c r="DR425" s="20">
        <v>145.75</v>
      </c>
      <c r="DS425" s="20">
        <f t="shared" si="298"/>
        <v>151288.5</v>
      </c>
      <c r="DT425" s="106" t="s">
        <v>1602</v>
      </c>
      <c r="DU425" s="15">
        <f>IF(Table1[[#This Row],[Check 6 Status]]="Continued", Table1[[#This Row],[Check 6 Students Summer]], 0)</f>
        <v>225</v>
      </c>
      <c r="DV425" s="20">
        <f>Table1[[#This Row],[Check 6 Per Student Savings]]*DU425</f>
        <v>32793.75</v>
      </c>
      <c r="DW425" s="15">
        <f>IF(Table1[[#This Row],[Check 6 Status]]="Continued", Table1[[#This Row],[Check 6 Students Fall]], 0)</f>
        <v>405</v>
      </c>
      <c r="DX425" s="20">
        <f>Table1[[#This Row],[Check 6 Per Student Savings]]*DW425</f>
        <v>59028.75</v>
      </c>
      <c r="DY425" s="15">
        <f>IF(Table1[[#This Row],[Check 6 Status]]="Continued", Table1[[#This Row],[Check 6 Students Spring]], 0)</f>
        <v>408</v>
      </c>
      <c r="DZ425" s="20">
        <f>Table1[[#This Row],[Check 6 Per Student Savings]]*DY425</f>
        <v>59466</v>
      </c>
      <c r="EA425" s="15">
        <f t="shared" si="299"/>
        <v>1038</v>
      </c>
      <c r="EB425" s="20">
        <f t="shared" si="300"/>
        <v>151288.5</v>
      </c>
      <c r="EC425"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1446</v>
      </c>
      <c r="ED425"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210754.5</v>
      </c>
      <c r="EE425" s="30">
        <f>Table1[[#This Row],[Grand Total Savings]]/Table1[[#This Row],[Total Award]]</f>
        <v>8.3150990294326519</v>
      </c>
      <c r="EF425" s="59"/>
      <c r="EG425" s="20"/>
      <c r="EH425" s="16"/>
      <c r="EJ425" s="20"/>
      <c r="EK425" s="13"/>
      <c r="EL425" s="13"/>
      <c r="EZ425" s="15"/>
      <c r="FA425" s="20"/>
      <c r="FC425" s="15"/>
      <c r="FD425" s="13"/>
      <c r="FE425" s="13"/>
    </row>
    <row r="426" spans="1:161" ht="16.5" thickTop="1" thickBot="1" x14ac:dyDescent="0.3">
      <c r="A426" s="116">
        <v>549</v>
      </c>
      <c r="B426" s="70" t="s">
        <v>1694</v>
      </c>
      <c r="C426" s="23" t="s">
        <v>1</v>
      </c>
      <c r="D426" s="71" t="s">
        <v>134</v>
      </c>
      <c r="E426" t="s">
        <v>147</v>
      </c>
      <c r="F426" s="94">
        <v>24000</v>
      </c>
      <c r="G426" s="106" t="s">
        <v>1578</v>
      </c>
      <c r="H426" t="s">
        <v>2290</v>
      </c>
      <c r="I426" s="118" t="s">
        <v>2291</v>
      </c>
      <c r="J426" s="28" t="s">
        <v>1699</v>
      </c>
      <c r="K426" t="s">
        <v>1700</v>
      </c>
      <c r="L426" s="28" t="s">
        <v>188</v>
      </c>
      <c r="M426" s="13" t="e">
        <f>_xlfn.XLOOKUP(Table1[[#This Row],[Grant '#]],#REF!,#REF!, " ")</f>
        <v>#REF!</v>
      </c>
      <c r="N426" s="13" t="e">
        <f>_xlfn.XLOOKUP(Table1[[#This Row],[Grant '#]],#REF!,#REF!, " ")</f>
        <v>#REF!</v>
      </c>
      <c r="O426" s="13" t="e">
        <f>_xlfn.XLOOKUP(Table1[[#This Row],[Grant '#]],#REF!,#REF!, " ")</f>
        <v>#REF!</v>
      </c>
      <c r="P426" s="107">
        <v>47286.6</v>
      </c>
      <c r="Q426" s="8">
        <v>268</v>
      </c>
      <c r="R426" s="20">
        <v>149.94999999999999</v>
      </c>
      <c r="S426" s="15">
        <v>59</v>
      </c>
      <c r="T426" s="15">
        <v>121</v>
      </c>
      <c r="U426" s="15">
        <v>111</v>
      </c>
      <c r="V426" s="13" t="s">
        <v>1578</v>
      </c>
      <c r="W426" s="20"/>
      <c r="X426" s="20"/>
      <c r="Y426" s="20"/>
      <c r="Z426" s="20"/>
      <c r="AA426" s="15">
        <f t="shared" si="308"/>
        <v>111</v>
      </c>
      <c r="AB426" s="15">
        <v>0</v>
      </c>
      <c r="AC426" s="15">
        <v>0</v>
      </c>
      <c r="AD426" s="20">
        <f t="shared" si="310"/>
        <v>0</v>
      </c>
      <c r="AE426" s="15">
        <f>IF(Table1[[#This Row],[Sustainability Check 1 (2017-2018) Status]]="Continued", Table1[[#This Row],[Students Per Summer]], 0)</f>
        <v>0</v>
      </c>
      <c r="AF426" s="20">
        <f t="shared" si="311"/>
        <v>0</v>
      </c>
      <c r="AG426" s="15">
        <f>IF(Table1[[#This Row],[Sustainability Check 1 (2017-2018) Status]]="Continued", Table1[[#This Row],[Students Per Fall]], 0)</f>
        <v>0</v>
      </c>
      <c r="AH426" s="20">
        <f t="shared" si="312"/>
        <v>0</v>
      </c>
      <c r="AI426" s="15">
        <v>0</v>
      </c>
      <c r="AJ426" s="20">
        <f t="shared" si="313"/>
        <v>0</v>
      </c>
      <c r="AK426" s="15">
        <v>0</v>
      </c>
      <c r="AL426" s="20">
        <f t="shared" si="314"/>
        <v>0</v>
      </c>
      <c r="AM426" s="15">
        <v>0</v>
      </c>
      <c r="AN426" s="15">
        <v>0</v>
      </c>
      <c r="AO426" s="15">
        <v>0</v>
      </c>
      <c r="AP426" s="15">
        <v>0</v>
      </c>
      <c r="AQ426" s="15">
        <v>0</v>
      </c>
      <c r="AR426" s="15">
        <v>0</v>
      </c>
      <c r="AS426" s="15">
        <v>0</v>
      </c>
      <c r="AT426" s="15">
        <v>0</v>
      </c>
      <c r="AU426" s="15">
        <v>0</v>
      </c>
      <c r="AV426" s="15">
        <v>0</v>
      </c>
      <c r="AW426" s="15">
        <v>0</v>
      </c>
      <c r="AX426" s="15">
        <v>0</v>
      </c>
      <c r="AY426" s="15">
        <v>0</v>
      </c>
      <c r="AZ426" s="15">
        <v>0</v>
      </c>
      <c r="BA426" s="15">
        <v>0</v>
      </c>
      <c r="BB426" s="15">
        <v>0</v>
      </c>
      <c r="BC426" s="13" t="s">
        <v>145</v>
      </c>
      <c r="BD426" s="15">
        <v>0</v>
      </c>
      <c r="BE426" s="15">
        <v>0</v>
      </c>
      <c r="BF426" s="15">
        <v>0</v>
      </c>
      <c r="BG426" s="16">
        <f t="shared" si="309"/>
        <v>0</v>
      </c>
      <c r="BH426" s="15">
        <v>0</v>
      </c>
      <c r="BI426" s="15">
        <v>0</v>
      </c>
      <c r="BJ426" s="15">
        <v>0</v>
      </c>
      <c r="BK426" s="15">
        <v>0</v>
      </c>
      <c r="BL426" s="15">
        <v>0</v>
      </c>
      <c r="BM426" s="15">
        <v>0</v>
      </c>
      <c r="BN426" s="15">
        <v>0</v>
      </c>
      <c r="BO426" s="33">
        <f>Table1[[#This Row],[Summer 2018 Price Check]]*Table1[[#This Row],[Spring 2019 Students]]</f>
        <v>0</v>
      </c>
      <c r="BP426" s="16">
        <f t="shared" si="285"/>
        <v>0</v>
      </c>
      <c r="BQ426" s="20">
        <f t="shared" si="286"/>
        <v>0</v>
      </c>
      <c r="BR426" s="13" t="s">
        <v>145</v>
      </c>
      <c r="BS426" s="15">
        <v>0</v>
      </c>
      <c r="BT426" s="15">
        <v>0</v>
      </c>
      <c r="BU426" s="15">
        <v>0</v>
      </c>
      <c r="BV426" s="15">
        <v>0</v>
      </c>
      <c r="BW426" s="15">
        <v>0</v>
      </c>
      <c r="BX426" s="15">
        <v>0</v>
      </c>
      <c r="BY426" t="s">
        <v>1578</v>
      </c>
      <c r="BZ426" s="32">
        <f>IF(Table1[[#This Row],[Check 3 Status]]="Continued", Table1[[#This Row],[Check 3 Students Summer]], 0)</f>
        <v>0</v>
      </c>
      <c r="CA426" s="33">
        <f>Table1[[#This Row],[Check 3 Per Student Savings]]*BZ426</f>
        <v>0</v>
      </c>
      <c r="CB426" s="32">
        <f>IF(Table1[[#This Row],[Check 3 Status]]="Continued", Table1[[#This Row],[Check 3 Students Fall]], 0)</f>
        <v>0</v>
      </c>
      <c r="CC426" s="33">
        <f>Table1[[#This Row],[Check 3 Per Student Savings]]*CB426</f>
        <v>0</v>
      </c>
      <c r="CD426" s="15">
        <f>IF(Table1[[#This Row],[Check 3 Status]]="Continued", Table1[[#This Row],[Check 3 Students Spring]], 0)</f>
        <v>0</v>
      </c>
      <c r="CE426" s="20">
        <f>Table1[[#This Row],[Check 3 Per Student Savings]]*CD426</f>
        <v>0</v>
      </c>
      <c r="CF426" s="15">
        <f t="shared" si="315"/>
        <v>0</v>
      </c>
      <c r="CG426" s="20">
        <f t="shared" si="316"/>
        <v>0</v>
      </c>
      <c r="CH426" s="20" t="s">
        <v>145</v>
      </c>
      <c r="CI426" s="15">
        <v>0</v>
      </c>
      <c r="CJ426" s="15">
        <v>0</v>
      </c>
      <c r="CK426" s="15">
        <v>0</v>
      </c>
      <c r="CL426" s="15">
        <f t="shared" si="289"/>
        <v>0</v>
      </c>
      <c r="CM426" s="7">
        <v>199.95</v>
      </c>
      <c r="CN426" s="20">
        <f t="shared" si="290"/>
        <v>0</v>
      </c>
      <c r="CO426" s="15">
        <v>0</v>
      </c>
      <c r="CP426" s="20">
        <f>Table1[[#This Row],[Check 4 Per Student Savings]]*CO426</f>
        <v>0</v>
      </c>
      <c r="CQ426" s="15">
        <v>0</v>
      </c>
      <c r="CR426" s="20">
        <f>Table1[[#This Row],[Check 4 Per Student Savings]]*CQ426</f>
        <v>0</v>
      </c>
      <c r="CS426" s="15">
        <v>0</v>
      </c>
      <c r="CT426" s="20">
        <f>Table1[[#This Row],[Check 4 Per Student Savings]]*CS426</f>
        <v>0</v>
      </c>
      <c r="CU426" s="89">
        <f t="shared" si="291"/>
        <v>0</v>
      </c>
      <c r="CV426" s="20">
        <f t="shared" si="292"/>
        <v>0</v>
      </c>
      <c r="CW426" s="20" t="s">
        <v>145</v>
      </c>
      <c r="CX426" s="15">
        <v>59</v>
      </c>
      <c r="CY426" s="15">
        <v>121</v>
      </c>
      <c r="CZ426" s="15">
        <v>111</v>
      </c>
      <c r="DA426" s="15">
        <f t="shared" si="293"/>
        <v>291</v>
      </c>
      <c r="DB426" s="20">
        <v>199.95</v>
      </c>
      <c r="DC426" s="20">
        <f t="shared" si="294"/>
        <v>58185.45</v>
      </c>
      <c r="DD426" s="106" t="s">
        <v>1578</v>
      </c>
      <c r="DE426" s="15">
        <v>0</v>
      </c>
      <c r="DF426" s="20">
        <f>Table1[[#This Row],[Check 5 Per Student Savings]]*DE426</f>
        <v>0</v>
      </c>
      <c r="DG426" s="15">
        <f>IF(Table1[[#This Row],[Check 5 Status]]="Continued", Table1[[#This Row],[Check 5 Students Fall]], 0)</f>
        <v>121</v>
      </c>
      <c r="DH426" s="20">
        <f>Table1[[#This Row],[Check 5 Per Student Savings]]*DG426</f>
        <v>24193.949999999997</v>
      </c>
      <c r="DI426" s="15">
        <f>IF(Table1[[#This Row],[Check 5 Status]]="Continued", Table1[[#This Row],[Check 5 Students Spring]], 0)</f>
        <v>111</v>
      </c>
      <c r="DJ426" s="20">
        <f>Table1[[#This Row],[Check 5 Per Student Savings]]*DI426</f>
        <v>22194.449999999997</v>
      </c>
      <c r="DK426" s="15">
        <f t="shared" si="295"/>
        <v>232</v>
      </c>
      <c r="DL426" s="20">
        <f t="shared" si="296"/>
        <v>46388.399999999994</v>
      </c>
      <c r="DM426" s="20" t="s">
        <v>145</v>
      </c>
      <c r="DN426" s="15">
        <v>59</v>
      </c>
      <c r="DO426" s="15">
        <v>121</v>
      </c>
      <c r="DP426" s="15">
        <v>111</v>
      </c>
      <c r="DQ426" s="15">
        <f t="shared" si="297"/>
        <v>291</v>
      </c>
      <c r="DR426" s="20">
        <v>199.95</v>
      </c>
      <c r="DS426" s="20">
        <f t="shared" si="298"/>
        <v>58185.45</v>
      </c>
      <c r="DT426" s="106" t="s">
        <v>1578</v>
      </c>
      <c r="DU426" s="15">
        <f>IF(Table1[[#This Row],[Check 6 Status]]="Continued", Table1[[#This Row],[Check 6 Students Summer]], 0)</f>
        <v>59</v>
      </c>
      <c r="DV426" s="20">
        <f>Table1[[#This Row],[Check 6 Per Student Savings]]*DU426</f>
        <v>11797.05</v>
      </c>
      <c r="DW426" s="15">
        <f>IF(Table1[[#This Row],[Check 6 Status]]="Continued", Table1[[#This Row],[Check 6 Students Fall]], 0)</f>
        <v>121</v>
      </c>
      <c r="DX426" s="20">
        <f>Table1[[#This Row],[Check 6 Per Student Savings]]*DW426</f>
        <v>24193.949999999997</v>
      </c>
      <c r="DY426" s="15">
        <f>IF(Table1[[#This Row],[Check 6 Status]]="Continued", Table1[[#This Row],[Check 6 Students Spring]], 0)</f>
        <v>111</v>
      </c>
      <c r="DZ426" s="20">
        <f>Table1[[#This Row],[Check 6 Per Student Savings]]*DY426</f>
        <v>22194.449999999997</v>
      </c>
      <c r="EA426" s="15">
        <f t="shared" si="299"/>
        <v>291</v>
      </c>
      <c r="EB426" s="20">
        <f t="shared" si="300"/>
        <v>58185.45</v>
      </c>
      <c r="EC426"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523</v>
      </c>
      <c r="ED426"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104573.84999999999</v>
      </c>
      <c r="EE426" s="30">
        <f>Table1[[#This Row],[Grand Total Savings]]/Table1[[#This Row],[Total Award]]</f>
        <v>4.3572437499999994</v>
      </c>
      <c r="EF426" s="20"/>
      <c r="EH426" s="20"/>
      <c r="EJ426" s="13"/>
      <c r="EK426" s="13"/>
      <c r="EL426" s="13"/>
      <c r="EY426" s="15"/>
      <c r="EZ426" s="20"/>
      <c r="FA426" s="15"/>
      <c r="FC426" s="13"/>
      <c r="FD426" s="13"/>
      <c r="FE426" s="13"/>
    </row>
    <row r="427" spans="1:161" ht="16.5" thickTop="1" thickBot="1" x14ac:dyDescent="0.3">
      <c r="A427" s="116">
        <v>551</v>
      </c>
      <c r="B427" s="70" t="s">
        <v>1694</v>
      </c>
      <c r="C427" s="23" t="s">
        <v>1</v>
      </c>
      <c r="D427" s="71" t="s">
        <v>134</v>
      </c>
      <c r="E427" t="s">
        <v>279</v>
      </c>
      <c r="F427" s="94">
        <v>11000</v>
      </c>
      <c r="G427" s="106" t="s">
        <v>1578</v>
      </c>
      <c r="H427" t="s">
        <v>681</v>
      </c>
      <c r="I427" t="s">
        <v>682</v>
      </c>
      <c r="J427" s="28" t="s">
        <v>1701</v>
      </c>
      <c r="K427" t="s">
        <v>1702</v>
      </c>
      <c r="L427" s="28" t="s">
        <v>317</v>
      </c>
      <c r="M427" s="13" t="e">
        <f>_xlfn.XLOOKUP(Table1[[#This Row],[Grant '#]],#REF!,#REF!, " ")</f>
        <v>#REF!</v>
      </c>
      <c r="N427" s="13" t="e">
        <f>_xlfn.XLOOKUP(Table1[[#This Row],[Grant '#]],#REF!,#REF!, " ")</f>
        <v>#REF!</v>
      </c>
      <c r="O427" s="13" t="e">
        <f>_xlfn.XLOOKUP(Table1[[#This Row],[Grant '#]],#REF!,#REF!, " ")</f>
        <v>#REF!</v>
      </c>
      <c r="P427" s="107">
        <v>14190</v>
      </c>
      <c r="Q427" s="8">
        <v>110</v>
      </c>
      <c r="R427" s="20">
        <v>129</v>
      </c>
      <c r="S427" s="15">
        <v>38</v>
      </c>
      <c r="T427" s="15">
        <v>38</v>
      </c>
      <c r="U427" s="15">
        <v>38</v>
      </c>
      <c r="V427" s="13" t="s">
        <v>1578</v>
      </c>
      <c r="W427" s="20"/>
      <c r="X427" s="20"/>
      <c r="Y427" s="20"/>
      <c r="Z427" s="20"/>
      <c r="AA427" s="15">
        <f t="shared" si="308"/>
        <v>38</v>
      </c>
      <c r="AB427" s="15">
        <v>0</v>
      </c>
      <c r="AC427" s="15">
        <v>0</v>
      </c>
      <c r="AD427" s="20">
        <f t="shared" si="310"/>
        <v>0</v>
      </c>
      <c r="AE427" s="15">
        <f>IF(Table1[[#This Row],[Sustainability Check 1 (2017-2018) Status]]="Continued", Table1[[#This Row],[Students Per Summer]], 0)</f>
        <v>0</v>
      </c>
      <c r="AF427" s="20">
        <f t="shared" si="311"/>
        <v>0</v>
      </c>
      <c r="AG427" s="15">
        <f>IF(Table1[[#This Row],[Sustainability Check 1 (2017-2018) Status]]="Continued", Table1[[#This Row],[Students Per Fall]], 0)</f>
        <v>0</v>
      </c>
      <c r="AH427" s="20">
        <f t="shared" si="312"/>
        <v>0</v>
      </c>
      <c r="AI427" s="15">
        <v>0</v>
      </c>
      <c r="AJ427" s="20">
        <f t="shared" si="313"/>
        <v>0</v>
      </c>
      <c r="AK427" s="15">
        <v>0</v>
      </c>
      <c r="AL427" s="20">
        <f t="shared" si="314"/>
        <v>0</v>
      </c>
      <c r="AM427" s="15">
        <v>0</v>
      </c>
      <c r="AN427" s="15">
        <v>0</v>
      </c>
      <c r="AO427" s="15">
        <v>0</v>
      </c>
      <c r="AP427" s="15">
        <v>0</v>
      </c>
      <c r="AQ427" s="15">
        <v>0</v>
      </c>
      <c r="AR427" s="15">
        <v>0</v>
      </c>
      <c r="AS427" s="15">
        <v>0</v>
      </c>
      <c r="AT427" s="15">
        <v>0</v>
      </c>
      <c r="AU427" s="15">
        <v>0</v>
      </c>
      <c r="AV427" s="15">
        <v>0</v>
      </c>
      <c r="AW427" s="15">
        <v>0</v>
      </c>
      <c r="AX427" s="15">
        <v>0</v>
      </c>
      <c r="AY427" s="15">
        <v>0</v>
      </c>
      <c r="AZ427" s="15">
        <v>0</v>
      </c>
      <c r="BA427" s="15">
        <v>0</v>
      </c>
      <c r="BB427" s="15">
        <v>0</v>
      </c>
      <c r="BC427" s="13" t="s">
        <v>145</v>
      </c>
      <c r="BD427" s="15">
        <v>0</v>
      </c>
      <c r="BE427" s="15">
        <v>0</v>
      </c>
      <c r="BF427" s="15">
        <v>0</v>
      </c>
      <c r="BG427" s="16">
        <f t="shared" si="309"/>
        <v>0</v>
      </c>
      <c r="BH427" s="15">
        <v>0</v>
      </c>
      <c r="BI427" s="15">
        <v>0</v>
      </c>
      <c r="BJ427" s="15">
        <v>0</v>
      </c>
      <c r="BK427" s="15">
        <v>0</v>
      </c>
      <c r="BL427" s="15">
        <v>0</v>
      </c>
      <c r="BM427" s="15">
        <v>0</v>
      </c>
      <c r="BN427" s="15">
        <v>0</v>
      </c>
      <c r="BO427" s="33">
        <f>Table1[[#This Row],[Summer 2018 Price Check]]*Table1[[#This Row],[Spring 2019 Students]]</f>
        <v>0</v>
      </c>
      <c r="BP427" s="16">
        <f t="shared" si="285"/>
        <v>0</v>
      </c>
      <c r="BQ427" s="20">
        <f t="shared" si="286"/>
        <v>0</v>
      </c>
      <c r="BR427" s="13" t="s">
        <v>145</v>
      </c>
      <c r="BS427" s="15">
        <v>0</v>
      </c>
      <c r="BT427" s="15">
        <v>0</v>
      </c>
      <c r="BU427" s="15">
        <v>0</v>
      </c>
      <c r="BV427" s="15">
        <v>0</v>
      </c>
      <c r="BW427" s="15">
        <v>0</v>
      </c>
      <c r="BX427" s="15">
        <v>0</v>
      </c>
      <c r="BY427" t="s">
        <v>1578</v>
      </c>
      <c r="BZ427" s="32">
        <f>IF(Table1[[#This Row],[Check 3 Status]]="Continued", Table1[[#This Row],[Check 3 Students Summer]], 0)</f>
        <v>0</v>
      </c>
      <c r="CA427" s="33">
        <f>Table1[[#This Row],[Check 3 Per Student Savings]]*BZ427</f>
        <v>0</v>
      </c>
      <c r="CB427" s="32">
        <f>IF(Table1[[#This Row],[Check 3 Status]]="Continued", Table1[[#This Row],[Check 3 Students Fall]], 0)</f>
        <v>0</v>
      </c>
      <c r="CC427" s="33">
        <f>Table1[[#This Row],[Check 3 Per Student Savings]]*CB427</f>
        <v>0</v>
      </c>
      <c r="CD427" s="15">
        <f>IF(Table1[[#This Row],[Check 3 Status]]="Continued", Table1[[#This Row],[Check 3 Students Spring]], 0)</f>
        <v>0</v>
      </c>
      <c r="CE427" s="20">
        <f>Table1[[#This Row],[Check 3 Per Student Savings]]*CD427</f>
        <v>0</v>
      </c>
      <c r="CF427" s="15">
        <f t="shared" si="315"/>
        <v>0</v>
      </c>
      <c r="CG427" s="20">
        <f t="shared" si="316"/>
        <v>0</v>
      </c>
      <c r="CH427" s="20" t="s">
        <v>145</v>
      </c>
      <c r="CI427" s="15">
        <v>0</v>
      </c>
      <c r="CJ427" s="15">
        <v>0</v>
      </c>
      <c r="CK427" s="15">
        <v>0</v>
      </c>
      <c r="CL427" s="15">
        <f t="shared" si="289"/>
        <v>0</v>
      </c>
      <c r="CM427" s="7">
        <v>129</v>
      </c>
      <c r="CN427" s="20">
        <f t="shared" si="290"/>
        <v>0</v>
      </c>
      <c r="CO427" s="15">
        <v>0</v>
      </c>
      <c r="CP427" s="20">
        <f>Table1[[#This Row],[Check 4 Per Student Savings]]*CO427</f>
        <v>0</v>
      </c>
      <c r="CQ427" s="15">
        <v>0</v>
      </c>
      <c r="CR427" s="20">
        <f>Table1[[#This Row],[Check 4 Per Student Savings]]*CQ427</f>
        <v>0</v>
      </c>
      <c r="CS427" s="15">
        <v>0</v>
      </c>
      <c r="CT427" s="20">
        <f>Table1[[#This Row],[Check 4 Per Student Savings]]*CS427</f>
        <v>0</v>
      </c>
      <c r="CU427" s="89">
        <f t="shared" si="291"/>
        <v>0</v>
      </c>
      <c r="CV427" s="20">
        <f t="shared" si="292"/>
        <v>0</v>
      </c>
      <c r="CW427" s="20" t="s">
        <v>145</v>
      </c>
      <c r="CX427" s="15">
        <v>38</v>
      </c>
      <c r="CY427" s="15">
        <v>38</v>
      </c>
      <c r="CZ427" s="15">
        <v>38</v>
      </c>
      <c r="DA427" s="15">
        <f t="shared" si="293"/>
        <v>114</v>
      </c>
      <c r="DB427" s="20">
        <v>129</v>
      </c>
      <c r="DC427" s="20">
        <f t="shared" si="294"/>
        <v>14706</v>
      </c>
      <c r="DD427" s="106" t="s">
        <v>1578</v>
      </c>
      <c r="DE427" s="15">
        <v>0</v>
      </c>
      <c r="DF427" s="20">
        <f>Table1[[#This Row],[Check 5 Per Student Savings]]*DE427</f>
        <v>0</v>
      </c>
      <c r="DG427" s="15">
        <f>IF(Table1[[#This Row],[Check 5 Status]]="Continued", Table1[[#This Row],[Check 5 Students Fall]], 0)</f>
        <v>38</v>
      </c>
      <c r="DH427" s="20">
        <f>Table1[[#This Row],[Check 5 Per Student Savings]]*DG427</f>
        <v>4902</v>
      </c>
      <c r="DI427" s="15">
        <f>IF(Table1[[#This Row],[Check 5 Status]]="Continued", Table1[[#This Row],[Check 5 Students Spring]], 0)</f>
        <v>38</v>
      </c>
      <c r="DJ427" s="20">
        <f>Table1[[#This Row],[Check 5 Per Student Savings]]*DI427</f>
        <v>4902</v>
      </c>
      <c r="DK427" s="15">
        <f t="shared" si="295"/>
        <v>76</v>
      </c>
      <c r="DL427" s="20">
        <f t="shared" si="296"/>
        <v>9804</v>
      </c>
      <c r="DM427" s="20" t="s">
        <v>145</v>
      </c>
      <c r="DN427" s="15">
        <v>38</v>
      </c>
      <c r="DO427" s="15">
        <v>38</v>
      </c>
      <c r="DP427" s="15">
        <v>38</v>
      </c>
      <c r="DQ427" s="15">
        <f t="shared" si="297"/>
        <v>114</v>
      </c>
      <c r="DR427" s="20">
        <v>129</v>
      </c>
      <c r="DS427" s="20">
        <f t="shared" si="298"/>
        <v>14706</v>
      </c>
      <c r="DT427" s="106" t="s">
        <v>1578</v>
      </c>
      <c r="DU427" s="15">
        <f>IF(Table1[[#This Row],[Check 6 Status]]="Continued", Table1[[#This Row],[Check 6 Students Summer]], 0)</f>
        <v>38</v>
      </c>
      <c r="DV427" s="20">
        <f>Table1[[#This Row],[Check 6 Per Student Savings]]*DU427</f>
        <v>4902</v>
      </c>
      <c r="DW427" s="15">
        <f>IF(Table1[[#This Row],[Check 6 Status]]="Continued", Table1[[#This Row],[Check 6 Students Fall]], 0)</f>
        <v>38</v>
      </c>
      <c r="DX427" s="20">
        <f>Table1[[#This Row],[Check 6 Per Student Savings]]*DW427</f>
        <v>4902</v>
      </c>
      <c r="DY427" s="15">
        <f>IF(Table1[[#This Row],[Check 6 Status]]="Continued", Table1[[#This Row],[Check 6 Students Spring]], 0)</f>
        <v>38</v>
      </c>
      <c r="DZ427" s="20">
        <f>Table1[[#This Row],[Check 6 Per Student Savings]]*DY427</f>
        <v>4902</v>
      </c>
      <c r="EA427" s="15">
        <f t="shared" si="299"/>
        <v>114</v>
      </c>
      <c r="EB427" s="20">
        <f t="shared" si="300"/>
        <v>14706</v>
      </c>
      <c r="EC427"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190</v>
      </c>
      <c r="ED427"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24510</v>
      </c>
      <c r="EE427" s="30">
        <f>Table1[[#This Row],[Grand Total Savings]]/Table1[[#This Row],[Total Award]]</f>
        <v>2.228181818181818</v>
      </c>
      <c r="EF427" s="20"/>
      <c r="EH427" s="20"/>
      <c r="EJ427" s="13"/>
      <c r="EK427" s="13"/>
      <c r="EL427" s="13"/>
      <c r="EY427" s="15"/>
      <c r="EZ427" s="20"/>
      <c r="FA427" s="15"/>
      <c r="FC427" s="13"/>
      <c r="FD427" s="13"/>
      <c r="FE427" s="13"/>
    </row>
    <row r="428" spans="1:161" ht="16.5" thickTop="1" thickBot="1" x14ac:dyDescent="0.3">
      <c r="A428" s="116">
        <v>552</v>
      </c>
      <c r="B428" s="70" t="s">
        <v>1694</v>
      </c>
      <c r="C428" s="23" t="s">
        <v>1</v>
      </c>
      <c r="D428" s="71" t="s">
        <v>134</v>
      </c>
      <c r="E428" t="s">
        <v>544</v>
      </c>
      <c r="F428" s="94">
        <v>7000</v>
      </c>
      <c r="G428" s="106" t="s">
        <v>1578</v>
      </c>
      <c r="H428" t="s">
        <v>1703</v>
      </c>
      <c r="I428" t="s">
        <v>1704</v>
      </c>
      <c r="J428" s="28" t="s">
        <v>1071</v>
      </c>
      <c r="K428" t="s">
        <v>1705</v>
      </c>
      <c r="L428" s="28" t="s">
        <v>317</v>
      </c>
      <c r="M428" s="13" t="e" cm="1">
        <f t="array" ref="M428">_xlfn.XLOOKUP(Table1[[#This Row],[Grant '#]],#REF!,#REF!, "Not Found")</f>
        <v>#REF!</v>
      </c>
      <c r="N428" s="13" t="e" cm="1">
        <f t="array" ref="N428">_xlfn.XLOOKUP(Table1[[#This Row],[Grant '#]],#REF!,#REF!, "Not Found")</f>
        <v>#REF!</v>
      </c>
      <c r="O428" s="13" t="e" cm="1">
        <f t="array" ref="O428">_xlfn.XLOOKUP(Table1[[#This Row],[Grant '#]],#REF!,#REF!, "Not Found")</f>
        <v>#REF!</v>
      </c>
      <c r="P428" s="107">
        <v>60652.81</v>
      </c>
      <c r="Q428" s="8">
        <v>238.8</v>
      </c>
      <c r="R428" s="20">
        <v>253.99</v>
      </c>
      <c r="S428" s="15">
        <v>57.449999999999996</v>
      </c>
      <c r="T428" s="15">
        <v>95.75</v>
      </c>
      <c r="U428" s="15">
        <v>85.6</v>
      </c>
      <c r="V428" s="13" t="s">
        <v>1578</v>
      </c>
      <c r="W428" s="20"/>
      <c r="X428" s="20"/>
      <c r="Y428" s="20"/>
      <c r="Z428" s="20"/>
      <c r="AA428" s="15">
        <f t="shared" si="308"/>
        <v>85.6</v>
      </c>
      <c r="AB428" s="15">
        <v>0</v>
      </c>
      <c r="AC428" s="15">
        <v>0</v>
      </c>
      <c r="AD428" s="20">
        <f t="shared" si="310"/>
        <v>0</v>
      </c>
      <c r="AE428" s="15">
        <f>IF(Table1[[#This Row],[Sustainability Check 1 (2017-2018) Status]]="Continued", Table1[[#This Row],[Students Per Summer]], 0)</f>
        <v>0</v>
      </c>
      <c r="AF428" s="20">
        <f t="shared" si="311"/>
        <v>0</v>
      </c>
      <c r="AG428" s="15">
        <f>IF(Table1[[#This Row],[Sustainability Check 1 (2017-2018) Status]]="Continued", Table1[[#This Row],[Students Per Fall]], 0)</f>
        <v>0</v>
      </c>
      <c r="AH428" s="20">
        <f t="shared" si="312"/>
        <v>0</v>
      </c>
      <c r="AI428" s="15">
        <v>0</v>
      </c>
      <c r="AJ428" s="20">
        <f t="shared" si="313"/>
        <v>0</v>
      </c>
      <c r="AK428" s="15">
        <v>0</v>
      </c>
      <c r="AL428" s="20">
        <f t="shared" si="314"/>
        <v>0</v>
      </c>
      <c r="AM428" s="15">
        <v>0</v>
      </c>
      <c r="AN428" s="15">
        <v>0</v>
      </c>
      <c r="AO428" s="15">
        <v>0</v>
      </c>
      <c r="AP428" s="15">
        <v>0</v>
      </c>
      <c r="AQ428" s="15">
        <v>0</v>
      </c>
      <c r="AR428" s="15">
        <v>0</v>
      </c>
      <c r="AS428" s="15">
        <v>0</v>
      </c>
      <c r="AT428" s="15">
        <v>0</v>
      </c>
      <c r="AU428" s="15">
        <v>0</v>
      </c>
      <c r="AV428" s="15">
        <v>0</v>
      </c>
      <c r="AW428" s="15">
        <v>0</v>
      </c>
      <c r="AX428" s="15">
        <v>0</v>
      </c>
      <c r="AY428" s="15">
        <v>0</v>
      </c>
      <c r="AZ428" s="15">
        <v>0</v>
      </c>
      <c r="BA428" s="15">
        <v>0</v>
      </c>
      <c r="BB428" s="15">
        <v>0</v>
      </c>
      <c r="BC428" s="13" t="s">
        <v>145</v>
      </c>
      <c r="BD428" s="15">
        <v>0</v>
      </c>
      <c r="BE428" s="15">
        <v>0</v>
      </c>
      <c r="BF428" s="15">
        <v>0</v>
      </c>
      <c r="BG428" s="16">
        <f t="shared" si="309"/>
        <v>0</v>
      </c>
      <c r="BH428" s="15">
        <v>0</v>
      </c>
      <c r="BI428" s="15">
        <v>0</v>
      </c>
      <c r="BJ428" s="15">
        <v>0</v>
      </c>
      <c r="BK428" s="15">
        <v>0</v>
      </c>
      <c r="BL428" s="15">
        <v>0</v>
      </c>
      <c r="BM428" s="15">
        <v>0</v>
      </c>
      <c r="BN428" s="15">
        <v>0</v>
      </c>
      <c r="BO428" s="33">
        <f>Table1[[#This Row],[Summer 2018 Price Check]]*Table1[[#This Row],[Spring 2019 Students]]</f>
        <v>0</v>
      </c>
      <c r="BP428" s="16">
        <f t="shared" si="285"/>
        <v>0</v>
      </c>
      <c r="BQ428" s="20">
        <f t="shared" si="286"/>
        <v>0</v>
      </c>
      <c r="BR428" s="13" t="s">
        <v>145</v>
      </c>
      <c r="BS428" s="15">
        <v>0</v>
      </c>
      <c r="BT428" s="15">
        <v>0</v>
      </c>
      <c r="BU428" s="15">
        <v>0</v>
      </c>
      <c r="BV428" s="15">
        <v>0</v>
      </c>
      <c r="BW428" s="15">
        <v>0</v>
      </c>
      <c r="BX428" s="15">
        <v>0</v>
      </c>
      <c r="BY428" t="s">
        <v>1578</v>
      </c>
      <c r="BZ428" s="32">
        <f>IF(Table1[[#This Row],[Check 3 Status]]="Continued", Table1[[#This Row],[Check 3 Students Summer]], 0)</f>
        <v>0</v>
      </c>
      <c r="CA428" s="33">
        <f>Table1[[#This Row],[Check 3 Per Student Savings]]*BZ428</f>
        <v>0</v>
      </c>
      <c r="CB428" s="32">
        <f>IF(Table1[[#This Row],[Check 3 Status]]="Continued", Table1[[#This Row],[Check 3 Students Fall]], 0)</f>
        <v>0</v>
      </c>
      <c r="CC428" s="33">
        <f>Table1[[#This Row],[Check 3 Per Student Savings]]*CB428</f>
        <v>0</v>
      </c>
      <c r="CD428" s="15">
        <f>IF(Table1[[#This Row],[Check 3 Status]]="Continued", Table1[[#This Row],[Check 3 Students Spring]], 0)</f>
        <v>0</v>
      </c>
      <c r="CE428" s="20">
        <f>Table1[[#This Row],[Check 3 Per Student Savings]]*CD428</f>
        <v>0</v>
      </c>
      <c r="CF428" s="15">
        <f t="shared" si="315"/>
        <v>0</v>
      </c>
      <c r="CG428" s="20">
        <f t="shared" si="316"/>
        <v>0</v>
      </c>
      <c r="CH428" s="20" t="s">
        <v>145</v>
      </c>
      <c r="CI428" s="15">
        <v>0</v>
      </c>
      <c r="CJ428" s="15">
        <v>0</v>
      </c>
      <c r="CK428" s="15">
        <v>0</v>
      </c>
      <c r="CL428" s="15">
        <f t="shared" si="289"/>
        <v>0</v>
      </c>
      <c r="CM428" s="7">
        <v>253.99</v>
      </c>
      <c r="CN428" s="20">
        <f t="shared" si="290"/>
        <v>0</v>
      </c>
      <c r="CO428" s="15">
        <v>0</v>
      </c>
      <c r="CP428" s="20">
        <f>Table1[[#This Row],[Check 4 Per Student Savings]]*CO428</f>
        <v>0</v>
      </c>
      <c r="CQ428" s="15">
        <v>0</v>
      </c>
      <c r="CR428" s="20">
        <f>Table1[[#This Row],[Check 4 Per Student Savings]]*CQ428</f>
        <v>0</v>
      </c>
      <c r="CS428" s="15">
        <v>0</v>
      </c>
      <c r="CT428" s="20">
        <f>Table1[[#This Row],[Check 4 Per Student Savings]]*CS428</f>
        <v>0</v>
      </c>
      <c r="CU428" s="89">
        <f t="shared" si="291"/>
        <v>0</v>
      </c>
      <c r="CV428" s="20">
        <f t="shared" si="292"/>
        <v>0</v>
      </c>
      <c r="CW428" s="20" t="s">
        <v>156</v>
      </c>
      <c r="CX428" s="15">
        <v>57.449999999999996</v>
      </c>
      <c r="CY428" s="15">
        <v>95.75</v>
      </c>
      <c r="CZ428" s="15">
        <v>85.6</v>
      </c>
      <c r="DA428" s="15">
        <f t="shared" si="293"/>
        <v>238.79999999999998</v>
      </c>
      <c r="DB428" s="20">
        <v>253.99</v>
      </c>
      <c r="DC428" s="20">
        <f t="shared" si="294"/>
        <v>60652.811999999998</v>
      </c>
      <c r="DD428" s="106" t="s">
        <v>1578</v>
      </c>
      <c r="DE428" s="15">
        <v>0</v>
      </c>
      <c r="DF428" s="20">
        <f>Table1[[#This Row],[Check 5 Per Student Savings]]*DE428</f>
        <v>0</v>
      </c>
      <c r="DG428" s="15">
        <f>IF(Table1[[#This Row],[Check 5 Status]]="Continued", Table1[[#This Row],[Check 5 Students Fall]], 0)</f>
        <v>0</v>
      </c>
      <c r="DH428" s="20">
        <f>Table1[[#This Row],[Check 5 Per Student Savings]]*DG428</f>
        <v>0</v>
      </c>
      <c r="DI428" s="15">
        <f>IF(Table1[[#This Row],[Check 5 Status]]="Continued", Table1[[#This Row],[Check 5 Students Spring]], 0)</f>
        <v>0</v>
      </c>
      <c r="DJ428" s="20">
        <f>Table1[[#This Row],[Check 5 Per Student Savings]]*DI428</f>
        <v>0</v>
      </c>
      <c r="DK428" s="15">
        <f t="shared" si="295"/>
        <v>0</v>
      </c>
      <c r="DL428" s="20">
        <f t="shared" si="296"/>
        <v>0</v>
      </c>
      <c r="DM428" s="20" t="s">
        <v>156</v>
      </c>
      <c r="DN428" s="15">
        <v>57.449999999999996</v>
      </c>
      <c r="DO428" s="15">
        <v>95.75</v>
      </c>
      <c r="DP428" s="15">
        <v>85.6</v>
      </c>
      <c r="DQ428" s="15">
        <f t="shared" si="297"/>
        <v>238.79999999999998</v>
      </c>
      <c r="DR428" s="20">
        <v>253.99</v>
      </c>
      <c r="DS428" s="20">
        <f t="shared" si="298"/>
        <v>60652.811999999998</v>
      </c>
      <c r="DT428" s="106" t="s">
        <v>1578</v>
      </c>
      <c r="DU428" s="15">
        <f>IF(Table1[[#This Row],[Check 6 Status]]="Continued", Table1[[#This Row],[Check 6 Students Summer]], 0)</f>
        <v>0</v>
      </c>
      <c r="DV428" s="20">
        <f>Table1[[#This Row],[Check 6 Per Student Savings]]*DU428</f>
        <v>0</v>
      </c>
      <c r="DW428" s="15">
        <f>IF(Table1[[#This Row],[Check 6 Status]]="Continued", Table1[[#This Row],[Check 6 Students Fall]], 0)</f>
        <v>0</v>
      </c>
      <c r="DX428" s="20">
        <f>Table1[[#This Row],[Check 6 Per Student Savings]]*DW428</f>
        <v>0</v>
      </c>
      <c r="DY428" s="15">
        <f>IF(Table1[[#This Row],[Check 6 Status]]="Continued", Table1[[#This Row],[Check 6 Students Spring]], 0)</f>
        <v>0</v>
      </c>
      <c r="DZ428" s="20">
        <f>Table1[[#This Row],[Check 6 Per Student Savings]]*DY428</f>
        <v>0</v>
      </c>
      <c r="EA428" s="15">
        <f t="shared" si="299"/>
        <v>0</v>
      </c>
      <c r="EB428" s="20">
        <f t="shared" si="300"/>
        <v>0</v>
      </c>
      <c r="EC428"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428"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428" s="30">
        <f>Table1[[#This Row],[Grand Total Savings]]/Table1[[#This Row],[Total Award]]</f>
        <v>0</v>
      </c>
      <c r="EF428" s="20"/>
      <c r="EH428" s="20"/>
      <c r="EJ428" s="13"/>
      <c r="EK428" s="13"/>
      <c r="EL428" s="13"/>
      <c r="EY428" s="15"/>
      <c r="EZ428" s="20"/>
      <c r="FA428" s="15"/>
      <c r="FC428" s="13"/>
      <c r="FD428" s="13"/>
      <c r="FE428" s="13"/>
    </row>
    <row r="429" spans="1:161" ht="16.5" thickTop="1" thickBot="1" x14ac:dyDescent="0.3">
      <c r="A429" s="116">
        <v>553</v>
      </c>
      <c r="B429" s="70" t="s">
        <v>1694</v>
      </c>
      <c r="C429" s="23" t="s">
        <v>1</v>
      </c>
      <c r="D429" s="71" t="s">
        <v>134</v>
      </c>
      <c r="E429" t="s">
        <v>219</v>
      </c>
      <c r="F429" s="121">
        <v>25500</v>
      </c>
      <c r="G429" s="114" t="s">
        <v>1706</v>
      </c>
      <c r="H429" t="s">
        <v>1707</v>
      </c>
      <c r="I429" t="s">
        <v>1708</v>
      </c>
      <c r="J429" s="28" t="s">
        <v>1709</v>
      </c>
      <c r="K429" t="s">
        <v>1710</v>
      </c>
      <c r="L429" s="28" t="s">
        <v>169</v>
      </c>
      <c r="M429" s="13" t="e" cm="1">
        <f t="array" ref="M429">_xlfn.XLOOKUP(Table1[[#This Row],[Grant '#]],#REF!,#REF!, "Not Found")</f>
        <v>#REF!</v>
      </c>
      <c r="N429" s="13" t="e" cm="1">
        <f t="array" ref="N429">_xlfn.XLOOKUP(Table1[[#This Row],[Grant '#]],#REF!,#REF!, "Not Found")</f>
        <v>#REF!</v>
      </c>
      <c r="O429" s="13" t="e" cm="1">
        <f t="array" ref="O429">_xlfn.XLOOKUP(Table1[[#This Row],[Grant '#]],#REF!,#REF!, "Not Found")</f>
        <v>#REF!</v>
      </c>
      <c r="P429" s="107">
        <v>10623.75</v>
      </c>
      <c r="Q429" s="8">
        <v>294</v>
      </c>
      <c r="R429" s="20">
        <v>35.412500000000001</v>
      </c>
      <c r="S429" s="15">
        <v>87</v>
      </c>
      <c r="T429" s="15">
        <v>18</v>
      </c>
      <c r="U429" s="15">
        <v>159</v>
      </c>
      <c r="V429" s="13" t="s">
        <v>1578</v>
      </c>
      <c r="W429" s="20"/>
      <c r="X429" s="20"/>
      <c r="Y429" s="20"/>
      <c r="Z429" s="20"/>
      <c r="AA429" s="15">
        <f t="shared" si="308"/>
        <v>159</v>
      </c>
      <c r="AB429" s="15">
        <v>0</v>
      </c>
      <c r="AC429" s="15">
        <v>0</v>
      </c>
      <c r="AD429" s="20">
        <f t="shared" si="310"/>
        <v>0</v>
      </c>
      <c r="AE429" s="15">
        <f>IF(Table1[[#This Row],[Sustainability Check 1 (2017-2018) Status]]="Continued", Table1[[#This Row],[Students Per Summer]], 0)</f>
        <v>0</v>
      </c>
      <c r="AF429" s="20">
        <f t="shared" si="311"/>
        <v>0</v>
      </c>
      <c r="AG429" s="15">
        <f>IF(Table1[[#This Row],[Sustainability Check 1 (2017-2018) Status]]="Continued", Table1[[#This Row],[Students Per Fall]], 0)</f>
        <v>0</v>
      </c>
      <c r="AH429" s="20">
        <f t="shared" si="312"/>
        <v>0</v>
      </c>
      <c r="AI429" s="15">
        <v>0</v>
      </c>
      <c r="AJ429" s="20">
        <f t="shared" si="313"/>
        <v>0</v>
      </c>
      <c r="AK429" s="15">
        <v>0</v>
      </c>
      <c r="AL429" s="20">
        <f t="shared" si="314"/>
        <v>0</v>
      </c>
      <c r="AM429" s="15">
        <v>0</v>
      </c>
      <c r="AN429" s="15">
        <v>0</v>
      </c>
      <c r="AO429" s="15">
        <v>0</v>
      </c>
      <c r="AP429" s="15">
        <v>0</v>
      </c>
      <c r="AQ429" s="15">
        <v>0</v>
      </c>
      <c r="AR429" s="15">
        <v>0</v>
      </c>
      <c r="AS429" s="15">
        <v>0</v>
      </c>
      <c r="AT429" s="15">
        <v>0</v>
      </c>
      <c r="AU429" s="15">
        <v>0</v>
      </c>
      <c r="AV429" s="15">
        <v>0</v>
      </c>
      <c r="AW429" s="15">
        <v>0</v>
      </c>
      <c r="AX429" s="15">
        <v>0</v>
      </c>
      <c r="AY429" s="15">
        <v>0</v>
      </c>
      <c r="AZ429" s="15">
        <v>0</v>
      </c>
      <c r="BA429" s="15">
        <v>0</v>
      </c>
      <c r="BB429" s="15">
        <v>0</v>
      </c>
      <c r="BC429" s="13" t="s">
        <v>145</v>
      </c>
      <c r="BD429" s="15">
        <v>0</v>
      </c>
      <c r="BE429" s="15">
        <v>0</v>
      </c>
      <c r="BF429" s="15">
        <v>0</v>
      </c>
      <c r="BG429" s="16">
        <f t="shared" si="309"/>
        <v>0</v>
      </c>
      <c r="BH429" s="15">
        <v>0</v>
      </c>
      <c r="BI429" s="15">
        <v>0</v>
      </c>
      <c r="BJ429" s="15">
        <v>0</v>
      </c>
      <c r="BK429" s="15">
        <v>0</v>
      </c>
      <c r="BL429" s="15">
        <v>0</v>
      </c>
      <c r="BM429" s="15">
        <v>0</v>
      </c>
      <c r="BN429" s="15">
        <v>0</v>
      </c>
      <c r="BO429" s="33">
        <f>Table1[[#This Row],[Summer 2018 Price Check]]*Table1[[#This Row],[Spring 2019 Students]]</f>
        <v>0</v>
      </c>
      <c r="BP429" s="16">
        <f t="shared" si="285"/>
        <v>0</v>
      </c>
      <c r="BQ429" s="20">
        <f t="shared" si="286"/>
        <v>0</v>
      </c>
      <c r="BR429" s="13" t="s">
        <v>145</v>
      </c>
      <c r="BS429" s="15">
        <v>0</v>
      </c>
      <c r="BT429" s="15">
        <v>0</v>
      </c>
      <c r="BU429" s="15">
        <v>0</v>
      </c>
      <c r="BV429" s="15">
        <v>0</v>
      </c>
      <c r="BW429" s="15">
        <v>0</v>
      </c>
      <c r="BX429" s="15">
        <v>0</v>
      </c>
      <c r="BY429" t="s">
        <v>1578</v>
      </c>
      <c r="BZ429" s="32">
        <f>IF(Table1[[#This Row],[Check 3 Status]]="Continued", Table1[[#This Row],[Check 3 Students Summer]], 0)</f>
        <v>0</v>
      </c>
      <c r="CA429" s="33">
        <f>Table1[[#This Row],[Check 3 Per Student Savings]]*BZ429</f>
        <v>0</v>
      </c>
      <c r="CB429" s="32">
        <f>IF(Table1[[#This Row],[Check 3 Status]]="Continued", Table1[[#This Row],[Check 3 Students Fall]], 0)</f>
        <v>0</v>
      </c>
      <c r="CC429" s="33">
        <f>Table1[[#This Row],[Check 3 Per Student Savings]]*CB429</f>
        <v>0</v>
      </c>
      <c r="CD429" s="15">
        <f>IF(Table1[[#This Row],[Check 3 Status]]="Continued", Table1[[#This Row],[Check 3 Students Spring]], 0)</f>
        <v>0</v>
      </c>
      <c r="CE429" s="20">
        <f>Table1[[#This Row],[Check 3 Per Student Savings]]*CD429</f>
        <v>0</v>
      </c>
      <c r="CF429" s="15">
        <f t="shared" si="315"/>
        <v>0</v>
      </c>
      <c r="CG429" s="20">
        <f t="shared" si="316"/>
        <v>0</v>
      </c>
      <c r="CH429" s="20" t="s">
        <v>145</v>
      </c>
      <c r="CI429" s="15">
        <v>0</v>
      </c>
      <c r="CJ429" s="15">
        <v>0</v>
      </c>
      <c r="CK429" s="15">
        <v>0</v>
      </c>
      <c r="CL429" s="15">
        <f t="shared" si="289"/>
        <v>0</v>
      </c>
      <c r="CM429" s="7">
        <v>141.65</v>
      </c>
      <c r="CN429" s="20">
        <f t="shared" si="290"/>
        <v>0</v>
      </c>
      <c r="CO429" s="15">
        <v>0</v>
      </c>
      <c r="CP429" s="20">
        <f>Table1[[#This Row],[Check 4 Per Student Savings]]*CO429</f>
        <v>0</v>
      </c>
      <c r="CQ429" s="15">
        <v>0</v>
      </c>
      <c r="CR429" s="20">
        <f>Table1[[#This Row],[Check 4 Per Student Savings]]*CQ429</f>
        <v>0</v>
      </c>
      <c r="CS429" s="15">
        <v>0</v>
      </c>
      <c r="CT429" s="20">
        <f>Table1[[#This Row],[Check 4 Per Student Savings]]*CS429</f>
        <v>0</v>
      </c>
      <c r="CU429" s="89">
        <f t="shared" si="291"/>
        <v>0</v>
      </c>
      <c r="CV429" s="20">
        <f t="shared" si="292"/>
        <v>0</v>
      </c>
      <c r="CW429" s="20" t="s">
        <v>145</v>
      </c>
      <c r="CX429" s="15">
        <v>87</v>
      </c>
      <c r="CY429" s="15">
        <v>18</v>
      </c>
      <c r="CZ429" s="15">
        <v>159</v>
      </c>
      <c r="DA429" s="15">
        <f t="shared" si="293"/>
        <v>264</v>
      </c>
      <c r="DB429" s="20">
        <v>141.65</v>
      </c>
      <c r="DC429" s="20">
        <f t="shared" si="294"/>
        <v>37395.599999999999</v>
      </c>
      <c r="DD429" s="106" t="s">
        <v>1578</v>
      </c>
      <c r="DE429" s="15">
        <v>0</v>
      </c>
      <c r="DF429" s="20">
        <f>Table1[[#This Row],[Check 5 Per Student Savings]]*DE429</f>
        <v>0</v>
      </c>
      <c r="DG429" s="15">
        <f>IF(Table1[[#This Row],[Check 5 Status]]="Continued", Table1[[#This Row],[Check 5 Students Fall]], 0)</f>
        <v>18</v>
      </c>
      <c r="DH429" s="20">
        <f>Table1[[#This Row],[Check 5 Per Student Savings]]*DG429</f>
        <v>2549.7000000000003</v>
      </c>
      <c r="DI429" s="15">
        <f>IF(Table1[[#This Row],[Check 5 Status]]="Continued", Table1[[#This Row],[Check 5 Students Spring]], 0)</f>
        <v>159</v>
      </c>
      <c r="DJ429" s="20">
        <f>Table1[[#This Row],[Check 5 Per Student Savings]]*DI429</f>
        <v>22522.350000000002</v>
      </c>
      <c r="DK429" s="15">
        <f t="shared" si="295"/>
        <v>177</v>
      </c>
      <c r="DL429" s="20">
        <f t="shared" si="296"/>
        <v>25072.050000000003</v>
      </c>
      <c r="DM429" s="20" t="s">
        <v>145</v>
      </c>
      <c r="DN429" s="15">
        <v>87</v>
      </c>
      <c r="DO429" s="15">
        <v>18</v>
      </c>
      <c r="DP429" s="15">
        <v>159</v>
      </c>
      <c r="DQ429" s="15">
        <f t="shared" si="297"/>
        <v>264</v>
      </c>
      <c r="DR429" s="20">
        <v>141.65</v>
      </c>
      <c r="DS429" s="20">
        <f t="shared" si="298"/>
        <v>37395.599999999999</v>
      </c>
      <c r="DT429" s="106" t="s">
        <v>1578</v>
      </c>
      <c r="DU429" s="15">
        <f>IF(Table1[[#This Row],[Check 6 Status]]="Continued", Table1[[#This Row],[Check 6 Students Summer]], 0)</f>
        <v>87</v>
      </c>
      <c r="DV429" s="20">
        <f>Table1[[#This Row],[Check 6 Per Student Savings]]*DU429</f>
        <v>12323.550000000001</v>
      </c>
      <c r="DW429" s="15">
        <f>IF(Table1[[#This Row],[Check 6 Status]]="Continued", Table1[[#This Row],[Check 6 Students Fall]], 0)</f>
        <v>18</v>
      </c>
      <c r="DX429" s="20">
        <f>Table1[[#This Row],[Check 6 Per Student Savings]]*DW429</f>
        <v>2549.7000000000003</v>
      </c>
      <c r="DY429" s="15">
        <f>IF(Table1[[#This Row],[Check 6 Status]]="Continued", Table1[[#This Row],[Check 6 Students Spring]], 0)</f>
        <v>159</v>
      </c>
      <c r="DZ429" s="20">
        <f>Table1[[#This Row],[Check 6 Per Student Savings]]*DY429</f>
        <v>22522.350000000002</v>
      </c>
      <c r="EA429" s="15">
        <f t="shared" si="299"/>
        <v>264</v>
      </c>
      <c r="EB429" s="20">
        <f t="shared" si="300"/>
        <v>37395.600000000006</v>
      </c>
      <c r="EC429"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441</v>
      </c>
      <c r="ED429"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62467.650000000009</v>
      </c>
      <c r="EE429" s="30">
        <f>Table1[[#This Row],[Grand Total Savings]]/Table1[[#This Row],[Total Award]]</f>
        <v>2.4497117647058828</v>
      </c>
      <c r="EF429" s="20"/>
      <c r="EH429" s="20"/>
      <c r="EJ429" s="13"/>
      <c r="EK429" s="13"/>
      <c r="EL429" s="13"/>
      <c r="EY429" s="15"/>
      <c r="EZ429" s="20"/>
      <c r="FA429" s="15"/>
      <c r="FC429" s="13"/>
      <c r="FD429" s="13"/>
      <c r="FE429" s="13"/>
    </row>
    <row r="430" spans="1:161" ht="16.5" thickTop="1" thickBot="1" x14ac:dyDescent="0.3">
      <c r="A430" s="116">
        <v>554</v>
      </c>
      <c r="B430" s="70" t="s">
        <v>1694</v>
      </c>
      <c r="C430" s="23" t="s">
        <v>1</v>
      </c>
      <c r="D430" s="71" t="s">
        <v>134</v>
      </c>
      <c r="E430" t="s">
        <v>324</v>
      </c>
      <c r="F430" s="94">
        <v>26400</v>
      </c>
      <c r="G430" s="106" t="s">
        <v>1578</v>
      </c>
      <c r="H430" t="s">
        <v>1711</v>
      </c>
      <c r="I430" t="s">
        <v>1712</v>
      </c>
      <c r="J430" s="28" t="s">
        <v>654</v>
      </c>
      <c r="K430" t="s">
        <v>1713</v>
      </c>
      <c r="L430" s="28" t="s">
        <v>216</v>
      </c>
      <c r="M430" s="13" t="e">
        <f>_xlfn.XLOOKUP(Table1[[#This Row],[Grant '#]],#REF!,#REF!, " ")</f>
        <v>#REF!</v>
      </c>
      <c r="N430" s="13" t="e">
        <f>_xlfn.XLOOKUP(Table1[[#This Row],[Grant '#]],#REF!,#REF!, " ")</f>
        <v>#REF!</v>
      </c>
      <c r="O430" s="13" t="e">
        <f>_xlfn.XLOOKUP(Table1[[#This Row],[Grant '#]],#REF!,#REF!, " ")</f>
        <v>#REF!</v>
      </c>
      <c r="P430" s="107">
        <v>90432</v>
      </c>
      <c r="Q430" s="8">
        <v>960</v>
      </c>
      <c r="R430" s="20">
        <v>94.2</v>
      </c>
      <c r="S430" s="15">
        <v>64</v>
      </c>
      <c r="T430" s="15">
        <v>512</v>
      </c>
      <c r="U430" s="15">
        <v>384</v>
      </c>
      <c r="V430" s="13" t="s">
        <v>1578</v>
      </c>
      <c r="W430" s="20"/>
      <c r="X430" s="20"/>
      <c r="Y430" s="20"/>
      <c r="Z430" s="20"/>
      <c r="AA430" s="15">
        <f t="shared" si="308"/>
        <v>384</v>
      </c>
      <c r="AB430" s="15">
        <v>0</v>
      </c>
      <c r="AC430" s="15">
        <v>0</v>
      </c>
      <c r="AD430" s="20">
        <f t="shared" si="310"/>
        <v>0</v>
      </c>
      <c r="AE430" s="15">
        <f>IF(Table1[[#This Row],[Sustainability Check 1 (2017-2018) Status]]="Continued", Table1[[#This Row],[Students Per Summer]], 0)</f>
        <v>0</v>
      </c>
      <c r="AF430" s="20">
        <f t="shared" si="311"/>
        <v>0</v>
      </c>
      <c r="AG430" s="15">
        <f>IF(Table1[[#This Row],[Sustainability Check 1 (2017-2018) Status]]="Continued", Table1[[#This Row],[Students Per Fall]], 0)</f>
        <v>0</v>
      </c>
      <c r="AH430" s="20">
        <f t="shared" si="312"/>
        <v>0</v>
      </c>
      <c r="AI430" s="15">
        <v>0</v>
      </c>
      <c r="AJ430" s="20">
        <f t="shared" si="313"/>
        <v>0</v>
      </c>
      <c r="AK430" s="15">
        <v>0</v>
      </c>
      <c r="AL430" s="20">
        <f t="shared" si="314"/>
        <v>0</v>
      </c>
      <c r="AM430" s="15">
        <v>0</v>
      </c>
      <c r="AN430" s="15">
        <v>0</v>
      </c>
      <c r="AO430" s="15">
        <v>0</v>
      </c>
      <c r="AP430" s="15">
        <v>0</v>
      </c>
      <c r="AQ430" s="15">
        <v>0</v>
      </c>
      <c r="AR430" s="15">
        <v>0</v>
      </c>
      <c r="AS430" s="15">
        <v>0</v>
      </c>
      <c r="AT430" s="15">
        <v>0</v>
      </c>
      <c r="AU430" s="15">
        <v>0</v>
      </c>
      <c r="AV430" s="15">
        <v>0</v>
      </c>
      <c r="AW430" s="15">
        <v>0</v>
      </c>
      <c r="AX430" s="15">
        <v>0</v>
      </c>
      <c r="AY430" s="15">
        <v>0</v>
      </c>
      <c r="AZ430" s="15">
        <v>0</v>
      </c>
      <c r="BA430" s="15">
        <v>0</v>
      </c>
      <c r="BB430" s="15">
        <v>0</v>
      </c>
      <c r="BC430" s="13" t="s">
        <v>145</v>
      </c>
      <c r="BD430" s="15">
        <v>0</v>
      </c>
      <c r="BE430" s="15">
        <v>0</v>
      </c>
      <c r="BF430" s="15">
        <v>0</v>
      </c>
      <c r="BG430" s="16">
        <f t="shared" si="309"/>
        <v>0</v>
      </c>
      <c r="BH430" s="15">
        <v>0</v>
      </c>
      <c r="BI430" s="15">
        <v>0</v>
      </c>
      <c r="BJ430" s="15">
        <v>0</v>
      </c>
      <c r="BK430" s="15">
        <v>0</v>
      </c>
      <c r="BL430" s="15">
        <v>0</v>
      </c>
      <c r="BM430" s="15">
        <v>0</v>
      </c>
      <c r="BN430" s="15">
        <v>0</v>
      </c>
      <c r="BO430" s="33">
        <f>Table1[[#This Row],[Summer 2018 Price Check]]*Table1[[#This Row],[Spring 2019 Students]]</f>
        <v>0</v>
      </c>
      <c r="BP430" s="16">
        <f t="shared" si="285"/>
        <v>0</v>
      </c>
      <c r="BQ430" s="20">
        <f t="shared" si="286"/>
        <v>0</v>
      </c>
      <c r="BR430" s="13" t="s">
        <v>145</v>
      </c>
      <c r="BS430" s="15">
        <v>0</v>
      </c>
      <c r="BT430" s="15">
        <v>0</v>
      </c>
      <c r="BU430" s="15">
        <v>0</v>
      </c>
      <c r="BV430" s="15">
        <v>0</v>
      </c>
      <c r="BW430" s="15">
        <v>0</v>
      </c>
      <c r="BX430" s="15">
        <v>0</v>
      </c>
      <c r="BY430" t="s">
        <v>1578</v>
      </c>
      <c r="BZ430" s="32">
        <f>IF(Table1[[#This Row],[Check 3 Status]]="Continued", Table1[[#This Row],[Check 3 Students Summer]], 0)</f>
        <v>0</v>
      </c>
      <c r="CA430" s="33">
        <f>Table1[[#This Row],[Check 3 Per Student Savings]]*BZ430</f>
        <v>0</v>
      </c>
      <c r="CB430" s="32">
        <f>IF(Table1[[#This Row],[Check 3 Status]]="Continued", Table1[[#This Row],[Check 3 Students Fall]], 0)</f>
        <v>0</v>
      </c>
      <c r="CC430" s="33">
        <f>Table1[[#This Row],[Check 3 Per Student Savings]]*CB430</f>
        <v>0</v>
      </c>
      <c r="CD430" s="15">
        <f>IF(Table1[[#This Row],[Check 3 Status]]="Continued", Table1[[#This Row],[Check 3 Students Spring]], 0)</f>
        <v>0</v>
      </c>
      <c r="CE430" s="20">
        <f>Table1[[#This Row],[Check 3 Per Student Savings]]*CD430</f>
        <v>0</v>
      </c>
      <c r="CF430" s="15">
        <f t="shared" si="315"/>
        <v>0</v>
      </c>
      <c r="CG430" s="20">
        <f t="shared" si="316"/>
        <v>0</v>
      </c>
      <c r="CH430" s="20" t="s">
        <v>145</v>
      </c>
      <c r="CI430" s="15">
        <v>0</v>
      </c>
      <c r="CJ430" s="15">
        <v>0</v>
      </c>
      <c r="CK430" s="15">
        <v>0</v>
      </c>
      <c r="CL430" s="15">
        <f t="shared" si="289"/>
        <v>0</v>
      </c>
      <c r="CM430" s="7">
        <v>94.2</v>
      </c>
      <c r="CN430" s="20">
        <f t="shared" si="290"/>
        <v>0</v>
      </c>
      <c r="CO430" s="15">
        <v>0</v>
      </c>
      <c r="CP430" s="20">
        <f>Table1[[#This Row],[Check 4 Per Student Savings]]*CO430</f>
        <v>0</v>
      </c>
      <c r="CQ430" s="15">
        <v>0</v>
      </c>
      <c r="CR430" s="20">
        <f>Table1[[#This Row],[Check 4 Per Student Savings]]*CQ430</f>
        <v>0</v>
      </c>
      <c r="CS430" s="15">
        <v>0</v>
      </c>
      <c r="CT430" s="20">
        <f>Table1[[#This Row],[Check 4 Per Student Savings]]*CS430</f>
        <v>0</v>
      </c>
      <c r="CU430" s="89">
        <f t="shared" si="291"/>
        <v>0</v>
      </c>
      <c r="CV430" s="20">
        <f t="shared" si="292"/>
        <v>0</v>
      </c>
      <c r="CW430" s="20" t="s">
        <v>145</v>
      </c>
      <c r="CX430" s="15">
        <v>64</v>
      </c>
      <c r="CY430" s="15">
        <v>512</v>
      </c>
      <c r="CZ430" s="15">
        <v>384</v>
      </c>
      <c r="DA430" s="15">
        <f t="shared" si="293"/>
        <v>960</v>
      </c>
      <c r="DB430" s="20">
        <v>94.2</v>
      </c>
      <c r="DC430" s="20">
        <f t="shared" si="294"/>
        <v>90432</v>
      </c>
      <c r="DD430" s="106" t="s">
        <v>1578</v>
      </c>
      <c r="DE430" s="15">
        <v>0</v>
      </c>
      <c r="DF430" s="20">
        <f>Table1[[#This Row],[Check 5 Per Student Savings]]*DE430</f>
        <v>0</v>
      </c>
      <c r="DG430" s="15">
        <f>IF(Table1[[#This Row],[Check 5 Status]]="Continued", Table1[[#This Row],[Check 5 Students Fall]], 0)</f>
        <v>512</v>
      </c>
      <c r="DH430" s="20">
        <f>Table1[[#This Row],[Check 5 Per Student Savings]]*DG430</f>
        <v>48230.400000000001</v>
      </c>
      <c r="DI430" s="15">
        <f>IF(Table1[[#This Row],[Check 5 Status]]="Continued", Table1[[#This Row],[Check 5 Students Spring]], 0)</f>
        <v>384</v>
      </c>
      <c r="DJ430" s="20">
        <f>Table1[[#This Row],[Check 5 Per Student Savings]]*DI430</f>
        <v>36172.800000000003</v>
      </c>
      <c r="DK430" s="15">
        <f t="shared" si="295"/>
        <v>896</v>
      </c>
      <c r="DL430" s="20">
        <f t="shared" si="296"/>
        <v>84403.200000000012</v>
      </c>
      <c r="DM430" s="20" t="s">
        <v>145</v>
      </c>
      <c r="DN430" s="15">
        <v>64</v>
      </c>
      <c r="DO430" s="15">
        <v>512</v>
      </c>
      <c r="DP430" s="15">
        <v>384</v>
      </c>
      <c r="DQ430" s="15">
        <f t="shared" si="297"/>
        <v>960</v>
      </c>
      <c r="DR430" s="20">
        <v>94.2</v>
      </c>
      <c r="DS430" s="20">
        <f t="shared" si="298"/>
        <v>90432</v>
      </c>
      <c r="DT430" s="106" t="s">
        <v>1578</v>
      </c>
      <c r="DU430" s="15">
        <f>IF(Table1[[#This Row],[Check 6 Status]]="Continued", Table1[[#This Row],[Check 6 Students Summer]], 0)</f>
        <v>64</v>
      </c>
      <c r="DV430" s="20">
        <f>Table1[[#This Row],[Check 6 Per Student Savings]]*DU430</f>
        <v>6028.8</v>
      </c>
      <c r="DW430" s="15">
        <f>IF(Table1[[#This Row],[Check 6 Status]]="Continued", Table1[[#This Row],[Check 6 Students Fall]], 0)</f>
        <v>512</v>
      </c>
      <c r="DX430" s="20">
        <f>Table1[[#This Row],[Check 6 Per Student Savings]]*DW430</f>
        <v>48230.400000000001</v>
      </c>
      <c r="DY430" s="15">
        <f>IF(Table1[[#This Row],[Check 6 Status]]="Continued", Table1[[#This Row],[Check 6 Students Spring]], 0)</f>
        <v>384</v>
      </c>
      <c r="DZ430" s="20">
        <f>Table1[[#This Row],[Check 6 Per Student Savings]]*DY430</f>
        <v>36172.800000000003</v>
      </c>
      <c r="EA430" s="15">
        <f t="shared" si="299"/>
        <v>960</v>
      </c>
      <c r="EB430" s="20">
        <f t="shared" si="300"/>
        <v>90432</v>
      </c>
      <c r="EC430"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1856</v>
      </c>
      <c r="ED430"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174835.20000000001</v>
      </c>
      <c r="EE430" s="30">
        <f>Table1[[#This Row],[Grand Total Savings]]/Table1[[#This Row],[Total Award]]</f>
        <v>6.6225454545454552</v>
      </c>
      <c r="EF430" s="20"/>
      <c r="EH430" s="20"/>
      <c r="EJ430" s="13"/>
      <c r="EK430" s="13"/>
      <c r="EL430" s="13"/>
      <c r="EY430" s="15"/>
      <c r="EZ430" s="20"/>
      <c r="FA430" s="15"/>
      <c r="FC430" s="13"/>
      <c r="FD430" s="13"/>
      <c r="FE430" s="13"/>
    </row>
    <row r="431" spans="1:161" ht="16.5" thickTop="1" thickBot="1" x14ac:dyDescent="0.3">
      <c r="A431" s="116">
        <v>555</v>
      </c>
      <c r="B431" s="70" t="s">
        <v>1694</v>
      </c>
      <c r="C431" s="23" t="s">
        <v>1</v>
      </c>
      <c r="D431" s="71" t="s">
        <v>134</v>
      </c>
      <c r="E431" t="s">
        <v>477</v>
      </c>
      <c r="F431" s="94">
        <v>15000</v>
      </c>
      <c r="G431" s="106" t="s">
        <v>1578</v>
      </c>
      <c r="H431" t="s">
        <v>1714</v>
      </c>
      <c r="I431" t="s">
        <v>1715</v>
      </c>
      <c r="J431" s="28" t="s">
        <v>1087</v>
      </c>
      <c r="K431" t="s">
        <v>1716</v>
      </c>
      <c r="L431" s="28" t="s">
        <v>162</v>
      </c>
      <c r="M431" s="13" t="e">
        <f>_xlfn.XLOOKUP(Table1[[#This Row],[Grant '#]],#REF!,#REF!, " ")</f>
        <v>#REF!</v>
      </c>
      <c r="N431" s="13" t="e">
        <f>_xlfn.XLOOKUP(Table1[[#This Row],[Grant '#]],#REF!,#REF!, " ")</f>
        <v>#REF!</v>
      </c>
      <c r="O431" s="13" t="e">
        <f>_xlfn.XLOOKUP(Table1[[#This Row],[Grant '#]],#REF!,#REF!, " ")</f>
        <v>#REF!</v>
      </c>
      <c r="P431" s="107">
        <v>61992</v>
      </c>
      <c r="Q431" s="8">
        <v>560</v>
      </c>
      <c r="R431" s="20">
        <v>110.7</v>
      </c>
      <c r="S431" s="15">
        <v>84</v>
      </c>
      <c r="T431" s="15">
        <v>152</v>
      </c>
      <c r="U431" s="15">
        <v>84</v>
      </c>
      <c r="V431" s="13" t="s">
        <v>1578</v>
      </c>
      <c r="W431" s="20"/>
      <c r="X431" s="20"/>
      <c r="Y431" s="20"/>
      <c r="Z431" s="20"/>
      <c r="AA431" s="15">
        <f t="shared" si="308"/>
        <v>84</v>
      </c>
      <c r="AB431" s="15">
        <v>0</v>
      </c>
      <c r="AC431" s="15">
        <v>0</v>
      </c>
      <c r="AD431" s="20">
        <f t="shared" si="310"/>
        <v>0</v>
      </c>
      <c r="AE431" s="15">
        <f>IF(Table1[[#This Row],[Sustainability Check 1 (2017-2018) Status]]="Continued", Table1[[#This Row],[Students Per Summer]], 0)</f>
        <v>0</v>
      </c>
      <c r="AF431" s="20">
        <f t="shared" si="311"/>
        <v>0</v>
      </c>
      <c r="AG431" s="15">
        <f>IF(Table1[[#This Row],[Sustainability Check 1 (2017-2018) Status]]="Continued", Table1[[#This Row],[Students Per Fall]], 0)</f>
        <v>0</v>
      </c>
      <c r="AH431" s="20">
        <f t="shared" si="312"/>
        <v>0</v>
      </c>
      <c r="AI431" s="15">
        <v>0</v>
      </c>
      <c r="AJ431" s="20">
        <f t="shared" si="313"/>
        <v>0</v>
      </c>
      <c r="AK431" s="15">
        <v>0</v>
      </c>
      <c r="AL431" s="20">
        <f t="shared" si="314"/>
        <v>0</v>
      </c>
      <c r="AM431" s="15">
        <v>0</v>
      </c>
      <c r="AN431" s="15">
        <v>0</v>
      </c>
      <c r="AO431" s="15">
        <v>0</v>
      </c>
      <c r="AP431" s="15">
        <v>0</v>
      </c>
      <c r="AQ431" s="15">
        <v>0</v>
      </c>
      <c r="AR431" s="15">
        <v>0</v>
      </c>
      <c r="AS431" s="15">
        <v>0</v>
      </c>
      <c r="AT431" s="15">
        <v>0</v>
      </c>
      <c r="AU431" s="15">
        <v>0</v>
      </c>
      <c r="AV431" s="15">
        <v>0</v>
      </c>
      <c r="AW431" s="15">
        <v>0</v>
      </c>
      <c r="AX431" s="15">
        <v>0</v>
      </c>
      <c r="AY431" s="15">
        <v>0</v>
      </c>
      <c r="AZ431" s="15">
        <v>0</v>
      </c>
      <c r="BA431" s="15">
        <v>0</v>
      </c>
      <c r="BB431" s="15">
        <v>0</v>
      </c>
      <c r="BC431" s="13" t="s">
        <v>145</v>
      </c>
      <c r="BD431" s="15">
        <v>0</v>
      </c>
      <c r="BE431" s="15">
        <v>0</v>
      </c>
      <c r="BF431" s="15">
        <v>0</v>
      </c>
      <c r="BG431" s="16">
        <f t="shared" si="309"/>
        <v>0</v>
      </c>
      <c r="BH431" s="15">
        <v>0</v>
      </c>
      <c r="BI431" s="15">
        <v>0</v>
      </c>
      <c r="BJ431" s="15">
        <v>0</v>
      </c>
      <c r="BK431" s="15">
        <v>0</v>
      </c>
      <c r="BL431" s="15">
        <v>0</v>
      </c>
      <c r="BM431" s="15">
        <v>0</v>
      </c>
      <c r="BN431" s="15">
        <v>0</v>
      </c>
      <c r="BO431" s="33">
        <f>Table1[[#This Row],[Summer 2018 Price Check]]*Table1[[#This Row],[Spring 2019 Students]]</f>
        <v>0</v>
      </c>
      <c r="BP431" s="16">
        <f t="shared" si="285"/>
        <v>0</v>
      </c>
      <c r="BQ431" s="20">
        <f t="shared" si="286"/>
        <v>0</v>
      </c>
      <c r="BR431" s="13" t="s">
        <v>145</v>
      </c>
      <c r="BS431" s="15">
        <v>0</v>
      </c>
      <c r="BT431" s="15">
        <v>0</v>
      </c>
      <c r="BU431" s="15">
        <v>0</v>
      </c>
      <c r="BV431" s="15">
        <v>0</v>
      </c>
      <c r="BW431" s="15">
        <v>0</v>
      </c>
      <c r="BX431" s="15">
        <v>0</v>
      </c>
      <c r="BY431" t="s">
        <v>1578</v>
      </c>
      <c r="BZ431" s="32">
        <f>IF(Table1[[#This Row],[Check 3 Status]]="Continued", Table1[[#This Row],[Check 3 Students Summer]], 0)</f>
        <v>0</v>
      </c>
      <c r="CA431" s="33">
        <f>Table1[[#This Row],[Check 3 Per Student Savings]]*BZ431</f>
        <v>0</v>
      </c>
      <c r="CB431" s="32">
        <f>IF(Table1[[#This Row],[Check 3 Status]]="Continued", Table1[[#This Row],[Check 3 Students Fall]], 0)</f>
        <v>0</v>
      </c>
      <c r="CC431" s="33">
        <f>Table1[[#This Row],[Check 3 Per Student Savings]]*CB431</f>
        <v>0</v>
      </c>
      <c r="CD431" s="15">
        <f>IF(Table1[[#This Row],[Check 3 Status]]="Continued", Table1[[#This Row],[Check 3 Students Spring]], 0)</f>
        <v>0</v>
      </c>
      <c r="CE431" s="20">
        <f>Table1[[#This Row],[Check 3 Per Student Savings]]*CD431</f>
        <v>0</v>
      </c>
      <c r="CF431" s="15">
        <f t="shared" si="315"/>
        <v>0</v>
      </c>
      <c r="CG431" s="20">
        <f t="shared" si="316"/>
        <v>0</v>
      </c>
      <c r="CH431" s="20" t="s">
        <v>145</v>
      </c>
      <c r="CI431" s="15">
        <v>0</v>
      </c>
      <c r="CJ431" s="15">
        <v>0</v>
      </c>
      <c r="CK431" s="15">
        <v>0</v>
      </c>
      <c r="CL431" s="15">
        <f t="shared" si="289"/>
        <v>0</v>
      </c>
      <c r="CM431" s="7">
        <v>110.7</v>
      </c>
      <c r="CN431" s="20">
        <f t="shared" si="290"/>
        <v>0</v>
      </c>
      <c r="CO431" s="15">
        <v>0</v>
      </c>
      <c r="CP431" s="20">
        <f>Table1[[#This Row],[Check 4 Per Student Savings]]*CO431</f>
        <v>0</v>
      </c>
      <c r="CQ431" s="15">
        <v>0</v>
      </c>
      <c r="CR431" s="20">
        <f>Table1[[#This Row],[Check 4 Per Student Savings]]*CQ431</f>
        <v>0</v>
      </c>
      <c r="CS431" s="15">
        <v>0</v>
      </c>
      <c r="CT431" s="20">
        <f>Table1[[#This Row],[Check 4 Per Student Savings]]*CS431</f>
        <v>0</v>
      </c>
      <c r="CU431" s="89">
        <f t="shared" si="291"/>
        <v>0</v>
      </c>
      <c r="CV431" s="20">
        <f t="shared" si="292"/>
        <v>0</v>
      </c>
      <c r="CW431" s="20" t="s">
        <v>145</v>
      </c>
      <c r="CX431" s="15">
        <v>84</v>
      </c>
      <c r="CY431" s="15">
        <v>152</v>
      </c>
      <c r="CZ431" s="15">
        <v>84</v>
      </c>
      <c r="DA431" s="15">
        <f t="shared" si="293"/>
        <v>320</v>
      </c>
      <c r="DB431" s="20">
        <v>110.7</v>
      </c>
      <c r="DC431" s="20">
        <f t="shared" si="294"/>
        <v>35424</v>
      </c>
      <c r="DD431" s="106" t="s">
        <v>1578</v>
      </c>
      <c r="DE431" s="15">
        <v>0</v>
      </c>
      <c r="DF431" s="20">
        <f>Table1[[#This Row],[Check 5 Per Student Savings]]*DE431</f>
        <v>0</v>
      </c>
      <c r="DG431" s="15">
        <f>IF(Table1[[#This Row],[Check 5 Status]]="Continued", Table1[[#This Row],[Check 5 Students Fall]], 0)</f>
        <v>152</v>
      </c>
      <c r="DH431" s="20">
        <f>Table1[[#This Row],[Check 5 Per Student Savings]]*DG431</f>
        <v>16826.400000000001</v>
      </c>
      <c r="DI431" s="15">
        <f>IF(Table1[[#This Row],[Check 5 Status]]="Continued", Table1[[#This Row],[Check 5 Students Spring]], 0)</f>
        <v>84</v>
      </c>
      <c r="DJ431" s="20">
        <f>Table1[[#This Row],[Check 5 Per Student Savings]]*DI431</f>
        <v>9298.8000000000011</v>
      </c>
      <c r="DK431" s="15">
        <f t="shared" si="295"/>
        <v>236</v>
      </c>
      <c r="DL431" s="20">
        <f t="shared" si="296"/>
        <v>26125.200000000004</v>
      </c>
      <c r="DM431" s="20" t="s">
        <v>145</v>
      </c>
      <c r="DN431" s="15">
        <v>0</v>
      </c>
      <c r="DO431" s="15">
        <v>56</v>
      </c>
      <c r="DP431" s="15">
        <v>56</v>
      </c>
      <c r="DQ431" s="15">
        <f t="shared" si="297"/>
        <v>112</v>
      </c>
      <c r="DR431" s="20">
        <v>100</v>
      </c>
      <c r="DS431" s="20">
        <f t="shared" si="298"/>
        <v>11200</v>
      </c>
      <c r="DT431" s="106" t="s">
        <v>1578</v>
      </c>
      <c r="DU431" s="15">
        <f>IF(Table1[[#This Row],[Check 6 Status]]="Continued", Table1[[#This Row],[Check 6 Students Summer]], 0)</f>
        <v>0</v>
      </c>
      <c r="DV431" s="20">
        <f>Table1[[#This Row],[Check 6 Per Student Savings]]*DU431</f>
        <v>0</v>
      </c>
      <c r="DW431" s="15">
        <f>IF(Table1[[#This Row],[Check 6 Status]]="Continued", Table1[[#This Row],[Check 6 Students Fall]], 0)</f>
        <v>56</v>
      </c>
      <c r="DX431" s="20">
        <f>Table1[[#This Row],[Check 6 Per Student Savings]]*DW431</f>
        <v>5600</v>
      </c>
      <c r="DY431" s="15">
        <f>IF(Table1[[#This Row],[Check 6 Status]]="Continued", Table1[[#This Row],[Check 6 Students Spring]], 0)</f>
        <v>56</v>
      </c>
      <c r="DZ431" s="20">
        <f>Table1[[#This Row],[Check 6 Per Student Savings]]*DY431</f>
        <v>5600</v>
      </c>
      <c r="EA431" s="15">
        <f t="shared" si="299"/>
        <v>112</v>
      </c>
      <c r="EB431" s="20">
        <f t="shared" si="300"/>
        <v>11200</v>
      </c>
      <c r="EC431"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348</v>
      </c>
      <c r="ED431"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37325.200000000004</v>
      </c>
      <c r="EE431" s="30">
        <f>Table1[[#This Row],[Grand Total Savings]]/Table1[[#This Row],[Total Award]]</f>
        <v>2.4883466666666672</v>
      </c>
      <c r="EF431" s="20"/>
      <c r="EH431" s="20"/>
      <c r="EJ431" s="13"/>
      <c r="EK431" s="13"/>
      <c r="EL431" s="13"/>
      <c r="EY431" s="15"/>
      <c r="EZ431" s="20"/>
      <c r="FA431" s="15"/>
      <c r="FC431" s="13"/>
      <c r="FD431" s="13"/>
      <c r="FE431" s="13"/>
    </row>
    <row r="432" spans="1:161" ht="16.5" thickTop="1" thickBot="1" x14ac:dyDescent="0.3">
      <c r="A432" s="116">
        <v>556</v>
      </c>
      <c r="B432" s="70" t="s">
        <v>1694</v>
      </c>
      <c r="C432" s="23" t="s">
        <v>1</v>
      </c>
      <c r="D432" s="71" t="s">
        <v>134</v>
      </c>
      <c r="E432" t="s">
        <v>183</v>
      </c>
      <c r="F432" s="94">
        <v>20000</v>
      </c>
      <c r="G432" s="106" t="s">
        <v>1578</v>
      </c>
      <c r="H432" t="s">
        <v>2308</v>
      </c>
      <c r="I432" t="s">
        <v>1717</v>
      </c>
      <c r="J432" s="28" t="s">
        <v>1718</v>
      </c>
      <c r="K432" t="s">
        <v>1719</v>
      </c>
      <c r="L432" s="28" t="s">
        <v>216</v>
      </c>
      <c r="M432" s="13" t="e" cm="1">
        <f t="array" ref="M432">_xlfn.XLOOKUP(Table1[[#This Row],[Grant '#]],#REF!,#REF!, "Not Found")</f>
        <v>#REF!</v>
      </c>
      <c r="N432" s="13" t="e" cm="1">
        <f t="array" ref="N432">_xlfn.XLOOKUP(Table1[[#This Row],[Grant '#]],#REF!,#REF!, "Not Found")</f>
        <v>#REF!</v>
      </c>
      <c r="O432" s="13" t="e" cm="1">
        <f t="array" ref="O432">_xlfn.XLOOKUP(Table1[[#This Row],[Grant '#]],#REF!,#REF!, "Not Found")</f>
        <v>#REF!</v>
      </c>
      <c r="P432" s="134">
        <v>69264</v>
      </c>
      <c r="Q432" s="8">
        <v>558</v>
      </c>
      <c r="R432" s="20">
        <v>159</v>
      </c>
      <c r="S432" s="15">
        <v>137</v>
      </c>
      <c r="T432" s="15">
        <v>172</v>
      </c>
      <c r="U432" s="15">
        <v>271</v>
      </c>
      <c r="V432" s="13" t="s">
        <v>1578</v>
      </c>
      <c r="W432" s="20"/>
      <c r="X432" s="20"/>
      <c r="Y432" s="20"/>
      <c r="Z432" s="20"/>
      <c r="AA432" s="15">
        <f t="shared" si="308"/>
        <v>271</v>
      </c>
      <c r="AB432" s="15">
        <v>0</v>
      </c>
      <c r="AC432" s="15">
        <v>0</v>
      </c>
      <c r="AD432" s="20">
        <f t="shared" si="310"/>
        <v>0</v>
      </c>
      <c r="AE432" s="15">
        <f>IF(Table1[[#This Row],[Sustainability Check 1 (2017-2018) Status]]="Continued", Table1[[#This Row],[Students Per Summer]], 0)</f>
        <v>0</v>
      </c>
      <c r="AF432" s="20">
        <f t="shared" si="311"/>
        <v>0</v>
      </c>
      <c r="AG432" s="15">
        <f>IF(Table1[[#This Row],[Sustainability Check 1 (2017-2018) Status]]="Continued", Table1[[#This Row],[Students Per Fall]], 0)</f>
        <v>0</v>
      </c>
      <c r="AH432" s="20">
        <f t="shared" si="312"/>
        <v>0</v>
      </c>
      <c r="AI432" s="15">
        <v>0</v>
      </c>
      <c r="AJ432" s="20">
        <f t="shared" si="313"/>
        <v>0</v>
      </c>
      <c r="AK432" s="15">
        <v>0</v>
      </c>
      <c r="AL432" s="20">
        <f t="shared" si="314"/>
        <v>0</v>
      </c>
      <c r="AM432" s="15">
        <v>0</v>
      </c>
      <c r="AN432" s="15">
        <v>0</v>
      </c>
      <c r="AO432" s="15">
        <v>0</v>
      </c>
      <c r="AP432" s="15">
        <v>0</v>
      </c>
      <c r="AQ432" s="15">
        <v>0</v>
      </c>
      <c r="AR432" s="15">
        <v>0</v>
      </c>
      <c r="AS432" s="15">
        <v>0</v>
      </c>
      <c r="AT432" s="15">
        <v>0</v>
      </c>
      <c r="AU432" s="15">
        <v>0</v>
      </c>
      <c r="AV432" s="15">
        <v>0</v>
      </c>
      <c r="AW432" s="15">
        <v>0</v>
      </c>
      <c r="AX432" s="15">
        <v>0</v>
      </c>
      <c r="AY432" s="15">
        <v>0</v>
      </c>
      <c r="AZ432" s="15">
        <v>0</v>
      </c>
      <c r="BA432" s="15">
        <v>0</v>
      </c>
      <c r="BB432" s="15">
        <v>0</v>
      </c>
      <c r="BC432" s="13" t="s">
        <v>145</v>
      </c>
      <c r="BD432" s="15">
        <v>0</v>
      </c>
      <c r="BE432" s="15">
        <v>0</v>
      </c>
      <c r="BF432" s="15">
        <v>0</v>
      </c>
      <c r="BG432" s="16">
        <f t="shared" si="309"/>
        <v>0</v>
      </c>
      <c r="BH432" s="15">
        <v>0</v>
      </c>
      <c r="BI432" s="15">
        <v>0</v>
      </c>
      <c r="BJ432" s="15">
        <v>0</v>
      </c>
      <c r="BK432" s="15">
        <v>0</v>
      </c>
      <c r="BL432" s="15">
        <v>0</v>
      </c>
      <c r="BM432" s="15">
        <v>0</v>
      </c>
      <c r="BN432" s="15">
        <v>0</v>
      </c>
      <c r="BO432" s="33">
        <f>Table1[[#This Row],[Summer 2018 Price Check]]*Table1[[#This Row],[Spring 2019 Students]]</f>
        <v>0</v>
      </c>
      <c r="BP432" s="16">
        <f t="shared" si="285"/>
        <v>0</v>
      </c>
      <c r="BQ432" s="20">
        <f t="shared" si="286"/>
        <v>0</v>
      </c>
      <c r="BR432" s="13" t="s">
        <v>145</v>
      </c>
      <c r="BS432" s="15">
        <v>0</v>
      </c>
      <c r="BT432" s="15">
        <v>0</v>
      </c>
      <c r="BU432" s="15">
        <v>0</v>
      </c>
      <c r="BV432" s="15">
        <v>0</v>
      </c>
      <c r="BW432" s="15">
        <v>0</v>
      </c>
      <c r="BX432" s="15">
        <v>0</v>
      </c>
      <c r="BY432" t="s">
        <v>1578</v>
      </c>
      <c r="BZ432" s="32">
        <f>IF(Table1[[#This Row],[Check 3 Status]]="Continued", Table1[[#This Row],[Check 3 Students Summer]], 0)</f>
        <v>0</v>
      </c>
      <c r="CA432" s="33">
        <f>Table1[[#This Row],[Check 3 Per Student Savings]]*BZ432</f>
        <v>0</v>
      </c>
      <c r="CB432" s="32">
        <f>IF(Table1[[#This Row],[Check 3 Status]]="Continued", Table1[[#This Row],[Check 3 Students Fall]], 0)</f>
        <v>0</v>
      </c>
      <c r="CC432" s="33">
        <f>Table1[[#This Row],[Check 3 Per Student Savings]]*CB432</f>
        <v>0</v>
      </c>
      <c r="CD432" s="15">
        <f>IF(Table1[[#This Row],[Check 3 Status]]="Continued", Table1[[#This Row],[Check 3 Students Spring]], 0)</f>
        <v>0</v>
      </c>
      <c r="CE432" s="20">
        <f>Table1[[#This Row],[Check 3 Per Student Savings]]*CD432</f>
        <v>0</v>
      </c>
      <c r="CF432" s="15">
        <f t="shared" si="315"/>
        <v>0</v>
      </c>
      <c r="CG432" s="20">
        <f t="shared" si="316"/>
        <v>0</v>
      </c>
      <c r="CH432" s="20" t="s">
        <v>145</v>
      </c>
      <c r="CI432" s="15">
        <v>0</v>
      </c>
      <c r="CJ432" s="15">
        <v>0</v>
      </c>
      <c r="CK432" s="15">
        <v>0</v>
      </c>
      <c r="CL432" s="15">
        <f t="shared" si="289"/>
        <v>0</v>
      </c>
      <c r="CM432" s="7">
        <v>90</v>
      </c>
      <c r="CN432" s="20">
        <f t="shared" si="290"/>
        <v>0</v>
      </c>
      <c r="CO432" s="15">
        <v>0</v>
      </c>
      <c r="CP432" s="20">
        <f>Table1[[#This Row],[Check 4 Per Student Savings]]*CO432</f>
        <v>0</v>
      </c>
      <c r="CQ432" s="15">
        <v>0</v>
      </c>
      <c r="CR432" s="20">
        <f>Table1[[#This Row],[Check 4 Per Student Savings]]*CQ432</f>
        <v>0</v>
      </c>
      <c r="CS432" s="15">
        <v>0</v>
      </c>
      <c r="CT432" s="20">
        <f>Table1[[#This Row],[Check 4 Per Student Savings]]*CS432</f>
        <v>0</v>
      </c>
      <c r="CU432" s="89">
        <f t="shared" si="291"/>
        <v>0</v>
      </c>
      <c r="CV432" s="20">
        <f t="shared" si="292"/>
        <v>0</v>
      </c>
      <c r="CW432" s="20" t="s">
        <v>145</v>
      </c>
      <c r="CX432" s="15">
        <v>137</v>
      </c>
      <c r="CY432" s="15">
        <v>172</v>
      </c>
      <c r="CZ432" s="15">
        <v>271</v>
      </c>
      <c r="DA432" s="15">
        <f t="shared" si="293"/>
        <v>580</v>
      </c>
      <c r="DB432" s="20">
        <v>90</v>
      </c>
      <c r="DC432" s="20">
        <f t="shared" si="294"/>
        <v>52200</v>
      </c>
      <c r="DD432" s="106" t="s">
        <v>1578</v>
      </c>
      <c r="DE432" s="15">
        <v>0</v>
      </c>
      <c r="DF432" s="20">
        <f>Table1[[#This Row],[Check 5 Per Student Savings]]*DE432</f>
        <v>0</v>
      </c>
      <c r="DG432" s="15">
        <f>IF(Table1[[#This Row],[Check 5 Status]]="Continued", Table1[[#This Row],[Check 5 Students Fall]], 0)</f>
        <v>172</v>
      </c>
      <c r="DH432" s="20">
        <f>Table1[[#This Row],[Check 5 Per Student Savings]]*DG432</f>
        <v>15480</v>
      </c>
      <c r="DI432" s="15">
        <f>IF(Table1[[#This Row],[Check 5 Status]]="Continued", Table1[[#This Row],[Check 5 Students Spring]], 0)</f>
        <v>271</v>
      </c>
      <c r="DJ432" s="20">
        <f>Table1[[#This Row],[Check 5 Per Student Savings]]*DI432</f>
        <v>24390</v>
      </c>
      <c r="DK432" s="15">
        <f t="shared" si="295"/>
        <v>443</v>
      </c>
      <c r="DL432" s="20">
        <f t="shared" si="296"/>
        <v>39870</v>
      </c>
      <c r="DM432" s="20" t="s">
        <v>145</v>
      </c>
      <c r="DN432" s="15">
        <v>137</v>
      </c>
      <c r="DO432" s="15">
        <v>172</v>
      </c>
      <c r="DP432" s="15">
        <v>271</v>
      </c>
      <c r="DQ432" s="15">
        <f t="shared" si="297"/>
        <v>580</v>
      </c>
      <c r="DR432" s="20">
        <v>90</v>
      </c>
      <c r="DS432" s="20">
        <f t="shared" si="298"/>
        <v>52200</v>
      </c>
      <c r="DT432" s="106" t="s">
        <v>1578</v>
      </c>
      <c r="DU432" s="15">
        <f>IF(Table1[[#This Row],[Check 6 Status]]="Continued", Table1[[#This Row],[Check 6 Students Summer]], 0)</f>
        <v>137</v>
      </c>
      <c r="DV432" s="20">
        <f>Table1[[#This Row],[Check 6 Per Student Savings]]*DU432</f>
        <v>12330</v>
      </c>
      <c r="DW432" s="15">
        <f>IF(Table1[[#This Row],[Check 6 Status]]="Continued", Table1[[#This Row],[Check 6 Students Fall]], 0)</f>
        <v>172</v>
      </c>
      <c r="DX432" s="20">
        <f>Table1[[#This Row],[Check 6 Per Student Savings]]*DW432</f>
        <v>15480</v>
      </c>
      <c r="DY432" s="15">
        <f>IF(Table1[[#This Row],[Check 6 Status]]="Continued", Table1[[#This Row],[Check 6 Students Spring]], 0)</f>
        <v>271</v>
      </c>
      <c r="DZ432" s="20">
        <f>Table1[[#This Row],[Check 6 Per Student Savings]]*DY432</f>
        <v>24390</v>
      </c>
      <c r="EA432" s="15">
        <f t="shared" si="299"/>
        <v>580</v>
      </c>
      <c r="EB432" s="20">
        <f t="shared" si="300"/>
        <v>52200</v>
      </c>
      <c r="EC432"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1023</v>
      </c>
      <c r="ED432"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92070</v>
      </c>
      <c r="EE432" s="30">
        <f>Table1[[#This Row],[Grand Total Savings]]/Table1[[#This Row],[Total Award]]</f>
        <v>4.6035000000000004</v>
      </c>
      <c r="EF432" s="20"/>
      <c r="EH432" s="20"/>
      <c r="EJ432" s="13"/>
      <c r="EK432" s="13"/>
      <c r="EL432" s="13"/>
      <c r="EY432" s="15"/>
      <c r="EZ432" s="20"/>
      <c r="FA432" s="15"/>
      <c r="FC432" s="13"/>
      <c r="FD432" s="13"/>
      <c r="FE432" s="13"/>
    </row>
    <row r="433" spans="1:161" ht="16.5" thickTop="1" thickBot="1" x14ac:dyDescent="0.3">
      <c r="A433" s="116">
        <v>557</v>
      </c>
      <c r="B433" s="70" t="s">
        <v>1694</v>
      </c>
      <c r="C433" s="23" t="s">
        <v>1</v>
      </c>
      <c r="D433" s="71" t="s">
        <v>134</v>
      </c>
      <c r="E433" t="s">
        <v>183</v>
      </c>
      <c r="F433" s="94">
        <v>30000</v>
      </c>
      <c r="G433" s="114" t="s">
        <v>1602</v>
      </c>
      <c r="H433" t="s">
        <v>1005</v>
      </c>
      <c r="I433" t="s">
        <v>1006</v>
      </c>
      <c r="J433" s="28" t="s">
        <v>1720</v>
      </c>
      <c r="K433" t="s">
        <v>304</v>
      </c>
      <c r="L433" s="28" t="s">
        <v>305</v>
      </c>
      <c r="M433" s="13" t="e" cm="1">
        <f t="array" ref="M433">_xlfn.XLOOKUP(Table1[[#This Row],[Grant '#]],#REF!,#REF!, "Not Found")</f>
        <v>#REF!</v>
      </c>
      <c r="N433" s="13" t="e" cm="1">
        <f t="array" ref="N433">_xlfn.XLOOKUP(Table1[[#This Row],[Grant '#]],#REF!,#REF!, "Not Found")</f>
        <v>#REF!</v>
      </c>
      <c r="O433" s="13" t="e" cm="1">
        <f t="array" ref="O433">_xlfn.XLOOKUP(Table1[[#This Row],[Grant '#]],#REF!,#REF!, "Not Found")</f>
        <v>#REF!</v>
      </c>
      <c r="P433" s="107">
        <v>115500</v>
      </c>
      <c r="Q433" s="8">
        <v>525</v>
      </c>
      <c r="R433" s="20">
        <v>220</v>
      </c>
      <c r="S433" s="15">
        <v>140</v>
      </c>
      <c r="T433" s="15">
        <v>211</v>
      </c>
      <c r="U433" s="15">
        <v>211</v>
      </c>
      <c r="V433" s="13" t="s">
        <v>1578</v>
      </c>
      <c r="W433" s="20"/>
      <c r="X433" s="20"/>
      <c r="Y433" s="20"/>
      <c r="Z433" s="20"/>
      <c r="AA433" s="15">
        <f t="shared" si="308"/>
        <v>211</v>
      </c>
      <c r="AB433" s="15">
        <v>0</v>
      </c>
      <c r="AC433" s="15">
        <v>0</v>
      </c>
      <c r="AD433" s="20">
        <f t="shared" si="310"/>
        <v>0</v>
      </c>
      <c r="AE433" s="15">
        <f>IF(Table1[[#This Row],[Sustainability Check 1 (2017-2018) Status]]="Continued", Table1[[#This Row],[Students Per Summer]], 0)</f>
        <v>0</v>
      </c>
      <c r="AF433" s="20">
        <f t="shared" si="311"/>
        <v>0</v>
      </c>
      <c r="AG433" s="15">
        <f>IF(Table1[[#This Row],[Sustainability Check 1 (2017-2018) Status]]="Continued", Table1[[#This Row],[Students Per Fall]], 0)</f>
        <v>0</v>
      </c>
      <c r="AH433" s="20">
        <f t="shared" si="312"/>
        <v>0</v>
      </c>
      <c r="AI433" s="15">
        <v>0</v>
      </c>
      <c r="AJ433" s="20">
        <f t="shared" si="313"/>
        <v>0</v>
      </c>
      <c r="AK433" s="15">
        <v>0</v>
      </c>
      <c r="AL433" s="20">
        <f t="shared" si="314"/>
        <v>0</v>
      </c>
      <c r="AM433" s="15">
        <v>0</v>
      </c>
      <c r="AN433" s="15">
        <v>0</v>
      </c>
      <c r="AO433" s="15">
        <v>0</v>
      </c>
      <c r="AP433" s="15">
        <v>0</v>
      </c>
      <c r="AQ433" s="15">
        <v>0</v>
      </c>
      <c r="AR433" s="15">
        <v>0</v>
      </c>
      <c r="AS433" s="15">
        <v>0</v>
      </c>
      <c r="AT433" s="15">
        <v>0</v>
      </c>
      <c r="AU433" s="15">
        <v>0</v>
      </c>
      <c r="AV433" s="15">
        <v>0</v>
      </c>
      <c r="AW433" s="15">
        <v>0</v>
      </c>
      <c r="AX433" s="15">
        <v>0</v>
      </c>
      <c r="AY433" s="15">
        <v>0</v>
      </c>
      <c r="AZ433" s="15">
        <v>0</v>
      </c>
      <c r="BA433" s="15">
        <v>0</v>
      </c>
      <c r="BB433" s="15">
        <v>0</v>
      </c>
      <c r="BC433" s="13" t="s">
        <v>145</v>
      </c>
      <c r="BD433" s="15">
        <v>0</v>
      </c>
      <c r="BE433" s="15">
        <v>0</v>
      </c>
      <c r="BF433" s="15">
        <v>0</v>
      </c>
      <c r="BG433" s="16">
        <f t="shared" si="309"/>
        <v>0</v>
      </c>
      <c r="BH433" s="15">
        <v>0</v>
      </c>
      <c r="BI433" s="15">
        <v>0</v>
      </c>
      <c r="BJ433" s="15">
        <v>0</v>
      </c>
      <c r="BK433" s="15">
        <v>0</v>
      </c>
      <c r="BL433" s="15">
        <v>0</v>
      </c>
      <c r="BM433" s="15">
        <v>0</v>
      </c>
      <c r="BN433" s="15">
        <v>0</v>
      </c>
      <c r="BO433" s="33">
        <f>Table1[[#This Row],[Summer 2018 Price Check]]*Table1[[#This Row],[Spring 2019 Students]]</f>
        <v>0</v>
      </c>
      <c r="BP433" s="16">
        <f t="shared" si="285"/>
        <v>0</v>
      </c>
      <c r="BQ433" s="20">
        <f t="shared" si="286"/>
        <v>0</v>
      </c>
      <c r="BR433" s="13" t="s">
        <v>145</v>
      </c>
      <c r="BS433" s="15">
        <v>0</v>
      </c>
      <c r="BT433" s="15">
        <v>0</v>
      </c>
      <c r="BU433" s="15">
        <v>0</v>
      </c>
      <c r="BV433" s="15">
        <v>0</v>
      </c>
      <c r="BW433" s="15">
        <v>0</v>
      </c>
      <c r="BX433" s="15">
        <v>0</v>
      </c>
      <c r="BY433" t="s">
        <v>1578</v>
      </c>
      <c r="BZ433" s="32">
        <f>IF(Table1[[#This Row],[Check 3 Status]]="Continued", Table1[[#This Row],[Check 3 Students Summer]], 0)</f>
        <v>0</v>
      </c>
      <c r="CA433" s="33">
        <f>Table1[[#This Row],[Check 3 Per Student Savings]]*BZ433</f>
        <v>0</v>
      </c>
      <c r="CB433" s="32">
        <f>IF(Table1[[#This Row],[Check 3 Status]]="Continued", Table1[[#This Row],[Check 3 Students Fall]], 0)</f>
        <v>0</v>
      </c>
      <c r="CC433" s="33">
        <f>Table1[[#This Row],[Check 3 Per Student Savings]]*CB433</f>
        <v>0</v>
      </c>
      <c r="CD433" s="15">
        <f>IF(Table1[[#This Row],[Check 3 Status]]="Continued", Table1[[#This Row],[Check 3 Students Spring]], 0)</f>
        <v>0</v>
      </c>
      <c r="CE433" s="20">
        <f>Table1[[#This Row],[Check 3 Per Student Savings]]*CD433</f>
        <v>0</v>
      </c>
      <c r="CF433" s="15">
        <f t="shared" si="315"/>
        <v>0</v>
      </c>
      <c r="CG433" s="20">
        <f t="shared" si="316"/>
        <v>0</v>
      </c>
      <c r="CH433" s="20" t="s">
        <v>145</v>
      </c>
      <c r="CI433" s="15">
        <v>0</v>
      </c>
      <c r="CJ433" s="15">
        <v>0</v>
      </c>
      <c r="CK433" s="15">
        <v>0</v>
      </c>
      <c r="CL433" s="15">
        <f t="shared" si="289"/>
        <v>0</v>
      </c>
      <c r="CM433" s="7">
        <v>220</v>
      </c>
      <c r="CN433" s="20">
        <f t="shared" si="290"/>
        <v>0</v>
      </c>
      <c r="CO433" s="15">
        <v>0</v>
      </c>
      <c r="CP433" s="20">
        <f>Table1[[#This Row],[Check 4 Per Student Savings]]*CO433</f>
        <v>0</v>
      </c>
      <c r="CQ433" s="15">
        <v>0</v>
      </c>
      <c r="CR433" s="20">
        <f>Table1[[#This Row],[Check 4 Per Student Savings]]*CQ433</f>
        <v>0</v>
      </c>
      <c r="CS433" s="15">
        <v>0</v>
      </c>
      <c r="CT433" s="20">
        <f>Table1[[#This Row],[Check 4 Per Student Savings]]*CS433</f>
        <v>0</v>
      </c>
      <c r="CU433" s="89">
        <f t="shared" si="291"/>
        <v>0</v>
      </c>
      <c r="CV433" s="20">
        <f t="shared" si="292"/>
        <v>0</v>
      </c>
      <c r="CW433" s="20" t="s">
        <v>145</v>
      </c>
      <c r="CX433" s="15">
        <v>140</v>
      </c>
      <c r="CY433" s="15">
        <v>211</v>
      </c>
      <c r="CZ433" s="15">
        <v>211</v>
      </c>
      <c r="DA433" s="15">
        <f t="shared" si="293"/>
        <v>562</v>
      </c>
      <c r="DB433" s="20">
        <v>220</v>
      </c>
      <c r="DC433" s="20">
        <f t="shared" si="294"/>
        <v>123640</v>
      </c>
      <c r="DD433" s="106" t="s">
        <v>1602</v>
      </c>
      <c r="DE433" s="15">
        <v>0</v>
      </c>
      <c r="DF433" s="20">
        <f>Table1[[#This Row],[Check 5 Per Student Savings]]*DE433</f>
        <v>0</v>
      </c>
      <c r="DG433" s="15">
        <v>0</v>
      </c>
      <c r="DH433" s="20">
        <f>Table1[[#This Row],[Check 5 Per Student Savings]]*DG433</f>
        <v>0</v>
      </c>
      <c r="DI433" s="15">
        <f>IF(Table1[[#This Row],[Check 5 Status]]="Continued", Table1[[#This Row],[Check 5 Students Spring]], 0)</f>
        <v>211</v>
      </c>
      <c r="DJ433" s="20">
        <f>Table1[[#This Row],[Check 5 Per Student Savings]]*DI433</f>
        <v>46420</v>
      </c>
      <c r="DK433" s="15">
        <f t="shared" si="295"/>
        <v>211</v>
      </c>
      <c r="DL433" s="20">
        <f t="shared" si="296"/>
        <v>46420</v>
      </c>
      <c r="DM433" s="20" t="s">
        <v>145</v>
      </c>
      <c r="DN433" s="15">
        <v>140</v>
      </c>
      <c r="DO433" s="15">
        <v>211</v>
      </c>
      <c r="DP433" s="15">
        <v>211</v>
      </c>
      <c r="DQ433" s="15">
        <f t="shared" si="297"/>
        <v>562</v>
      </c>
      <c r="DR433" s="20">
        <v>220</v>
      </c>
      <c r="DS433" s="20">
        <f t="shared" si="298"/>
        <v>123640</v>
      </c>
      <c r="DT433" s="106" t="s">
        <v>1602</v>
      </c>
      <c r="DU433" s="15">
        <f>IF(Table1[[#This Row],[Check 6 Status]]="Continued", Table1[[#This Row],[Check 6 Students Summer]], 0)</f>
        <v>140</v>
      </c>
      <c r="DV433" s="20">
        <f>Table1[[#This Row],[Check 6 Per Student Savings]]*DU433</f>
        <v>30800</v>
      </c>
      <c r="DW433" s="15">
        <f>IF(Table1[[#This Row],[Check 6 Status]]="Continued", Table1[[#This Row],[Check 6 Students Fall]], 0)</f>
        <v>211</v>
      </c>
      <c r="DX433" s="20">
        <f>Table1[[#This Row],[Check 6 Per Student Savings]]*DW433</f>
        <v>46420</v>
      </c>
      <c r="DY433" s="15">
        <f>IF(Table1[[#This Row],[Check 6 Status]]="Continued", Table1[[#This Row],[Check 6 Students Spring]], 0)</f>
        <v>211</v>
      </c>
      <c r="DZ433" s="20">
        <f>Table1[[#This Row],[Check 6 Per Student Savings]]*DY433</f>
        <v>46420</v>
      </c>
      <c r="EA433" s="15">
        <f t="shared" si="299"/>
        <v>562</v>
      </c>
      <c r="EB433" s="20">
        <f t="shared" si="300"/>
        <v>123640</v>
      </c>
      <c r="EC433"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773</v>
      </c>
      <c r="ED433"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170060</v>
      </c>
      <c r="EE433" s="30">
        <f>Table1[[#This Row],[Grand Total Savings]]/Table1[[#This Row],[Total Award]]</f>
        <v>5.6686666666666667</v>
      </c>
      <c r="EF433" s="20"/>
      <c r="EH433" s="20"/>
      <c r="EJ433" s="13"/>
      <c r="EK433" s="13"/>
      <c r="EL433" s="13"/>
      <c r="EY433" s="15"/>
      <c r="EZ433" s="20"/>
      <c r="FA433" s="15"/>
      <c r="FC433" s="13"/>
      <c r="FD433" s="13"/>
      <c r="FE433" s="13"/>
    </row>
    <row r="434" spans="1:161" ht="16.5" thickTop="1" thickBot="1" x14ac:dyDescent="0.3">
      <c r="A434" s="116">
        <v>559</v>
      </c>
      <c r="B434" s="70" t="s">
        <v>1694</v>
      </c>
      <c r="C434" s="23" t="s">
        <v>1</v>
      </c>
      <c r="D434" s="71" t="s">
        <v>134</v>
      </c>
      <c r="E434" s="132" t="s">
        <v>233</v>
      </c>
      <c r="F434" s="94">
        <v>10000</v>
      </c>
      <c r="G434" s="106" t="s">
        <v>1578</v>
      </c>
      <c r="H434" t="s">
        <v>660</v>
      </c>
      <c r="I434" t="s">
        <v>661</v>
      </c>
      <c r="J434" s="28" t="s">
        <v>1721</v>
      </c>
      <c r="K434" t="s">
        <v>879</v>
      </c>
      <c r="L434" s="28" t="s">
        <v>201</v>
      </c>
      <c r="M434" s="13" t="e">
        <f>_xlfn.XLOOKUP(Table1[[#This Row],[Grant '#]],#REF!,#REF!, " ")</f>
        <v>#REF!</v>
      </c>
      <c r="N434" s="13" t="e">
        <f>_xlfn.XLOOKUP(Table1[[#This Row],[Grant '#]],#REF!,#REF!, " ")</f>
        <v>#REF!</v>
      </c>
      <c r="O434" s="13" t="e">
        <f>_xlfn.XLOOKUP(Table1[[#This Row],[Grant '#]],#REF!,#REF!, " ")</f>
        <v>#REF!</v>
      </c>
      <c r="P434" s="134">
        <v>33295.5</v>
      </c>
      <c r="Q434" s="8">
        <v>294</v>
      </c>
      <c r="R434" s="131">
        <v>113.25</v>
      </c>
      <c r="S434" s="15">
        <v>58</v>
      </c>
      <c r="T434" s="15">
        <v>118</v>
      </c>
      <c r="U434" s="15">
        <v>118</v>
      </c>
      <c r="V434" s="13" t="s">
        <v>1578</v>
      </c>
      <c r="W434" s="20"/>
      <c r="X434" s="20"/>
      <c r="Y434" s="20"/>
      <c r="Z434" s="20"/>
      <c r="AA434" s="15">
        <f t="shared" si="308"/>
        <v>118</v>
      </c>
      <c r="AB434" s="15">
        <v>0</v>
      </c>
      <c r="AC434" s="15">
        <v>0</v>
      </c>
      <c r="AD434" s="20">
        <f t="shared" si="310"/>
        <v>0</v>
      </c>
      <c r="AE434" s="15">
        <f>IF(Table1[[#This Row],[Sustainability Check 1 (2017-2018) Status]]="Continued", Table1[[#This Row],[Students Per Summer]], 0)</f>
        <v>0</v>
      </c>
      <c r="AF434" s="20">
        <f t="shared" si="311"/>
        <v>0</v>
      </c>
      <c r="AG434" s="15">
        <f>IF(Table1[[#This Row],[Sustainability Check 1 (2017-2018) Status]]="Continued", Table1[[#This Row],[Students Per Fall]], 0)</f>
        <v>0</v>
      </c>
      <c r="AH434" s="20">
        <f t="shared" si="312"/>
        <v>0</v>
      </c>
      <c r="AI434" s="15">
        <v>0</v>
      </c>
      <c r="AJ434" s="20">
        <f t="shared" si="313"/>
        <v>0</v>
      </c>
      <c r="AK434" s="15">
        <v>0</v>
      </c>
      <c r="AL434" s="20">
        <f t="shared" si="314"/>
        <v>0</v>
      </c>
      <c r="AM434" s="15">
        <v>0</v>
      </c>
      <c r="AN434" s="15">
        <v>0</v>
      </c>
      <c r="AO434" s="15">
        <v>0</v>
      </c>
      <c r="AP434" s="15">
        <v>0</v>
      </c>
      <c r="AQ434" s="15">
        <v>0</v>
      </c>
      <c r="AR434" s="15">
        <v>0</v>
      </c>
      <c r="AS434" s="15">
        <v>0</v>
      </c>
      <c r="AT434" s="15">
        <v>0</v>
      </c>
      <c r="AU434" s="15">
        <v>0</v>
      </c>
      <c r="AV434" s="15">
        <v>0</v>
      </c>
      <c r="AW434" s="15">
        <v>0</v>
      </c>
      <c r="AX434" s="15">
        <v>0</v>
      </c>
      <c r="AY434" s="15">
        <v>0</v>
      </c>
      <c r="AZ434" s="15">
        <v>0</v>
      </c>
      <c r="BA434" s="15">
        <v>0</v>
      </c>
      <c r="BB434" s="15">
        <v>0</v>
      </c>
      <c r="BC434" s="13" t="s">
        <v>145</v>
      </c>
      <c r="BD434" s="15">
        <v>0</v>
      </c>
      <c r="BE434" s="15">
        <v>0</v>
      </c>
      <c r="BF434" s="15">
        <v>0</v>
      </c>
      <c r="BG434" s="16">
        <f t="shared" si="309"/>
        <v>0</v>
      </c>
      <c r="BH434" s="15">
        <v>0</v>
      </c>
      <c r="BI434" s="15">
        <v>0</v>
      </c>
      <c r="BJ434" s="15">
        <v>0</v>
      </c>
      <c r="BK434" s="15">
        <v>0</v>
      </c>
      <c r="BL434" s="15">
        <v>0</v>
      </c>
      <c r="BM434" s="15">
        <v>0</v>
      </c>
      <c r="BN434" s="15">
        <v>0</v>
      </c>
      <c r="BO434" s="33">
        <f>Table1[[#This Row],[Summer 2018 Price Check]]*Table1[[#This Row],[Spring 2019 Students]]</f>
        <v>0</v>
      </c>
      <c r="BP434" s="16">
        <f t="shared" si="285"/>
        <v>0</v>
      </c>
      <c r="BQ434" s="20">
        <f t="shared" si="286"/>
        <v>0</v>
      </c>
      <c r="BR434" s="13" t="s">
        <v>145</v>
      </c>
      <c r="BS434" s="15">
        <v>0</v>
      </c>
      <c r="BT434" s="15">
        <v>0</v>
      </c>
      <c r="BU434" s="15">
        <v>0</v>
      </c>
      <c r="BV434" s="15">
        <v>0</v>
      </c>
      <c r="BW434" s="128">
        <v>0</v>
      </c>
      <c r="BX434" s="15">
        <v>0</v>
      </c>
      <c r="BY434" t="s">
        <v>1578</v>
      </c>
      <c r="BZ434" s="32">
        <f>IF(Table1[[#This Row],[Check 3 Status]]="Continued", Table1[[#This Row],[Check 3 Students Summer]], 0)</f>
        <v>0</v>
      </c>
      <c r="CA434" s="33">
        <f>Table1[[#This Row],[Check 3 Per Student Savings]]*BZ434</f>
        <v>0</v>
      </c>
      <c r="CB434" s="32">
        <f>IF(Table1[[#This Row],[Check 3 Status]]="Continued", Table1[[#This Row],[Check 3 Students Fall]], 0)</f>
        <v>0</v>
      </c>
      <c r="CC434" s="33">
        <f>Table1[[#This Row],[Check 3 Per Student Savings]]*CB434</f>
        <v>0</v>
      </c>
      <c r="CD434" s="15">
        <f>IF(Table1[[#This Row],[Check 3 Status]]="Continued", Table1[[#This Row],[Check 3 Students Spring]], 0)</f>
        <v>0</v>
      </c>
      <c r="CE434" s="20">
        <f>Table1[[#This Row],[Check 3 Per Student Savings]]*CD434</f>
        <v>0</v>
      </c>
      <c r="CF434" s="15">
        <f t="shared" si="315"/>
        <v>0</v>
      </c>
      <c r="CG434" s="20">
        <f t="shared" si="316"/>
        <v>0</v>
      </c>
      <c r="CH434" s="20" t="s">
        <v>145</v>
      </c>
      <c r="CI434" s="15">
        <v>0</v>
      </c>
      <c r="CJ434" s="15">
        <v>0</v>
      </c>
      <c r="CK434" s="15">
        <v>0</v>
      </c>
      <c r="CL434" s="15">
        <f t="shared" si="289"/>
        <v>0</v>
      </c>
      <c r="CM434" s="7">
        <v>113.25</v>
      </c>
      <c r="CN434" s="20">
        <f t="shared" si="290"/>
        <v>0</v>
      </c>
      <c r="CO434" s="15">
        <v>0</v>
      </c>
      <c r="CP434" s="20">
        <f>Table1[[#This Row],[Check 4 Per Student Savings]]*CO434</f>
        <v>0</v>
      </c>
      <c r="CQ434" s="15">
        <v>0</v>
      </c>
      <c r="CR434" s="20">
        <f>Table1[[#This Row],[Check 4 Per Student Savings]]*CQ434</f>
        <v>0</v>
      </c>
      <c r="CS434" s="15">
        <v>0</v>
      </c>
      <c r="CT434" s="20">
        <f>Table1[[#This Row],[Check 4 Per Student Savings]]*CS434</f>
        <v>0</v>
      </c>
      <c r="CU434" s="89">
        <f t="shared" si="291"/>
        <v>0</v>
      </c>
      <c r="CV434" s="20">
        <f t="shared" si="292"/>
        <v>0</v>
      </c>
      <c r="CW434" s="20" t="s">
        <v>145</v>
      </c>
      <c r="CX434" s="15">
        <v>58</v>
      </c>
      <c r="CY434" s="15">
        <v>118</v>
      </c>
      <c r="CZ434" s="15">
        <v>118</v>
      </c>
      <c r="DA434" s="15">
        <f t="shared" si="293"/>
        <v>294</v>
      </c>
      <c r="DB434" s="20">
        <v>113.25</v>
      </c>
      <c r="DC434" s="20">
        <f t="shared" si="294"/>
        <v>33295.5</v>
      </c>
      <c r="DD434" s="106" t="s">
        <v>1578</v>
      </c>
      <c r="DE434" s="15">
        <v>0</v>
      </c>
      <c r="DF434" s="20">
        <f>Table1[[#This Row],[Check 5 Per Student Savings]]*DE434</f>
        <v>0</v>
      </c>
      <c r="DG434" s="15">
        <f>IF(Table1[[#This Row],[Check 5 Status]]="Continued", Table1[[#This Row],[Check 5 Students Fall]], 0)</f>
        <v>118</v>
      </c>
      <c r="DH434" s="20">
        <f>Table1[[#This Row],[Check 5 Per Student Savings]]*DG434</f>
        <v>13363.5</v>
      </c>
      <c r="DI434" s="15">
        <f>IF(Table1[[#This Row],[Check 5 Status]]="Continued", Table1[[#This Row],[Check 5 Students Spring]], 0)</f>
        <v>118</v>
      </c>
      <c r="DJ434" s="20">
        <f>Table1[[#This Row],[Check 5 Per Student Savings]]*DI434</f>
        <v>13363.5</v>
      </c>
      <c r="DK434" s="15">
        <f t="shared" si="295"/>
        <v>236</v>
      </c>
      <c r="DL434" s="20">
        <f t="shared" si="296"/>
        <v>26727</v>
      </c>
      <c r="DM434" s="20" t="s">
        <v>145</v>
      </c>
      <c r="DN434" s="15">
        <v>28</v>
      </c>
      <c r="DO434" s="15">
        <v>56</v>
      </c>
      <c r="DP434" s="15">
        <v>56</v>
      </c>
      <c r="DQ434" s="15">
        <f t="shared" si="297"/>
        <v>140</v>
      </c>
      <c r="DR434" s="20">
        <v>113.25</v>
      </c>
      <c r="DS434" s="20">
        <f t="shared" si="298"/>
        <v>15855</v>
      </c>
      <c r="DT434" s="106" t="s">
        <v>1578</v>
      </c>
      <c r="DU434" s="15">
        <f>IF(Table1[[#This Row],[Check 6 Status]]="Continued", Table1[[#This Row],[Check 6 Students Summer]], 0)</f>
        <v>28</v>
      </c>
      <c r="DV434" s="20">
        <f>Table1[[#This Row],[Check 6 Per Student Savings]]*DU434</f>
        <v>3171</v>
      </c>
      <c r="DW434" s="15">
        <f>IF(Table1[[#This Row],[Check 6 Status]]="Continued", Table1[[#This Row],[Check 6 Students Fall]], 0)</f>
        <v>56</v>
      </c>
      <c r="DX434" s="20">
        <f>Table1[[#This Row],[Check 6 Per Student Savings]]*DW434</f>
        <v>6342</v>
      </c>
      <c r="DY434" s="15">
        <f>IF(Table1[[#This Row],[Check 6 Status]]="Continued", Table1[[#This Row],[Check 6 Students Spring]], 0)</f>
        <v>56</v>
      </c>
      <c r="DZ434" s="20">
        <f>Table1[[#This Row],[Check 6 Per Student Savings]]*DY434</f>
        <v>6342</v>
      </c>
      <c r="EA434" s="15">
        <f t="shared" si="299"/>
        <v>140</v>
      </c>
      <c r="EB434" s="20">
        <f t="shared" si="300"/>
        <v>15855</v>
      </c>
      <c r="EC434"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376</v>
      </c>
      <c r="ED434"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42582</v>
      </c>
      <c r="EE434" s="30">
        <f>Table1[[#This Row],[Grand Total Savings]]/Table1[[#This Row],[Total Award]]</f>
        <v>4.2582000000000004</v>
      </c>
      <c r="EF434" s="20"/>
      <c r="EH434" s="20"/>
      <c r="EJ434" s="13"/>
      <c r="EK434" s="13"/>
      <c r="EL434" s="13"/>
      <c r="EY434" s="15"/>
      <c r="EZ434" s="20"/>
      <c r="FA434" s="15"/>
      <c r="FC434" s="13"/>
      <c r="FD434" s="13"/>
      <c r="FE434" s="13"/>
    </row>
    <row r="435" spans="1:161" ht="16.5" thickTop="1" thickBot="1" x14ac:dyDescent="0.3">
      <c r="A435" s="116">
        <v>560</v>
      </c>
      <c r="B435" s="70" t="s">
        <v>1694</v>
      </c>
      <c r="C435" s="23" t="s">
        <v>1</v>
      </c>
      <c r="D435" s="71" t="s">
        <v>134</v>
      </c>
      <c r="E435" t="s">
        <v>249</v>
      </c>
      <c r="F435" s="94">
        <v>25000</v>
      </c>
      <c r="G435" s="106" t="s">
        <v>1578</v>
      </c>
      <c r="H435" t="s">
        <v>1722</v>
      </c>
      <c r="I435" t="s">
        <v>1723</v>
      </c>
      <c r="J435" s="28" t="s">
        <v>1724</v>
      </c>
      <c r="K435" t="s">
        <v>1725</v>
      </c>
      <c r="L435" s="28" t="s">
        <v>188</v>
      </c>
      <c r="M435" s="13" t="e">
        <f>_xlfn.XLOOKUP(Table1[[#This Row],[Grant '#]],#REF!,#REF!, " ")</f>
        <v>#REF!</v>
      </c>
      <c r="N435" s="13" t="e">
        <f>_xlfn.XLOOKUP(Table1[[#This Row],[Grant '#]],#REF!,#REF!, " ")</f>
        <v>#REF!</v>
      </c>
      <c r="O435" s="13" t="e">
        <f>_xlfn.XLOOKUP(Table1[[#This Row],[Grant '#]],#REF!,#REF!, " ")</f>
        <v>#REF!</v>
      </c>
      <c r="P435" s="107">
        <v>25597.47</v>
      </c>
      <c r="Q435" s="8">
        <v>292</v>
      </c>
      <c r="R435" s="20">
        <v>111.51749999999998</v>
      </c>
      <c r="S435" s="15">
        <v>30</v>
      </c>
      <c r="T435" s="15">
        <v>103</v>
      </c>
      <c r="U435" s="15">
        <v>104</v>
      </c>
      <c r="V435" s="13" t="s">
        <v>1578</v>
      </c>
      <c r="W435" s="20"/>
      <c r="X435" s="20"/>
      <c r="Y435" s="20"/>
      <c r="Z435" s="20"/>
      <c r="AA435" s="15">
        <f t="shared" si="308"/>
        <v>104</v>
      </c>
      <c r="AB435" s="15">
        <v>0</v>
      </c>
      <c r="AC435" s="15">
        <v>0</v>
      </c>
      <c r="AD435" s="20">
        <f t="shared" si="310"/>
        <v>0</v>
      </c>
      <c r="AE435" s="15">
        <f>IF(Table1[[#This Row],[Sustainability Check 1 (2017-2018) Status]]="Continued", Table1[[#This Row],[Students Per Summer]], 0)</f>
        <v>0</v>
      </c>
      <c r="AF435" s="20">
        <f t="shared" si="311"/>
        <v>0</v>
      </c>
      <c r="AG435" s="15">
        <f>IF(Table1[[#This Row],[Sustainability Check 1 (2017-2018) Status]]="Continued", Table1[[#This Row],[Students Per Fall]], 0)</f>
        <v>0</v>
      </c>
      <c r="AH435" s="20">
        <f t="shared" si="312"/>
        <v>0</v>
      </c>
      <c r="AI435" s="15">
        <v>0</v>
      </c>
      <c r="AJ435" s="20">
        <f t="shared" si="313"/>
        <v>0</v>
      </c>
      <c r="AK435" s="15">
        <v>0</v>
      </c>
      <c r="AL435" s="20">
        <f t="shared" si="314"/>
        <v>0</v>
      </c>
      <c r="AM435" s="15">
        <v>0</v>
      </c>
      <c r="AN435" s="15">
        <v>0</v>
      </c>
      <c r="AO435" s="15">
        <v>0</v>
      </c>
      <c r="AP435" s="15">
        <v>0</v>
      </c>
      <c r="AQ435" s="15">
        <v>0</v>
      </c>
      <c r="AR435" s="15">
        <v>0</v>
      </c>
      <c r="AS435" s="15">
        <v>0</v>
      </c>
      <c r="AT435" s="15">
        <v>0</v>
      </c>
      <c r="AU435" s="15">
        <v>0</v>
      </c>
      <c r="AV435" s="15">
        <v>0</v>
      </c>
      <c r="AW435" s="15">
        <v>0</v>
      </c>
      <c r="AX435" s="15">
        <v>0</v>
      </c>
      <c r="AY435" s="15">
        <v>0</v>
      </c>
      <c r="AZ435" s="15">
        <v>0</v>
      </c>
      <c r="BA435" s="15">
        <v>0</v>
      </c>
      <c r="BB435" s="15">
        <v>0</v>
      </c>
      <c r="BC435" s="13" t="s">
        <v>145</v>
      </c>
      <c r="BD435" s="15">
        <v>0</v>
      </c>
      <c r="BE435" s="15">
        <v>0</v>
      </c>
      <c r="BF435" s="15">
        <v>0</v>
      </c>
      <c r="BG435" s="16">
        <f t="shared" si="309"/>
        <v>0</v>
      </c>
      <c r="BH435" s="15">
        <v>0</v>
      </c>
      <c r="BI435" s="15">
        <v>0</v>
      </c>
      <c r="BJ435" s="15">
        <v>0</v>
      </c>
      <c r="BK435" s="15">
        <v>0</v>
      </c>
      <c r="BL435" s="15">
        <v>0</v>
      </c>
      <c r="BM435" s="15">
        <v>0</v>
      </c>
      <c r="BN435" s="15">
        <v>0</v>
      </c>
      <c r="BO435" s="33">
        <f>Table1[[#This Row],[Summer 2018 Price Check]]*Table1[[#This Row],[Spring 2019 Students]]</f>
        <v>0</v>
      </c>
      <c r="BP435" s="16">
        <f t="shared" si="285"/>
        <v>0</v>
      </c>
      <c r="BQ435" s="20">
        <f t="shared" si="286"/>
        <v>0</v>
      </c>
      <c r="BR435" s="13" t="s">
        <v>145</v>
      </c>
      <c r="BS435" s="15">
        <v>0</v>
      </c>
      <c r="BT435" s="15">
        <v>0</v>
      </c>
      <c r="BU435" s="15">
        <v>0</v>
      </c>
      <c r="BV435" s="15">
        <v>0</v>
      </c>
      <c r="BW435" s="15">
        <v>0</v>
      </c>
      <c r="BX435" s="15">
        <v>0</v>
      </c>
      <c r="BY435" t="s">
        <v>1578</v>
      </c>
      <c r="BZ435" s="32">
        <f>IF(Table1[[#This Row],[Check 3 Status]]="Continued", Table1[[#This Row],[Check 3 Students Summer]], 0)</f>
        <v>0</v>
      </c>
      <c r="CA435" s="33">
        <f>Table1[[#This Row],[Check 3 Per Student Savings]]*BZ435</f>
        <v>0</v>
      </c>
      <c r="CB435" s="32">
        <f>IF(Table1[[#This Row],[Check 3 Status]]="Continued", Table1[[#This Row],[Check 3 Students Fall]], 0)</f>
        <v>0</v>
      </c>
      <c r="CC435" s="33">
        <f>Table1[[#This Row],[Check 3 Per Student Savings]]*CB435</f>
        <v>0</v>
      </c>
      <c r="CD435" s="15">
        <f>IF(Table1[[#This Row],[Check 3 Status]]="Continued", Table1[[#This Row],[Check 3 Students Spring]], 0)</f>
        <v>0</v>
      </c>
      <c r="CE435" s="20">
        <f>Table1[[#This Row],[Check 3 Per Student Savings]]*CD435</f>
        <v>0</v>
      </c>
      <c r="CF435" s="15">
        <f t="shared" si="315"/>
        <v>0</v>
      </c>
      <c r="CG435" s="20">
        <f t="shared" si="316"/>
        <v>0</v>
      </c>
      <c r="CH435" s="20" t="s">
        <v>145</v>
      </c>
      <c r="CI435" s="15">
        <v>0</v>
      </c>
      <c r="CJ435" s="15">
        <v>0</v>
      </c>
      <c r="CK435" s="15">
        <v>0</v>
      </c>
      <c r="CL435" s="15">
        <f t="shared" si="289"/>
        <v>0</v>
      </c>
      <c r="CM435" s="7">
        <v>187.95</v>
      </c>
      <c r="CN435" s="20">
        <f t="shared" si="290"/>
        <v>0</v>
      </c>
      <c r="CO435" s="15">
        <v>0</v>
      </c>
      <c r="CP435" s="20">
        <f>Table1[[#This Row],[Check 4 Per Student Savings]]*CO435</f>
        <v>0</v>
      </c>
      <c r="CQ435" s="15">
        <v>0</v>
      </c>
      <c r="CR435" s="20">
        <f>Table1[[#This Row],[Check 4 Per Student Savings]]*CQ435</f>
        <v>0</v>
      </c>
      <c r="CS435" s="15">
        <v>0</v>
      </c>
      <c r="CT435" s="20">
        <f>Table1[[#This Row],[Check 4 Per Student Savings]]*CS435</f>
        <v>0</v>
      </c>
      <c r="CU435" s="89">
        <f t="shared" si="291"/>
        <v>0</v>
      </c>
      <c r="CV435" s="20">
        <f t="shared" si="292"/>
        <v>0</v>
      </c>
      <c r="CW435" s="20" t="s">
        <v>145</v>
      </c>
      <c r="CX435" s="15">
        <v>30</v>
      </c>
      <c r="CY435" s="15">
        <v>103</v>
      </c>
      <c r="CZ435" s="15">
        <v>104</v>
      </c>
      <c r="DA435" s="15">
        <f t="shared" si="293"/>
        <v>237</v>
      </c>
      <c r="DB435" s="20">
        <v>187.95</v>
      </c>
      <c r="DC435" s="20">
        <f t="shared" si="294"/>
        <v>44544.149999999994</v>
      </c>
      <c r="DD435" s="106" t="s">
        <v>1578</v>
      </c>
      <c r="DE435" s="15">
        <v>0</v>
      </c>
      <c r="DF435" s="20">
        <f>Table1[[#This Row],[Check 5 Per Student Savings]]*DE435</f>
        <v>0</v>
      </c>
      <c r="DG435" s="15">
        <f>IF(Table1[[#This Row],[Check 5 Status]]="Continued", Table1[[#This Row],[Check 5 Students Fall]], 0)</f>
        <v>103</v>
      </c>
      <c r="DH435" s="20">
        <f>Table1[[#This Row],[Check 5 Per Student Savings]]*DG435</f>
        <v>19358.849999999999</v>
      </c>
      <c r="DI435" s="15">
        <f>IF(Table1[[#This Row],[Check 5 Status]]="Continued", Table1[[#This Row],[Check 5 Students Spring]], 0)</f>
        <v>104</v>
      </c>
      <c r="DJ435" s="20">
        <f>Table1[[#This Row],[Check 5 Per Student Savings]]*DI435</f>
        <v>19546.8</v>
      </c>
      <c r="DK435" s="15">
        <f t="shared" si="295"/>
        <v>207</v>
      </c>
      <c r="DL435" s="20">
        <f t="shared" si="296"/>
        <v>38905.649999999994</v>
      </c>
      <c r="DM435" s="20" t="s">
        <v>145</v>
      </c>
      <c r="DN435" s="15">
        <v>30</v>
      </c>
      <c r="DO435" s="15">
        <v>103</v>
      </c>
      <c r="DP435" s="15">
        <v>104</v>
      </c>
      <c r="DQ435" s="15">
        <f t="shared" si="297"/>
        <v>237</v>
      </c>
      <c r="DR435" s="20">
        <v>187.95</v>
      </c>
      <c r="DS435" s="20">
        <f t="shared" si="298"/>
        <v>44544.149999999994</v>
      </c>
      <c r="DT435" s="106" t="s">
        <v>1578</v>
      </c>
      <c r="DU435" s="15">
        <f>IF(Table1[[#This Row],[Check 6 Status]]="Continued", Table1[[#This Row],[Check 6 Students Summer]], 0)</f>
        <v>30</v>
      </c>
      <c r="DV435" s="20">
        <f>Table1[[#This Row],[Check 6 Per Student Savings]]*DU435</f>
        <v>5638.5</v>
      </c>
      <c r="DW435" s="15">
        <f>IF(Table1[[#This Row],[Check 6 Status]]="Continued", Table1[[#This Row],[Check 6 Students Fall]], 0)</f>
        <v>103</v>
      </c>
      <c r="DX435" s="20">
        <f>Table1[[#This Row],[Check 6 Per Student Savings]]*DW435</f>
        <v>19358.849999999999</v>
      </c>
      <c r="DY435" s="15">
        <f>IF(Table1[[#This Row],[Check 6 Status]]="Continued", Table1[[#This Row],[Check 6 Students Spring]], 0)</f>
        <v>104</v>
      </c>
      <c r="DZ435" s="20">
        <f>Table1[[#This Row],[Check 6 Per Student Savings]]*DY435</f>
        <v>19546.8</v>
      </c>
      <c r="EA435" s="15">
        <f t="shared" si="299"/>
        <v>237</v>
      </c>
      <c r="EB435" s="20">
        <f t="shared" si="300"/>
        <v>44544.149999999994</v>
      </c>
      <c r="EC435"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444</v>
      </c>
      <c r="ED435"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83449.799999999988</v>
      </c>
      <c r="EE435" s="30">
        <f>Table1[[#This Row],[Grand Total Savings]]/Table1[[#This Row],[Total Award]]</f>
        <v>3.3379919999999994</v>
      </c>
      <c r="EF435" s="20"/>
      <c r="EH435" s="20"/>
      <c r="EJ435" s="13"/>
      <c r="EK435" s="13"/>
      <c r="EL435" s="13"/>
      <c r="EY435" s="15"/>
      <c r="EZ435" s="20"/>
      <c r="FA435" s="15"/>
      <c r="FC435" s="13"/>
      <c r="FD435" s="13"/>
      <c r="FE435" s="13"/>
    </row>
    <row r="436" spans="1:161" ht="16.5" thickTop="1" thickBot="1" x14ac:dyDescent="0.3">
      <c r="A436" s="116">
        <v>561</v>
      </c>
      <c r="B436" s="70" t="s">
        <v>1694</v>
      </c>
      <c r="C436" s="23" t="s">
        <v>1</v>
      </c>
      <c r="D436" s="71" t="s">
        <v>134</v>
      </c>
      <c r="E436" t="s">
        <v>381</v>
      </c>
      <c r="F436" s="94">
        <v>27550</v>
      </c>
      <c r="G436" s="106" t="s">
        <v>1578</v>
      </c>
      <c r="H436" t="s">
        <v>1726</v>
      </c>
      <c r="I436" t="s">
        <v>1727</v>
      </c>
      <c r="J436" s="28" t="s">
        <v>1728</v>
      </c>
      <c r="K436" t="s">
        <v>1335</v>
      </c>
      <c r="L436" s="28" t="s">
        <v>277</v>
      </c>
      <c r="M436" s="13" t="e">
        <f>_xlfn.XLOOKUP(Table1[[#This Row],[Grant '#]],#REF!,#REF!, " ")</f>
        <v>#REF!</v>
      </c>
      <c r="N436" s="13" t="e">
        <f>_xlfn.XLOOKUP(Table1[[#This Row],[Grant '#]],#REF!,#REF!, " ")</f>
        <v>#REF!</v>
      </c>
      <c r="O436" s="13" t="e">
        <f>_xlfn.XLOOKUP(Table1[[#This Row],[Grant '#]],#REF!,#REF!, " ")</f>
        <v>#REF!</v>
      </c>
      <c r="P436" s="107">
        <v>46641.3</v>
      </c>
      <c r="Q436" s="8">
        <v>294</v>
      </c>
      <c r="R436" s="20">
        <v>127.13749999999999</v>
      </c>
      <c r="S436" s="15">
        <v>74</v>
      </c>
      <c r="T436" s="15">
        <v>128</v>
      </c>
      <c r="U436" s="15">
        <v>128</v>
      </c>
      <c r="V436" s="13" t="s">
        <v>1578</v>
      </c>
      <c r="W436" s="20"/>
      <c r="X436" s="20"/>
      <c r="Y436" s="20"/>
      <c r="Z436" s="20"/>
      <c r="AA436" s="15">
        <f t="shared" si="308"/>
        <v>128</v>
      </c>
      <c r="AB436" s="15">
        <v>0</v>
      </c>
      <c r="AC436" s="15">
        <v>0</v>
      </c>
      <c r="AD436" s="20">
        <f t="shared" si="310"/>
        <v>0</v>
      </c>
      <c r="AE436" s="15">
        <f>IF(Table1[[#This Row],[Sustainability Check 1 (2017-2018) Status]]="Continued", Table1[[#This Row],[Students Per Summer]], 0)</f>
        <v>0</v>
      </c>
      <c r="AF436" s="20">
        <f t="shared" si="311"/>
        <v>0</v>
      </c>
      <c r="AG436" s="15">
        <f>IF(Table1[[#This Row],[Sustainability Check 1 (2017-2018) Status]]="Continued", Table1[[#This Row],[Students Per Fall]], 0)</f>
        <v>0</v>
      </c>
      <c r="AH436" s="20">
        <f t="shared" si="312"/>
        <v>0</v>
      </c>
      <c r="AI436" s="15">
        <v>0</v>
      </c>
      <c r="AJ436" s="20">
        <f t="shared" si="313"/>
        <v>0</v>
      </c>
      <c r="AK436" s="15">
        <v>0</v>
      </c>
      <c r="AL436" s="20">
        <f t="shared" si="314"/>
        <v>0</v>
      </c>
      <c r="AM436" s="15">
        <v>0</v>
      </c>
      <c r="AN436" s="15">
        <v>0</v>
      </c>
      <c r="AO436" s="15">
        <v>0</v>
      </c>
      <c r="AP436" s="15">
        <v>0</v>
      </c>
      <c r="AQ436" s="15">
        <v>0</v>
      </c>
      <c r="AR436" s="15">
        <v>0</v>
      </c>
      <c r="AS436" s="15">
        <v>0</v>
      </c>
      <c r="AT436" s="15">
        <v>0</v>
      </c>
      <c r="AU436" s="15">
        <v>0</v>
      </c>
      <c r="AV436" s="15">
        <v>0</v>
      </c>
      <c r="AW436" s="15">
        <v>0</v>
      </c>
      <c r="AX436" s="15">
        <v>0</v>
      </c>
      <c r="AY436" s="15">
        <v>0</v>
      </c>
      <c r="AZ436" s="15">
        <v>0</v>
      </c>
      <c r="BA436" s="15">
        <v>0</v>
      </c>
      <c r="BB436" s="15">
        <v>0</v>
      </c>
      <c r="BC436" s="13" t="s">
        <v>145</v>
      </c>
      <c r="BD436" s="15">
        <v>0</v>
      </c>
      <c r="BE436" s="15">
        <v>0</v>
      </c>
      <c r="BF436" s="15">
        <v>0</v>
      </c>
      <c r="BG436" s="16">
        <f t="shared" si="309"/>
        <v>0</v>
      </c>
      <c r="BH436" s="15">
        <v>0</v>
      </c>
      <c r="BI436" s="15">
        <v>0</v>
      </c>
      <c r="BJ436" s="15">
        <v>0</v>
      </c>
      <c r="BK436" s="15">
        <v>0</v>
      </c>
      <c r="BL436" s="15">
        <v>0</v>
      </c>
      <c r="BM436" s="15">
        <v>0</v>
      </c>
      <c r="BN436" s="15">
        <v>0</v>
      </c>
      <c r="BO436" s="33">
        <f>Table1[[#This Row],[Summer 2018 Price Check]]*Table1[[#This Row],[Spring 2019 Students]]</f>
        <v>0</v>
      </c>
      <c r="BP436" s="16">
        <f t="shared" si="285"/>
        <v>0</v>
      </c>
      <c r="BQ436" s="20">
        <f t="shared" si="286"/>
        <v>0</v>
      </c>
      <c r="BR436" s="13" t="s">
        <v>145</v>
      </c>
      <c r="BS436" s="15">
        <v>0</v>
      </c>
      <c r="BT436" s="15">
        <v>0</v>
      </c>
      <c r="BU436" s="15">
        <v>0</v>
      </c>
      <c r="BV436" s="15">
        <v>0</v>
      </c>
      <c r="BW436" s="15">
        <v>0</v>
      </c>
      <c r="BX436" s="15">
        <v>0</v>
      </c>
      <c r="BY436" t="s">
        <v>1578</v>
      </c>
      <c r="BZ436" s="32">
        <f>IF(Table1[[#This Row],[Check 3 Status]]="Continued", Table1[[#This Row],[Check 3 Students Summer]], 0)</f>
        <v>0</v>
      </c>
      <c r="CA436" s="33">
        <f>Table1[[#This Row],[Check 3 Per Student Savings]]*BZ436</f>
        <v>0</v>
      </c>
      <c r="CB436" s="32">
        <f>IF(Table1[[#This Row],[Check 3 Status]]="Continued", Table1[[#This Row],[Check 3 Students Fall]], 0)</f>
        <v>0</v>
      </c>
      <c r="CC436" s="33">
        <f>Table1[[#This Row],[Check 3 Per Student Savings]]*CB436</f>
        <v>0</v>
      </c>
      <c r="CD436" s="15">
        <f>IF(Table1[[#This Row],[Check 3 Status]]="Continued", Table1[[#This Row],[Check 3 Students Spring]], 0)</f>
        <v>0</v>
      </c>
      <c r="CE436" s="20">
        <f>Table1[[#This Row],[Check 3 Per Student Savings]]*CD436</f>
        <v>0</v>
      </c>
      <c r="CF436" s="15">
        <f t="shared" si="315"/>
        <v>0</v>
      </c>
      <c r="CG436" s="20">
        <f t="shared" si="316"/>
        <v>0</v>
      </c>
      <c r="CH436" s="20" t="s">
        <v>145</v>
      </c>
      <c r="CI436" s="15">
        <v>0</v>
      </c>
      <c r="CJ436" s="15">
        <v>0</v>
      </c>
      <c r="CK436" s="15">
        <v>0</v>
      </c>
      <c r="CL436" s="15">
        <f t="shared" si="289"/>
        <v>0</v>
      </c>
      <c r="CM436" s="7">
        <v>230</v>
      </c>
      <c r="CN436" s="20">
        <f t="shared" si="290"/>
        <v>0</v>
      </c>
      <c r="CO436" s="15">
        <v>0</v>
      </c>
      <c r="CP436" s="20">
        <f>Table1[[#This Row],[Check 4 Per Student Savings]]*CO436</f>
        <v>0</v>
      </c>
      <c r="CQ436" s="15">
        <v>0</v>
      </c>
      <c r="CR436" s="20">
        <f>Table1[[#This Row],[Check 4 Per Student Savings]]*CQ436</f>
        <v>0</v>
      </c>
      <c r="CS436" s="15">
        <v>0</v>
      </c>
      <c r="CT436" s="20">
        <f>Table1[[#This Row],[Check 4 Per Student Savings]]*CS436</f>
        <v>0</v>
      </c>
      <c r="CU436" s="89">
        <f t="shared" si="291"/>
        <v>0</v>
      </c>
      <c r="CV436" s="20">
        <f t="shared" si="292"/>
        <v>0</v>
      </c>
      <c r="CW436" s="20" t="s">
        <v>145</v>
      </c>
      <c r="CX436" s="15">
        <v>74</v>
      </c>
      <c r="CY436" s="15">
        <v>128</v>
      </c>
      <c r="CZ436" s="15">
        <v>128</v>
      </c>
      <c r="DA436" s="15">
        <f t="shared" si="293"/>
        <v>330</v>
      </c>
      <c r="DB436" s="20">
        <v>230</v>
      </c>
      <c r="DC436" s="20">
        <f t="shared" si="294"/>
        <v>75900</v>
      </c>
      <c r="DD436" s="106" t="s">
        <v>1578</v>
      </c>
      <c r="DE436" s="15">
        <v>0</v>
      </c>
      <c r="DF436" s="20">
        <f>Table1[[#This Row],[Check 5 Per Student Savings]]*DE436</f>
        <v>0</v>
      </c>
      <c r="DG436" s="15">
        <f>IF(Table1[[#This Row],[Check 5 Status]]="Continued", Table1[[#This Row],[Check 5 Students Fall]], 0)</f>
        <v>128</v>
      </c>
      <c r="DH436" s="20">
        <f>Table1[[#This Row],[Check 5 Per Student Savings]]*DG436</f>
        <v>29440</v>
      </c>
      <c r="DI436" s="15">
        <f>IF(Table1[[#This Row],[Check 5 Status]]="Continued", Table1[[#This Row],[Check 5 Students Spring]], 0)</f>
        <v>128</v>
      </c>
      <c r="DJ436" s="20">
        <f>Table1[[#This Row],[Check 5 Per Student Savings]]*DI436</f>
        <v>29440</v>
      </c>
      <c r="DK436" s="15">
        <f t="shared" si="295"/>
        <v>256</v>
      </c>
      <c r="DL436" s="20">
        <f t="shared" si="296"/>
        <v>58880</v>
      </c>
      <c r="DM436" s="20" t="s">
        <v>145</v>
      </c>
      <c r="DN436" s="15">
        <v>74</v>
      </c>
      <c r="DO436" s="15">
        <v>128</v>
      </c>
      <c r="DP436" s="15">
        <v>128</v>
      </c>
      <c r="DQ436" s="15">
        <f t="shared" si="297"/>
        <v>330</v>
      </c>
      <c r="DR436" s="20">
        <v>230</v>
      </c>
      <c r="DS436" s="20">
        <f t="shared" si="298"/>
        <v>75900</v>
      </c>
      <c r="DT436" s="106" t="s">
        <v>1578</v>
      </c>
      <c r="DU436" s="15">
        <f>IF(Table1[[#This Row],[Check 6 Status]]="Continued", Table1[[#This Row],[Check 6 Students Summer]], 0)</f>
        <v>74</v>
      </c>
      <c r="DV436" s="20">
        <f>Table1[[#This Row],[Check 6 Per Student Savings]]*DU436</f>
        <v>17020</v>
      </c>
      <c r="DW436" s="15">
        <f>IF(Table1[[#This Row],[Check 6 Status]]="Continued", Table1[[#This Row],[Check 6 Students Fall]], 0)</f>
        <v>128</v>
      </c>
      <c r="DX436" s="20">
        <f>Table1[[#This Row],[Check 6 Per Student Savings]]*DW436</f>
        <v>29440</v>
      </c>
      <c r="DY436" s="15">
        <f>IF(Table1[[#This Row],[Check 6 Status]]="Continued", Table1[[#This Row],[Check 6 Students Spring]], 0)</f>
        <v>128</v>
      </c>
      <c r="DZ436" s="20">
        <f>Table1[[#This Row],[Check 6 Per Student Savings]]*DY436</f>
        <v>29440</v>
      </c>
      <c r="EA436" s="15">
        <f t="shared" si="299"/>
        <v>330</v>
      </c>
      <c r="EB436" s="20">
        <f t="shared" si="300"/>
        <v>75900</v>
      </c>
      <c r="EC436"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586</v>
      </c>
      <c r="ED436"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134780</v>
      </c>
      <c r="EE436" s="30">
        <f>Table1[[#This Row],[Grand Total Savings]]/Table1[[#This Row],[Total Award]]</f>
        <v>4.8921960072595283</v>
      </c>
      <c r="EF436" s="20"/>
      <c r="EH436" s="20"/>
      <c r="EJ436" s="13"/>
      <c r="EK436" s="13"/>
      <c r="EL436" s="13"/>
      <c r="EY436" s="15"/>
      <c r="EZ436" s="20"/>
      <c r="FA436" s="15"/>
      <c r="FC436" s="13"/>
      <c r="FD436" s="13"/>
      <c r="FE436" s="13"/>
    </row>
    <row r="437" spans="1:161" ht="16.5" thickTop="1" thickBot="1" x14ac:dyDescent="0.3">
      <c r="A437" s="116" t="s">
        <v>1729</v>
      </c>
      <c r="B437" s="70" t="s">
        <v>1694</v>
      </c>
      <c r="C437" s="23" t="s">
        <v>1</v>
      </c>
      <c r="D437" s="13" t="s">
        <v>856</v>
      </c>
      <c r="E437" t="s">
        <v>147</v>
      </c>
      <c r="F437" s="94">
        <v>10000</v>
      </c>
      <c r="G437" s="106" t="s">
        <v>1578</v>
      </c>
      <c r="H437" t="s">
        <v>616</v>
      </c>
      <c r="I437" t="s">
        <v>617</v>
      </c>
      <c r="J437" s="28" t="s">
        <v>1730</v>
      </c>
      <c r="K437" t="s">
        <v>1731</v>
      </c>
      <c r="L437" s="28" t="s">
        <v>188</v>
      </c>
      <c r="M437" s="13" t="s">
        <v>857</v>
      </c>
      <c r="N437" s="13" t="s">
        <v>857</v>
      </c>
      <c r="O437" s="13" t="s">
        <v>857</v>
      </c>
      <c r="P437" s="15">
        <v>0</v>
      </c>
      <c r="Q437" s="15">
        <v>0</v>
      </c>
      <c r="R437" s="20">
        <v>0</v>
      </c>
      <c r="S437" s="20">
        <v>0</v>
      </c>
      <c r="T437" s="20">
        <v>0</v>
      </c>
      <c r="U437" s="20">
        <v>0</v>
      </c>
      <c r="V437" s="36" t="s">
        <v>857</v>
      </c>
      <c r="W437" s="20"/>
      <c r="X437" s="20"/>
      <c r="Y437" s="20"/>
      <c r="Z437" s="20"/>
      <c r="AA437" s="15">
        <f t="shared" si="308"/>
        <v>0</v>
      </c>
      <c r="AB437" s="15">
        <v>0</v>
      </c>
      <c r="AC437" s="15">
        <v>0</v>
      </c>
      <c r="AD437" s="20">
        <f t="shared" si="310"/>
        <v>0</v>
      </c>
      <c r="AE437" s="15">
        <f>IF(Table1[[#This Row],[Sustainability Check 1 (2017-2018) Status]]="Continued", Table1[[#This Row],[Students Per Summer]], 0)</f>
        <v>0</v>
      </c>
      <c r="AF437" s="20">
        <f t="shared" si="311"/>
        <v>0</v>
      </c>
      <c r="AG437" s="15">
        <f>IF(Table1[[#This Row],[Sustainability Check 1 (2017-2018) Status]]="Continued", Table1[[#This Row],[Students Per Fall]], 0)</f>
        <v>0</v>
      </c>
      <c r="AH437" s="20">
        <f t="shared" si="312"/>
        <v>0</v>
      </c>
      <c r="AI437" s="15">
        <v>0</v>
      </c>
      <c r="AJ437" s="20">
        <f t="shared" si="313"/>
        <v>0</v>
      </c>
      <c r="AK437" s="15">
        <v>0</v>
      </c>
      <c r="AL437" s="20">
        <f t="shared" si="314"/>
        <v>0</v>
      </c>
      <c r="AM437" s="15">
        <v>0</v>
      </c>
      <c r="AN437" s="15">
        <v>0</v>
      </c>
      <c r="AO437" s="15">
        <v>0</v>
      </c>
      <c r="AP437" s="15">
        <v>0</v>
      </c>
      <c r="AQ437" s="15">
        <v>0</v>
      </c>
      <c r="AR437" s="15">
        <v>0</v>
      </c>
      <c r="AS437" s="15">
        <v>0</v>
      </c>
      <c r="AT437" s="15">
        <v>0</v>
      </c>
      <c r="AU437" s="15">
        <v>0</v>
      </c>
      <c r="AV437" s="15">
        <v>0</v>
      </c>
      <c r="AW437" s="15">
        <v>0</v>
      </c>
      <c r="AX437" s="15">
        <v>0</v>
      </c>
      <c r="AY437" s="15">
        <v>0</v>
      </c>
      <c r="AZ437" s="15">
        <v>0</v>
      </c>
      <c r="BA437" s="15">
        <v>0</v>
      </c>
      <c r="BB437" s="15">
        <v>0</v>
      </c>
      <c r="BC437" s="20" t="s">
        <v>858</v>
      </c>
      <c r="BD437" s="15">
        <v>0</v>
      </c>
      <c r="BE437" s="15">
        <v>0</v>
      </c>
      <c r="BF437" s="15">
        <v>0</v>
      </c>
      <c r="BG437" s="16">
        <f t="shared" si="309"/>
        <v>0</v>
      </c>
      <c r="BH437" s="15">
        <v>0</v>
      </c>
      <c r="BI437" s="15">
        <v>0</v>
      </c>
      <c r="BJ437" s="15">
        <v>0</v>
      </c>
      <c r="BK437" s="15">
        <v>0</v>
      </c>
      <c r="BL437" s="15">
        <v>0</v>
      </c>
      <c r="BM437" s="15">
        <v>0</v>
      </c>
      <c r="BN437" s="15">
        <v>0</v>
      </c>
      <c r="BO437" s="33">
        <f>Table1[[#This Row],[Summer 2018 Price Check]]*Table1[[#This Row],[Spring 2019 Students]]</f>
        <v>0</v>
      </c>
      <c r="BP437" s="16">
        <f t="shared" si="285"/>
        <v>0</v>
      </c>
      <c r="BQ437" s="20">
        <f t="shared" si="286"/>
        <v>0</v>
      </c>
      <c r="BR437" s="20" t="s">
        <v>858</v>
      </c>
      <c r="BS437" s="15">
        <v>0</v>
      </c>
      <c r="BT437" s="15">
        <v>0</v>
      </c>
      <c r="BU437" s="15">
        <v>0</v>
      </c>
      <c r="BV437" s="15">
        <v>0</v>
      </c>
      <c r="BW437" s="15">
        <v>0</v>
      </c>
      <c r="BX437" s="15">
        <v>0</v>
      </c>
      <c r="BY437" t="s">
        <v>1578</v>
      </c>
      <c r="BZ437" s="32">
        <f>IF(Table1[[#This Row],[Check 3 Status]]="Continued", Table1[[#This Row],[Check 3 Students Summer]], 0)</f>
        <v>0</v>
      </c>
      <c r="CA437" s="33">
        <f>Table1[[#This Row],[Check 3 Per Student Savings]]*BZ437</f>
        <v>0</v>
      </c>
      <c r="CB437" s="32">
        <f>IF(Table1[[#This Row],[Check 3 Status]]="Continued", Table1[[#This Row],[Check 3 Students Fall]], 0)</f>
        <v>0</v>
      </c>
      <c r="CC437" s="33">
        <f>Table1[[#This Row],[Check 3 Per Student Savings]]*CB437</f>
        <v>0</v>
      </c>
      <c r="CD437" s="15">
        <f>IF(Table1[[#This Row],[Check 3 Status]]="Continued", Table1[[#This Row],[Check 3 Students Spring]], 0)</f>
        <v>0</v>
      </c>
      <c r="CE437" s="20">
        <f>Table1[[#This Row],[Check 3 Per Student Savings]]*CD437</f>
        <v>0</v>
      </c>
      <c r="CF437" s="15">
        <f t="shared" si="315"/>
        <v>0</v>
      </c>
      <c r="CG437" s="20">
        <f t="shared" si="316"/>
        <v>0</v>
      </c>
      <c r="CH437" s="20" t="s">
        <v>858</v>
      </c>
      <c r="CI437" s="15">
        <v>0</v>
      </c>
      <c r="CJ437" s="15">
        <v>0</v>
      </c>
      <c r="CK437" s="15">
        <v>0</v>
      </c>
      <c r="CL437" s="15">
        <f t="shared" si="289"/>
        <v>0</v>
      </c>
      <c r="CM437" s="20">
        <v>0</v>
      </c>
      <c r="CN437" s="20">
        <f t="shared" si="290"/>
        <v>0</v>
      </c>
      <c r="CO437" s="15">
        <v>0</v>
      </c>
      <c r="CP437" s="20">
        <f>Table1[[#This Row],[Check 4 Per Student Savings]]*CO437</f>
        <v>0</v>
      </c>
      <c r="CQ437" s="15">
        <v>0</v>
      </c>
      <c r="CR437" s="20">
        <f>Table1[[#This Row],[Check 4 Per Student Savings]]*CQ437</f>
        <v>0</v>
      </c>
      <c r="CS437" s="15">
        <v>0</v>
      </c>
      <c r="CT437" s="20">
        <f>Table1[[#This Row],[Check 4 Per Student Savings]]*CS437</f>
        <v>0</v>
      </c>
      <c r="CU437" s="89">
        <f t="shared" si="291"/>
        <v>0</v>
      </c>
      <c r="CV437" s="20">
        <f t="shared" si="292"/>
        <v>0</v>
      </c>
      <c r="CW437" s="20" t="s">
        <v>858</v>
      </c>
      <c r="CX437" s="15">
        <v>0</v>
      </c>
      <c r="CY437" s="15">
        <v>0</v>
      </c>
      <c r="CZ437" s="15">
        <v>0</v>
      </c>
      <c r="DA437" s="15">
        <f t="shared" si="293"/>
        <v>0</v>
      </c>
      <c r="DB437" s="20">
        <v>0</v>
      </c>
      <c r="DC437" s="20">
        <f t="shared" si="294"/>
        <v>0</v>
      </c>
      <c r="DD437" s="106" t="s">
        <v>1578</v>
      </c>
      <c r="DE437" s="15">
        <v>0</v>
      </c>
      <c r="DF437" s="20">
        <f>Table1[[#This Row],[Check 5 Per Student Savings]]*DE437</f>
        <v>0</v>
      </c>
      <c r="DG437" s="15">
        <f>IF(Table1[[#This Row],[Check 5 Status]]="Continued", Table1[[#This Row],[Check 5 Students Fall]], 0)</f>
        <v>0</v>
      </c>
      <c r="DH437" s="20">
        <f>Table1[[#This Row],[Check 5 Per Student Savings]]*DG437</f>
        <v>0</v>
      </c>
      <c r="DI437" s="15">
        <f>IF(Table1[[#This Row],[Check 5 Status]]="Continued", Table1[[#This Row],[Check 5 Students Spring]], 0)</f>
        <v>0</v>
      </c>
      <c r="DJ437" s="20">
        <f>Table1[[#This Row],[Check 5 Per Student Savings]]*DI437</f>
        <v>0</v>
      </c>
      <c r="DK437" s="15">
        <f t="shared" si="295"/>
        <v>0</v>
      </c>
      <c r="DL437" s="20">
        <f t="shared" si="296"/>
        <v>0</v>
      </c>
      <c r="DM437" s="20" t="s">
        <v>858</v>
      </c>
      <c r="DN437" s="15">
        <v>0</v>
      </c>
      <c r="DO437" s="15">
        <v>0</v>
      </c>
      <c r="DP437" s="15">
        <v>0</v>
      </c>
      <c r="DQ437" s="15">
        <f t="shared" si="297"/>
        <v>0</v>
      </c>
      <c r="DR437" s="20">
        <v>0</v>
      </c>
      <c r="DS437" s="20">
        <f t="shared" si="298"/>
        <v>0</v>
      </c>
      <c r="DT437" s="106" t="s">
        <v>1578</v>
      </c>
      <c r="DU437" s="15">
        <f>IF(Table1[[#This Row],[Check 6 Status]]="Continued", Table1[[#This Row],[Check 6 Students Summer]], 0)</f>
        <v>0</v>
      </c>
      <c r="DV437" s="20">
        <f>Table1[[#This Row],[Check 6 Per Student Savings]]*DU437</f>
        <v>0</v>
      </c>
      <c r="DW437" s="15">
        <f>IF(Table1[[#This Row],[Check 6 Status]]="Continued", Table1[[#This Row],[Check 6 Students Fall]], 0)</f>
        <v>0</v>
      </c>
      <c r="DX437" s="20">
        <f>Table1[[#This Row],[Check 6 Per Student Savings]]*DW437</f>
        <v>0</v>
      </c>
      <c r="DY437" s="15">
        <f>IF(Table1[[#This Row],[Check 6 Status]]="Continued", Table1[[#This Row],[Check 6 Students Spring]], 0)</f>
        <v>0</v>
      </c>
      <c r="DZ437" s="20">
        <f>Table1[[#This Row],[Check 6 Per Student Savings]]*DY437</f>
        <v>0</v>
      </c>
      <c r="EA437" s="15">
        <f t="shared" si="299"/>
        <v>0</v>
      </c>
      <c r="EB437" s="20">
        <f t="shared" si="300"/>
        <v>0</v>
      </c>
      <c r="EC437"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437"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437" s="30">
        <f>Table1[[#This Row],[Grand Total Savings]]/Table1[[#This Row],[Total Award]]</f>
        <v>0</v>
      </c>
      <c r="EF437" s="20"/>
      <c r="EH437" s="20"/>
      <c r="EJ437" s="13"/>
      <c r="EK437" s="13"/>
      <c r="EL437" s="13"/>
      <c r="EY437" s="15"/>
      <c r="EZ437" s="20"/>
      <c r="FA437" s="15"/>
      <c r="FC437" s="13"/>
      <c r="FD437" s="13"/>
      <c r="FE437" s="13"/>
    </row>
    <row r="438" spans="1:161" ht="16.5" thickTop="1" thickBot="1" x14ac:dyDescent="0.3">
      <c r="A438" s="116" t="s">
        <v>1732</v>
      </c>
      <c r="B438" s="70" t="s">
        <v>1694</v>
      </c>
      <c r="C438" s="23" t="s">
        <v>1</v>
      </c>
      <c r="D438" s="13" t="s">
        <v>856</v>
      </c>
      <c r="E438" t="s">
        <v>147</v>
      </c>
      <c r="F438" s="94">
        <v>10000</v>
      </c>
      <c r="G438" s="106" t="s">
        <v>1578</v>
      </c>
      <c r="H438" t="s">
        <v>420</v>
      </c>
      <c r="I438" t="s">
        <v>421</v>
      </c>
      <c r="J438" s="28" t="s">
        <v>1733</v>
      </c>
      <c r="K438" t="s">
        <v>1734</v>
      </c>
      <c r="L438" s="28" t="s">
        <v>188</v>
      </c>
      <c r="M438" s="13" t="s">
        <v>857</v>
      </c>
      <c r="N438" s="13" t="s">
        <v>857</v>
      </c>
      <c r="O438" s="13" t="s">
        <v>857</v>
      </c>
      <c r="P438" s="15">
        <v>0</v>
      </c>
      <c r="Q438" s="15">
        <v>0</v>
      </c>
      <c r="R438" s="20">
        <v>0</v>
      </c>
      <c r="S438" s="20">
        <v>0</v>
      </c>
      <c r="T438" s="20">
        <v>0</v>
      </c>
      <c r="U438" s="20">
        <v>0</v>
      </c>
      <c r="V438" s="36" t="s">
        <v>857</v>
      </c>
      <c r="W438" s="20"/>
      <c r="X438" s="20"/>
      <c r="Y438" s="20"/>
      <c r="Z438" s="20"/>
      <c r="AA438" s="15">
        <f t="shared" si="308"/>
        <v>0</v>
      </c>
      <c r="AB438" s="15">
        <v>0</v>
      </c>
      <c r="AC438" s="15">
        <v>0</v>
      </c>
      <c r="AD438" s="20">
        <f t="shared" si="310"/>
        <v>0</v>
      </c>
      <c r="AE438" s="15">
        <f>IF(Table1[[#This Row],[Sustainability Check 1 (2017-2018) Status]]="Continued", Table1[[#This Row],[Students Per Summer]], 0)</f>
        <v>0</v>
      </c>
      <c r="AF438" s="20">
        <f t="shared" si="311"/>
        <v>0</v>
      </c>
      <c r="AG438" s="15">
        <f>IF(Table1[[#This Row],[Sustainability Check 1 (2017-2018) Status]]="Continued", Table1[[#This Row],[Students Per Fall]], 0)</f>
        <v>0</v>
      </c>
      <c r="AH438" s="20">
        <f t="shared" si="312"/>
        <v>0</v>
      </c>
      <c r="AI438" s="15">
        <v>0</v>
      </c>
      <c r="AJ438" s="20">
        <f t="shared" si="313"/>
        <v>0</v>
      </c>
      <c r="AK438" s="15">
        <v>0</v>
      </c>
      <c r="AL438" s="20">
        <f t="shared" si="314"/>
        <v>0</v>
      </c>
      <c r="AM438" s="15">
        <v>0</v>
      </c>
      <c r="AN438" s="15">
        <v>0</v>
      </c>
      <c r="AO438" s="15">
        <v>0</v>
      </c>
      <c r="AP438" s="15">
        <v>0</v>
      </c>
      <c r="AQ438" s="15">
        <v>0</v>
      </c>
      <c r="AR438" s="15">
        <v>0</v>
      </c>
      <c r="AS438" s="15">
        <v>0</v>
      </c>
      <c r="AT438" s="15">
        <v>0</v>
      </c>
      <c r="AU438" s="15">
        <v>0</v>
      </c>
      <c r="AV438" s="15">
        <v>0</v>
      </c>
      <c r="AW438" s="15">
        <v>0</v>
      </c>
      <c r="AX438" s="15">
        <v>0</v>
      </c>
      <c r="AY438" s="15">
        <v>0</v>
      </c>
      <c r="AZ438" s="15">
        <v>0</v>
      </c>
      <c r="BA438" s="15">
        <v>0</v>
      </c>
      <c r="BB438" s="15">
        <v>0</v>
      </c>
      <c r="BC438" s="20" t="s">
        <v>858</v>
      </c>
      <c r="BD438" s="15">
        <v>0</v>
      </c>
      <c r="BE438" s="15">
        <v>0</v>
      </c>
      <c r="BF438" s="15">
        <v>0</v>
      </c>
      <c r="BG438" s="16">
        <f t="shared" si="309"/>
        <v>0</v>
      </c>
      <c r="BH438" s="15">
        <v>0</v>
      </c>
      <c r="BI438" s="15">
        <v>0</v>
      </c>
      <c r="BJ438" s="15">
        <v>0</v>
      </c>
      <c r="BK438" s="15">
        <v>0</v>
      </c>
      <c r="BL438" s="15">
        <v>0</v>
      </c>
      <c r="BM438" s="15">
        <v>0</v>
      </c>
      <c r="BN438" s="15">
        <v>0</v>
      </c>
      <c r="BO438" s="33">
        <f>Table1[[#This Row],[Summer 2018 Price Check]]*Table1[[#This Row],[Spring 2019 Students]]</f>
        <v>0</v>
      </c>
      <c r="BP438" s="16">
        <f t="shared" si="285"/>
        <v>0</v>
      </c>
      <c r="BQ438" s="20">
        <f t="shared" si="286"/>
        <v>0</v>
      </c>
      <c r="BR438" s="20" t="s">
        <v>858</v>
      </c>
      <c r="BS438" s="15">
        <v>0</v>
      </c>
      <c r="BT438" s="15">
        <v>0</v>
      </c>
      <c r="BU438" s="15">
        <v>0</v>
      </c>
      <c r="BV438" s="15">
        <v>0</v>
      </c>
      <c r="BW438" s="15">
        <v>0</v>
      </c>
      <c r="BX438" s="15">
        <v>0</v>
      </c>
      <c r="BY438" t="s">
        <v>1578</v>
      </c>
      <c r="BZ438" s="32">
        <f>IF(Table1[[#This Row],[Check 3 Status]]="Continued", Table1[[#This Row],[Check 3 Students Summer]], 0)</f>
        <v>0</v>
      </c>
      <c r="CA438" s="33">
        <f>Table1[[#This Row],[Check 3 Per Student Savings]]*BZ438</f>
        <v>0</v>
      </c>
      <c r="CB438" s="32">
        <f>IF(Table1[[#This Row],[Check 3 Status]]="Continued", Table1[[#This Row],[Check 3 Students Fall]], 0)</f>
        <v>0</v>
      </c>
      <c r="CC438" s="33">
        <f>Table1[[#This Row],[Check 3 Per Student Savings]]*CB438</f>
        <v>0</v>
      </c>
      <c r="CD438" s="15">
        <f>IF(Table1[[#This Row],[Check 3 Status]]="Continued", Table1[[#This Row],[Check 3 Students Spring]], 0)</f>
        <v>0</v>
      </c>
      <c r="CE438" s="20">
        <f>Table1[[#This Row],[Check 3 Per Student Savings]]*CD438</f>
        <v>0</v>
      </c>
      <c r="CF438" s="15">
        <f t="shared" si="315"/>
        <v>0</v>
      </c>
      <c r="CG438" s="20">
        <f t="shared" si="316"/>
        <v>0</v>
      </c>
      <c r="CH438" s="20" t="s">
        <v>858</v>
      </c>
      <c r="CI438" s="15">
        <v>0</v>
      </c>
      <c r="CJ438" s="15">
        <v>0</v>
      </c>
      <c r="CK438" s="15">
        <v>0</v>
      </c>
      <c r="CL438" s="15">
        <f t="shared" si="289"/>
        <v>0</v>
      </c>
      <c r="CM438" s="20">
        <v>0</v>
      </c>
      <c r="CN438" s="20">
        <f t="shared" si="290"/>
        <v>0</v>
      </c>
      <c r="CO438" s="15">
        <v>0</v>
      </c>
      <c r="CP438" s="20">
        <f>Table1[[#This Row],[Check 4 Per Student Savings]]*CO438</f>
        <v>0</v>
      </c>
      <c r="CQ438" s="15">
        <v>0</v>
      </c>
      <c r="CR438" s="20">
        <f>Table1[[#This Row],[Check 4 Per Student Savings]]*CQ438</f>
        <v>0</v>
      </c>
      <c r="CS438" s="15">
        <v>0</v>
      </c>
      <c r="CT438" s="20">
        <f>Table1[[#This Row],[Check 4 Per Student Savings]]*CS438</f>
        <v>0</v>
      </c>
      <c r="CU438" s="89">
        <f t="shared" si="291"/>
        <v>0</v>
      </c>
      <c r="CV438" s="20">
        <f t="shared" si="292"/>
        <v>0</v>
      </c>
      <c r="CW438" s="20" t="s">
        <v>858</v>
      </c>
      <c r="CX438" s="15">
        <v>0</v>
      </c>
      <c r="CY438" s="15">
        <v>0</v>
      </c>
      <c r="CZ438" s="15">
        <v>0</v>
      </c>
      <c r="DA438" s="15">
        <f t="shared" si="293"/>
        <v>0</v>
      </c>
      <c r="DB438" s="20">
        <v>0</v>
      </c>
      <c r="DC438" s="20">
        <f t="shared" si="294"/>
        <v>0</v>
      </c>
      <c r="DD438" s="106" t="s">
        <v>1578</v>
      </c>
      <c r="DE438" s="15">
        <v>0</v>
      </c>
      <c r="DF438" s="20">
        <f>Table1[[#This Row],[Check 5 Per Student Savings]]*DE438</f>
        <v>0</v>
      </c>
      <c r="DG438" s="15">
        <f>IF(Table1[[#This Row],[Check 5 Status]]="Continued", Table1[[#This Row],[Check 5 Students Fall]], 0)</f>
        <v>0</v>
      </c>
      <c r="DH438" s="20">
        <f>Table1[[#This Row],[Check 5 Per Student Savings]]*DG438</f>
        <v>0</v>
      </c>
      <c r="DI438" s="15">
        <f>IF(Table1[[#This Row],[Check 5 Status]]="Continued", Table1[[#This Row],[Check 5 Students Spring]], 0)</f>
        <v>0</v>
      </c>
      <c r="DJ438" s="20">
        <f>Table1[[#This Row],[Check 5 Per Student Savings]]*DI438</f>
        <v>0</v>
      </c>
      <c r="DK438" s="15">
        <f t="shared" si="295"/>
        <v>0</v>
      </c>
      <c r="DL438" s="20">
        <f t="shared" si="296"/>
        <v>0</v>
      </c>
      <c r="DM438" s="20" t="s">
        <v>858</v>
      </c>
      <c r="DN438" s="15">
        <v>0</v>
      </c>
      <c r="DO438" s="15">
        <v>0</v>
      </c>
      <c r="DP438" s="15">
        <v>0</v>
      </c>
      <c r="DQ438" s="15">
        <f t="shared" si="297"/>
        <v>0</v>
      </c>
      <c r="DR438" s="20">
        <v>0</v>
      </c>
      <c r="DS438" s="20">
        <f t="shared" si="298"/>
        <v>0</v>
      </c>
      <c r="DT438" s="106" t="s">
        <v>1578</v>
      </c>
      <c r="DU438" s="15">
        <f>IF(Table1[[#This Row],[Check 6 Status]]="Continued", Table1[[#This Row],[Check 6 Students Summer]], 0)</f>
        <v>0</v>
      </c>
      <c r="DV438" s="20">
        <f>Table1[[#This Row],[Check 6 Per Student Savings]]*DU438</f>
        <v>0</v>
      </c>
      <c r="DW438" s="15">
        <f>IF(Table1[[#This Row],[Check 6 Status]]="Continued", Table1[[#This Row],[Check 6 Students Fall]], 0)</f>
        <v>0</v>
      </c>
      <c r="DX438" s="20">
        <f>Table1[[#This Row],[Check 6 Per Student Savings]]*DW438</f>
        <v>0</v>
      </c>
      <c r="DY438" s="15">
        <f>IF(Table1[[#This Row],[Check 6 Status]]="Continued", Table1[[#This Row],[Check 6 Students Spring]], 0)</f>
        <v>0</v>
      </c>
      <c r="DZ438" s="20">
        <f>Table1[[#This Row],[Check 6 Per Student Savings]]*DY438</f>
        <v>0</v>
      </c>
      <c r="EA438" s="15">
        <f t="shared" si="299"/>
        <v>0</v>
      </c>
      <c r="EB438" s="20">
        <f t="shared" si="300"/>
        <v>0</v>
      </c>
      <c r="EC438"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438"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438" s="30">
        <f>Table1[[#This Row],[Grand Total Savings]]/Table1[[#This Row],[Total Award]]</f>
        <v>0</v>
      </c>
      <c r="EF438" s="20"/>
      <c r="EH438" s="20"/>
      <c r="EJ438" s="13"/>
      <c r="EK438" s="13"/>
      <c r="EL438" s="13"/>
      <c r="EY438" s="15"/>
      <c r="EZ438" s="20"/>
      <c r="FA438" s="15"/>
      <c r="FC438" s="13"/>
      <c r="FD438" s="13"/>
      <c r="FE438" s="13"/>
    </row>
    <row r="439" spans="1:161" ht="16.5" thickTop="1" thickBot="1" x14ac:dyDescent="0.3">
      <c r="A439" s="116" t="s">
        <v>1735</v>
      </c>
      <c r="B439" s="70" t="s">
        <v>1694</v>
      </c>
      <c r="C439" s="23" t="s">
        <v>1</v>
      </c>
      <c r="D439" s="13" t="s">
        <v>856</v>
      </c>
      <c r="E439" t="s">
        <v>183</v>
      </c>
      <c r="F439" s="94">
        <v>10000</v>
      </c>
      <c r="G439" s="106" t="s">
        <v>1578</v>
      </c>
      <c r="H439" t="s">
        <v>1736</v>
      </c>
      <c r="I439" t="s">
        <v>1737</v>
      </c>
      <c r="J439" s="28" t="s">
        <v>1738</v>
      </c>
      <c r="K439" t="s">
        <v>1739</v>
      </c>
      <c r="L439" s="28" t="s">
        <v>188</v>
      </c>
      <c r="M439" s="13" t="s">
        <v>857</v>
      </c>
      <c r="N439" s="13" t="s">
        <v>857</v>
      </c>
      <c r="O439" s="13" t="s">
        <v>857</v>
      </c>
      <c r="P439" s="15">
        <v>0</v>
      </c>
      <c r="Q439" s="15">
        <v>0</v>
      </c>
      <c r="R439" s="20">
        <v>0</v>
      </c>
      <c r="S439" s="20">
        <v>0</v>
      </c>
      <c r="T439" s="20">
        <v>0</v>
      </c>
      <c r="U439" s="20">
        <v>0</v>
      </c>
      <c r="V439" s="36" t="s">
        <v>857</v>
      </c>
      <c r="W439" s="20"/>
      <c r="X439" s="20"/>
      <c r="Y439" s="20"/>
      <c r="Z439" s="20"/>
      <c r="AA439" s="15">
        <f t="shared" si="308"/>
        <v>0</v>
      </c>
      <c r="AB439" s="15">
        <v>0</v>
      </c>
      <c r="AC439" s="15">
        <v>0</v>
      </c>
      <c r="AD439" s="20">
        <f t="shared" si="310"/>
        <v>0</v>
      </c>
      <c r="AE439" s="15">
        <f>IF(Table1[[#This Row],[Sustainability Check 1 (2017-2018) Status]]="Continued", Table1[[#This Row],[Students Per Summer]], 0)</f>
        <v>0</v>
      </c>
      <c r="AF439" s="20">
        <f t="shared" si="311"/>
        <v>0</v>
      </c>
      <c r="AG439" s="15">
        <f>IF(Table1[[#This Row],[Sustainability Check 1 (2017-2018) Status]]="Continued", Table1[[#This Row],[Students Per Fall]], 0)</f>
        <v>0</v>
      </c>
      <c r="AH439" s="20">
        <f t="shared" si="312"/>
        <v>0</v>
      </c>
      <c r="AI439" s="15">
        <v>0</v>
      </c>
      <c r="AJ439" s="20">
        <f t="shared" si="313"/>
        <v>0</v>
      </c>
      <c r="AK439" s="15">
        <v>0</v>
      </c>
      <c r="AL439" s="20">
        <f t="shared" si="314"/>
        <v>0</v>
      </c>
      <c r="AM439" s="15">
        <v>0</v>
      </c>
      <c r="AN439" s="15">
        <v>0</v>
      </c>
      <c r="AO439" s="15">
        <v>0</v>
      </c>
      <c r="AP439" s="15">
        <v>0</v>
      </c>
      <c r="AQ439" s="15">
        <v>0</v>
      </c>
      <c r="AR439" s="15">
        <v>0</v>
      </c>
      <c r="AS439" s="15">
        <v>0</v>
      </c>
      <c r="AT439" s="15">
        <v>0</v>
      </c>
      <c r="AU439" s="15">
        <v>0</v>
      </c>
      <c r="AV439" s="15">
        <v>0</v>
      </c>
      <c r="AW439" s="15">
        <v>0</v>
      </c>
      <c r="AX439" s="15">
        <v>0</v>
      </c>
      <c r="AY439" s="15">
        <v>0</v>
      </c>
      <c r="AZ439" s="15">
        <v>0</v>
      </c>
      <c r="BA439" s="15">
        <v>0</v>
      </c>
      <c r="BB439" s="15">
        <v>0</v>
      </c>
      <c r="BC439" s="20" t="s">
        <v>858</v>
      </c>
      <c r="BD439" s="15">
        <v>0</v>
      </c>
      <c r="BE439" s="15">
        <v>0</v>
      </c>
      <c r="BF439" s="15">
        <v>0</v>
      </c>
      <c r="BG439" s="16">
        <f t="shared" si="309"/>
        <v>0</v>
      </c>
      <c r="BH439" s="15">
        <v>0</v>
      </c>
      <c r="BI439" s="15">
        <v>0</v>
      </c>
      <c r="BJ439" s="15">
        <v>0</v>
      </c>
      <c r="BK439" s="15">
        <v>0</v>
      </c>
      <c r="BL439" s="15">
        <v>0</v>
      </c>
      <c r="BM439" s="15">
        <v>0</v>
      </c>
      <c r="BN439" s="15">
        <v>0</v>
      </c>
      <c r="BO439" s="33">
        <f>Table1[[#This Row],[Summer 2018 Price Check]]*Table1[[#This Row],[Spring 2019 Students]]</f>
        <v>0</v>
      </c>
      <c r="BP439" s="16">
        <f t="shared" si="285"/>
        <v>0</v>
      </c>
      <c r="BQ439" s="20">
        <f t="shared" si="286"/>
        <v>0</v>
      </c>
      <c r="BR439" s="20" t="s">
        <v>858</v>
      </c>
      <c r="BS439" s="15">
        <v>0</v>
      </c>
      <c r="BT439" s="15">
        <v>0</v>
      </c>
      <c r="BU439" s="15">
        <v>0</v>
      </c>
      <c r="BV439" s="15">
        <v>0</v>
      </c>
      <c r="BW439" s="15">
        <v>0</v>
      </c>
      <c r="BX439" s="15">
        <v>0</v>
      </c>
      <c r="BY439" t="s">
        <v>1578</v>
      </c>
      <c r="BZ439" s="32">
        <f>IF(Table1[[#This Row],[Check 3 Status]]="Continued", Table1[[#This Row],[Check 3 Students Summer]], 0)</f>
        <v>0</v>
      </c>
      <c r="CA439" s="33">
        <f>Table1[[#This Row],[Check 3 Per Student Savings]]*BZ439</f>
        <v>0</v>
      </c>
      <c r="CB439" s="32">
        <f>IF(Table1[[#This Row],[Check 3 Status]]="Continued", Table1[[#This Row],[Check 3 Students Fall]], 0)</f>
        <v>0</v>
      </c>
      <c r="CC439" s="33">
        <f>Table1[[#This Row],[Check 3 Per Student Savings]]*CB439</f>
        <v>0</v>
      </c>
      <c r="CD439" s="15">
        <f>IF(Table1[[#This Row],[Check 3 Status]]="Continued", Table1[[#This Row],[Check 3 Students Spring]], 0)</f>
        <v>0</v>
      </c>
      <c r="CE439" s="20">
        <f>Table1[[#This Row],[Check 3 Per Student Savings]]*CD439</f>
        <v>0</v>
      </c>
      <c r="CF439" s="15">
        <f t="shared" si="315"/>
        <v>0</v>
      </c>
      <c r="CG439" s="20">
        <f t="shared" si="316"/>
        <v>0</v>
      </c>
      <c r="CH439" s="20" t="s">
        <v>858</v>
      </c>
      <c r="CI439" s="15">
        <v>0</v>
      </c>
      <c r="CJ439" s="15">
        <v>0</v>
      </c>
      <c r="CK439" s="15">
        <v>0</v>
      </c>
      <c r="CL439" s="15">
        <f t="shared" si="289"/>
        <v>0</v>
      </c>
      <c r="CM439" s="20">
        <v>0</v>
      </c>
      <c r="CN439" s="20">
        <f t="shared" si="290"/>
        <v>0</v>
      </c>
      <c r="CO439" s="15">
        <v>0</v>
      </c>
      <c r="CP439" s="20">
        <f>Table1[[#This Row],[Check 4 Per Student Savings]]*CO439</f>
        <v>0</v>
      </c>
      <c r="CQ439" s="15">
        <v>0</v>
      </c>
      <c r="CR439" s="20">
        <f>Table1[[#This Row],[Check 4 Per Student Savings]]*CQ439</f>
        <v>0</v>
      </c>
      <c r="CS439" s="15">
        <v>0</v>
      </c>
      <c r="CT439" s="20">
        <f>Table1[[#This Row],[Check 4 Per Student Savings]]*CS439</f>
        <v>0</v>
      </c>
      <c r="CU439" s="89">
        <f t="shared" si="291"/>
        <v>0</v>
      </c>
      <c r="CV439" s="20">
        <f t="shared" si="292"/>
        <v>0</v>
      </c>
      <c r="CW439" s="20" t="s">
        <v>858</v>
      </c>
      <c r="CX439" s="15">
        <v>0</v>
      </c>
      <c r="CY439" s="15">
        <v>0</v>
      </c>
      <c r="CZ439" s="15">
        <v>0</v>
      </c>
      <c r="DA439" s="15">
        <f t="shared" si="293"/>
        <v>0</v>
      </c>
      <c r="DB439" s="20">
        <v>0</v>
      </c>
      <c r="DC439" s="20">
        <f t="shared" si="294"/>
        <v>0</v>
      </c>
      <c r="DD439" s="106" t="s">
        <v>1578</v>
      </c>
      <c r="DE439" s="15">
        <v>0</v>
      </c>
      <c r="DF439" s="20">
        <f>Table1[[#This Row],[Check 5 Per Student Savings]]*DE439</f>
        <v>0</v>
      </c>
      <c r="DG439" s="15">
        <f>IF(Table1[[#This Row],[Check 5 Status]]="Continued", Table1[[#This Row],[Check 5 Students Fall]], 0)</f>
        <v>0</v>
      </c>
      <c r="DH439" s="20">
        <f>Table1[[#This Row],[Check 5 Per Student Savings]]*DG439</f>
        <v>0</v>
      </c>
      <c r="DI439" s="15">
        <f>IF(Table1[[#This Row],[Check 5 Status]]="Continued", Table1[[#This Row],[Check 5 Students Spring]], 0)</f>
        <v>0</v>
      </c>
      <c r="DJ439" s="20">
        <f>Table1[[#This Row],[Check 5 Per Student Savings]]*DI439</f>
        <v>0</v>
      </c>
      <c r="DK439" s="15">
        <f t="shared" si="295"/>
        <v>0</v>
      </c>
      <c r="DL439" s="20">
        <f t="shared" si="296"/>
        <v>0</v>
      </c>
      <c r="DM439" s="20" t="s">
        <v>858</v>
      </c>
      <c r="DN439" s="15">
        <v>0</v>
      </c>
      <c r="DO439" s="15">
        <v>0</v>
      </c>
      <c r="DP439" s="15">
        <v>0</v>
      </c>
      <c r="DQ439" s="15">
        <f t="shared" si="297"/>
        <v>0</v>
      </c>
      <c r="DR439" s="20">
        <v>0</v>
      </c>
      <c r="DS439" s="20">
        <f t="shared" si="298"/>
        <v>0</v>
      </c>
      <c r="DT439" s="106" t="s">
        <v>1578</v>
      </c>
      <c r="DU439" s="15">
        <f>IF(Table1[[#This Row],[Check 6 Status]]="Continued", Table1[[#This Row],[Check 6 Students Summer]], 0)</f>
        <v>0</v>
      </c>
      <c r="DV439" s="20">
        <f>Table1[[#This Row],[Check 6 Per Student Savings]]*DU439</f>
        <v>0</v>
      </c>
      <c r="DW439" s="15">
        <f>IF(Table1[[#This Row],[Check 6 Status]]="Continued", Table1[[#This Row],[Check 6 Students Fall]], 0)</f>
        <v>0</v>
      </c>
      <c r="DX439" s="20">
        <f>Table1[[#This Row],[Check 6 Per Student Savings]]*DW439</f>
        <v>0</v>
      </c>
      <c r="DY439" s="15">
        <f>IF(Table1[[#This Row],[Check 6 Status]]="Continued", Table1[[#This Row],[Check 6 Students Spring]], 0)</f>
        <v>0</v>
      </c>
      <c r="DZ439" s="20">
        <f>Table1[[#This Row],[Check 6 Per Student Savings]]*DY439</f>
        <v>0</v>
      </c>
      <c r="EA439" s="15">
        <f t="shared" si="299"/>
        <v>0</v>
      </c>
      <c r="EB439" s="20">
        <f t="shared" si="300"/>
        <v>0</v>
      </c>
      <c r="EC439"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439"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439" s="30">
        <f>Table1[[#This Row],[Grand Total Savings]]/Table1[[#This Row],[Total Award]]</f>
        <v>0</v>
      </c>
      <c r="EF439" s="20"/>
      <c r="EH439" s="20"/>
      <c r="EJ439" s="13"/>
      <c r="EK439" s="13"/>
      <c r="EL439" s="13"/>
      <c r="EY439" s="15"/>
      <c r="EZ439" s="20"/>
      <c r="FA439" s="15"/>
      <c r="FC439" s="13"/>
      <c r="FD439" s="13"/>
      <c r="FE439" s="13"/>
    </row>
    <row r="440" spans="1:161" ht="16.5" thickTop="1" thickBot="1" x14ac:dyDescent="0.3">
      <c r="A440" s="116" t="s">
        <v>1740</v>
      </c>
      <c r="B440" s="70" t="s">
        <v>1694</v>
      </c>
      <c r="C440" s="23" t="s">
        <v>1</v>
      </c>
      <c r="D440" s="13" t="s">
        <v>856</v>
      </c>
      <c r="E440" t="s">
        <v>279</v>
      </c>
      <c r="F440" s="94">
        <v>4000</v>
      </c>
      <c r="G440" s="106" t="s">
        <v>1578</v>
      </c>
      <c r="H440" t="s">
        <v>1369</v>
      </c>
      <c r="I440" t="s">
        <v>738</v>
      </c>
      <c r="J440" s="28" t="s">
        <v>1741</v>
      </c>
      <c r="K440" t="s">
        <v>1742</v>
      </c>
      <c r="L440" s="28" t="s">
        <v>643</v>
      </c>
      <c r="M440" s="13" t="s">
        <v>857</v>
      </c>
      <c r="N440" s="13" t="s">
        <v>857</v>
      </c>
      <c r="O440" s="13" t="s">
        <v>857</v>
      </c>
      <c r="P440" s="15">
        <v>0</v>
      </c>
      <c r="Q440" s="15">
        <v>0</v>
      </c>
      <c r="R440" s="20">
        <v>0</v>
      </c>
      <c r="S440" s="20">
        <v>0</v>
      </c>
      <c r="T440" s="20">
        <v>0</v>
      </c>
      <c r="U440" s="20">
        <v>0</v>
      </c>
      <c r="V440" s="36" t="s">
        <v>857</v>
      </c>
      <c r="W440" s="20"/>
      <c r="X440" s="20"/>
      <c r="Y440" s="20"/>
      <c r="Z440" s="20"/>
      <c r="AA440" s="15">
        <f t="shared" si="308"/>
        <v>0</v>
      </c>
      <c r="AB440" s="15">
        <v>0</v>
      </c>
      <c r="AC440" s="15">
        <v>0</v>
      </c>
      <c r="AD440" s="20">
        <f t="shared" si="310"/>
        <v>0</v>
      </c>
      <c r="AE440" s="15">
        <f>IF(Table1[[#This Row],[Sustainability Check 1 (2017-2018) Status]]="Continued", Table1[[#This Row],[Students Per Summer]], 0)</f>
        <v>0</v>
      </c>
      <c r="AF440" s="20">
        <f t="shared" si="311"/>
        <v>0</v>
      </c>
      <c r="AG440" s="15">
        <f>IF(Table1[[#This Row],[Sustainability Check 1 (2017-2018) Status]]="Continued", Table1[[#This Row],[Students Per Fall]], 0)</f>
        <v>0</v>
      </c>
      <c r="AH440" s="20">
        <f t="shared" si="312"/>
        <v>0</v>
      </c>
      <c r="AI440" s="15">
        <v>0</v>
      </c>
      <c r="AJ440" s="20">
        <f t="shared" si="313"/>
        <v>0</v>
      </c>
      <c r="AK440" s="15">
        <v>0</v>
      </c>
      <c r="AL440" s="20">
        <f t="shared" si="314"/>
        <v>0</v>
      </c>
      <c r="AM440" s="15">
        <v>0</v>
      </c>
      <c r="AN440" s="15">
        <v>0</v>
      </c>
      <c r="AO440" s="15">
        <v>0</v>
      </c>
      <c r="AP440" s="15">
        <v>0</v>
      </c>
      <c r="AQ440" s="15">
        <v>0</v>
      </c>
      <c r="AR440" s="15">
        <v>0</v>
      </c>
      <c r="AS440" s="15">
        <v>0</v>
      </c>
      <c r="AT440" s="15">
        <v>0</v>
      </c>
      <c r="AU440" s="15">
        <v>0</v>
      </c>
      <c r="AV440" s="15">
        <v>0</v>
      </c>
      <c r="AW440" s="15">
        <v>0</v>
      </c>
      <c r="AX440" s="15">
        <v>0</v>
      </c>
      <c r="AY440" s="15">
        <v>0</v>
      </c>
      <c r="AZ440" s="15">
        <v>0</v>
      </c>
      <c r="BA440" s="15">
        <v>0</v>
      </c>
      <c r="BB440" s="15">
        <v>0</v>
      </c>
      <c r="BC440" s="20" t="s">
        <v>858</v>
      </c>
      <c r="BD440" s="15">
        <v>0</v>
      </c>
      <c r="BE440" s="15">
        <v>0</v>
      </c>
      <c r="BF440" s="15">
        <v>0</v>
      </c>
      <c r="BG440" s="16">
        <f t="shared" si="309"/>
        <v>0</v>
      </c>
      <c r="BH440" s="15">
        <v>0</v>
      </c>
      <c r="BI440" s="15">
        <v>0</v>
      </c>
      <c r="BJ440" s="15">
        <v>0</v>
      </c>
      <c r="BK440" s="15">
        <v>0</v>
      </c>
      <c r="BL440" s="15">
        <v>0</v>
      </c>
      <c r="BM440" s="15">
        <v>0</v>
      </c>
      <c r="BN440" s="15">
        <v>0</v>
      </c>
      <c r="BO440" s="33">
        <f>Table1[[#This Row],[Summer 2018 Price Check]]*Table1[[#This Row],[Spring 2019 Students]]</f>
        <v>0</v>
      </c>
      <c r="BP440" s="16">
        <f t="shared" si="285"/>
        <v>0</v>
      </c>
      <c r="BQ440" s="20">
        <f t="shared" si="286"/>
        <v>0</v>
      </c>
      <c r="BR440" s="20" t="s">
        <v>858</v>
      </c>
      <c r="BS440" s="15">
        <v>0</v>
      </c>
      <c r="BT440" s="15">
        <v>0</v>
      </c>
      <c r="BU440" s="15">
        <v>0</v>
      </c>
      <c r="BV440" s="15">
        <v>0</v>
      </c>
      <c r="BW440" s="15">
        <v>0</v>
      </c>
      <c r="BX440" s="15">
        <v>0</v>
      </c>
      <c r="BY440" t="s">
        <v>1578</v>
      </c>
      <c r="BZ440" s="32">
        <f>IF(Table1[[#This Row],[Check 3 Status]]="Continued", Table1[[#This Row],[Check 3 Students Summer]], 0)</f>
        <v>0</v>
      </c>
      <c r="CA440" s="33">
        <f>Table1[[#This Row],[Check 3 Per Student Savings]]*BZ440</f>
        <v>0</v>
      </c>
      <c r="CB440" s="32">
        <f>IF(Table1[[#This Row],[Check 3 Status]]="Continued", Table1[[#This Row],[Check 3 Students Fall]], 0)</f>
        <v>0</v>
      </c>
      <c r="CC440" s="33">
        <f>Table1[[#This Row],[Check 3 Per Student Savings]]*CB440</f>
        <v>0</v>
      </c>
      <c r="CD440" s="15">
        <f>IF(Table1[[#This Row],[Check 3 Status]]="Continued", Table1[[#This Row],[Check 3 Students Spring]], 0)</f>
        <v>0</v>
      </c>
      <c r="CE440" s="20">
        <f>Table1[[#This Row],[Check 3 Per Student Savings]]*CD440</f>
        <v>0</v>
      </c>
      <c r="CF440" s="15">
        <f t="shared" si="315"/>
        <v>0</v>
      </c>
      <c r="CG440" s="20">
        <f t="shared" si="316"/>
        <v>0</v>
      </c>
      <c r="CH440" s="20" t="s">
        <v>858</v>
      </c>
      <c r="CI440" s="15">
        <v>0</v>
      </c>
      <c r="CJ440" s="15">
        <v>0</v>
      </c>
      <c r="CK440" s="15">
        <v>0</v>
      </c>
      <c r="CL440" s="15">
        <f t="shared" si="289"/>
        <v>0</v>
      </c>
      <c r="CM440" s="20">
        <v>0</v>
      </c>
      <c r="CN440" s="20">
        <f t="shared" si="290"/>
        <v>0</v>
      </c>
      <c r="CO440" s="15">
        <v>0</v>
      </c>
      <c r="CP440" s="20">
        <f>Table1[[#This Row],[Check 4 Per Student Savings]]*CO440</f>
        <v>0</v>
      </c>
      <c r="CQ440" s="15">
        <v>0</v>
      </c>
      <c r="CR440" s="20">
        <f>Table1[[#This Row],[Check 4 Per Student Savings]]*CQ440</f>
        <v>0</v>
      </c>
      <c r="CS440" s="15">
        <v>0</v>
      </c>
      <c r="CT440" s="20">
        <f>Table1[[#This Row],[Check 4 Per Student Savings]]*CS440</f>
        <v>0</v>
      </c>
      <c r="CU440" s="89">
        <f t="shared" si="291"/>
        <v>0</v>
      </c>
      <c r="CV440" s="20">
        <f t="shared" si="292"/>
        <v>0</v>
      </c>
      <c r="CW440" s="20" t="s">
        <v>858</v>
      </c>
      <c r="CX440" s="15">
        <v>0</v>
      </c>
      <c r="CY440" s="15">
        <v>0</v>
      </c>
      <c r="CZ440" s="15">
        <v>0</v>
      </c>
      <c r="DA440" s="15">
        <f t="shared" si="293"/>
        <v>0</v>
      </c>
      <c r="DB440" s="20">
        <v>0</v>
      </c>
      <c r="DC440" s="20">
        <f t="shared" si="294"/>
        <v>0</v>
      </c>
      <c r="DD440" s="106" t="s">
        <v>1578</v>
      </c>
      <c r="DE440" s="15">
        <v>0</v>
      </c>
      <c r="DF440" s="20">
        <f>Table1[[#This Row],[Check 5 Per Student Savings]]*DE440</f>
        <v>0</v>
      </c>
      <c r="DG440" s="15">
        <f>IF(Table1[[#This Row],[Check 5 Status]]="Continued", Table1[[#This Row],[Check 5 Students Fall]], 0)</f>
        <v>0</v>
      </c>
      <c r="DH440" s="20">
        <f>Table1[[#This Row],[Check 5 Per Student Savings]]*DG440</f>
        <v>0</v>
      </c>
      <c r="DI440" s="15">
        <f>IF(Table1[[#This Row],[Check 5 Status]]="Continued", Table1[[#This Row],[Check 5 Students Spring]], 0)</f>
        <v>0</v>
      </c>
      <c r="DJ440" s="20">
        <f>Table1[[#This Row],[Check 5 Per Student Savings]]*DI440</f>
        <v>0</v>
      </c>
      <c r="DK440" s="15">
        <f t="shared" si="295"/>
        <v>0</v>
      </c>
      <c r="DL440" s="20">
        <f t="shared" si="296"/>
        <v>0</v>
      </c>
      <c r="DM440" s="20" t="s">
        <v>858</v>
      </c>
      <c r="DN440" s="15">
        <v>0</v>
      </c>
      <c r="DO440" s="15">
        <v>0</v>
      </c>
      <c r="DP440" s="15">
        <v>0</v>
      </c>
      <c r="DQ440" s="15">
        <f t="shared" si="297"/>
        <v>0</v>
      </c>
      <c r="DR440" s="20">
        <v>0</v>
      </c>
      <c r="DS440" s="20">
        <f t="shared" si="298"/>
        <v>0</v>
      </c>
      <c r="DT440" s="106" t="s">
        <v>1578</v>
      </c>
      <c r="DU440" s="15">
        <f>IF(Table1[[#This Row],[Check 6 Status]]="Continued", Table1[[#This Row],[Check 6 Students Summer]], 0)</f>
        <v>0</v>
      </c>
      <c r="DV440" s="20">
        <f>Table1[[#This Row],[Check 6 Per Student Savings]]*DU440</f>
        <v>0</v>
      </c>
      <c r="DW440" s="15">
        <f>IF(Table1[[#This Row],[Check 6 Status]]="Continued", Table1[[#This Row],[Check 6 Students Fall]], 0)</f>
        <v>0</v>
      </c>
      <c r="DX440" s="20">
        <f>Table1[[#This Row],[Check 6 Per Student Savings]]*DW440</f>
        <v>0</v>
      </c>
      <c r="DY440" s="15">
        <f>IF(Table1[[#This Row],[Check 6 Status]]="Continued", Table1[[#This Row],[Check 6 Students Spring]], 0)</f>
        <v>0</v>
      </c>
      <c r="DZ440" s="20">
        <f>Table1[[#This Row],[Check 6 Per Student Savings]]*DY440</f>
        <v>0</v>
      </c>
      <c r="EA440" s="15">
        <f t="shared" si="299"/>
        <v>0</v>
      </c>
      <c r="EB440" s="20">
        <f t="shared" si="300"/>
        <v>0</v>
      </c>
      <c r="EC440"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440"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440" s="30">
        <f>Table1[[#This Row],[Grand Total Savings]]/Table1[[#This Row],[Total Award]]</f>
        <v>0</v>
      </c>
      <c r="EF440" s="20"/>
      <c r="EH440" s="20"/>
      <c r="EJ440" s="13"/>
      <c r="EK440" s="13"/>
      <c r="EL440" s="13"/>
      <c r="EY440" s="15"/>
      <c r="EZ440" s="20"/>
      <c r="FA440" s="15"/>
      <c r="FC440" s="13"/>
      <c r="FD440" s="13"/>
      <c r="FE440" s="13"/>
    </row>
    <row r="441" spans="1:161" ht="16.5" thickTop="1" thickBot="1" x14ac:dyDescent="0.3">
      <c r="A441" s="116" t="s">
        <v>1743</v>
      </c>
      <c r="B441" s="70" t="s">
        <v>1694</v>
      </c>
      <c r="C441" s="23" t="s">
        <v>1</v>
      </c>
      <c r="D441" s="13" t="s">
        <v>856</v>
      </c>
      <c r="E441" t="s">
        <v>279</v>
      </c>
      <c r="F441" s="94">
        <v>10000</v>
      </c>
      <c r="G441" s="106" t="s">
        <v>1578</v>
      </c>
      <c r="H441" t="s">
        <v>681</v>
      </c>
      <c r="I441" t="s">
        <v>682</v>
      </c>
      <c r="J441" s="28" t="s">
        <v>1744</v>
      </c>
      <c r="K441" t="s">
        <v>1745</v>
      </c>
      <c r="L441" s="28" t="s">
        <v>596</v>
      </c>
      <c r="M441" s="13" t="s">
        <v>857</v>
      </c>
      <c r="N441" s="13" t="s">
        <v>857</v>
      </c>
      <c r="O441" s="13" t="s">
        <v>857</v>
      </c>
      <c r="P441" s="15">
        <v>0</v>
      </c>
      <c r="Q441" s="15">
        <v>0</v>
      </c>
      <c r="R441" s="20">
        <v>0</v>
      </c>
      <c r="S441" s="20">
        <v>0</v>
      </c>
      <c r="T441" s="20">
        <v>0</v>
      </c>
      <c r="U441" s="20">
        <v>0</v>
      </c>
      <c r="V441" s="36" t="s">
        <v>857</v>
      </c>
      <c r="W441" s="20"/>
      <c r="X441" s="20"/>
      <c r="Y441" s="20"/>
      <c r="Z441" s="20"/>
      <c r="AA441" s="15">
        <f t="shared" si="308"/>
        <v>0</v>
      </c>
      <c r="AB441" s="15">
        <v>0</v>
      </c>
      <c r="AC441" s="15">
        <v>0</v>
      </c>
      <c r="AD441" s="20">
        <f t="shared" si="310"/>
        <v>0</v>
      </c>
      <c r="AE441" s="15">
        <f>IF(Table1[[#This Row],[Sustainability Check 1 (2017-2018) Status]]="Continued", Table1[[#This Row],[Students Per Summer]], 0)</f>
        <v>0</v>
      </c>
      <c r="AF441" s="20">
        <f t="shared" si="311"/>
        <v>0</v>
      </c>
      <c r="AG441" s="15">
        <f>IF(Table1[[#This Row],[Sustainability Check 1 (2017-2018) Status]]="Continued", Table1[[#This Row],[Students Per Fall]], 0)</f>
        <v>0</v>
      </c>
      <c r="AH441" s="20">
        <f t="shared" si="312"/>
        <v>0</v>
      </c>
      <c r="AI441" s="15">
        <v>0</v>
      </c>
      <c r="AJ441" s="20">
        <f t="shared" si="313"/>
        <v>0</v>
      </c>
      <c r="AK441" s="15">
        <v>0</v>
      </c>
      <c r="AL441" s="20">
        <f t="shared" si="314"/>
        <v>0</v>
      </c>
      <c r="AM441" s="15">
        <v>0</v>
      </c>
      <c r="AN441" s="15">
        <v>0</v>
      </c>
      <c r="AO441" s="15">
        <v>0</v>
      </c>
      <c r="AP441" s="15">
        <v>0</v>
      </c>
      <c r="AQ441" s="15">
        <v>0</v>
      </c>
      <c r="AR441" s="15">
        <v>0</v>
      </c>
      <c r="AS441" s="15">
        <v>0</v>
      </c>
      <c r="AT441" s="15">
        <v>0</v>
      </c>
      <c r="AU441" s="15">
        <v>0</v>
      </c>
      <c r="AV441" s="15">
        <v>0</v>
      </c>
      <c r="AW441" s="15">
        <v>0</v>
      </c>
      <c r="AX441" s="15">
        <v>0</v>
      </c>
      <c r="AY441" s="15">
        <v>0</v>
      </c>
      <c r="AZ441" s="15">
        <v>0</v>
      </c>
      <c r="BA441" s="15">
        <v>0</v>
      </c>
      <c r="BB441" s="15">
        <v>0</v>
      </c>
      <c r="BC441" s="20" t="s">
        <v>858</v>
      </c>
      <c r="BD441" s="15">
        <v>0</v>
      </c>
      <c r="BE441" s="15">
        <v>0</v>
      </c>
      <c r="BF441" s="15">
        <v>0</v>
      </c>
      <c r="BG441" s="16">
        <f t="shared" si="309"/>
        <v>0</v>
      </c>
      <c r="BH441" s="15">
        <v>0</v>
      </c>
      <c r="BI441" s="15">
        <v>0</v>
      </c>
      <c r="BJ441" s="15">
        <v>0</v>
      </c>
      <c r="BK441" s="15">
        <v>0</v>
      </c>
      <c r="BL441" s="15">
        <v>0</v>
      </c>
      <c r="BM441" s="15">
        <v>0</v>
      </c>
      <c r="BN441" s="15">
        <v>0</v>
      </c>
      <c r="BO441" s="33">
        <f>Table1[[#This Row],[Summer 2018 Price Check]]*Table1[[#This Row],[Spring 2019 Students]]</f>
        <v>0</v>
      </c>
      <c r="BP441" s="16">
        <f t="shared" si="285"/>
        <v>0</v>
      </c>
      <c r="BQ441" s="20">
        <f t="shared" si="286"/>
        <v>0</v>
      </c>
      <c r="BR441" s="20" t="s">
        <v>858</v>
      </c>
      <c r="BS441" s="15">
        <v>0</v>
      </c>
      <c r="BT441" s="15">
        <v>0</v>
      </c>
      <c r="BU441" s="15">
        <v>0</v>
      </c>
      <c r="BV441" s="15">
        <v>0</v>
      </c>
      <c r="BW441" s="15">
        <v>0</v>
      </c>
      <c r="BX441" s="15">
        <v>0</v>
      </c>
      <c r="BY441" t="s">
        <v>1578</v>
      </c>
      <c r="BZ441" s="32">
        <f>IF(Table1[[#This Row],[Check 3 Status]]="Continued", Table1[[#This Row],[Check 3 Students Summer]], 0)</f>
        <v>0</v>
      </c>
      <c r="CA441" s="33">
        <f>Table1[[#This Row],[Check 3 Per Student Savings]]*BZ441</f>
        <v>0</v>
      </c>
      <c r="CB441" s="32">
        <f>IF(Table1[[#This Row],[Check 3 Status]]="Continued", Table1[[#This Row],[Check 3 Students Fall]], 0)</f>
        <v>0</v>
      </c>
      <c r="CC441" s="33">
        <f>Table1[[#This Row],[Check 3 Per Student Savings]]*CB441</f>
        <v>0</v>
      </c>
      <c r="CD441" s="15">
        <f>IF(Table1[[#This Row],[Check 3 Status]]="Continued", Table1[[#This Row],[Check 3 Students Spring]], 0)</f>
        <v>0</v>
      </c>
      <c r="CE441" s="20">
        <f>Table1[[#This Row],[Check 3 Per Student Savings]]*CD441</f>
        <v>0</v>
      </c>
      <c r="CF441" s="15">
        <f t="shared" si="315"/>
        <v>0</v>
      </c>
      <c r="CG441" s="20">
        <f t="shared" si="316"/>
        <v>0</v>
      </c>
      <c r="CH441" s="20" t="s">
        <v>858</v>
      </c>
      <c r="CI441" s="15">
        <v>0</v>
      </c>
      <c r="CJ441" s="15">
        <v>0</v>
      </c>
      <c r="CK441" s="15">
        <v>0</v>
      </c>
      <c r="CL441" s="15">
        <f t="shared" si="289"/>
        <v>0</v>
      </c>
      <c r="CM441" s="20">
        <v>0</v>
      </c>
      <c r="CN441" s="20">
        <f t="shared" si="290"/>
        <v>0</v>
      </c>
      <c r="CO441" s="15">
        <v>0</v>
      </c>
      <c r="CP441" s="20">
        <f>Table1[[#This Row],[Check 4 Per Student Savings]]*CO441</f>
        <v>0</v>
      </c>
      <c r="CQ441" s="15">
        <v>0</v>
      </c>
      <c r="CR441" s="20">
        <f>Table1[[#This Row],[Check 4 Per Student Savings]]*CQ441</f>
        <v>0</v>
      </c>
      <c r="CS441" s="15">
        <v>0</v>
      </c>
      <c r="CT441" s="20">
        <f>Table1[[#This Row],[Check 4 Per Student Savings]]*CS441</f>
        <v>0</v>
      </c>
      <c r="CU441" s="89">
        <f t="shared" si="291"/>
        <v>0</v>
      </c>
      <c r="CV441" s="20">
        <f t="shared" si="292"/>
        <v>0</v>
      </c>
      <c r="CW441" s="20" t="s">
        <v>858</v>
      </c>
      <c r="CX441" s="15">
        <v>0</v>
      </c>
      <c r="CY441" s="15">
        <v>0</v>
      </c>
      <c r="CZ441" s="15">
        <v>0</v>
      </c>
      <c r="DA441" s="15">
        <f t="shared" si="293"/>
        <v>0</v>
      </c>
      <c r="DB441" s="20">
        <v>0</v>
      </c>
      <c r="DC441" s="20">
        <f t="shared" si="294"/>
        <v>0</v>
      </c>
      <c r="DD441" s="106" t="s">
        <v>1578</v>
      </c>
      <c r="DE441" s="15">
        <v>0</v>
      </c>
      <c r="DF441" s="20">
        <f>Table1[[#This Row],[Check 5 Per Student Savings]]*DE441</f>
        <v>0</v>
      </c>
      <c r="DG441" s="15">
        <f>IF(Table1[[#This Row],[Check 5 Status]]="Continued", Table1[[#This Row],[Check 5 Students Fall]], 0)</f>
        <v>0</v>
      </c>
      <c r="DH441" s="20">
        <f>Table1[[#This Row],[Check 5 Per Student Savings]]*DG441</f>
        <v>0</v>
      </c>
      <c r="DI441" s="15">
        <f>IF(Table1[[#This Row],[Check 5 Status]]="Continued", Table1[[#This Row],[Check 5 Students Spring]], 0)</f>
        <v>0</v>
      </c>
      <c r="DJ441" s="20">
        <f>Table1[[#This Row],[Check 5 Per Student Savings]]*DI441</f>
        <v>0</v>
      </c>
      <c r="DK441" s="15">
        <f t="shared" si="295"/>
        <v>0</v>
      </c>
      <c r="DL441" s="20">
        <f t="shared" si="296"/>
        <v>0</v>
      </c>
      <c r="DM441" s="20" t="s">
        <v>858</v>
      </c>
      <c r="DN441" s="15">
        <v>0</v>
      </c>
      <c r="DO441" s="15">
        <v>0</v>
      </c>
      <c r="DP441" s="15">
        <v>0</v>
      </c>
      <c r="DQ441" s="15">
        <f t="shared" si="297"/>
        <v>0</v>
      </c>
      <c r="DR441" s="20">
        <v>0</v>
      </c>
      <c r="DS441" s="20">
        <f t="shared" si="298"/>
        <v>0</v>
      </c>
      <c r="DT441" s="106" t="s">
        <v>1578</v>
      </c>
      <c r="DU441" s="15">
        <f>IF(Table1[[#This Row],[Check 6 Status]]="Continued", Table1[[#This Row],[Check 6 Students Summer]], 0)</f>
        <v>0</v>
      </c>
      <c r="DV441" s="20">
        <f>Table1[[#This Row],[Check 6 Per Student Savings]]*DU441</f>
        <v>0</v>
      </c>
      <c r="DW441" s="15">
        <f>IF(Table1[[#This Row],[Check 6 Status]]="Continued", Table1[[#This Row],[Check 6 Students Fall]], 0)</f>
        <v>0</v>
      </c>
      <c r="DX441" s="20">
        <f>Table1[[#This Row],[Check 6 Per Student Savings]]*DW441</f>
        <v>0</v>
      </c>
      <c r="DY441" s="15">
        <f>IF(Table1[[#This Row],[Check 6 Status]]="Continued", Table1[[#This Row],[Check 6 Students Spring]], 0)</f>
        <v>0</v>
      </c>
      <c r="DZ441" s="20">
        <f>Table1[[#This Row],[Check 6 Per Student Savings]]*DY441</f>
        <v>0</v>
      </c>
      <c r="EA441" s="15">
        <f t="shared" si="299"/>
        <v>0</v>
      </c>
      <c r="EB441" s="20">
        <f t="shared" si="300"/>
        <v>0</v>
      </c>
      <c r="EC441"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441"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441" s="30">
        <f>Table1[[#This Row],[Grand Total Savings]]/Table1[[#This Row],[Total Award]]</f>
        <v>0</v>
      </c>
      <c r="EF441" s="20"/>
      <c r="EH441" s="20"/>
      <c r="EJ441" s="13"/>
      <c r="EK441" s="13"/>
      <c r="EL441" s="13"/>
      <c r="EY441" s="15"/>
      <c r="EZ441" s="20"/>
      <c r="FA441" s="15"/>
      <c r="FC441" s="13"/>
      <c r="FD441" s="13"/>
      <c r="FE441" s="13"/>
    </row>
    <row r="442" spans="1:161" ht="16.5" thickTop="1" thickBot="1" x14ac:dyDescent="0.3">
      <c r="A442" s="116" t="s">
        <v>1746</v>
      </c>
      <c r="B442" s="70" t="s">
        <v>1694</v>
      </c>
      <c r="C442" s="23" t="s">
        <v>1</v>
      </c>
      <c r="D442" s="13" t="s">
        <v>856</v>
      </c>
      <c r="E442" t="s">
        <v>279</v>
      </c>
      <c r="F442" s="94">
        <v>9000</v>
      </c>
      <c r="G442" s="106" t="s">
        <v>1578</v>
      </c>
      <c r="H442" t="s">
        <v>681</v>
      </c>
      <c r="I442" t="s">
        <v>682</v>
      </c>
      <c r="J442" s="28" t="s">
        <v>1747</v>
      </c>
      <c r="K442" t="s">
        <v>790</v>
      </c>
      <c r="L442" s="28" t="s">
        <v>201</v>
      </c>
      <c r="M442" s="13" t="s">
        <v>857</v>
      </c>
      <c r="N442" s="13" t="s">
        <v>857</v>
      </c>
      <c r="O442" s="13" t="s">
        <v>857</v>
      </c>
      <c r="P442" s="15">
        <v>0</v>
      </c>
      <c r="Q442" s="15">
        <v>0</v>
      </c>
      <c r="R442" s="20">
        <v>0</v>
      </c>
      <c r="S442" s="20">
        <v>0</v>
      </c>
      <c r="T442" s="20">
        <v>0</v>
      </c>
      <c r="U442" s="20">
        <v>0</v>
      </c>
      <c r="V442" s="36" t="s">
        <v>857</v>
      </c>
      <c r="W442" s="20"/>
      <c r="X442" s="20"/>
      <c r="Y442" s="20"/>
      <c r="Z442" s="20"/>
      <c r="AA442" s="15">
        <f t="shared" si="308"/>
        <v>0</v>
      </c>
      <c r="AB442" s="15">
        <v>0</v>
      </c>
      <c r="AC442" s="15">
        <v>0</v>
      </c>
      <c r="AD442" s="20">
        <f t="shared" si="310"/>
        <v>0</v>
      </c>
      <c r="AE442" s="15">
        <f>IF(Table1[[#This Row],[Sustainability Check 1 (2017-2018) Status]]="Continued", Table1[[#This Row],[Students Per Summer]], 0)</f>
        <v>0</v>
      </c>
      <c r="AF442" s="20">
        <f t="shared" si="311"/>
        <v>0</v>
      </c>
      <c r="AG442" s="15">
        <f>IF(Table1[[#This Row],[Sustainability Check 1 (2017-2018) Status]]="Continued", Table1[[#This Row],[Students Per Fall]], 0)</f>
        <v>0</v>
      </c>
      <c r="AH442" s="20">
        <f t="shared" si="312"/>
        <v>0</v>
      </c>
      <c r="AI442" s="15">
        <v>0</v>
      </c>
      <c r="AJ442" s="20">
        <f t="shared" si="313"/>
        <v>0</v>
      </c>
      <c r="AK442" s="15">
        <v>0</v>
      </c>
      <c r="AL442" s="20">
        <f t="shared" si="314"/>
        <v>0</v>
      </c>
      <c r="AM442" s="15">
        <v>0</v>
      </c>
      <c r="AN442" s="15">
        <v>0</v>
      </c>
      <c r="AO442" s="15">
        <v>0</v>
      </c>
      <c r="AP442" s="15">
        <v>0</v>
      </c>
      <c r="AQ442" s="15">
        <v>0</v>
      </c>
      <c r="AR442" s="15">
        <v>0</v>
      </c>
      <c r="AS442" s="15">
        <v>0</v>
      </c>
      <c r="AT442" s="15">
        <v>0</v>
      </c>
      <c r="AU442" s="15">
        <v>0</v>
      </c>
      <c r="AV442" s="15">
        <v>0</v>
      </c>
      <c r="AW442" s="15">
        <v>0</v>
      </c>
      <c r="AX442" s="15">
        <v>0</v>
      </c>
      <c r="AY442" s="15">
        <v>0</v>
      </c>
      <c r="AZ442" s="15">
        <v>0</v>
      </c>
      <c r="BA442" s="15">
        <v>0</v>
      </c>
      <c r="BB442" s="15">
        <v>0</v>
      </c>
      <c r="BC442" s="20" t="s">
        <v>858</v>
      </c>
      <c r="BD442" s="15">
        <v>0</v>
      </c>
      <c r="BE442" s="15">
        <v>0</v>
      </c>
      <c r="BF442" s="15">
        <v>0</v>
      </c>
      <c r="BG442" s="16">
        <f t="shared" si="309"/>
        <v>0</v>
      </c>
      <c r="BH442" s="15">
        <v>0</v>
      </c>
      <c r="BI442" s="15">
        <v>0</v>
      </c>
      <c r="BJ442" s="15">
        <v>0</v>
      </c>
      <c r="BK442" s="15">
        <v>0</v>
      </c>
      <c r="BL442" s="15">
        <v>0</v>
      </c>
      <c r="BM442" s="15">
        <v>0</v>
      </c>
      <c r="BN442" s="15">
        <v>0</v>
      </c>
      <c r="BO442" s="33">
        <f>Table1[[#This Row],[Summer 2018 Price Check]]*Table1[[#This Row],[Spring 2019 Students]]</f>
        <v>0</v>
      </c>
      <c r="BP442" s="16">
        <f t="shared" si="285"/>
        <v>0</v>
      </c>
      <c r="BQ442" s="20">
        <f t="shared" si="286"/>
        <v>0</v>
      </c>
      <c r="BR442" s="20" t="s">
        <v>858</v>
      </c>
      <c r="BS442" s="15">
        <v>0</v>
      </c>
      <c r="BT442" s="15">
        <v>0</v>
      </c>
      <c r="BU442" s="15">
        <v>0</v>
      </c>
      <c r="BV442" s="15">
        <v>0</v>
      </c>
      <c r="BW442" s="15">
        <v>0</v>
      </c>
      <c r="BX442" s="15">
        <v>0</v>
      </c>
      <c r="BY442" t="s">
        <v>1578</v>
      </c>
      <c r="BZ442" s="32">
        <f>IF(Table1[[#This Row],[Check 3 Status]]="Continued", Table1[[#This Row],[Check 3 Students Summer]], 0)</f>
        <v>0</v>
      </c>
      <c r="CA442" s="33">
        <f>Table1[[#This Row],[Check 3 Per Student Savings]]*BZ442</f>
        <v>0</v>
      </c>
      <c r="CB442" s="32">
        <f>IF(Table1[[#This Row],[Check 3 Status]]="Continued", Table1[[#This Row],[Check 3 Students Fall]], 0)</f>
        <v>0</v>
      </c>
      <c r="CC442" s="33">
        <f>Table1[[#This Row],[Check 3 Per Student Savings]]*CB442</f>
        <v>0</v>
      </c>
      <c r="CD442" s="15">
        <f>IF(Table1[[#This Row],[Check 3 Status]]="Continued", Table1[[#This Row],[Check 3 Students Spring]], 0)</f>
        <v>0</v>
      </c>
      <c r="CE442" s="20">
        <f>Table1[[#This Row],[Check 3 Per Student Savings]]*CD442</f>
        <v>0</v>
      </c>
      <c r="CF442" s="15">
        <f t="shared" si="315"/>
        <v>0</v>
      </c>
      <c r="CG442" s="20">
        <f t="shared" si="316"/>
        <v>0</v>
      </c>
      <c r="CH442" s="20" t="s">
        <v>858</v>
      </c>
      <c r="CI442" s="15">
        <v>0</v>
      </c>
      <c r="CJ442" s="15">
        <v>0</v>
      </c>
      <c r="CK442" s="15">
        <v>0</v>
      </c>
      <c r="CL442" s="15">
        <f t="shared" si="289"/>
        <v>0</v>
      </c>
      <c r="CM442" s="20">
        <v>0</v>
      </c>
      <c r="CN442" s="20">
        <f t="shared" si="290"/>
        <v>0</v>
      </c>
      <c r="CO442" s="15">
        <v>0</v>
      </c>
      <c r="CP442" s="20">
        <f>Table1[[#This Row],[Check 4 Per Student Savings]]*CO442</f>
        <v>0</v>
      </c>
      <c r="CQ442" s="15">
        <v>0</v>
      </c>
      <c r="CR442" s="20">
        <f>Table1[[#This Row],[Check 4 Per Student Savings]]*CQ442</f>
        <v>0</v>
      </c>
      <c r="CS442" s="15">
        <v>0</v>
      </c>
      <c r="CT442" s="20">
        <f>Table1[[#This Row],[Check 4 Per Student Savings]]*CS442</f>
        <v>0</v>
      </c>
      <c r="CU442" s="89">
        <f t="shared" si="291"/>
        <v>0</v>
      </c>
      <c r="CV442" s="20">
        <f t="shared" si="292"/>
        <v>0</v>
      </c>
      <c r="CW442" s="20" t="s">
        <v>858</v>
      </c>
      <c r="CX442" s="15">
        <v>0</v>
      </c>
      <c r="CY442" s="15">
        <v>0</v>
      </c>
      <c r="CZ442" s="15">
        <v>0</v>
      </c>
      <c r="DA442" s="15">
        <f t="shared" si="293"/>
        <v>0</v>
      </c>
      <c r="DB442" s="20">
        <v>0</v>
      </c>
      <c r="DC442" s="20">
        <f t="shared" si="294"/>
        <v>0</v>
      </c>
      <c r="DD442" s="106" t="s">
        <v>1578</v>
      </c>
      <c r="DE442" s="15">
        <v>0</v>
      </c>
      <c r="DF442" s="20">
        <f>Table1[[#This Row],[Check 5 Per Student Savings]]*DE442</f>
        <v>0</v>
      </c>
      <c r="DG442" s="15">
        <f>IF(Table1[[#This Row],[Check 5 Status]]="Continued", Table1[[#This Row],[Check 5 Students Fall]], 0)</f>
        <v>0</v>
      </c>
      <c r="DH442" s="20">
        <f>Table1[[#This Row],[Check 5 Per Student Savings]]*DG442</f>
        <v>0</v>
      </c>
      <c r="DI442" s="15">
        <f>IF(Table1[[#This Row],[Check 5 Status]]="Continued", Table1[[#This Row],[Check 5 Students Spring]], 0)</f>
        <v>0</v>
      </c>
      <c r="DJ442" s="20">
        <f>Table1[[#This Row],[Check 5 Per Student Savings]]*DI442</f>
        <v>0</v>
      </c>
      <c r="DK442" s="15">
        <f t="shared" si="295"/>
        <v>0</v>
      </c>
      <c r="DL442" s="20">
        <f t="shared" si="296"/>
        <v>0</v>
      </c>
      <c r="DM442" s="20" t="s">
        <v>858</v>
      </c>
      <c r="DN442" s="15">
        <v>0</v>
      </c>
      <c r="DO442" s="15">
        <v>0</v>
      </c>
      <c r="DP442" s="15">
        <v>0</v>
      </c>
      <c r="DQ442" s="15">
        <f t="shared" si="297"/>
        <v>0</v>
      </c>
      <c r="DR442" s="20">
        <v>0</v>
      </c>
      <c r="DS442" s="20">
        <f t="shared" si="298"/>
        <v>0</v>
      </c>
      <c r="DT442" s="106" t="s">
        <v>1578</v>
      </c>
      <c r="DU442" s="15">
        <f>IF(Table1[[#This Row],[Check 6 Status]]="Continued", Table1[[#This Row],[Check 6 Students Summer]], 0)</f>
        <v>0</v>
      </c>
      <c r="DV442" s="20">
        <f>Table1[[#This Row],[Check 6 Per Student Savings]]*DU442</f>
        <v>0</v>
      </c>
      <c r="DW442" s="15">
        <f>IF(Table1[[#This Row],[Check 6 Status]]="Continued", Table1[[#This Row],[Check 6 Students Fall]], 0)</f>
        <v>0</v>
      </c>
      <c r="DX442" s="20">
        <f>Table1[[#This Row],[Check 6 Per Student Savings]]*DW442</f>
        <v>0</v>
      </c>
      <c r="DY442" s="15">
        <f>IF(Table1[[#This Row],[Check 6 Status]]="Continued", Table1[[#This Row],[Check 6 Students Spring]], 0)</f>
        <v>0</v>
      </c>
      <c r="DZ442" s="20">
        <f>Table1[[#This Row],[Check 6 Per Student Savings]]*DY442</f>
        <v>0</v>
      </c>
      <c r="EA442" s="15">
        <f t="shared" si="299"/>
        <v>0</v>
      </c>
      <c r="EB442" s="20">
        <f t="shared" si="300"/>
        <v>0</v>
      </c>
      <c r="EC442"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442"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442" s="30">
        <f>Table1[[#This Row],[Grand Total Savings]]/Table1[[#This Row],[Total Award]]</f>
        <v>0</v>
      </c>
      <c r="EF442" s="20"/>
      <c r="EH442" s="20"/>
      <c r="EJ442" s="13"/>
      <c r="EK442" s="13"/>
      <c r="EL442" s="13"/>
      <c r="EY442" s="15"/>
      <c r="EZ442" s="20"/>
      <c r="FA442" s="15"/>
      <c r="FC442" s="13"/>
      <c r="FD442" s="13"/>
      <c r="FE442" s="13"/>
    </row>
    <row r="443" spans="1:161" ht="16.5" thickTop="1" thickBot="1" x14ac:dyDescent="0.3">
      <c r="A443" s="116" t="s">
        <v>1748</v>
      </c>
      <c r="B443" s="70" t="s">
        <v>1694</v>
      </c>
      <c r="C443" s="23" t="s">
        <v>1</v>
      </c>
      <c r="D443" s="13" t="s">
        <v>856</v>
      </c>
      <c r="E443" t="s">
        <v>219</v>
      </c>
      <c r="F443" s="94">
        <v>10000</v>
      </c>
      <c r="G443" s="106" t="s">
        <v>1578</v>
      </c>
      <c r="H443" t="s">
        <v>1338</v>
      </c>
      <c r="I443" t="s">
        <v>1339</v>
      </c>
      <c r="J443" s="28" t="s">
        <v>1749</v>
      </c>
      <c r="K443" t="s">
        <v>1750</v>
      </c>
      <c r="L443" s="28" t="s">
        <v>241</v>
      </c>
      <c r="M443" s="13" t="s">
        <v>857</v>
      </c>
      <c r="N443" s="13" t="s">
        <v>857</v>
      </c>
      <c r="O443" s="13" t="s">
        <v>857</v>
      </c>
      <c r="P443" s="15">
        <v>0</v>
      </c>
      <c r="Q443" s="15">
        <v>0</v>
      </c>
      <c r="R443" s="20">
        <v>0</v>
      </c>
      <c r="S443" s="20">
        <v>0</v>
      </c>
      <c r="T443" s="20">
        <v>0</v>
      </c>
      <c r="U443" s="20">
        <v>0</v>
      </c>
      <c r="V443" s="36" t="s">
        <v>857</v>
      </c>
      <c r="W443" s="20"/>
      <c r="X443" s="20"/>
      <c r="Y443" s="20"/>
      <c r="Z443" s="20"/>
      <c r="AA443" s="15">
        <f t="shared" si="308"/>
        <v>0</v>
      </c>
      <c r="AB443" s="15">
        <v>0</v>
      </c>
      <c r="AC443" s="15">
        <v>0</v>
      </c>
      <c r="AD443" s="20">
        <f t="shared" si="310"/>
        <v>0</v>
      </c>
      <c r="AE443" s="15">
        <f>IF(Table1[[#This Row],[Sustainability Check 1 (2017-2018) Status]]="Continued", Table1[[#This Row],[Students Per Summer]], 0)</f>
        <v>0</v>
      </c>
      <c r="AF443" s="20">
        <f t="shared" si="311"/>
        <v>0</v>
      </c>
      <c r="AG443" s="15">
        <f>IF(Table1[[#This Row],[Sustainability Check 1 (2017-2018) Status]]="Continued", Table1[[#This Row],[Students Per Fall]], 0)</f>
        <v>0</v>
      </c>
      <c r="AH443" s="20">
        <f t="shared" si="312"/>
        <v>0</v>
      </c>
      <c r="AI443" s="15">
        <v>0</v>
      </c>
      <c r="AJ443" s="20">
        <f t="shared" si="313"/>
        <v>0</v>
      </c>
      <c r="AK443" s="15">
        <v>0</v>
      </c>
      <c r="AL443" s="20">
        <f t="shared" si="314"/>
        <v>0</v>
      </c>
      <c r="AM443" s="15">
        <v>0</v>
      </c>
      <c r="AN443" s="15">
        <v>0</v>
      </c>
      <c r="AO443" s="15">
        <v>0</v>
      </c>
      <c r="AP443" s="15">
        <v>0</v>
      </c>
      <c r="AQ443" s="15">
        <v>0</v>
      </c>
      <c r="AR443" s="15">
        <v>0</v>
      </c>
      <c r="AS443" s="15">
        <v>0</v>
      </c>
      <c r="AT443" s="15">
        <v>0</v>
      </c>
      <c r="AU443" s="15">
        <v>0</v>
      </c>
      <c r="AV443" s="15">
        <v>0</v>
      </c>
      <c r="AW443" s="15">
        <v>0</v>
      </c>
      <c r="AX443" s="15">
        <v>0</v>
      </c>
      <c r="AY443" s="15">
        <v>0</v>
      </c>
      <c r="AZ443" s="15">
        <v>0</v>
      </c>
      <c r="BA443" s="15">
        <v>0</v>
      </c>
      <c r="BB443" s="15">
        <v>0</v>
      </c>
      <c r="BC443" s="20" t="s">
        <v>858</v>
      </c>
      <c r="BD443" s="15">
        <v>0</v>
      </c>
      <c r="BE443" s="15">
        <v>0</v>
      </c>
      <c r="BF443" s="15">
        <v>0</v>
      </c>
      <c r="BG443" s="16">
        <f t="shared" si="309"/>
        <v>0</v>
      </c>
      <c r="BH443" s="15">
        <v>0</v>
      </c>
      <c r="BI443" s="15">
        <v>0</v>
      </c>
      <c r="BJ443" s="15">
        <v>0</v>
      </c>
      <c r="BK443" s="15">
        <v>0</v>
      </c>
      <c r="BL443" s="15">
        <v>0</v>
      </c>
      <c r="BM443" s="15">
        <v>0</v>
      </c>
      <c r="BN443" s="15">
        <v>0</v>
      </c>
      <c r="BO443" s="33">
        <f>Table1[[#This Row],[Summer 2018 Price Check]]*Table1[[#This Row],[Spring 2019 Students]]</f>
        <v>0</v>
      </c>
      <c r="BP443" s="16">
        <f t="shared" si="285"/>
        <v>0</v>
      </c>
      <c r="BQ443" s="20">
        <f t="shared" si="286"/>
        <v>0</v>
      </c>
      <c r="BR443" s="20" t="s">
        <v>858</v>
      </c>
      <c r="BS443" s="15">
        <v>0</v>
      </c>
      <c r="BT443" s="15">
        <v>0</v>
      </c>
      <c r="BU443" s="15">
        <v>0</v>
      </c>
      <c r="BV443" s="15">
        <v>0</v>
      </c>
      <c r="BW443" s="15">
        <v>0</v>
      </c>
      <c r="BX443" s="15">
        <v>0</v>
      </c>
      <c r="BY443" t="s">
        <v>1578</v>
      </c>
      <c r="BZ443" s="32">
        <f>IF(Table1[[#This Row],[Check 3 Status]]="Continued", Table1[[#This Row],[Check 3 Students Summer]], 0)</f>
        <v>0</v>
      </c>
      <c r="CA443" s="33">
        <f>Table1[[#This Row],[Check 3 Per Student Savings]]*BZ443</f>
        <v>0</v>
      </c>
      <c r="CB443" s="32">
        <f>IF(Table1[[#This Row],[Check 3 Status]]="Continued", Table1[[#This Row],[Check 3 Students Fall]], 0)</f>
        <v>0</v>
      </c>
      <c r="CC443" s="33">
        <f>Table1[[#This Row],[Check 3 Per Student Savings]]*CB443</f>
        <v>0</v>
      </c>
      <c r="CD443" s="15">
        <f>IF(Table1[[#This Row],[Check 3 Status]]="Continued", Table1[[#This Row],[Check 3 Students Spring]], 0)</f>
        <v>0</v>
      </c>
      <c r="CE443" s="20">
        <f>Table1[[#This Row],[Check 3 Per Student Savings]]*CD443</f>
        <v>0</v>
      </c>
      <c r="CF443" s="15">
        <f t="shared" si="315"/>
        <v>0</v>
      </c>
      <c r="CG443" s="20">
        <f t="shared" si="316"/>
        <v>0</v>
      </c>
      <c r="CH443" s="20" t="s">
        <v>858</v>
      </c>
      <c r="CI443" s="15">
        <v>0</v>
      </c>
      <c r="CJ443" s="15">
        <v>0</v>
      </c>
      <c r="CK443" s="15">
        <v>0</v>
      </c>
      <c r="CL443" s="15">
        <f t="shared" si="289"/>
        <v>0</v>
      </c>
      <c r="CM443" s="20">
        <v>0</v>
      </c>
      <c r="CN443" s="20">
        <f t="shared" si="290"/>
        <v>0</v>
      </c>
      <c r="CO443" s="15">
        <v>0</v>
      </c>
      <c r="CP443" s="20">
        <f>Table1[[#This Row],[Check 4 Per Student Savings]]*CO443</f>
        <v>0</v>
      </c>
      <c r="CQ443" s="15">
        <v>0</v>
      </c>
      <c r="CR443" s="20">
        <f>Table1[[#This Row],[Check 4 Per Student Savings]]*CQ443</f>
        <v>0</v>
      </c>
      <c r="CS443" s="15">
        <v>0</v>
      </c>
      <c r="CT443" s="20">
        <f>Table1[[#This Row],[Check 4 Per Student Savings]]*CS443</f>
        <v>0</v>
      </c>
      <c r="CU443" s="89">
        <f t="shared" si="291"/>
        <v>0</v>
      </c>
      <c r="CV443" s="20">
        <f t="shared" si="292"/>
        <v>0</v>
      </c>
      <c r="CW443" s="20" t="s">
        <v>858</v>
      </c>
      <c r="CX443" s="15">
        <v>0</v>
      </c>
      <c r="CY443" s="15">
        <v>0</v>
      </c>
      <c r="CZ443" s="15">
        <v>0</v>
      </c>
      <c r="DA443" s="15">
        <f t="shared" si="293"/>
        <v>0</v>
      </c>
      <c r="DB443" s="20">
        <v>0</v>
      </c>
      <c r="DC443" s="20">
        <f t="shared" si="294"/>
        <v>0</v>
      </c>
      <c r="DD443" s="106" t="s">
        <v>1578</v>
      </c>
      <c r="DE443" s="15">
        <v>0</v>
      </c>
      <c r="DF443" s="20">
        <f>Table1[[#This Row],[Check 5 Per Student Savings]]*DE443</f>
        <v>0</v>
      </c>
      <c r="DG443" s="15">
        <f>IF(Table1[[#This Row],[Check 5 Status]]="Continued", Table1[[#This Row],[Check 5 Students Fall]], 0)</f>
        <v>0</v>
      </c>
      <c r="DH443" s="20">
        <f>Table1[[#This Row],[Check 5 Per Student Savings]]*DG443</f>
        <v>0</v>
      </c>
      <c r="DI443" s="15">
        <f>IF(Table1[[#This Row],[Check 5 Status]]="Continued", Table1[[#This Row],[Check 5 Students Spring]], 0)</f>
        <v>0</v>
      </c>
      <c r="DJ443" s="20">
        <f>Table1[[#This Row],[Check 5 Per Student Savings]]*DI443</f>
        <v>0</v>
      </c>
      <c r="DK443" s="15">
        <f t="shared" si="295"/>
        <v>0</v>
      </c>
      <c r="DL443" s="20">
        <f t="shared" si="296"/>
        <v>0</v>
      </c>
      <c r="DM443" s="20" t="s">
        <v>858</v>
      </c>
      <c r="DN443" s="15">
        <v>0</v>
      </c>
      <c r="DO443" s="15">
        <v>0</v>
      </c>
      <c r="DP443" s="15">
        <v>0</v>
      </c>
      <c r="DQ443" s="15">
        <f t="shared" si="297"/>
        <v>0</v>
      </c>
      <c r="DR443" s="20">
        <v>0</v>
      </c>
      <c r="DS443" s="20">
        <f t="shared" si="298"/>
        <v>0</v>
      </c>
      <c r="DT443" s="106" t="s">
        <v>1578</v>
      </c>
      <c r="DU443" s="15">
        <f>IF(Table1[[#This Row],[Check 6 Status]]="Continued", Table1[[#This Row],[Check 6 Students Summer]], 0)</f>
        <v>0</v>
      </c>
      <c r="DV443" s="20">
        <f>Table1[[#This Row],[Check 6 Per Student Savings]]*DU443</f>
        <v>0</v>
      </c>
      <c r="DW443" s="15">
        <f>IF(Table1[[#This Row],[Check 6 Status]]="Continued", Table1[[#This Row],[Check 6 Students Fall]], 0)</f>
        <v>0</v>
      </c>
      <c r="DX443" s="20">
        <f>Table1[[#This Row],[Check 6 Per Student Savings]]*DW443</f>
        <v>0</v>
      </c>
      <c r="DY443" s="15">
        <f>IF(Table1[[#This Row],[Check 6 Status]]="Continued", Table1[[#This Row],[Check 6 Students Spring]], 0)</f>
        <v>0</v>
      </c>
      <c r="DZ443" s="20">
        <f>Table1[[#This Row],[Check 6 Per Student Savings]]*DY443</f>
        <v>0</v>
      </c>
      <c r="EA443" s="15">
        <f t="shared" si="299"/>
        <v>0</v>
      </c>
      <c r="EB443" s="20">
        <f t="shared" si="300"/>
        <v>0</v>
      </c>
      <c r="EC443"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443"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443" s="30">
        <f>Table1[[#This Row],[Grand Total Savings]]/Table1[[#This Row],[Total Award]]</f>
        <v>0</v>
      </c>
      <c r="EF443" s="20"/>
      <c r="EH443" s="20"/>
      <c r="EJ443" s="13"/>
      <c r="EK443" s="13"/>
      <c r="EL443" s="13"/>
      <c r="EY443" s="15"/>
      <c r="EZ443" s="20"/>
      <c r="FA443" s="15"/>
      <c r="FC443" s="13"/>
      <c r="FD443" s="13"/>
      <c r="FE443" s="13"/>
    </row>
    <row r="444" spans="1:161" ht="16.5" thickTop="1" thickBot="1" x14ac:dyDescent="0.3">
      <c r="A444" s="116" t="s">
        <v>1751</v>
      </c>
      <c r="B444" s="70" t="s">
        <v>1694</v>
      </c>
      <c r="C444" s="23" t="s">
        <v>1</v>
      </c>
      <c r="D444" s="13" t="s">
        <v>856</v>
      </c>
      <c r="E444" t="s">
        <v>135</v>
      </c>
      <c r="F444" s="94">
        <v>10000</v>
      </c>
      <c r="G444" s="106" t="s">
        <v>1578</v>
      </c>
      <c r="H444" t="s">
        <v>1752</v>
      </c>
      <c r="I444" t="s">
        <v>1753</v>
      </c>
      <c r="J444" s="28" t="s">
        <v>1754</v>
      </c>
      <c r="K444" t="s">
        <v>1755</v>
      </c>
      <c r="L444" s="28" t="s">
        <v>643</v>
      </c>
      <c r="M444" s="13" t="s">
        <v>857</v>
      </c>
      <c r="N444" s="13" t="s">
        <v>857</v>
      </c>
      <c r="O444" s="13" t="s">
        <v>857</v>
      </c>
      <c r="P444" s="15">
        <v>0</v>
      </c>
      <c r="Q444" s="15">
        <v>0</v>
      </c>
      <c r="R444" s="20">
        <v>0</v>
      </c>
      <c r="S444" s="20">
        <v>0</v>
      </c>
      <c r="T444" s="20">
        <v>0</v>
      </c>
      <c r="U444" s="20">
        <v>0</v>
      </c>
      <c r="V444" s="36" t="s">
        <v>857</v>
      </c>
      <c r="W444" s="20"/>
      <c r="X444" s="20"/>
      <c r="Y444" s="20"/>
      <c r="Z444" s="20"/>
      <c r="AA444" s="15">
        <f t="shared" si="308"/>
        <v>0</v>
      </c>
      <c r="AB444" s="15">
        <v>0</v>
      </c>
      <c r="AC444" s="15">
        <v>0</v>
      </c>
      <c r="AD444" s="20">
        <f t="shared" si="310"/>
        <v>0</v>
      </c>
      <c r="AE444" s="15">
        <f>IF(Table1[[#This Row],[Sustainability Check 1 (2017-2018) Status]]="Continued", Table1[[#This Row],[Students Per Summer]], 0)</f>
        <v>0</v>
      </c>
      <c r="AF444" s="20">
        <f t="shared" si="311"/>
        <v>0</v>
      </c>
      <c r="AG444" s="15">
        <f>IF(Table1[[#This Row],[Sustainability Check 1 (2017-2018) Status]]="Continued", Table1[[#This Row],[Students Per Fall]], 0)</f>
        <v>0</v>
      </c>
      <c r="AH444" s="20">
        <f t="shared" si="312"/>
        <v>0</v>
      </c>
      <c r="AI444" s="15">
        <v>0</v>
      </c>
      <c r="AJ444" s="20">
        <f t="shared" si="313"/>
        <v>0</v>
      </c>
      <c r="AK444" s="15">
        <v>0</v>
      </c>
      <c r="AL444" s="20">
        <f t="shared" si="314"/>
        <v>0</v>
      </c>
      <c r="AM444" s="15">
        <v>0</v>
      </c>
      <c r="AN444" s="15">
        <v>0</v>
      </c>
      <c r="AO444" s="15">
        <v>0</v>
      </c>
      <c r="AP444" s="15">
        <v>0</v>
      </c>
      <c r="AQ444" s="15">
        <v>0</v>
      </c>
      <c r="AR444" s="15">
        <v>0</v>
      </c>
      <c r="AS444" s="15">
        <v>0</v>
      </c>
      <c r="AT444" s="15">
        <v>0</v>
      </c>
      <c r="AU444" s="15">
        <v>0</v>
      </c>
      <c r="AV444" s="15">
        <v>0</v>
      </c>
      <c r="AW444" s="15">
        <v>0</v>
      </c>
      <c r="AX444" s="15">
        <v>0</v>
      </c>
      <c r="AY444" s="15">
        <v>0</v>
      </c>
      <c r="AZ444" s="15">
        <v>0</v>
      </c>
      <c r="BA444" s="15">
        <v>0</v>
      </c>
      <c r="BB444" s="15">
        <v>0</v>
      </c>
      <c r="BC444" s="20" t="s">
        <v>858</v>
      </c>
      <c r="BD444" s="15">
        <v>0</v>
      </c>
      <c r="BE444" s="15">
        <v>0</v>
      </c>
      <c r="BF444" s="15">
        <v>0</v>
      </c>
      <c r="BG444" s="16">
        <f t="shared" si="309"/>
        <v>0</v>
      </c>
      <c r="BH444" s="15">
        <v>0</v>
      </c>
      <c r="BI444" s="15">
        <v>0</v>
      </c>
      <c r="BJ444" s="15">
        <v>0</v>
      </c>
      <c r="BK444" s="15">
        <v>0</v>
      </c>
      <c r="BL444" s="15">
        <v>0</v>
      </c>
      <c r="BM444" s="15">
        <v>0</v>
      </c>
      <c r="BN444" s="15">
        <v>0</v>
      </c>
      <c r="BO444" s="33">
        <f>Table1[[#This Row],[Summer 2018 Price Check]]*Table1[[#This Row],[Spring 2019 Students]]</f>
        <v>0</v>
      </c>
      <c r="BP444" s="16">
        <f t="shared" si="285"/>
        <v>0</v>
      </c>
      <c r="BQ444" s="20">
        <f t="shared" si="286"/>
        <v>0</v>
      </c>
      <c r="BR444" s="20" t="s">
        <v>858</v>
      </c>
      <c r="BS444" s="15">
        <v>0</v>
      </c>
      <c r="BT444" s="15">
        <v>0</v>
      </c>
      <c r="BU444" s="15">
        <v>0</v>
      </c>
      <c r="BV444" s="15">
        <v>0</v>
      </c>
      <c r="BW444" s="15">
        <v>0</v>
      </c>
      <c r="BX444" s="15">
        <v>0</v>
      </c>
      <c r="BY444" t="s">
        <v>1578</v>
      </c>
      <c r="BZ444" s="32">
        <f>IF(Table1[[#This Row],[Check 3 Status]]="Continued", Table1[[#This Row],[Check 3 Students Summer]], 0)</f>
        <v>0</v>
      </c>
      <c r="CA444" s="33">
        <f>Table1[[#This Row],[Check 3 Per Student Savings]]*BZ444</f>
        <v>0</v>
      </c>
      <c r="CB444" s="32">
        <f>IF(Table1[[#This Row],[Check 3 Status]]="Continued", Table1[[#This Row],[Check 3 Students Fall]], 0)</f>
        <v>0</v>
      </c>
      <c r="CC444" s="33">
        <f>Table1[[#This Row],[Check 3 Per Student Savings]]*CB444</f>
        <v>0</v>
      </c>
      <c r="CD444" s="15">
        <f>IF(Table1[[#This Row],[Check 3 Status]]="Continued", Table1[[#This Row],[Check 3 Students Spring]], 0)</f>
        <v>0</v>
      </c>
      <c r="CE444" s="20">
        <f>Table1[[#This Row],[Check 3 Per Student Savings]]*CD444</f>
        <v>0</v>
      </c>
      <c r="CF444" s="15">
        <f t="shared" si="315"/>
        <v>0</v>
      </c>
      <c r="CG444" s="20">
        <f t="shared" si="316"/>
        <v>0</v>
      </c>
      <c r="CH444" s="20" t="s">
        <v>858</v>
      </c>
      <c r="CI444" s="15">
        <v>0</v>
      </c>
      <c r="CJ444" s="15">
        <v>0</v>
      </c>
      <c r="CK444" s="15">
        <v>0</v>
      </c>
      <c r="CL444" s="15">
        <f t="shared" si="289"/>
        <v>0</v>
      </c>
      <c r="CM444" s="20">
        <v>0</v>
      </c>
      <c r="CN444" s="20">
        <f t="shared" si="290"/>
        <v>0</v>
      </c>
      <c r="CO444" s="15">
        <v>0</v>
      </c>
      <c r="CP444" s="20">
        <f>Table1[[#This Row],[Check 4 Per Student Savings]]*CO444</f>
        <v>0</v>
      </c>
      <c r="CQ444" s="15">
        <v>0</v>
      </c>
      <c r="CR444" s="20">
        <f>Table1[[#This Row],[Check 4 Per Student Savings]]*CQ444</f>
        <v>0</v>
      </c>
      <c r="CS444" s="15">
        <v>0</v>
      </c>
      <c r="CT444" s="20">
        <f>Table1[[#This Row],[Check 4 Per Student Savings]]*CS444</f>
        <v>0</v>
      </c>
      <c r="CU444" s="89">
        <f t="shared" si="291"/>
        <v>0</v>
      </c>
      <c r="CV444" s="20">
        <f t="shared" si="292"/>
        <v>0</v>
      </c>
      <c r="CW444" s="20" t="s">
        <v>858</v>
      </c>
      <c r="CX444" s="15">
        <v>0</v>
      </c>
      <c r="CY444" s="15">
        <v>0</v>
      </c>
      <c r="CZ444" s="15">
        <v>0</v>
      </c>
      <c r="DA444" s="15">
        <f t="shared" si="293"/>
        <v>0</v>
      </c>
      <c r="DB444" s="20">
        <v>0</v>
      </c>
      <c r="DC444" s="20">
        <f t="shared" si="294"/>
        <v>0</v>
      </c>
      <c r="DD444" s="106" t="s">
        <v>1578</v>
      </c>
      <c r="DE444" s="15">
        <v>0</v>
      </c>
      <c r="DF444" s="20">
        <f>Table1[[#This Row],[Check 5 Per Student Savings]]*DE444</f>
        <v>0</v>
      </c>
      <c r="DG444" s="15">
        <f>IF(Table1[[#This Row],[Check 5 Status]]="Continued", Table1[[#This Row],[Check 5 Students Fall]], 0)</f>
        <v>0</v>
      </c>
      <c r="DH444" s="20">
        <f>Table1[[#This Row],[Check 5 Per Student Savings]]*DG444</f>
        <v>0</v>
      </c>
      <c r="DI444" s="15">
        <f>IF(Table1[[#This Row],[Check 5 Status]]="Continued", Table1[[#This Row],[Check 5 Students Spring]], 0)</f>
        <v>0</v>
      </c>
      <c r="DJ444" s="20">
        <f>Table1[[#This Row],[Check 5 Per Student Savings]]*DI444</f>
        <v>0</v>
      </c>
      <c r="DK444" s="15">
        <f t="shared" si="295"/>
        <v>0</v>
      </c>
      <c r="DL444" s="20">
        <f t="shared" si="296"/>
        <v>0</v>
      </c>
      <c r="DM444" s="20" t="s">
        <v>858</v>
      </c>
      <c r="DN444" s="15">
        <v>0</v>
      </c>
      <c r="DO444" s="15">
        <v>0</v>
      </c>
      <c r="DP444" s="15">
        <v>0</v>
      </c>
      <c r="DQ444" s="15">
        <f t="shared" si="297"/>
        <v>0</v>
      </c>
      <c r="DR444" s="20">
        <v>0</v>
      </c>
      <c r="DS444" s="20">
        <f t="shared" si="298"/>
        <v>0</v>
      </c>
      <c r="DT444" s="106" t="s">
        <v>1578</v>
      </c>
      <c r="DU444" s="15">
        <f>IF(Table1[[#This Row],[Check 6 Status]]="Continued", Table1[[#This Row],[Check 6 Students Summer]], 0)</f>
        <v>0</v>
      </c>
      <c r="DV444" s="20">
        <f>Table1[[#This Row],[Check 6 Per Student Savings]]*DU444</f>
        <v>0</v>
      </c>
      <c r="DW444" s="15">
        <f>IF(Table1[[#This Row],[Check 6 Status]]="Continued", Table1[[#This Row],[Check 6 Students Fall]], 0)</f>
        <v>0</v>
      </c>
      <c r="DX444" s="20">
        <f>Table1[[#This Row],[Check 6 Per Student Savings]]*DW444</f>
        <v>0</v>
      </c>
      <c r="DY444" s="15">
        <f>IF(Table1[[#This Row],[Check 6 Status]]="Continued", Table1[[#This Row],[Check 6 Students Spring]], 0)</f>
        <v>0</v>
      </c>
      <c r="DZ444" s="20">
        <f>Table1[[#This Row],[Check 6 Per Student Savings]]*DY444</f>
        <v>0</v>
      </c>
      <c r="EA444" s="15">
        <f t="shared" si="299"/>
        <v>0</v>
      </c>
      <c r="EB444" s="20">
        <f t="shared" si="300"/>
        <v>0</v>
      </c>
      <c r="EC444"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444"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444" s="30">
        <f>Table1[[#This Row],[Grand Total Savings]]/Table1[[#This Row],[Total Award]]</f>
        <v>0</v>
      </c>
      <c r="EF444" s="20"/>
      <c r="EH444" s="20"/>
      <c r="EJ444" s="13"/>
      <c r="EK444" s="13"/>
      <c r="EL444" s="13"/>
      <c r="EY444" s="15"/>
      <c r="EZ444" s="20"/>
      <c r="FA444" s="15"/>
      <c r="FC444" s="13"/>
      <c r="FD444" s="13"/>
      <c r="FE444" s="13"/>
    </row>
    <row r="445" spans="1:161" ht="16.5" thickTop="1" thickBot="1" x14ac:dyDescent="0.3">
      <c r="A445" s="116" t="s">
        <v>1756</v>
      </c>
      <c r="B445" s="70" t="s">
        <v>1694</v>
      </c>
      <c r="C445" s="23" t="s">
        <v>1</v>
      </c>
      <c r="D445" s="13" t="s">
        <v>856</v>
      </c>
      <c r="E445" t="s">
        <v>406</v>
      </c>
      <c r="F445" s="94">
        <v>10000</v>
      </c>
      <c r="G445" s="106" t="s">
        <v>1578</v>
      </c>
      <c r="H445" t="s">
        <v>407</v>
      </c>
      <c r="I445" t="s">
        <v>663</v>
      </c>
      <c r="J445" s="28" t="s">
        <v>1757</v>
      </c>
      <c r="K445" t="s">
        <v>757</v>
      </c>
      <c r="L445" s="28" t="s">
        <v>162</v>
      </c>
      <c r="M445" s="13" t="s">
        <v>857</v>
      </c>
      <c r="N445" s="13" t="s">
        <v>857</v>
      </c>
      <c r="O445" s="13" t="s">
        <v>857</v>
      </c>
      <c r="P445" s="15">
        <v>0</v>
      </c>
      <c r="Q445" s="15">
        <v>0</v>
      </c>
      <c r="R445" s="20">
        <v>0</v>
      </c>
      <c r="S445" s="20">
        <v>0</v>
      </c>
      <c r="T445" s="20">
        <v>0</v>
      </c>
      <c r="U445" s="20">
        <v>0</v>
      </c>
      <c r="V445" s="36" t="s">
        <v>857</v>
      </c>
      <c r="W445" s="20"/>
      <c r="X445" s="20"/>
      <c r="Y445" s="20"/>
      <c r="Z445" s="20"/>
      <c r="AA445" s="15">
        <f t="shared" si="308"/>
        <v>0</v>
      </c>
      <c r="AB445" s="15">
        <v>0</v>
      </c>
      <c r="AC445" s="15">
        <v>0</v>
      </c>
      <c r="AD445" s="20">
        <f t="shared" si="310"/>
        <v>0</v>
      </c>
      <c r="AE445" s="15">
        <f>IF(Table1[[#This Row],[Sustainability Check 1 (2017-2018) Status]]="Continued", Table1[[#This Row],[Students Per Summer]], 0)</f>
        <v>0</v>
      </c>
      <c r="AF445" s="20">
        <f t="shared" si="311"/>
        <v>0</v>
      </c>
      <c r="AG445" s="15">
        <f>IF(Table1[[#This Row],[Sustainability Check 1 (2017-2018) Status]]="Continued", Table1[[#This Row],[Students Per Fall]], 0)</f>
        <v>0</v>
      </c>
      <c r="AH445" s="20">
        <f t="shared" si="312"/>
        <v>0</v>
      </c>
      <c r="AI445" s="15">
        <v>0</v>
      </c>
      <c r="AJ445" s="20">
        <f t="shared" si="313"/>
        <v>0</v>
      </c>
      <c r="AK445" s="15">
        <v>0</v>
      </c>
      <c r="AL445" s="20">
        <f t="shared" si="314"/>
        <v>0</v>
      </c>
      <c r="AM445" s="15">
        <v>0</v>
      </c>
      <c r="AN445" s="15">
        <v>0</v>
      </c>
      <c r="AO445" s="15">
        <v>0</v>
      </c>
      <c r="AP445" s="15">
        <v>0</v>
      </c>
      <c r="AQ445" s="15">
        <v>0</v>
      </c>
      <c r="AR445" s="15">
        <v>0</v>
      </c>
      <c r="AS445" s="15">
        <v>0</v>
      </c>
      <c r="AT445" s="15">
        <v>0</v>
      </c>
      <c r="AU445" s="15">
        <v>0</v>
      </c>
      <c r="AV445" s="15">
        <v>0</v>
      </c>
      <c r="AW445" s="15">
        <v>0</v>
      </c>
      <c r="AX445" s="15">
        <v>0</v>
      </c>
      <c r="AY445" s="15">
        <v>0</v>
      </c>
      <c r="AZ445" s="15">
        <v>0</v>
      </c>
      <c r="BA445" s="15">
        <v>0</v>
      </c>
      <c r="BB445" s="15">
        <v>0</v>
      </c>
      <c r="BC445" s="20" t="s">
        <v>858</v>
      </c>
      <c r="BD445" s="15">
        <v>0</v>
      </c>
      <c r="BE445" s="15">
        <v>0</v>
      </c>
      <c r="BF445" s="15">
        <v>0</v>
      </c>
      <c r="BG445" s="16">
        <f t="shared" si="309"/>
        <v>0</v>
      </c>
      <c r="BH445" s="15">
        <v>0</v>
      </c>
      <c r="BI445" s="15">
        <v>0</v>
      </c>
      <c r="BJ445" s="15">
        <v>0</v>
      </c>
      <c r="BK445" s="15">
        <v>0</v>
      </c>
      <c r="BL445" s="15">
        <v>0</v>
      </c>
      <c r="BM445" s="15">
        <v>0</v>
      </c>
      <c r="BN445" s="15">
        <v>0</v>
      </c>
      <c r="BO445" s="33">
        <f>Table1[[#This Row],[Summer 2018 Price Check]]*Table1[[#This Row],[Spring 2019 Students]]</f>
        <v>0</v>
      </c>
      <c r="BP445" s="16">
        <f t="shared" si="285"/>
        <v>0</v>
      </c>
      <c r="BQ445" s="20">
        <f t="shared" si="286"/>
        <v>0</v>
      </c>
      <c r="BR445" s="20" t="s">
        <v>858</v>
      </c>
      <c r="BS445" s="15">
        <v>0</v>
      </c>
      <c r="BT445" s="15">
        <v>0</v>
      </c>
      <c r="BU445" s="15">
        <v>0</v>
      </c>
      <c r="BV445" s="15">
        <v>0</v>
      </c>
      <c r="BW445" s="15">
        <v>0</v>
      </c>
      <c r="BX445" s="15">
        <v>0</v>
      </c>
      <c r="BY445" t="s">
        <v>1578</v>
      </c>
      <c r="BZ445" s="32">
        <f>IF(Table1[[#This Row],[Check 3 Status]]="Continued", Table1[[#This Row],[Check 3 Students Summer]], 0)</f>
        <v>0</v>
      </c>
      <c r="CA445" s="33">
        <f>Table1[[#This Row],[Check 3 Per Student Savings]]*BZ445</f>
        <v>0</v>
      </c>
      <c r="CB445" s="32">
        <f>IF(Table1[[#This Row],[Check 3 Status]]="Continued", Table1[[#This Row],[Check 3 Students Fall]], 0)</f>
        <v>0</v>
      </c>
      <c r="CC445" s="33">
        <f>Table1[[#This Row],[Check 3 Per Student Savings]]*CB445</f>
        <v>0</v>
      </c>
      <c r="CD445" s="15">
        <f>IF(Table1[[#This Row],[Check 3 Status]]="Continued", Table1[[#This Row],[Check 3 Students Spring]], 0)</f>
        <v>0</v>
      </c>
      <c r="CE445" s="20">
        <f>Table1[[#This Row],[Check 3 Per Student Savings]]*CD445</f>
        <v>0</v>
      </c>
      <c r="CF445" s="15">
        <f t="shared" si="315"/>
        <v>0</v>
      </c>
      <c r="CG445" s="20">
        <f t="shared" si="316"/>
        <v>0</v>
      </c>
      <c r="CH445" s="20" t="s">
        <v>858</v>
      </c>
      <c r="CI445" s="15">
        <v>0</v>
      </c>
      <c r="CJ445" s="15">
        <v>0</v>
      </c>
      <c r="CK445" s="15">
        <v>0</v>
      </c>
      <c r="CL445" s="15">
        <f t="shared" si="289"/>
        <v>0</v>
      </c>
      <c r="CM445" s="20">
        <v>0</v>
      </c>
      <c r="CN445" s="20">
        <f t="shared" si="290"/>
        <v>0</v>
      </c>
      <c r="CO445" s="15">
        <v>0</v>
      </c>
      <c r="CP445" s="20">
        <f>Table1[[#This Row],[Check 4 Per Student Savings]]*CO445</f>
        <v>0</v>
      </c>
      <c r="CQ445" s="15">
        <v>0</v>
      </c>
      <c r="CR445" s="20">
        <f>Table1[[#This Row],[Check 4 Per Student Savings]]*CQ445</f>
        <v>0</v>
      </c>
      <c r="CS445" s="15">
        <v>0</v>
      </c>
      <c r="CT445" s="20">
        <f>Table1[[#This Row],[Check 4 Per Student Savings]]*CS445</f>
        <v>0</v>
      </c>
      <c r="CU445" s="89">
        <f t="shared" si="291"/>
        <v>0</v>
      </c>
      <c r="CV445" s="20">
        <f t="shared" si="292"/>
        <v>0</v>
      </c>
      <c r="CW445" s="20" t="s">
        <v>858</v>
      </c>
      <c r="CX445" s="15">
        <v>0</v>
      </c>
      <c r="CY445" s="15">
        <v>0</v>
      </c>
      <c r="CZ445" s="15">
        <v>0</v>
      </c>
      <c r="DA445" s="15">
        <f t="shared" si="293"/>
        <v>0</v>
      </c>
      <c r="DB445" s="20">
        <v>0</v>
      </c>
      <c r="DC445" s="20">
        <f t="shared" si="294"/>
        <v>0</v>
      </c>
      <c r="DD445" s="106" t="s">
        <v>1578</v>
      </c>
      <c r="DE445" s="15">
        <v>0</v>
      </c>
      <c r="DF445" s="20">
        <f>Table1[[#This Row],[Check 5 Per Student Savings]]*DE445</f>
        <v>0</v>
      </c>
      <c r="DG445" s="15">
        <f>IF(Table1[[#This Row],[Check 5 Status]]="Continued", Table1[[#This Row],[Check 5 Students Fall]], 0)</f>
        <v>0</v>
      </c>
      <c r="DH445" s="20">
        <f>Table1[[#This Row],[Check 5 Per Student Savings]]*DG445</f>
        <v>0</v>
      </c>
      <c r="DI445" s="15">
        <f>IF(Table1[[#This Row],[Check 5 Status]]="Continued", Table1[[#This Row],[Check 5 Students Spring]], 0)</f>
        <v>0</v>
      </c>
      <c r="DJ445" s="20">
        <f>Table1[[#This Row],[Check 5 Per Student Savings]]*DI445</f>
        <v>0</v>
      </c>
      <c r="DK445" s="15">
        <f t="shared" si="295"/>
        <v>0</v>
      </c>
      <c r="DL445" s="20">
        <f t="shared" si="296"/>
        <v>0</v>
      </c>
      <c r="DM445" s="20" t="s">
        <v>858</v>
      </c>
      <c r="DN445" s="15">
        <v>0</v>
      </c>
      <c r="DO445" s="15">
        <v>0</v>
      </c>
      <c r="DP445" s="15">
        <v>0</v>
      </c>
      <c r="DQ445" s="15">
        <f t="shared" si="297"/>
        <v>0</v>
      </c>
      <c r="DR445" s="20">
        <v>0</v>
      </c>
      <c r="DS445" s="20">
        <f t="shared" si="298"/>
        <v>0</v>
      </c>
      <c r="DT445" s="106" t="s">
        <v>1578</v>
      </c>
      <c r="DU445" s="15">
        <f>IF(Table1[[#This Row],[Check 6 Status]]="Continued", Table1[[#This Row],[Check 6 Students Summer]], 0)</f>
        <v>0</v>
      </c>
      <c r="DV445" s="20">
        <f>Table1[[#This Row],[Check 6 Per Student Savings]]*DU445</f>
        <v>0</v>
      </c>
      <c r="DW445" s="15">
        <f>IF(Table1[[#This Row],[Check 6 Status]]="Continued", Table1[[#This Row],[Check 6 Students Fall]], 0)</f>
        <v>0</v>
      </c>
      <c r="DX445" s="20">
        <f>Table1[[#This Row],[Check 6 Per Student Savings]]*DW445</f>
        <v>0</v>
      </c>
      <c r="DY445" s="15">
        <f>IF(Table1[[#This Row],[Check 6 Status]]="Continued", Table1[[#This Row],[Check 6 Students Spring]], 0)</f>
        <v>0</v>
      </c>
      <c r="DZ445" s="20">
        <f>Table1[[#This Row],[Check 6 Per Student Savings]]*DY445</f>
        <v>0</v>
      </c>
      <c r="EA445" s="15">
        <f t="shared" si="299"/>
        <v>0</v>
      </c>
      <c r="EB445" s="20">
        <f t="shared" si="300"/>
        <v>0</v>
      </c>
      <c r="EC445"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445"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445" s="30">
        <f>Table1[[#This Row],[Grand Total Savings]]/Table1[[#This Row],[Total Award]]</f>
        <v>0</v>
      </c>
      <c r="EF445" s="20"/>
      <c r="EH445" s="20"/>
      <c r="EJ445" s="13"/>
      <c r="EK445" s="13"/>
      <c r="EL445" s="13"/>
      <c r="EY445" s="15"/>
      <c r="EZ445" s="20"/>
      <c r="FA445" s="15"/>
      <c r="FC445" s="13"/>
      <c r="FD445" s="13"/>
      <c r="FE445" s="13"/>
    </row>
    <row r="446" spans="1:161" ht="16.5" thickTop="1" thickBot="1" x14ac:dyDescent="0.3">
      <c r="A446" s="116" t="s">
        <v>1758</v>
      </c>
      <c r="B446" s="70" t="s">
        <v>1694</v>
      </c>
      <c r="C446" s="23" t="s">
        <v>1</v>
      </c>
      <c r="D446" s="13" t="s">
        <v>856</v>
      </c>
      <c r="E446" t="s">
        <v>190</v>
      </c>
      <c r="F446" s="94">
        <v>1500</v>
      </c>
      <c r="G446" s="106" t="s">
        <v>1612</v>
      </c>
      <c r="H446" t="s">
        <v>1480</v>
      </c>
      <c r="I446" t="s">
        <v>1481</v>
      </c>
      <c r="J446" s="28" t="s">
        <v>275</v>
      </c>
      <c r="K446" t="s">
        <v>1759</v>
      </c>
      <c r="L446" s="28" t="s">
        <v>277</v>
      </c>
      <c r="M446" s="13" t="s">
        <v>857</v>
      </c>
      <c r="N446" s="13" t="s">
        <v>857</v>
      </c>
      <c r="O446" s="13" t="s">
        <v>857</v>
      </c>
      <c r="P446" s="15">
        <v>0</v>
      </c>
      <c r="Q446" s="15">
        <v>0</v>
      </c>
      <c r="R446" s="20">
        <v>0</v>
      </c>
      <c r="S446" s="20">
        <v>0</v>
      </c>
      <c r="T446" s="20">
        <v>0</v>
      </c>
      <c r="U446" s="20">
        <v>0</v>
      </c>
      <c r="V446" s="36" t="s">
        <v>857</v>
      </c>
      <c r="W446" s="20"/>
      <c r="X446" s="20"/>
      <c r="Y446" s="20"/>
      <c r="Z446" s="20"/>
      <c r="AA446" s="15">
        <f t="shared" si="308"/>
        <v>0</v>
      </c>
      <c r="AB446" s="15">
        <v>0</v>
      </c>
      <c r="AC446" s="15">
        <v>0</v>
      </c>
      <c r="AD446" s="20">
        <f t="shared" si="310"/>
        <v>0</v>
      </c>
      <c r="AE446" s="15">
        <f>IF(Table1[[#This Row],[Sustainability Check 1 (2017-2018) Status]]="Continued", Table1[[#This Row],[Students Per Summer]], 0)</f>
        <v>0</v>
      </c>
      <c r="AF446" s="20">
        <f t="shared" si="311"/>
        <v>0</v>
      </c>
      <c r="AG446" s="15">
        <f>IF(Table1[[#This Row],[Sustainability Check 1 (2017-2018) Status]]="Continued", Table1[[#This Row],[Students Per Fall]], 0)</f>
        <v>0</v>
      </c>
      <c r="AH446" s="20">
        <f t="shared" si="312"/>
        <v>0</v>
      </c>
      <c r="AI446" s="15">
        <v>0</v>
      </c>
      <c r="AJ446" s="20">
        <f t="shared" si="313"/>
        <v>0</v>
      </c>
      <c r="AK446" s="15">
        <v>0</v>
      </c>
      <c r="AL446" s="20">
        <f t="shared" si="314"/>
        <v>0</v>
      </c>
      <c r="AM446" s="15">
        <v>0</v>
      </c>
      <c r="AN446" s="15">
        <v>0</v>
      </c>
      <c r="AO446" s="15">
        <v>0</v>
      </c>
      <c r="AP446" s="15">
        <v>0</v>
      </c>
      <c r="AQ446" s="15">
        <v>0</v>
      </c>
      <c r="AR446" s="15">
        <v>0</v>
      </c>
      <c r="AS446" s="15">
        <v>0</v>
      </c>
      <c r="AT446" s="15">
        <v>0</v>
      </c>
      <c r="AU446" s="15">
        <v>0</v>
      </c>
      <c r="AV446" s="15">
        <v>0</v>
      </c>
      <c r="AW446" s="15">
        <v>0</v>
      </c>
      <c r="AX446" s="15">
        <v>0</v>
      </c>
      <c r="AY446" s="15">
        <v>0</v>
      </c>
      <c r="AZ446" s="15">
        <v>0</v>
      </c>
      <c r="BA446" s="15">
        <v>0</v>
      </c>
      <c r="BB446" s="15">
        <v>0</v>
      </c>
      <c r="BC446" s="20" t="s">
        <v>858</v>
      </c>
      <c r="BD446" s="15">
        <v>0</v>
      </c>
      <c r="BE446" s="15">
        <v>0</v>
      </c>
      <c r="BF446" s="15">
        <v>0</v>
      </c>
      <c r="BG446" s="16">
        <f t="shared" si="309"/>
        <v>0</v>
      </c>
      <c r="BH446" s="15">
        <v>0</v>
      </c>
      <c r="BI446" s="15">
        <v>0</v>
      </c>
      <c r="BJ446" s="15">
        <v>0</v>
      </c>
      <c r="BK446" s="15">
        <v>0</v>
      </c>
      <c r="BL446" s="15">
        <v>0</v>
      </c>
      <c r="BM446" s="15">
        <v>0</v>
      </c>
      <c r="BN446" s="15">
        <v>0</v>
      </c>
      <c r="BO446" s="33">
        <f>Table1[[#This Row],[Summer 2018 Price Check]]*Table1[[#This Row],[Spring 2019 Students]]</f>
        <v>0</v>
      </c>
      <c r="BP446" s="16">
        <f t="shared" si="285"/>
        <v>0</v>
      </c>
      <c r="BQ446" s="20">
        <f t="shared" si="286"/>
        <v>0</v>
      </c>
      <c r="BR446" s="20" t="s">
        <v>858</v>
      </c>
      <c r="BS446" s="15">
        <v>0</v>
      </c>
      <c r="BT446" s="15">
        <v>0</v>
      </c>
      <c r="BU446" s="15">
        <v>0</v>
      </c>
      <c r="BV446" s="15">
        <v>0</v>
      </c>
      <c r="BW446" s="15">
        <v>0</v>
      </c>
      <c r="BX446" s="15">
        <v>0</v>
      </c>
      <c r="BY446" t="s">
        <v>1612</v>
      </c>
      <c r="BZ446" s="32">
        <f>IF(Table1[[#This Row],[Check 3 Status]]="Continued", Table1[[#This Row],[Check 3 Students Summer]], 0)</f>
        <v>0</v>
      </c>
      <c r="CA446" s="33">
        <f>Table1[[#This Row],[Check 3 Per Student Savings]]*BZ446</f>
        <v>0</v>
      </c>
      <c r="CB446" s="32">
        <f>IF(Table1[[#This Row],[Check 3 Status]]="Continued", Table1[[#This Row],[Check 3 Students Fall]], 0)</f>
        <v>0</v>
      </c>
      <c r="CC446" s="33">
        <f>Table1[[#This Row],[Check 3 Per Student Savings]]*CB446</f>
        <v>0</v>
      </c>
      <c r="CD446" s="15">
        <f>IF(Table1[[#This Row],[Check 3 Status]]="Continued", Table1[[#This Row],[Check 3 Students Spring]], 0)</f>
        <v>0</v>
      </c>
      <c r="CE446" s="20">
        <f>Table1[[#This Row],[Check 3 Per Student Savings]]*CD446</f>
        <v>0</v>
      </c>
      <c r="CF446" s="15">
        <f t="shared" si="315"/>
        <v>0</v>
      </c>
      <c r="CG446" s="20">
        <f t="shared" si="316"/>
        <v>0</v>
      </c>
      <c r="CH446" s="20" t="s">
        <v>858</v>
      </c>
      <c r="CI446" s="15">
        <v>0</v>
      </c>
      <c r="CJ446" s="15">
        <v>0</v>
      </c>
      <c r="CK446" s="15">
        <v>0</v>
      </c>
      <c r="CL446" s="15">
        <f t="shared" si="289"/>
        <v>0</v>
      </c>
      <c r="CM446" s="20">
        <v>0</v>
      </c>
      <c r="CN446" s="20">
        <f t="shared" si="290"/>
        <v>0</v>
      </c>
      <c r="CO446" s="15">
        <v>0</v>
      </c>
      <c r="CP446" s="20">
        <f>Table1[[#This Row],[Check 4 Per Student Savings]]*CO446</f>
        <v>0</v>
      </c>
      <c r="CQ446" s="15">
        <v>0</v>
      </c>
      <c r="CR446" s="20">
        <f>Table1[[#This Row],[Check 4 Per Student Savings]]*CQ446</f>
        <v>0</v>
      </c>
      <c r="CS446" s="15">
        <v>0</v>
      </c>
      <c r="CT446" s="20">
        <f>Table1[[#This Row],[Check 4 Per Student Savings]]*CS446</f>
        <v>0</v>
      </c>
      <c r="CU446" s="89">
        <f t="shared" si="291"/>
        <v>0</v>
      </c>
      <c r="CV446" s="20">
        <f t="shared" si="292"/>
        <v>0</v>
      </c>
      <c r="CW446" s="20" t="s">
        <v>858</v>
      </c>
      <c r="CX446" s="15">
        <v>0</v>
      </c>
      <c r="CY446" s="15">
        <v>0</v>
      </c>
      <c r="CZ446" s="15">
        <v>0</v>
      </c>
      <c r="DA446" s="15">
        <f t="shared" si="293"/>
        <v>0</v>
      </c>
      <c r="DB446" s="20">
        <v>0</v>
      </c>
      <c r="DC446" s="20">
        <f t="shared" si="294"/>
        <v>0</v>
      </c>
      <c r="DD446" s="106" t="s">
        <v>1612</v>
      </c>
      <c r="DE446" s="15">
        <f>IF(Table1[[#This Row],[Check 5 Status]]="Continued", Table1[[#This Row],[Check 5 Students Summer]], 0)</f>
        <v>0</v>
      </c>
      <c r="DF446" s="20">
        <f>Table1[[#This Row],[Check 5 Per Student Savings]]*DE446</f>
        <v>0</v>
      </c>
      <c r="DG446" s="15">
        <f>IF(Table1[[#This Row],[Check 5 Status]]="Continued", Table1[[#This Row],[Check 5 Students Fall]], 0)</f>
        <v>0</v>
      </c>
      <c r="DH446" s="20">
        <f>Table1[[#This Row],[Check 5 Per Student Savings]]*DG446</f>
        <v>0</v>
      </c>
      <c r="DI446" s="15">
        <f>IF(Table1[[#This Row],[Check 5 Status]]="Continued", Table1[[#This Row],[Check 5 Students Spring]], 0)</f>
        <v>0</v>
      </c>
      <c r="DJ446" s="20">
        <f>Table1[[#This Row],[Check 5 Per Student Savings]]*DI446</f>
        <v>0</v>
      </c>
      <c r="DK446" s="15">
        <f t="shared" si="295"/>
        <v>0</v>
      </c>
      <c r="DL446" s="20">
        <f t="shared" si="296"/>
        <v>0</v>
      </c>
      <c r="DM446" s="20" t="s">
        <v>858</v>
      </c>
      <c r="DN446" s="15">
        <v>0</v>
      </c>
      <c r="DO446" s="15">
        <v>0</v>
      </c>
      <c r="DP446" s="15">
        <v>0</v>
      </c>
      <c r="DQ446" s="15">
        <f t="shared" si="297"/>
        <v>0</v>
      </c>
      <c r="DR446" s="20">
        <v>0</v>
      </c>
      <c r="DS446" s="20">
        <f t="shared" si="298"/>
        <v>0</v>
      </c>
      <c r="DT446" s="106" t="s">
        <v>1612</v>
      </c>
      <c r="DU446" s="15">
        <f>IF(Table1[[#This Row],[Check 6 Status]]="Continued", Table1[[#This Row],[Check 6 Students Summer]], 0)</f>
        <v>0</v>
      </c>
      <c r="DV446" s="20">
        <f>Table1[[#This Row],[Check 6 Per Student Savings]]*DU446</f>
        <v>0</v>
      </c>
      <c r="DW446" s="15">
        <f>IF(Table1[[#This Row],[Check 6 Status]]="Continued", Table1[[#This Row],[Check 6 Students Fall]], 0)</f>
        <v>0</v>
      </c>
      <c r="DX446" s="20">
        <f>Table1[[#This Row],[Check 6 Per Student Savings]]*DW446</f>
        <v>0</v>
      </c>
      <c r="DY446" s="15">
        <f>IF(Table1[[#This Row],[Check 6 Status]]="Continued", Table1[[#This Row],[Check 6 Students Spring]], 0)</f>
        <v>0</v>
      </c>
      <c r="DZ446" s="20">
        <f>Table1[[#This Row],[Check 6 Per Student Savings]]*DY446</f>
        <v>0</v>
      </c>
      <c r="EA446" s="15">
        <f t="shared" si="299"/>
        <v>0</v>
      </c>
      <c r="EB446" s="20">
        <f t="shared" si="300"/>
        <v>0</v>
      </c>
      <c r="EC446"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446"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446" s="30">
        <f>Table1[[#This Row],[Grand Total Savings]]/Table1[[#This Row],[Total Award]]</f>
        <v>0</v>
      </c>
      <c r="EF446" s="20"/>
      <c r="EH446" s="20"/>
      <c r="EJ446" s="13"/>
      <c r="EK446" s="13"/>
      <c r="EL446" s="13"/>
      <c r="EY446" s="15"/>
      <c r="EZ446" s="20"/>
      <c r="FA446" s="15"/>
      <c r="FC446" s="13"/>
      <c r="FD446" s="13"/>
      <c r="FE446" s="13"/>
    </row>
    <row r="447" spans="1:161" ht="16.5" thickTop="1" thickBot="1" x14ac:dyDescent="0.3">
      <c r="A447" s="116" t="s">
        <v>1760</v>
      </c>
      <c r="B447" s="70" t="s">
        <v>1694</v>
      </c>
      <c r="C447" s="23" t="s">
        <v>1</v>
      </c>
      <c r="D447" s="13" t="s">
        <v>856</v>
      </c>
      <c r="E447" t="s">
        <v>279</v>
      </c>
      <c r="F447" s="94">
        <v>6000</v>
      </c>
      <c r="G447" s="106" t="s">
        <v>1612</v>
      </c>
      <c r="H447" t="s">
        <v>1761</v>
      </c>
      <c r="I447" t="s">
        <v>1762</v>
      </c>
      <c r="J447" s="28" t="s">
        <v>1763</v>
      </c>
      <c r="K447" t="s">
        <v>1764</v>
      </c>
      <c r="L447" s="28" t="s">
        <v>201</v>
      </c>
      <c r="M447" s="13" t="s">
        <v>857</v>
      </c>
      <c r="N447" s="13" t="s">
        <v>857</v>
      </c>
      <c r="O447" s="13" t="s">
        <v>857</v>
      </c>
      <c r="P447" s="15">
        <v>0</v>
      </c>
      <c r="Q447" s="15">
        <v>0</v>
      </c>
      <c r="R447" s="20">
        <v>0</v>
      </c>
      <c r="S447" s="20">
        <v>0</v>
      </c>
      <c r="T447" s="20">
        <v>0</v>
      </c>
      <c r="U447" s="20">
        <v>0</v>
      </c>
      <c r="V447" s="36" t="s">
        <v>857</v>
      </c>
      <c r="W447" s="20"/>
      <c r="X447" s="20"/>
      <c r="Y447" s="20"/>
      <c r="Z447" s="20"/>
      <c r="AA447" s="15">
        <f t="shared" si="308"/>
        <v>0</v>
      </c>
      <c r="AB447" s="15">
        <v>0</v>
      </c>
      <c r="AC447" s="15">
        <v>0</v>
      </c>
      <c r="AD447" s="20">
        <f t="shared" si="310"/>
        <v>0</v>
      </c>
      <c r="AE447" s="15">
        <f>IF(Table1[[#This Row],[Sustainability Check 1 (2017-2018) Status]]="Continued", Table1[[#This Row],[Students Per Summer]], 0)</f>
        <v>0</v>
      </c>
      <c r="AF447" s="20">
        <f t="shared" si="311"/>
        <v>0</v>
      </c>
      <c r="AG447" s="15">
        <f>IF(Table1[[#This Row],[Sustainability Check 1 (2017-2018) Status]]="Continued", Table1[[#This Row],[Students Per Fall]], 0)</f>
        <v>0</v>
      </c>
      <c r="AH447" s="20">
        <f t="shared" si="312"/>
        <v>0</v>
      </c>
      <c r="AI447" s="15">
        <v>0</v>
      </c>
      <c r="AJ447" s="20">
        <f t="shared" si="313"/>
        <v>0</v>
      </c>
      <c r="AK447" s="15">
        <v>0</v>
      </c>
      <c r="AL447" s="20">
        <f t="shared" si="314"/>
        <v>0</v>
      </c>
      <c r="AM447" s="15">
        <v>0</v>
      </c>
      <c r="AN447" s="15">
        <v>0</v>
      </c>
      <c r="AO447" s="15">
        <v>0</v>
      </c>
      <c r="AP447" s="15">
        <v>0</v>
      </c>
      <c r="AQ447" s="15">
        <v>0</v>
      </c>
      <c r="AR447" s="15">
        <v>0</v>
      </c>
      <c r="AS447" s="15">
        <v>0</v>
      </c>
      <c r="AT447" s="15">
        <v>0</v>
      </c>
      <c r="AU447" s="15">
        <v>0</v>
      </c>
      <c r="AV447" s="15">
        <v>0</v>
      </c>
      <c r="AW447" s="15">
        <v>0</v>
      </c>
      <c r="AX447" s="15">
        <v>0</v>
      </c>
      <c r="AY447" s="15">
        <v>0</v>
      </c>
      <c r="AZ447" s="15">
        <v>0</v>
      </c>
      <c r="BA447" s="15">
        <v>0</v>
      </c>
      <c r="BB447" s="15">
        <v>0</v>
      </c>
      <c r="BC447" s="20" t="s">
        <v>858</v>
      </c>
      <c r="BD447" s="15">
        <v>0</v>
      </c>
      <c r="BE447" s="15">
        <v>0</v>
      </c>
      <c r="BF447" s="15">
        <v>0</v>
      </c>
      <c r="BG447" s="16">
        <f t="shared" si="309"/>
        <v>0</v>
      </c>
      <c r="BH447" s="15">
        <v>0</v>
      </c>
      <c r="BI447" s="15">
        <v>0</v>
      </c>
      <c r="BJ447" s="15">
        <v>0</v>
      </c>
      <c r="BK447" s="15">
        <v>0</v>
      </c>
      <c r="BL447" s="15">
        <v>0</v>
      </c>
      <c r="BM447" s="15">
        <v>0</v>
      </c>
      <c r="BN447" s="15">
        <v>0</v>
      </c>
      <c r="BO447" s="33">
        <f>Table1[[#This Row],[Summer 2018 Price Check]]*Table1[[#This Row],[Spring 2019 Students]]</f>
        <v>0</v>
      </c>
      <c r="BP447" s="16">
        <f t="shared" si="285"/>
        <v>0</v>
      </c>
      <c r="BQ447" s="20">
        <f t="shared" si="286"/>
        <v>0</v>
      </c>
      <c r="BR447" s="20" t="s">
        <v>858</v>
      </c>
      <c r="BS447" s="15">
        <v>0</v>
      </c>
      <c r="BT447" s="15">
        <v>0</v>
      </c>
      <c r="BU447" s="15">
        <v>0</v>
      </c>
      <c r="BV447" s="15">
        <v>0</v>
      </c>
      <c r="BW447" s="15">
        <v>0</v>
      </c>
      <c r="BX447" s="15">
        <v>0</v>
      </c>
      <c r="BY447" t="s">
        <v>1612</v>
      </c>
      <c r="BZ447" s="32">
        <f>IF(Table1[[#This Row],[Check 3 Status]]="Continued", Table1[[#This Row],[Check 3 Students Summer]], 0)</f>
        <v>0</v>
      </c>
      <c r="CA447" s="33">
        <f>Table1[[#This Row],[Check 3 Per Student Savings]]*BZ447</f>
        <v>0</v>
      </c>
      <c r="CB447" s="32">
        <f>IF(Table1[[#This Row],[Check 3 Status]]="Continued", Table1[[#This Row],[Check 3 Students Fall]], 0)</f>
        <v>0</v>
      </c>
      <c r="CC447" s="33">
        <f>Table1[[#This Row],[Check 3 Per Student Savings]]*CB447</f>
        <v>0</v>
      </c>
      <c r="CD447" s="15">
        <f>IF(Table1[[#This Row],[Check 3 Status]]="Continued", Table1[[#This Row],[Check 3 Students Spring]], 0)</f>
        <v>0</v>
      </c>
      <c r="CE447" s="20">
        <f>Table1[[#This Row],[Check 3 Per Student Savings]]*CD447</f>
        <v>0</v>
      </c>
      <c r="CF447" s="15">
        <f t="shared" si="315"/>
        <v>0</v>
      </c>
      <c r="CG447" s="20">
        <f t="shared" si="316"/>
        <v>0</v>
      </c>
      <c r="CH447" s="20" t="s">
        <v>858</v>
      </c>
      <c r="CI447" s="15">
        <v>0</v>
      </c>
      <c r="CJ447" s="15">
        <v>0</v>
      </c>
      <c r="CK447" s="15">
        <v>0</v>
      </c>
      <c r="CL447" s="15">
        <f t="shared" si="289"/>
        <v>0</v>
      </c>
      <c r="CM447" s="20">
        <v>0</v>
      </c>
      <c r="CN447" s="20">
        <f t="shared" si="290"/>
        <v>0</v>
      </c>
      <c r="CO447" s="15">
        <v>0</v>
      </c>
      <c r="CP447" s="20">
        <f>Table1[[#This Row],[Check 4 Per Student Savings]]*CO447</f>
        <v>0</v>
      </c>
      <c r="CQ447" s="15">
        <v>0</v>
      </c>
      <c r="CR447" s="20">
        <f>Table1[[#This Row],[Check 4 Per Student Savings]]*CQ447</f>
        <v>0</v>
      </c>
      <c r="CS447" s="15">
        <v>0</v>
      </c>
      <c r="CT447" s="20">
        <f>Table1[[#This Row],[Check 4 Per Student Savings]]*CS447</f>
        <v>0</v>
      </c>
      <c r="CU447" s="89">
        <f t="shared" si="291"/>
        <v>0</v>
      </c>
      <c r="CV447" s="20">
        <f t="shared" si="292"/>
        <v>0</v>
      </c>
      <c r="CW447" s="20" t="s">
        <v>858</v>
      </c>
      <c r="CX447" s="15">
        <v>0</v>
      </c>
      <c r="CY447" s="15">
        <v>0</v>
      </c>
      <c r="CZ447" s="15">
        <v>0</v>
      </c>
      <c r="DA447" s="15">
        <f t="shared" si="293"/>
        <v>0</v>
      </c>
      <c r="DB447" s="20">
        <v>0</v>
      </c>
      <c r="DC447" s="20">
        <f t="shared" si="294"/>
        <v>0</v>
      </c>
      <c r="DD447" s="106" t="s">
        <v>1612</v>
      </c>
      <c r="DE447" s="15">
        <f>IF(Table1[[#This Row],[Check 5 Status]]="Continued", Table1[[#This Row],[Check 5 Students Summer]], 0)</f>
        <v>0</v>
      </c>
      <c r="DF447" s="20">
        <f>Table1[[#This Row],[Check 5 Per Student Savings]]*DE447</f>
        <v>0</v>
      </c>
      <c r="DG447" s="15">
        <f>IF(Table1[[#This Row],[Check 5 Status]]="Continued", Table1[[#This Row],[Check 5 Students Fall]], 0)</f>
        <v>0</v>
      </c>
      <c r="DH447" s="20">
        <f>Table1[[#This Row],[Check 5 Per Student Savings]]*DG447</f>
        <v>0</v>
      </c>
      <c r="DI447" s="15">
        <f>IF(Table1[[#This Row],[Check 5 Status]]="Continued", Table1[[#This Row],[Check 5 Students Spring]], 0)</f>
        <v>0</v>
      </c>
      <c r="DJ447" s="20">
        <f>Table1[[#This Row],[Check 5 Per Student Savings]]*DI447</f>
        <v>0</v>
      </c>
      <c r="DK447" s="15">
        <f t="shared" si="295"/>
        <v>0</v>
      </c>
      <c r="DL447" s="20">
        <f t="shared" si="296"/>
        <v>0</v>
      </c>
      <c r="DM447" s="20" t="s">
        <v>858</v>
      </c>
      <c r="DN447" s="15">
        <v>0</v>
      </c>
      <c r="DO447" s="15">
        <v>0</v>
      </c>
      <c r="DP447" s="15">
        <v>0</v>
      </c>
      <c r="DQ447" s="15">
        <f t="shared" si="297"/>
        <v>0</v>
      </c>
      <c r="DR447" s="20">
        <v>0</v>
      </c>
      <c r="DS447" s="20">
        <f t="shared" si="298"/>
        <v>0</v>
      </c>
      <c r="DT447" s="106" t="s">
        <v>1612</v>
      </c>
      <c r="DU447" s="15">
        <f>IF(Table1[[#This Row],[Check 6 Status]]="Continued", Table1[[#This Row],[Check 6 Students Summer]], 0)</f>
        <v>0</v>
      </c>
      <c r="DV447" s="20">
        <f>Table1[[#This Row],[Check 6 Per Student Savings]]*DU447</f>
        <v>0</v>
      </c>
      <c r="DW447" s="15">
        <f>IF(Table1[[#This Row],[Check 6 Status]]="Continued", Table1[[#This Row],[Check 6 Students Fall]], 0)</f>
        <v>0</v>
      </c>
      <c r="DX447" s="20">
        <f>Table1[[#This Row],[Check 6 Per Student Savings]]*DW447</f>
        <v>0</v>
      </c>
      <c r="DY447" s="15">
        <f>IF(Table1[[#This Row],[Check 6 Status]]="Continued", Table1[[#This Row],[Check 6 Students Spring]], 0)</f>
        <v>0</v>
      </c>
      <c r="DZ447" s="20">
        <f>Table1[[#This Row],[Check 6 Per Student Savings]]*DY447</f>
        <v>0</v>
      </c>
      <c r="EA447" s="15">
        <f t="shared" si="299"/>
        <v>0</v>
      </c>
      <c r="EB447" s="20">
        <f t="shared" si="300"/>
        <v>0</v>
      </c>
      <c r="EC447"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447"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447" s="30">
        <f>Table1[[#This Row],[Grand Total Savings]]/Table1[[#This Row],[Total Award]]</f>
        <v>0</v>
      </c>
      <c r="EF447" s="20"/>
      <c r="EH447" s="20"/>
      <c r="EJ447" s="13"/>
      <c r="EK447" s="13"/>
      <c r="EL447" s="13"/>
      <c r="EY447" s="15"/>
      <c r="EZ447" s="20"/>
      <c r="FA447" s="15"/>
      <c r="FC447" s="13"/>
      <c r="FD447" s="13"/>
      <c r="FE447" s="13"/>
    </row>
    <row r="448" spans="1:161" ht="16.5" thickTop="1" thickBot="1" x14ac:dyDescent="0.3">
      <c r="A448" s="116" t="s">
        <v>1765</v>
      </c>
      <c r="B448" s="70" t="s">
        <v>1694</v>
      </c>
      <c r="C448" s="23" t="s">
        <v>1</v>
      </c>
      <c r="D448" s="13" t="s">
        <v>856</v>
      </c>
      <c r="E448" t="s">
        <v>477</v>
      </c>
      <c r="F448" s="94">
        <v>9594</v>
      </c>
      <c r="G448" s="106" t="s">
        <v>1578</v>
      </c>
      <c r="H448" t="s">
        <v>1766</v>
      </c>
      <c r="I448" t="s">
        <v>1767</v>
      </c>
      <c r="J448" s="28" t="s">
        <v>1445</v>
      </c>
      <c r="K448" t="s">
        <v>1446</v>
      </c>
      <c r="L448" s="28" t="s">
        <v>188</v>
      </c>
      <c r="M448" s="13" t="s">
        <v>857</v>
      </c>
      <c r="N448" s="13" t="s">
        <v>857</v>
      </c>
      <c r="O448" s="13" t="s">
        <v>857</v>
      </c>
      <c r="P448" s="15">
        <v>0</v>
      </c>
      <c r="Q448" s="15">
        <v>0</v>
      </c>
      <c r="R448" s="20">
        <v>0</v>
      </c>
      <c r="S448" s="20">
        <v>0</v>
      </c>
      <c r="T448" s="20">
        <v>0</v>
      </c>
      <c r="U448" s="20">
        <v>0</v>
      </c>
      <c r="V448" s="36" t="s">
        <v>857</v>
      </c>
      <c r="W448" s="20"/>
      <c r="X448" s="20"/>
      <c r="Y448" s="20"/>
      <c r="Z448" s="20"/>
      <c r="AA448" s="15">
        <f t="shared" ref="AA448:AA479" si="317">U448</f>
        <v>0</v>
      </c>
      <c r="AB448" s="15">
        <v>0</v>
      </c>
      <c r="AC448" s="15">
        <v>0</v>
      </c>
      <c r="AD448" s="20">
        <f t="shared" si="310"/>
        <v>0</v>
      </c>
      <c r="AE448" s="15">
        <f>IF(Table1[[#This Row],[Sustainability Check 1 (2017-2018) Status]]="Continued", Table1[[#This Row],[Students Per Summer]], 0)</f>
        <v>0</v>
      </c>
      <c r="AF448" s="20">
        <f t="shared" si="311"/>
        <v>0</v>
      </c>
      <c r="AG448" s="15">
        <f>IF(Table1[[#This Row],[Sustainability Check 1 (2017-2018) Status]]="Continued", Table1[[#This Row],[Students Per Fall]], 0)</f>
        <v>0</v>
      </c>
      <c r="AH448" s="20">
        <f t="shared" si="312"/>
        <v>0</v>
      </c>
      <c r="AI448" s="15">
        <v>0</v>
      </c>
      <c r="AJ448" s="20">
        <f t="shared" si="313"/>
        <v>0</v>
      </c>
      <c r="AK448" s="15">
        <v>0</v>
      </c>
      <c r="AL448" s="20">
        <f t="shared" si="314"/>
        <v>0</v>
      </c>
      <c r="AM448" s="15">
        <v>0</v>
      </c>
      <c r="AN448" s="15">
        <v>0</v>
      </c>
      <c r="AO448" s="15">
        <v>0</v>
      </c>
      <c r="AP448" s="15">
        <v>0</v>
      </c>
      <c r="AQ448" s="15">
        <v>0</v>
      </c>
      <c r="AR448" s="15">
        <v>0</v>
      </c>
      <c r="AS448" s="15">
        <v>0</v>
      </c>
      <c r="AT448" s="15">
        <v>0</v>
      </c>
      <c r="AU448" s="15">
        <v>0</v>
      </c>
      <c r="AV448" s="15">
        <v>0</v>
      </c>
      <c r="AW448" s="15">
        <v>0</v>
      </c>
      <c r="AX448" s="15">
        <v>0</v>
      </c>
      <c r="AY448" s="15">
        <v>0</v>
      </c>
      <c r="AZ448" s="15">
        <v>0</v>
      </c>
      <c r="BA448" s="15">
        <v>0</v>
      </c>
      <c r="BB448" s="15">
        <v>0</v>
      </c>
      <c r="BC448" s="20" t="s">
        <v>858</v>
      </c>
      <c r="BD448" s="15">
        <v>0</v>
      </c>
      <c r="BE448" s="15">
        <v>0</v>
      </c>
      <c r="BF448" s="15">
        <v>0</v>
      </c>
      <c r="BG448" s="16">
        <f t="shared" ref="BG448:BG479" si="318">SUM(BD448:BF448)</f>
        <v>0</v>
      </c>
      <c r="BH448" s="15">
        <v>0</v>
      </c>
      <c r="BI448" s="15">
        <v>0</v>
      </c>
      <c r="BJ448" s="15">
        <v>0</v>
      </c>
      <c r="BK448" s="15">
        <v>0</v>
      </c>
      <c r="BL448" s="15">
        <v>0</v>
      </c>
      <c r="BM448" s="15">
        <v>0</v>
      </c>
      <c r="BN448" s="15">
        <v>0</v>
      </c>
      <c r="BO448" s="33">
        <f>Table1[[#This Row],[Summer 2018 Price Check]]*Table1[[#This Row],[Spring 2019 Students]]</f>
        <v>0</v>
      </c>
      <c r="BP448" s="16">
        <f t="shared" si="285"/>
        <v>0</v>
      </c>
      <c r="BQ448" s="20">
        <f t="shared" si="286"/>
        <v>0</v>
      </c>
      <c r="BR448" s="20" t="s">
        <v>858</v>
      </c>
      <c r="BS448" s="15">
        <v>0</v>
      </c>
      <c r="BT448" s="15">
        <v>0</v>
      </c>
      <c r="BU448" s="15">
        <v>0</v>
      </c>
      <c r="BV448" s="15">
        <v>0</v>
      </c>
      <c r="BW448" s="15">
        <v>0</v>
      </c>
      <c r="BX448" s="15">
        <v>0</v>
      </c>
      <c r="BY448" t="s">
        <v>1578</v>
      </c>
      <c r="BZ448" s="32">
        <f>IF(Table1[[#This Row],[Check 3 Status]]="Continued", Table1[[#This Row],[Check 3 Students Summer]], 0)</f>
        <v>0</v>
      </c>
      <c r="CA448" s="33">
        <f>Table1[[#This Row],[Check 3 Per Student Savings]]*BZ448</f>
        <v>0</v>
      </c>
      <c r="CB448" s="32">
        <f>IF(Table1[[#This Row],[Check 3 Status]]="Continued", Table1[[#This Row],[Check 3 Students Fall]], 0)</f>
        <v>0</v>
      </c>
      <c r="CC448" s="33">
        <f>Table1[[#This Row],[Check 3 Per Student Savings]]*CB448</f>
        <v>0</v>
      </c>
      <c r="CD448" s="15">
        <f>IF(Table1[[#This Row],[Check 3 Status]]="Continued", Table1[[#This Row],[Check 3 Students Spring]], 0)</f>
        <v>0</v>
      </c>
      <c r="CE448" s="20">
        <f>Table1[[#This Row],[Check 3 Per Student Savings]]*CD448</f>
        <v>0</v>
      </c>
      <c r="CF448" s="15">
        <f t="shared" si="315"/>
        <v>0</v>
      </c>
      <c r="CG448" s="20">
        <f t="shared" si="316"/>
        <v>0</v>
      </c>
      <c r="CH448" s="20" t="s">
        <v>858</v>
      </c>
      <c r="CI448" s="15">
        <v>0</v>
      </c>
      <c r="CJ448" s="15">
        <v>0</v>
      </c>
      <c r="CK448" s="15">
        <v>0</v>
      </c>
      <c r="CL448" s="15">
        <f t="shared" si="289"/>
        <v>0</v>
      </c>
      <c r="CM448" s="20">
        <v>0</v>
      </c>
      <c r="CN448" s="20">
        <f t="shared" si="290"/>
        <v>0</v>
      </c>
      <c r="CO448" s="15">
        <v>0</v>
      </c>
      <c r="CP448" s="20">
        <f>Table1[[#This Row],[Check 4 Per Student Savings]]*CO448</f>
        <v>0</v>
      </c>
      <c r="CQ448" s="15">
        <v>0</v>
      </c>
      <c r="CR448" s="20">
        <f>Table1[[#This Row],[Check 4 Per Student Savings]]*CQ448</f>
        <v>0</v>
      </c>
      <c r="CS448" s="15">
        <v>0</v>
      </c>
      <c r="CT448" s="20">
        <f>Table1[[#This Row],[Check 4 Per Student Savings]]*CS448</f>
        <v>0</v>
      </c>
      <c r="CU448" s="89">
        <f t="shared" si="291"/>
        <v>0</v>
      </c>
      <c r="CV448" s="20">
        <f t="shared" si="292"/>
        <v>0</v>
      </c>
      <c r="CW448" s="20" t="s">
        <v>858</v>
      </c>
      <c r="CX448" s="15">
        <v>0</v>
      </c>
      <c r="CY448" s="15">
        <v>0</v>
      </c>
      <c r="CZ448" s="15">
        <v>0</v>
      </c>
      <c r="DA448" s="15">
        <f t="shared" si="293"/>
        <v>0</v>
      </c>
      <c r="DB448" s="20">
        <v>0</v>
      </c>
      <c r="DC448" s="20">
        <f t="shared" si="294"/>
        <v>0</v>
      </c>
      <c r="DD448" s="106" t="s">
        <v>1578</v>
      </c>
      <c r="DE448" s="15">
        <v>0</v>
      </c>
      <c r="DF448" s="20">
        <f>Table1[[#This Row],[Check 5 Per Student Savings]]*DE448</f>
        <v>0</v>
      </c>
      <c r="DG448" s="15">
        <f>IF(Table1[[#This Row],[Check 5 Status]]="Continued", Table1[[#This Row],[Check 5 Students Fall]], 0)</f>
        <v>0</v>
      </c>
      <c r="DH448" s="20">
        <f>Table1[[#This Row],[Check 5 Per Student Savings]]*DG448</f>
        <v>0</v>
      </c>
      <c r="DI448" s="15">
        <f>IF(Table1[[#This Row],[Check 5 Status]]="Continued", Table1[[#This Row],[Check 5 Students Spring]], 0)</f>
        <v>0</v>
      </c>
      <c r="DJ448" s="20">
        <f>Table1[[#This Row],[Check 5 Per Student Savings]]*DI448</f>
        <v>0</v>
      </c>
      <c r="DK448" s="15">
        <f t="shared" si="295"/>
        <v>0</v>
      </c>
      <c r="DL448" s="20">
        <f t="shared" si="296"/>
        <v>0</v>
      </c>
      <c r="DM448" s="20" t="s">
        <v>858</v>
      </c>
      <c r="DN448" s="15">
        <v>0</v>
      </c>
      <c r="DO448" s="15">
        <v>0</v>
      </c>
      <c r="DP448" s="15">
        <v>0</v>
      </c>
      <c r="DQ448" s="15">
        <f t="shared" si="297"/>
        <v>0</v>
      </c>
      <c r="DR448" s="20">
        <v>0</v>
      </c>
      <c r="DS448" s="20">
        <f t="shared" si="298"/>
        <v>0</v>
      </c>
      <c r="DT448" s="106" t="s">
        <v>1578</v>
      </c>
      <c r="DU448" s="15">
        <f>IF(Table1[[#This Row],[Check 6 Status]]="Continued", Table1[[#This Row],[Check 6 Students Summer]], 0)</f>
        <v>0</v>
      </c>
      <c r="DV448" s="20">
        <f>Table1[[#This Row],[Check 6 Per Student Savings]]*DU448</f>
        <v>0</v>
      </c>
      <c r="DW448" s="15">
        <f>IF(Table1[[#This Row],[Check 6 Status]]="Continued", Table1[[#This Row],[Check 6 Students Fall]], 0)</f>
        <v>0</v>
      </c>
      <c r="DX448" s="20">
        <f>Table1[[#This Row],[Check 6 Per Student Savings]]*DW448</f>
        <v>0</v>
      </c>
      <c r="DY448" s="15">
        <f>IF(Table1[[#This Row],[Check 6 Status]]="Continued", Table1[[#This Row],[Check 6 Students Spring]], 0)</f>
        <v>0</v>
      </c>
      <c r="DZ448" s="20">
        <f>Table1[[#This Row],[Check 6 Per Student Savings]]*DY448</f>
        <v>0</v>
      </c>
      <c r="EA448" s="15">
        <f t="shared" si="299"/>
        <v>0</v>
      </c>
      <c r="EB448" s="20">
        <f t="shared" si="300"/>
        <v>0</v>
      </c>
      <c r="EC448"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448"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448" s="30">
        <f>Table1[[#This Row],[Grand Total Savings]]/Table1[[#This Row],[Total Award]]</f>
        <v>0</v>
      </c>
      <c r="EF448" s="20"/>
      <c r="EH448" s="20"/>
      <c r="EJ448" s="13"/>
      <c r="EK448" s="13"/>
      <c r="EL448" s="13"/>
      <c r="EY448" s="15"/>
      <c r="EZ448" s="20"/>
      <c r="FA448" s="15"/>
      <c r="FC448" s="13"/>
      <c r="FD448" s="13"/>
      <c r="FE448" s="13"/>
    </row>
    <row r="449" spans="1:161" ht="16.5" thickTop="1" thickBot="1" x14ac:dyDescent="0.3">
      <c r="A449" s="116" t="s">
        <v>1768</v>
      </c>
      <c r="B449" s="70" t="s">
        <v>1694</v>
      </c>
      <c r="C449" s="23" t="s">
        <v>1</v>
      </c>
      <c r="D449" s="13" t="s">
        <v>856</v>
      </c>
      <c r="E449" t="s">
        <v>847</v>
      </c>
      <c r="F449" s="94">
        <v>10000</v>
      </c>
      <c r="G449" s="106" t="s">
        <v>1578</v>
      </c>
      <c r="H449" t="s">
        <v>2307</v>
      </c>
      <c r="I449" t="s">
        <v>1769</v>
      </c>
      <c r="J449" s="28" t="s">
        <v>1770</v>
      </c>
      <c r="K449" t="s">
        <v>1771</v>
      </c>
      <c r="L449" s="28" t="s">
        <v>1772</v>
      </c>
      <c r="M449" s="13" t="s">
        <v>857</v>
      </c>
      <c r="N449" s="13" t="s">
        <v>857</v>
      </c>
      <c r="O449" s="13" t="s">
        <v>857</v>
      </c>
      <c r="P449" s="15">
        <v>0</v>
      </c>
      <c r="Q449" s="15">
        <v>0</v>
      </c>
      <c r="R449" s="20">
        <v>0</v>
      </c>
      <c r="S449" s="20">
        <v>0</v>
      </c>
      <c r="T449" s="20">
        <v>0</v>
      </c>
      <c r="U449" s="20">
        <v>0</v>
      </c>
      <c r="V449" s="36" t="s">
        <v>857</v>
      </c>
      <c r="W449" s="20"/>
      <c r="X449" s="20"/>
      <c r="Y449" s="20"/>
      <c r="Z449" s="20"/>
      <c r="AA449" s="15">
        <f t="shared" si="317"/>
        <v>0</v>
      </c>
      <c r="AB449" s="15">
        <v>0</v>
      </c>
      <c r="AC449" s="15">
        <v>0</v>
      </c>
      <c r="AD449" s="20">
        <f t="shared" si="310"/>
        <v>0</v>
      </c>
      <c r="AE449" s="15">
        <f>IF(Table1[[#This Row],[Sustainability Check 1 (2017-2018) Status]]="Continued", Table1[[#This Row],[Students Per Summer]], 0)</f>
        <v>0</v>
      </c>
      <c r="AF449" s="20">
        <f t="shared" si="311"/>
        <v>0</v>
      </c>
      <c r="AG449" s="15">
        <f>IF(Table1[[#This Row],[Sustainability Check 1 (2017-2018) Status]]="Continued", Table1[[#This Row],[Students Per Fall]], 0)</f>
        <v>0</v>
      </c>
      <c r="AH449" s="20">
        <f t="shared" si="312"/>
        <v>0</v>
      </c>
      <c r="AI449" s="15">
        <v>0</v>
      </c>
      <c r="AJ449" s="20">
        <f t="shared" si="313"/>
        <v>0</v>
      </c>
      <c r="AK449" s="15">
        <v>0</v>
      </c>
      <c r="AL449" s="20">
        <f t="shared" si="314"/>
        <v>0</v>
      </c>
      <c r="AM449" s="15">
        <v>0</v>
      </c>
      <c r="AN449" s="15">
        <v>0</v>
      </c>
      <c r="AO449" s="15">
        <v>0</v>
      </c>
      <c r="AP449" s="15">
        <v>0</v>
      </c>
      <c r="AQ449" s="15">
        <v>0</v>
      </c>
      <c r="AR449" s="15">
        <v>0</v>
      </c>
      <c r="AS449" s="15">
        <v>0</v>
      </c>
      <c r="AT449" s="15">
        <v>0</v>
      </c>
      <c r="AU449" s="15">
        <v>0</v>
      </c>
      <c r="AV449" s="15">
        <v>0</v>
      </c>
      <c r="AW449" s="15">
        <v>0</v>
      </c>
      <c r="AX449" s="15">
        <v>0</v>
      </c>
      <c r="AY449" s="15">
        <v>0</v>
      </c>
      <c r="AZ449" s="15">
        <v>0</v>
      </c>
      <c r="BA449" s="15">
        <v>0</v>
      </c>
      <c r="BB449" s="15">
        <v>0</v>
      </c>
      <c r="BC449" s="20" t="s">
        <v>858</v>
      </c>
      <c r="BD449" s="15">
        <v>0</v>
      </c>
      <c r="BE449" s="15">
        <v>0</v>
      </c>
      <c r="BF449" s="15">
        <v>0</v>
      </c>
      <c r="BG449" s="16">
        <f t="shared" si="318"/>
        <v>0</v>
      </c>
      <c r="BH449" s="15">
        <v>0</v>
      </c>
      <c r="BI449" s="15">
        <v>0</v>
      </c>
      <c r="BJ449" s="15">
        <v>0</v>
      </c>
      <c r="BK449" s="15">
        <v>0</v>
      </c>
      <c r="BL449" s="15">
        <v>0</v>
      </c>
      <c r="BM449" s="15">
        <v>0</v>
      </c>
      <c r="BN449" s="15">
        <v>0</v>
      </c>
      <c r="BO449" s="33">
        <f>Table1[[#This Row],[Summer 2018 Price Check]]*Table1[[#This Row],[Spring 2019 Students]]</f>
        <v>0</v>
      </c>
      <c r="BP449" s="16">
        <f t="shared" si="285"/>
        <v>0</v>
      </c>
      <c r="BQ449" s="20">
        <f t="shared" si="286"/>
        <v>0</v>
      </c>
      <c r="BR449" s="20" t="s">
        <v>858</v>
      </c>
      <c r="BS449" s="15">
        <v>0</v>
      </c>
      <c r="BT449" s="15">
        <v>0</v>
      </c>
      <c r="BU449" s="15">
        <v>0</v>
      </c>
      <c r="BV449" s="15">
        <v>0</v>
      </c>
      <c r="BW449" s="15">
        <v>0</v>
      </c>
      <c r="BX449" s="15">
        <v>0</v>
      </c>
      <c r="BY449" t="s">
        <v>1578</v>
      </c>
      <c r="BZ449" s="32">
        <f>IF(Table1[[#This Row],[Check 3 Status]]="Continued", Table1[[#This Row],[Check 3 Students Summer]], 0)</f>
        <v>0</v>
      </c>
      <c r="CA449" s="33">
        <f>Table1[[#This Row],[Check 3 Per Student Savings]]*BZ449</f>
        <v>0</v>
      </c>
      <c r="CB449" s="32">
        <f>IF(Table1[[#This Row],[Check 3 Status]]="Continued", Table1[[#This Row],[Check 3 Students Fall]], 0)</f>
        <v>0</v>
      </c>
      <c r="CC449" s="33">
        <f>Table1[[#This Row],[Check 3 Per Student Savings]]*CB449</f>
        <v>0</v>
      </c>
      <c r="CD449" s="15">
        <f>IF(Table1[[#This Row],[Check 3 Status]]="Continued", Table1[[#This Row],[Check 3 Students Spring]], 0)</f>
        <v>0</v>
      </c>
      <c r="CE449" s="20">
        <f>Table1[[#This Row],[Check 3 Per Student Savings]]*CD449</f>
        <v>0</v>
      </c>
      <c r="CF449" s="15">
        <f t="shared" si="315"/>
        <v>0</v>
      </c>
      <c r="CG449" s="20">
        <f t="shared" si="316"/>
        <v>0</v>
      </c>
      <c r="CH449" s="20" t="s">
        <v>858</v>
      </c>
      <c r="CI449" s="15">
        <v>0</v>
      </c>
      <c r="CJ449" s="15">
        <v>0</v>
      </c>
      <c r="CK449" s="15">
        <v>0</v>
      </c>
      <c r="CL449" s="15">
        <f t="shared" si="289"/>
        <v>0</v>
      </c>
      <c r="CM449" s="20">
        <v>0</v>
      </c>
      <c r="CN449" s="20">
        <f t="shared" si="290"/>
        <v>0</v>
      </c>
      <c r="CO449" s="15">
        <v>0</v>
      </c>
      <c r="CP449" s="20">
        <f>Table1[[#This Row],[Check 4 Per Student Savings]]*CO449</f>
        <v>0</v>
      </c>
      <c r="CQ449" s="15">
        <v>0</v>
      </c>
      <c r="CR449" s="20">
        <f>Table1[[#This Row],[Check 4 Per Student Savings]]*CQ449</f>
        <v>0</v>
      </c>
      <c r="CS449" s="15">
        <v>0</v>
      </c>
      <c r="CT449" s="20">
        <f>Table1[[#This Row],[Check 4 Per Student Savings]]*CS449</f>
        <v>0</v>
      </c>
      <c r="CU449" s="89">
        <f t="shared" si="291"/>
        <v>0</v>
      </c>
      <c r="CV449" s="20">
        <f t="shared" si="292"/>
        <v>0</v>
      </c>
      <c r="CW449" s="20" t="s">
        <v>858</v>
      </c>
      <c r="CX449" s="15">
        <v>0</v>
      </c>
      <c r="CY449" s="15">
        <v>0</v>
      </c>
      <c r="CZ449" s="15">
        <v>0</v>
      </c>
      <c r="DA449" s="15">
        <f t="shared" si="293"/>
        <v>0</v>
      </c>
      <c r="DB449" s="20">
        <v>0</v>
      </c>
      <c r="DC449" s="20">
        <f t="shared" si="294"/>
        <v>0</v>
      </c>
      <c r="DD449" s="106" t="s">
        <v>1578</v>
      </c>
      <c r="DE449" s="15">
        <v>0</v>
      </c>
      <c r="DF449" s="20">
        <f>Table1[[#This Row],[Check 5 Per Student Savings]]*DE449</f>
        <v>0</v>
      </c>
      <c r="DG449" s="15">
        <f>IF(Table1[[#This Row],[Check 5 Status]]="Continued", Table1[[#This Row],[Check 5 Students Fall]], 0)</f>
        <v>0</v>
      </c>
      <c r="DH449" s="20">
        <f>Table1[[#This Row],[Check 5 Per Student Savings]]*DG449</f>
        <v>0</v>
      </c>
      <c r="DI449" s="15">
        <f>IF(Table1[[#This Row],[Check 5 Status]]="Continued", Table1[[#This Row],[Check 5 Students Spring]], 0)</f>
        <v>0</v>
      </c>
      <c r="DJ449" s="20">
        <f>Table1[[#This Row],[Check 5 Per Student Savings]]*DI449</f>
        <v>0</v>
      </c>
      <c r="DK449" s="15">
        <f t="shared" si="295"/>
        <v>0</v>
      </c>
      <c r="DL449" s="20">
        <f t="shared" si="296"/>
        <v>0</v>
      </c>
      <c r="DM449" s="20" t="s">
        <v>858</v>
      </c>
      <c r="DN449" s="15">
        <v>0</v>
      </c>
      <c r="DO449" s="15">
        <v>0</v>
      </c>
      <c r="DP449" s="15">
        <v>0</v>
      </c>
      <c r="DQ449" s="15">
        <f t="shared" si="297"/>
        <v>0</v>
      </c>
      <c r="DR449" s="20">
        <v>0</v>
      </c>
      <c r="DS449" s="20">
        <f t="shared" si="298"/>
        <v>0</v>
      </c>
      <c r="DT449" s="106" t="s">
        <v>1578</v>
      </c>
      <c r="DU449" s="15">
        <f>IF(Table1[[#This Row],[Check 6 Status]]="Continued", Table1[[#This Row],[Check 6 Students Summer]], 0)</f>
        <v>0</v>
      </c>
      <c r="DV449" s="20">
        <f>Table1[[#This Row],[Check 6 Per Student Savings]]*DU449</f>
        <v>0</v>
      </c>
      <c r="DW449" s="15">
        <f>IF(Table1[[#This Row],[Check 6 Status]]="Continued", Table1[[#This Row],[Check 6 Students Fall]], 0)</f>
        <v>0</v>
      </c>
      <c r="DX449" s="20">
        <f>Table1[[#This Row],[Check 6 Per Student Savings]]*DW449</f>
        <v>0</v>
      </c>
      <c r="DY449" s="15">
        <f>IF(Table1[[#This Row],[Check 6 Status]]="Continued", Table1[[#This Row],[Check 6 Students Spring]], 0)</f>
        <v>0</v>
      </c>
      <c r="DZ449" s="20">
        <f>Table1[[#This Row],[Check 6 Per Student Savings]]*DY449</f>
        <v>0</v>
      </c>
      <c r="EA449" s="15">
        <f t="shared" si="299"/>
        <v>0</v>
      </c>
      <c r="EB449" s="20">
        <f t="shared" si="300"/>
        <v>0</v>
      </c>
      <c r="EC449"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449"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449" s="30">
        <f>Table1[[#This Row],[Grand Total Savings]]/Table1[[#This Row],[Total Award]]</f>
        <v>0</v>
      </c>
      <c r="EF449" s="20"/>
      <c r="EH449" s="20"/>
      <c r="EJ449" s="13"/>
      <c r="EK449" s="13"/>
      <c r="EL449" s="13"/>
      <c r="EY449" s="15"/>
      <c r="EZ449" s="20"/>
      <c r="FA449" s="15"/>
      <c r="FC449" s="13"/>
      <c r="FD449" s="13"/>
      <c r="FE449" s="13"/>
    </row>
    <row r="450" spans="1:161" ht="16.5" thickTop="1" thickBot="1" x14ac:dyDescent="0.3">
      <c r="A450" s="116" t="s">
        <v>1773</v>
      </c>
      <c r="B450" s="70" t="s">
        <v>1694</v>
      </c>
      <c r="C450" s="23" t="s">
        <v>1</v>
      </c>
      <c r="D450" s="13" t="s">
        <v>856</v>
      </c>
      <c r="E450" t="s">
        <v>147</v>
      </c>
      <c r="F450" s="94">
        <v>2800</v>
      </c>
      <c r="G450" s="106" t="s">
        <v>1578</v>
      </c>
      <c r="H450" t="s">
        <v>1531</v>
      </c>
      <c r="I450" t="s">
        <v>1532</v>
      </c>
      <c r="J450" s="28" t="s">
        <v>1774</v>
      </c>
      <c r="K450" t="s">
        <v>1775</v>
      </c>
      <c r="L450" s="28" t="s">
        <v>188</v>
      </c>
      <c r="M450" s="13" t="s">
        <v>857</v>
      </c>
      <c r="N450" s="13" t="s">
        <v>857</v>
      </c>
      <c r="O450" s="13" t="s">
        <v>857</v>
      </c>
      <c r="P450" s="15">
        <v>0</v>
      </c>
      <c r="Q450" s="15">
        <v>0</v>
      </c>
      <c r="R450" s="20">
        <v>0</v>
      </c>
      <c r="S450" s="20">
        <v>0</v>
      </c>
      <c r="T450" s="20">
        <v>0</v>
      </c>
      <c r="U450" s="20">
        <v>0</v>
      </c>
      <c r="V450" s="36" t="s">
        <v>857</v>
      </c>
      <c r="W450" s="20"/>
      <c r="X450" s="20"/>
      <c r="Y450" s="20"/>
      <c r="Z450" s="20"/>
      <c r="AA450" s="15">
        <f t="shared" si="317"/>
        <v>0</v>
      </c>
      <c r="AB450" s="15">
        <v>0</v>
      </c>
      <c r="AC450" s="15">
        <v>0</v>
      </c>
      <c r="AD450" s="20">
        <f t="shared" si="310"/>
        <v>0</v>
      </c>
      <c r="AE450" s="15">
        <f>IF(Table1[[#This Row],[Sustainability Check 1 (2017-2018) Status]]="Continued", Table1[[#This Row],[Students Per Summer]], 0)</f>
        <v>0</v>
      </c>
      <c r="AF450" s="20">
        <f t="shared" si="311"/>
        <v>0</v>
      </c>
      <c r="AG450" s="15">
        <f>IF(Table1[[#This Row],[Sustainability Check 1 (2017-2018) Status]]="Continued", Table1[[#This Row],[Students Per Fall]], 0)</f>
        <v>0</v>
      </c>
      <c r="AH450" s="20">
        <f t="shared" si="312"/>
        <v>0</v>
      </c>
      <c r="AI450" s="15">
        <v>0</v>
      </c>
      <c r="AJ450" s="20">
        <f t="shared" si="313"/>
        <v>0</v>
      </c>
      <c r="AK450" s="15">
        <v>0</v>
      </c>
      <c r="AL450" s="20">
        <f t="shared" si="314"/>
        <v>0</v>
      </c>
      <c r="AM450" s="15">
        <v>0</v>
      </c>
      <c r="AN450" s="15">
        <v>0</v>
      </c>
      <c r="AO450" s="15">
        <v>0</v>
      </c>
      <c r="AP450" s="15">
        <v>0</v>
      </c>
      <c r="AQ450" s="15">
        <v>0</v>
      </c>
      <c r="AR450" s="15">
        <v>0</v>
      </c>
      <c r="AS450" s="15">
        <v>0</v>
      </c>
      <c r="AT450" s="15">
        <v>0</v>
      </c>
      <c r="AU450" s="15">
        <v>0</v>
      </c>
      <c r="AV450" s="15">
        <v>0</v>
      </c>
      <c r="AW450" s="15">
        <v>0</v>
      </c>
      <c r="AX450" s="15">
        <v>0</v>
      </c>
      <c r="AY450" s="15">
        <v>0</v>
      </c>
      <c r="AZ450" s="15">
        <v>0</v>
      </c>
      <c r="BA450" s="15">
        <v>0</v>
      </c>
      <c r="BB450" s="15">
        <v>0</v>
      </c>
      <c r="BC450" s="20" t="s">
        <v>858</v>
      </c>
      <c r="BD450" s="15">
        <v>0</v>
      </c>
      <c r="BE450" s="15">
        <v>0</v>
      </c>
      <c r="BF450" s="15">
        <v>0</v>
      </c>
      <c r="BG450" s="16">
        <f t="shared" si="318"/>
        <v>0</v>
      </c>
      <c r="BH450" s="15">
        <v>0</v>
      </c>
      <c r="BI450" s="15">
        <v>0</v>
      </c>
      <c r="BJ450" s="15">
        <v>0</v>
      </c>
      <c r="BK450" s="15">
        <v>0</v>
      </c>
      <c r="BL450" s="15">
        <v>0</v>
      </c>
      <c r="BM450" s="15">
        <v>0</v>
      </c>
      <c r="BN450" s="15">
        <v>0</v>
      </c>
      <c r="BO450" s="33">
        <f>Table1[[#This Row],[Summer 2018 Price Check]]*Table1[[#This Row],[Spring 2019 Students]]</f>
        <v>0</v>
      </c>
      <c r="BP450" s="16">
        <f t="shared" ref="BP450:BP513" si="319">BJ450+BL450+BN450</f>
        <v>0</v>
      </c>
      <c r="BQ450" s="20">
        <f t="shared" ref="BQ450:BQ513" si="320">BK450+BM450+BO450</f>
        <v>0</v>
      </c>
      <c r="BR450" s="20" t="s">
        <v>858</v>
      </c>
      <c r="BS450" s="15">
        <v>0</v>
      </c>
      <c r="BT450" s="15">
        <v>0</v>
      </c>
      <c r="BU450" s="15">
        <v>0</v>
      </c>
      <c r="BV450" s="15">
        <v>0</v>
      </c>
      <c r="BW450" s="15">
        <v>0</v>
      </c>
      <c r="BX450" s="15">
        <v>0</v>
      </c>
      <c r="BY450" t="s">
        <v>1578</v>
      </c>
      <c r="BZ450" s="32">
        <f>IF(Table1[[#This Row],[Check 3 Status]]="Continued", Table1[[#This Row],[Check 3 Students Summer]], 0)</f>
        <v>0</v>
      </c>
      <c r="CA450" s="33">
        <f>Table1[[#This Row],[Check 3 Per Student Savings]]*BZ450</f>
        <v>0</v>
      </c>
      <c r="CB450" s="32">
        <f>IF(Table1[[#This Row],[Check 3 Status]]="Continued", Table1[[#This Row],[Check 3 Students Fall]], 0)</f>
        <v>0</v>
      </c>
      <c r="CC450" s="33">
        <f>Table1[[#This Row],[Check 3 Per Student Savings]]*CB450</f>
        <v>0</v>
      </c>
      <c r="CD450" s="15">
        <f>IF(Table1[[#This Row],[Check 3 Status]]="Continued", Table1[[#This Row],[Check 3 Students Spring]], 0)</f>
        <v>0</v>
      </c>
      <c r="CE450" s="20">
        <f>Table1[[#This Row],[Check 3 Per Student Savings]]*CD450</f>
        <v>0</v>
      </c>
      <c r="CF450" s="15">
        <f t="shared" si="315"/>
        <v>0</v>
      </c>
      <c r="CG450" s="20">
        <f t="shared" si="316"/>
        <v>0</v>
      </c>
      <c r="CH450" s="20" t="s">
        <v>858</v>
      </c>
      <c r="CI450" s="15">
        <v>0</v>
      </c>
      <c r="CJ450" s="15">
        <v>0</v>
      </c>
      <c r="CK450" s="15">
        <v>0</v>
      </c>
      <c r="CL450" s="15">
        <f t="shared" ref="CL450:CL513" si="321">CI450+CJ450+CK450</f>
        <v>0</v>
      </c>
      <c r="CM450" s="20">
        <v>0</v>
      </c>
      <c r="CN450" s="20">
        <f t="shared" ref="CN450:CN513" si="322">CL450*CM450</f>
        <v>0</v>
      </c>
      <c r="CO450" s="15">
        <v>0</v>
      </c>
      <c r="CP450" s="20">
        <f>Table1[[#This Row],[Check 4 Per Student Savings]]*CO450</f>
        <v>0</v>
      </c>
      <c r="CQ450" s="15">
        <v>0</v>
      </c>
      <c r="CR450" s="20">
        <f>Table1[[#This Row],[Check 4 Per Student Savings]]*CQ450</f>
        <v>0</v>
      </c>
      <c r="CS450" s="15">
        <v>0</v>
      </c>
      <c r="CT450" s="20">
        <f>Table1[[#This Row],[Check 4 Per Student Savings]]*CS450</f>
        <v>0</v>
      </c>
      <c r="CU450" s="89">
        <f t="shared" ref="CU450:CU513" si="323">CO450+CQ450+CS450</f>
        <v>0</v>
      </c>
      <c r="CV450" s="20">
        <f t="shared" ref="CV450:CV513" si="324">CP450+CR450+CT450</f>
        <v>0</v>
      </c>
      <c r="CW450" s="20" t="s">
        <v>858</v>
      </c>
      <c r="CX450" s="15">
        <v>0</v>
      </c>
      <c r="CY450" s="15">
        <v>0</v>
      </c>
      <c r="CZ450" s="15">
        <v>0</v>
      </c>
      <c r="DA450" s="15">
        <f t="shared" ref="DA450:DA511" si="325">CX450+CY450+CZ450</f>
        <v>0</v>
      </c>
      <c r="DB450" s="20">
        <v>0</v>
      </c>
      <c r="DC450" s="20">
        <f t="shared" ref="DC450:DC513" si="326">DA450*DB450</f>
        <v>0</v>
      </c>
      <c r="DD450" s="106" t="s">
        <v>1578</v>
      </c>
      <c r="DE450" s="15">
        <v>0</v>
      </c>
      <c r="DF450" s="20">
        <f>Table1[[#This Row],[Check 5 Per Student Savings]]*DE450</f>
        <v>0</v>
      </c>
      <c r="DG450" s="15">
        <f>IF(Table1[[#This Row],[Check 5 Status]]="Continued", Table1[[#This Row],[Check 5 Students Fall]], 0)</f>
        <v>0</v>
      </c>
      <c r="DH450" s="20">
        <f>Table1[[#This Row],[Check 5 Per Student Savings]]*DG450</f>
        <v>0</v>
      </c>
      <c r="DI450" s="15">
        <f>IF(Table1[[#This Row],[Check 5 Status]]="Continued", Table1[[#This Row],[Check 5 Students Spring]], 0)</f>
        <v>0</v>
      </c>
      <c r="DJ450" s="20">
        <f>Table1[[#This Row],[Check 5 Per Student Savings]]*DI450</f>
        <v>0</v>
      </c>
      <c r="DK450" s="15">
        <f t="shared" ref="DK450:DK513" si="327">DE450+DG450+DI450</f>
        <v>0</v>
      </c>
      <c r="DL450" s="20">
        <f t="shared" ref="DL450:DL513" si="328">DF450+DH450+DJ450</f>
        <v>0</v>
      </c>
      <c r="DM450" s="20" t="s">
        <v>858</v>
      </c>
      <c r="DN450" s="15">
        <v>0</v>
      </c>
      <c r="DO450" s="15">
        <v>0</v>
      </c>
      <c r="DP450" s="15">
        <v>0</v>
      </c>
      <c r="DQ450" s="15">
        <f t="shared" ref="DQ450:DQ511" si="329">DN450+DO450+DP450</f>
        <v>0</v>
      </c>
      <c r="DR450" s="20">
        <v>0</v>
      </c>
      <c r="DS450" s="20">
        <f t="shared" ref="DS450:DS513" si="330">DQ450*DR450</f>
        <v>0</v>
      </c>
      <c r="DT450" s="106" t="s">
        <v>1578</v>
      </c>
      <c r="DU450" s="15">
        <f>IF(Table1[[#This Row],[Check 6 Status]]="Continued", Table1[[#This Row],[Check 6 Students Summer]], 0)</f>
        <v>0</v>
      </c>
      <c r="DV450" s="20">
        <f>Table1[[#This Row],[Check 6 Per Student Savings]]*DU450</f>
        <v>0</v>
      </c>
      <c r="DW450" s="15">
        <f>IF(Table1[[#This Row],[Check 6 Status]]="Continued", Table1[[#This Row],[Check 6 Students Fall]], 0)</f>
        <v>0</v>
      </c>
      <c r="DX450" s="20">
        <f>Table1[[#This Row],[Check 6 Per Student Savings]]*DW450</f>
        <v>0</v>
      </c>
      <c r="DY450" s="15">
        <f>IF(Table1[[#This Row],[Check 6 Status]]="Continued", Table1[[#This Row],[Check 6 Students Spring]], 0)</f>
        <v>0</v>
      </c>
      <c r="DZ450" s="20">
        <f>Table1[[#This Row],[Check 6 Per Student Savings]]*DY450</f>
        <v>0</v>
      </c>
      <c r="EA450" s="15">
        <f t="shared" si="299"/>
        <v>0</v>
      </c>
      <c r="EB450" s="20">
        <f t="shared" si="300"/>
        <v>0</v>
      </c>
      <c r="EC450"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450"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450" s="30">
        <f>Table1[[#This Row],[Grand Total Savings]]/Table1[[#This Row],[Total Award]]</f>
        <v>0</v>
      </c>
      <c r="EF450" s="20"/>
      <c r="EH450" s="20"/>
      <c r="EJ450" s="13"/>
      <c r="EK450" s="13"/>
      <c r="EL450" s="13"/>
      <c r="EY450" s="15"/>
      <c r="EZ450" s="20"/>
      <c r="FA450" s="15"/>
      <c r="FC450" s="13"/>
      <c r="FD450" s="13"/>
      <c r="FE450" s="13"/>
    </row>
    <row r="451" spans="1:161" ht="16.5" thickTop="1" thickBot="1" x14ac:dyDescent="0.3">
      <c r="A451" s="116" t="s">
        <v>1776</v>
      </c>
      <c r="B451" s="70" t="s">
        <v>1694</v>
      </c>
      <c r="C451" s="23" t="s">
        <v>1</v>
      </c>
      <c r="D451" s="13" t="s">
        <v>856</v>
      </c>
      <c r="E451" t="s">
        <v>147</v>
      </c>
      <c r="F451" s="94">
        <v>5300</v>
      </c>
      <c r="G451" s="106" t="s">
        <v>1578</v>
      </c>
      <c r="H451" t="s">
        <v>1777</v>
      </c>
      <c r="I451" t="s">
        <v>1778</v>
      </c>
      <c r="J451" s="28" t="s">
        <v>1779</v>
      </c>
      <c r="K451" t="s">
        <v>1780</v>
      </c>
      <c r="L451" s="28" t="s">
        <v>467</v>
      </c>
      <c r="M451" s="13" t="s">
        <v>857</v>
      </c>
      <c r="N451" s="13" t="s">
        <v>857</v>
      </c>
      <c r="O451" s="13" t="s">
        <v>857</v>
      </c>
      <c r="P451" s="15">
        <v>0</v>
      </c>
      <c r="Q451" s="15">
        <v>0</v>
      </c>
      <c r="R451" s="20">
        <v>0</v>
      </c>
      <c r="S451" s="20">
        <v>0</v>
      </c>
      <c r="T451" s="20">
        <v>0</v>
      </c>
      <c r="U451" s="20">
        <v>0</v>
      </c>
      <c r="V451" s="36" t="s">
        <v>857</v>
      </c>
      <c r="W451" s="20"/>
      <c r="X451" s="20"/>
      <c r="Y451" s="20"/>
      <c r="Z451" s="20"/>
      <c r="AA451" s="15">
        <f t="shared" si="317"/>
        <v>0</v>
      </c>
      <c r="AB451" s="15">
        <v>0</v>
      </c>
      <c r="AC451" s="15">
        <v>0</v>
      </c>
      <c r="AD451" s="20">
        <f t="shared" si="310"/>
        <v>0</v>
      </c>
      <c r="AE451" s="15">
        <f>IF(Table1[[#This Row],[Sustainability Check 1 (2017-2018) Status]]="Continued", Table1[[#This Row],[Students Per Summer]], 0)</f>
        <v>0</v>
      </c>
      <c r="AF451" s="20">
        <f t="shared" si="311"/>
        <v>0</v>
      </c>
      <c r="AG451" s="15">
        <f>IF(Table1[[#This Row],[Sustainability Check 1 (2017-2018) Status]]="Continued", Table1[[#This Row],[Students Per Fall]], 0)</f>
        <v>0</v>
      </c>
      <c r="AH451" s="20">
        <f t="shared" si="312"/>
        <v>0</v>
      </c>
      <c r="AI451" s="15">
        <v>0</v>
      </c>
      <c r="AJ451" s="20">
        <f t="shared" si="313"/>
        <v>0</v>
      </c>
      <c r="AK451" s="15">
        <v>0</v>
      </c>
      <c r="AL451" s="20">
        <f t="shared" si="314"/>
        <v>0</v>
      </c>
      <c r="AM451" s="15">
        <v>0</v>
      </c>
      <c r="AN451" s="15">
        <v>0</v>
      </c>
      <c r="AO451" s="15">
        <v>0</v>
      </c>
      <c r="AP451" s="15">
        <v>0</v>
      </c>
      <c r="AQ451" s="15">
        <v>0</v>
      </c>
      <c r="AR451" s="15">
        <v>0</v>
      </c>
      <c r="AS451" s="15">
        <v>0</v>
      </c>
      <c r="AT451" s="15">
        <v>0</v>
      </c>
      <c r="AU451" s="15">
        <v>0</v>
      </c>
      <c r="AV451" s="15">
        <v>0</v>
      </c>
      <c r="AW451" s="15">
        <v>0</v>
      </c>
      <c r="AX451" s="15">
        <v>0</v>
      </c>
      <c r="AY451" s="15">
        <v>0</v>
      </c>
      <c r="AZ451" s="15">
        <v>0</v>
      </c>
      <c r="BA451" s="15">
        <v>0</v>
      </c>
      <c r="BB451" s="15">
        <v>0</v>
      </c>
      <c r="BC451" s="20" t="s">
        <v>858</v>
      </c>
      <c r="BD451" s="15">
        <v>0</v>
      </c>
      <c r="BE451" s="15">
        <v>0</v>
      </c>
      <c r="BF451" s="15">
        <v>0</v>
      </c>
      <c r="BG451" s="16">
        <f t="shared" si="318"/>
        <v>0</v>
      </c>
      <c r="BH451" s="15">
        <v>0</v>
      </c>
      <c r="BI451" s="15">
        <v>0</v>
      </c>
      <c r="BJ451" s="15">
        <v>0</v>
      </c>
      <c r="BK451" s="15">
        <v>0</v>
      </c>
      <c r="BL451" s="15">
        <v>0</v>
      </c>
      <c r="BM451" s="15">
        <v>0</v>
      </c>
      <c r="BN451" s="15">
        <v>0</v>
      </c>
      <c r="BO451" s="33">
        <f>Table1[[#This Row],[Summer 2018 Price Check]]*Table1[[#This Row],[Spring 2019 Students]]</f>
        <v>0</v>
      </c>
      <c r="BP451" s="16">
        <f t="shared" si="319"/>
        <v>0</v>
      </c>
      <c r="BQ451" s="20">
        <f t="shared" si="320"/>
        <v>0</v>
      </c>
      <c r="BR451" s="20" t="s">
        <v>858</v>
      </c>
      <c r="BS451" s="15">
        <v>0</v>
      </c>
      <c r="BT451" s="15">
        <v>0</v>
      </c>
      <c r="BU451" s="15">
        <v>0</v>
      </c>
      <c r="BV451" s="15">
        <v>0</v>
      </c>
      <c r="BW451" s="15">
        <v>0</v>
      </c>
      <c r="BX451" s="15">
        <v>0</v>
      </c>
      <c r="BY451" t="s">
        <v>1578</v>
      </c>
      <c r="BZ451" s="32">
        <f>IF(Table1[[#This Row],[Check 3 Status]]="Continued", Table1[[#This Row],[Check 3 Students Summer]], 0)</f>
        <v>0</v>
      </c>
      <c r="CA451" s="33">
        <f>Table1[[#This Row],[Check 3 Per Student Savings]]*BZ451</f>
        <v>0</v>
      </c>
      <c r="CB451" s="32">
        <f>IF(Table1[[#This Row],[Check 3 Status]]="Continued", Table1[[#This Row],[Check 3 Students Fall]], 0)</f>
        <v>0</v>
      </c>
      <c r="CC451" s="33">
        <f>Table1[[#This Row],[Check 3 Per Student Savings]]*CB451</f>
        <v>0</v>
      </c>
      <c r="CD451" s="15">
        <f>IF(Table1[[#This Row],[Check 3 Status]]="Continued", Table1[[#This Row],[Check 3 Students Spring]], 0)</f>
        <v>0</v>
      </c>
      <c r="CE451" s="20">
        <f>Table1[[#This Row],[Check 3 Per Student Savings]]*CD451</f>
        <v>0</v>
      </c>
      <c r="CF451" s="15">
        <f t="shared" si="315"/>
        <v>0</v>
      </c>
      <c r="CG451" s="20">
        <f t="shared" si="316"/>
        <v>0</v>
      </c>
      <c r="CH451" s="20" t="s">
        <v>858</v>
      </c>
      <c r="CI451" s="15">
        <v>0</v>
      </c>
      <c r="CJ451" s="15">
        <v>0</v>
      </c>
      <c r="CK451" s="15">
        <v>0</v>
      </c>
      <c r="CL451" s="15">
        <f t="shared" si="321"/>
        <v>0</v>
      </c>
      <c r="CM451" s="20">
        <v>0</v>
      </c>
      <c r="CN451" s="20">
        <f t="shared" si="322"/>
        <v>0</v>
      </c>
      <c r="CO451" s="15">
        <v>0</v>
      </c>
      <c r="CP451" s="20">
        <f>Table1[[#This Row],[Check 4 Per Student Savings]]*CO451</f>
        <v>0</v>
      </c>
      <c r="CQ451" s="15">
        <v>0</v>
      </c>
      <c r="CR451" s="20">
        <f>Table1[[#This Row],[Check 4 Per Student Savings]]*CQ451</f>
        <v>0</v>
      </c>
      <c r="CS451" s="15">
        <v>0</v>
      </c>
      <c r="CT451" s="20">
        <f>Table1[[#This Row],[Check 4 Per Student Savings]]*CS451</f>
        <v>0</v>
      </c>
      <c r="CU451" s="89">
        <f t="shared" si="323"/>
        <v>0</v>
      </c>
      <c r="CV451" s="20">
        <f t="shared" si="324"/>
        <v>0</v>
      </c>
      <c r="CW451" s="20" t="s">
        <v>858</v>
      </c>
      <c r="CX451" s="15">
        <v>0</v>
      </c>
      <c r="CY451" s="15">
        <v>0</v>
      </c>
      <c r="CZ451" s="15">
        <v>0</v>
      </c>
      <c r="DA451" s="15">
        <f t="shared" si="325"/>
        <v>0</v>
      </c>
      <c r="DB451" s="20">
        <v>0</v>
      </c>
      <c r="DC451" s="20">
        <f t="shared" si="326"/>
        <v>0</v>
      </c>
      <c r="DD451" s="106" t="s">
        <v>1578</v>
      </c>
      <c r="DE451" s="15">
        <v>0</v>
      </c>
      <c r="DF451" s="20">
        <f>Table1[[#This Row],[Check 5 Per Student Savings]]*DE451</f>
        <v>0</v>
      </c>
      <c r="DG451" s="15">
        <f>IF(Table1[[#This Row],[Check 5 Status]]="Continued", Table1[[#This Row],[Check 5 Students Fall]], 0)</f>
        <v>0</v>
      </c>
      <c r="DH451" s="20">
        <f>Table1[[#This Row],[Check 5 Per Student Savings]]*DG451</f>
        <v>0</v>
      </c>
      <c r="DI451" s="15">
        <f>IF(Table1[[#This Row],[Check 5 Status]]="Continued", Table1[[#This Row],[Check 5 Students Spring]], 0)</f>
        <v>0</v>
      </c>
      <c r="DJ451" s="20">
        <f>Table1[[#This Row],[Check 5 Per Student Savings]]*DI451</f>
        <v>0</v>
      </c>
      <c r="DK451" s="15">
        <f t="shared" si="327"/>
        <v>0</v>
      </c>
      <c r="DL451" s="20">
        <f t="shared" si="328"/>
        <v>0</v>
      </c>
      <c r="DM451" s="20" t="s">
        <v>858</v>
      </c>
      <c r="DN451" s="15">
        <v>0</v>
      </c>
      <c r="DO451" s="15">
        <v>0</v>
      </c>
      <c r="DP451" s="15">
        <v>0</v>
      </c>
      <c r="DQ451" s="15">
        <f t="shared" si="329"/>
        <v>0</v>
      </c>
      <c r="DR451" s="20">
        <v>0</v>
      </c>
      <c r="DS451" s="20">
        <f t="shared" si="330"/>
        <v>0</v>
      </c>
      <c r="DT451" s="106" t="s">
        <v>1578</v>
      </c>
      <c r="DU451" s="15">
        <f>IF(Table1[[#This Row],[Check 6 Status]]="Continued", Table1[[#This Row],[Check 6 Students Summer]], 0)</f>
        <v>0</v>
      </c>
      <c r="DV451" s="20">
        <f>Table1[[#This Row],[Check 6 Per Student Savings]]*DU451</f>
        <v>0</v>
      </c>
      <c r="DW451" s="15">
        <f>IF(Table1[[#This Row],[Check 6 Status]]="Continued", Table1[[#This Row],[Check 6 Students Fall]], 0)</f>
        <v>0</v>
      </c>
      <c r="DX451" s="20">
        <f>Table1[[#This Row],[Check 6 Per Student Savings]]*DW451</f>
        <v>0</v>
      </c>
      <c r="DY451" s="15">
        <f>IF(Table1[[#This Row],[Check 6 Status]]="Continued", Table1[[#This Row],[Check 6 Students Spring]], 0)</f>
        <v>0</v>
      </c>
      <c r="DZ451" s="20">
        <f>Table1[[#This Row],[Check 6 Per Student Savings]]*DY451</f>
        <v>0</v>
      </c>
      <c r="EA451" s="15">
        <f t="shared" ref="EA451:EA514" si="331">DU451+DW451+DY451</f>
        <v>0</v>
      </c>
      <c r="EB451" s="20">
        <f t="shared" ref="EB451:EB514" si="332">DV451+DX451+DZ451</f>
        <v>0</v>
      </c>
      <c r="EC451"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451"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451" s="30">
        <f>Table1[[#This Row],[Grand Total Savings]]/Table1[[#This Row],[Total Award]]</f>
        <v>0</v>
      </c>
      <c r="EF451" s="20"/>
      <c r="EH451" s="20"/>
      <c r="EJ451" s="13"/>
      <c r="EK451" s="13"/>
      <c r="EL451" s="13"/>
      <c r="EY451" s="15"/>
      <c r="EZ451" s="20"/>
      <c r="FA451" s="15"/>
      <c r="FC451" s="13"/>
      <c r="FD451" s="13"/>
      <c r="FE451" s="13"/>
    </row>
    <row r="452" spans="1:161" ht="16.5" thickTop="1" thickBot="1" x14ac:dyDescent="0.3">
      <c r="A452" s="116" t="s">
        <v>1781</v>
      </c>
      <c r="B452" s="70" t="s">
        <v>1694</v>
      </c>
      <c r="C452" s="23" t="s">
        <v>1</v>
      </c>
      <c r="D452" s="13" t="s">
        <v>856</v>
      </c>
      <c r="E452" t="s">
        <v>544</v>
      </c>
      <c r="F452" s="94">
        <v>5000</v>
      </c>
      <c r="G452" s="106" t="s">
        <v>1612</v>
      </c>
      <c r="H452" t="s">
        <v>991</v>
      </c>
      <c r="I452" t="s">
        <v>992</v>
      </c>
      <c r="J452" s="28" t="s">
        <v>1782</v>
      </c>
      <c r="K452" t="s">
        <v>1783</v>
      </c>
      <c r="L452" s="28" t="s">
        <v>305</v>
      </c>
      <c r="M452" s="13" t="s">
        <v>857</v>
      </c>
      <c r="N452" s="13" t="s">
        <v>857</v>
      </c>
      <c r="O452" s="13" t="s">
        <v>857</v>
      </c>
      <c r="P452" s="15">
        <v>0</v>
      </c>
      <c r="Q452" s="15">
        <v>0</v>
      </c>
      <c r="R452" s="20">
        <v>0</v>
      </c>
      <c r="S452" s="20">
        <v>0</v>
      </c>
      <c r="T452" s="20">
        <v>0</v>
      </c>
      <c r="U452" s="20">
        <v>0</v>
      </c>
      <c r="V452" s="36" t="s">
        <v>857</v>
      </c>
      <c r="W452" s="20"/>
      <c r="X452" s="20"/>
      <c r="Y452" s="20"/>
      <c r="Z452" s="20"/>
      <c r="AA452" s="15">
        <f t="shared" si="317"/>
        <v>0</v>
      </c>
      <c r="AB452" s="15">
        <v>0</v>
      </c>
      <c r="AC452" s="15">
        <v>0</v>
      </c>
      <c r="AD452" s="20">
        <f t="shared" si="310"/>
        <v>0</v>
      </c>
      <c r="AE452" s="15">
        <f>IF(Table1[[#This Row],[Sustainability Check 1 (2017-2018) Status]]="Continued", Table1[[#This Row],[Students Per Summer]], 0)</f>
        <v>0</v>
      </c>
      <c r="AF452" s="20">
        <f t="shared" si="311"/>
        <v>0</v>
      </c>
      <c r="AG452" s="15">
        <f>IF(Table1[[#This Row],[Sustainability Check 1 (2017-2018) Status]]="Continued", Table1[[#This Row],[Students Per Fall]], 0)</f>
        <v>0</v>
      </c>
      <c r="AH452" s="20">
        <f t="shared" si="312"/>
        <v>0</v>
      </c>
      <c r="AI452" s="15">
        <v>0</v>
      </c>
      <c r="AJ452" s="20">
        <f t="shared" si="313"/>
        <v>0</v>
      </c>
      <c r="AK452" s="15">
        <v>0</v>
      </c>
      <c r="AL452" s="20">
        <f t="shared" si="314"/>
        <v>0</v>
      </c>
      <c r="AM452" s="15">
        <v>0</v>
      </c>
      <c r="AN452" s="15">
        <v>0</v>
      </c>
      <c r="AO452" s="15">
        <v>0</v>
      </c>
      <c r="AP452" s="15">
        <v>0</v>
      </c>
      <c r="AQ452" s="15">
        <v>0</v>
      </c>
      <c r="AR452" s="15">
        <v>0</v>
      </c>
      <c r="AS452" s="15">
        <v>0</v>
      </c>
      <c r="AT452" s="15">
        <v>0</v>
      </c>
      <c r="AU452" s="15">
        <v>0</v>
      </c>
      <c r="AV452" s="15">
        <v>0</v>
      </c>
      <c r="AW452" s="15">
        <v>0</v>
      </c>
      <c r="AX452" s="15">
        <v>0</v>
      </c>
      <c r="AY452" s="15">
        <v>0</v>
      </c>
      <c r="AZ452" s="15">
        <v>0</v>
      </c>
      <c r="BA452" s="15">
        <v>0</v>
      </c>
      <c r="BB452" s="15">
        <v>0</v>
      </c>
      <c r="BC452" s="20" t="s">
        <v>858</v>
      </c>
      <c r="BD452" s="15">
        <v>0</v>
      </c>
      <c r="BE452" s="15">
        <v>0</v>
      </c>
      <c r="BF452" s="15">
        <v>0</v>
      </c>
      <c r="BG452" s="16">
        <f t="shared" si="318"/>
        <v>0</v>
      </c>
      <c r="BH452" s="15">
        <v>0</v>
      </c>
      <c r="BI452" s="15">
        <v>0</v>
      </c>
      <c r="BJ452" s="15">
        <v>0</v>
      </c>
      <c r="BK452" s="15">
        <v>0</v>
      </c>
      <c r="BL452" s="15">
        <v>0</v>
      </c>
      <c r="BM452" s="15">
        <v>0</v>
      </c>
      <c r="BN452" s="15">
        <v>0</v>
      </c>
      <c r="BO452" s="33">
        <f>Table1[[#This Row],[Summer 2018 Price Check]]*Table1[[#This Row],[Spring 2019 Students]]</f>
        <v>0</v>
      </c>
      <c r="BP452" s="16">
        <f t="shared" si="319"/>
        <v>0</v>
      </c>
      <c r="BQ452" s="20">
        <f t="shared" si="320"/>
        <v>0</v>
      </c>
      <c r="BR452" s="20" t="s">
        <v>858</v>
      </c>
      <c r="BS452" s="15">
        <v>0</v>
      </c>
      <c r="BT452" s="15">
        <v>0</v>
      </c>
      <c r="BU452" s="15">
        <v>0</v>
      </c>
      <c r="BV452" s="15">
        <v>0</v>
      </c>
      <c r="BW452" s="15">
        <v>0</v>
      </c>
      <c r="BX452" s="15">
        <v>0</v>
      </c>
      <c r="BY452" t="s">
        <v>1612</v>
      </c>
      <c r="BZ452" s="32">
        <f>IF(Table1[[#This Row],[Check 3 Status]]="Continued", Table1[[#This Row],[Check 3 Students Summer]], 0)</f>
        <v>0</v>
      </c>
      <c r="CA452" s="33">
        <f>Table1[[#This Row],[Check 3 Per Student Savings]]*BZ452</f>
        <v>0</v>
      </c>
      <c r="CB452" s="32">
        <f>IF(Table1[[#This Row],[Check 3 Status]]="Continued", Table1[[#This Row],[Check 3 Students Fall]], 0)</f>
        <v>0</v>
      </c>
      <c r="CC452" s="33">
        <f>Table1[[#This Row],[Check 3 Per Student Savings]]*CB452</f>
        <v>0</v>
      </c>
      <c r="CD452" s="15">
        <f>IF(Table1[[#This Row],[Check 3 Status]]="Continued", Table1[[#This Row],[Check 3 Students Spring]], 0)</f>
        <v>0</v>
      </c>
      <c r="CE452" s="20">
        <f>Table1[[#This Row],[Check 3 Per Student Savings]]*CD452</f>
        <v>0</v>
      </c>
      <c r="CF452" s="15">
        <f t="shared" si="315"/>
        <v>0</v>
      </c>
      <c r="CG452" s="20">
        <f t="shared" si="316"/>
        <v>0</v>
      </c>
      <c r="CH452" s="20" t="s">
        <v>858</v>
      </c>
      <c r="CI452" s="15">
        <v>0</v>
      </c>
      <c r="CJ452" s="15">
        <v>0</v>
      </c>
      <c r="CK452" s="15">
        <v>0</v>
      </c>
      <c r="CL452" s="15">
        <f t="shared" si="321"/>
        <v>0</v>
      </c>
      <c r="CM452" s="20">
        <v>0</v>
      </c>
      <c r="CN452" s="20">
        <f t="shared" si="322"/>
        <v>0</v>
      </c>
      <c r="CO452" s="15">
        <v>0</v>
      </c>
      <c r="CP452" s="20">
        <f>Table1[[#This Row],[Check 4 Per Student Savings]]*CO452</f>
        <v>0</v>
      </c>
      <c r="CQ452" s="15">
        <v>0</v>
      </c>
      <c r="CR452" s="20">
        <f>Table1[[#This Row],[Check 4 Per Student Savings]]*CQ452</f>
        <v>0</v>
      </c>
      <c r="CS452" s="15">
        <v>0</v>
      </c>
      <c r="CT452" s="20">
        <f>Table1[[#This Row],[Check 4 Per Student Savings]]*CS452</f>
        <v>0</v>
      </c>
      <c r="CU452" s="89">
        <f t="shared" si="323"/>
        <v>0</v>
      </c>
      <c r="CV452" s="20">
        <f t="shared" si="324"/>
        <v>0</v>
      </c>
      <c r="CW452" s="20" t="s">
        <v>858</v>
      </c>
      <c r="CX452" s="15">
        <v>0</v>
      </c>
      <c r="CY452" s="15">
        <v>0</v>
      </c>
      <c r="CZ452" s="15">
        <v>0</v>
      </c>
      <c r="DA452" s="15">
        <f t="shared" si="325"/>
        <v>0</v>
      </c>
      <c r="DB452" s="20">
        <v>0</v>
      </c>
      <c r="DC452" s="20">
        <f t="shared" si="326"/>
        <v>0</v>
      </c>
      <c r="DD452" s="106" t="s">
        <v>1612</v>
      </c>
      <c r="DE452" s="15">
        <f>IF(Table1[[#This Row],[Check 5 Status]]="Continued", Table1[[#This Row],[Check 5 Students Summer]], 0)</f>
        <v>0</v>
      </c>
      <c r="DF452" s="20">
        <f>Table1[[#This Row],[Check 5 Per Student Savings]]*DE452</f>
        <v>0</v>
      </c>
      <c r="DG452" s="15">
        <f>IF(Table1[[#This Row],[Check 5 Status]]="Continued", Table1[[#This Row],[Check 5 Students Fall]], 0)</f>
        <v>0</v>
      </c>
      <c r="DH452" s="20">
        <f>Table1[[#This Row],[Check 5 Per Student Savings]]*DG452</f>
        <v>0</v>
      </c>
      <c r="DI452" s="15">
        <f>IF(Table1[[#This Row],[Check 5 Status]]="Continued", Table1[[#This Row],[Check 5 Students Spring]], 0)</f>
        <v>0</v>
      </c>
      <c r="DJ452" s="20">
        <f>Table1[[#This Row],[Check 5 Per Student Savings]]*DI452</f>
        <v>0</v>
      </c>
      <c r="DK452" s="15">
        <f t="shared" si="327"/>
        <v>0</v>
      </c>
      <c r="DL452" s="20">
        <f t="shared" si="328"/>
        <v>0</v>
      </c>
      <c r="DM452" s="20" t="s">
        <v>858</v>
      </c>
      <c r="DN452" s="15">
        <v>0</v>
      </c>
      <c r="DO452" s="15">
        <v>0</v>
      </c>
      <c r="DP452" s="15">
        <v>0</v>
      </c>
      <c r="DQ452" s="15">
        <f t="shared" si="329"/>
        <v>0</v>
      </c>
      <c r="DR452" s="20">
        <v>0</v>
      </c>
      <c r="DS452" s="20">
        <f t="shared" si="330"/>
        <v>0</v>
      </c>
      <c r="DT452" s="106" t="s">
        <v>1612</v>
      </c>
      <c r="DU452" s="15">
        <f>IF(Table1[[#This Row],[Check 6 Status]]="Continued", Table1[[#This Row],[Check 6 Students Summer]], 0)</f>
        <v>0</v>
      </c>
      <c r="DV452" s="20">
        <f>Table1[[#This Row],[Check 6 Per Student Savings]]*DU452</f>
        <v>0</v>
      </c>
      <c r="DW452" s="15">
        <f>IF(Table1[[#This Row],[Check 6 Status]]="Continued", Table1[[#This Row],[Check 6 Students Fall]], 0)</f>
        <v>0</v>
      </c>
      <c r="DX452" s="20">
        <f>Table1[[#This Row],[Check 6 Per Student Savings]]*DW452</f>
        <v>0</v>
      </c>
      <c r="DY452" s="15">
        <f>IF(Table1[[#This Row],[Check 6 Status]]="Continued", Table1[[#This Row],[Check 6 Students Spring]], 0)</f>
        <v>0</v>
      </c>
      <c r="DZ452" s="20">
        <f>Table1[[#This Row],[Check 6 Per Student Savings]]*DY452</f>
        <v>0</v>
      </c>
      <c r="EA452" s="15">
        <f t="shared" si="331"/>
        <v>0</v>
      </c>
      <c r="EB452" s="20">
        <f t="shared" si="332"/>
        <v>0</v>
      </c>
      <c r="EC452"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452"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452" s="30">
        <f>Table1[[#This Row],[Grand Total Savings]]/Table1[[#This Row],[Total Award]]</f>
        <v>0</v>
      </c>
      <c r="EF452" s="20"/>
      <c r="EH452" s="20"/>
      <c r="EJ452" s="13"/>
      <c r="EK452" s="13"/>
      <c r="EL452" s="13"/>
      <c r="EY452" s="15"/>
      <c r="EZ452" s="20"/>
      <c r="FA452" s="15"/>
      <c r="FC452" s="13"/>
      <c r="FD452" s="13"/>
      <c r="FE452" s="13"/>
    </row>
    <row r="453" spans="1:161" ht="16.5" thickTop="1" thickBot="1" x14ac:dyDescent="0.3">
      <c r="A453" s="116" t="s">
        <v>1784</v>
      </c>
      <c r="B453" s="70" t="s">
        <v>1694</v>
      </c>
      <c r="C453" s="23" t="s">
        <v>1</v>
      </c>
      <c r="D453" s="13" t="s">
        <v>856</v>
      </c>
      <c r="E453" t="s">
        <v>171</v>
      </c>
      <c r="F453" s="94">
        <v>4075</v>
      </c>
      <c r="G453" s="106" t="s">
        <v>1578</v>
      </c>
      <c r="H453" t="s">
        <v>1785</v>
      </c>
      <c r="I453" t="s">
        <v>1786</v>
      </c>
      <c r="J453" s="28" t="s">
        <v>1787</v>
      </c>
      <c r="K453" t="s">
        <v>1788</v>
      </c>
      <c r="L453" s="28" t="s">
        <v>1789</v>
      </c>
      <c r="M453" s="13" t="s">
        <v>857</v>
      </c>
      <c r="N453" s="13" t="s">
        <v>857</v>
      </c>
      <c r="O453" s="13" t="s">
        <v>857</v>
      </c>
      <c r="P453" s="15">
        <v>0</v>
      </c>
      <c r="Q453" s="15">
        <v>0</v>
      </c>
      <c r="R453" s="20">
        <v>0</v>
      </c>
      <c r="S453" s="20">
        <v>0</v>
      </c>
      <c r="T453" s="20">
        <v>0</v>
      </c>
      <c r="U453" s="20">
        <v>0</v>
      </c>
      <c r="V453" s="36" t="s">
        <v>857</v>
      </c>
      <c r="W453" s="20"/>
      <c r="X453" s="20"/>
      <c r="Y453" s="20"/>
      <c r="Z453" s="20"/>
      <c r="AA453" s="15">
        <f t="shared" si="317"/>
        <v>0</v>
      </c>
      <c r="AB453" s="15">
        <v>0</v>
      </c>
      <c r="AC453" s="15">
        <v>0</v>
      </c>
      <c r="AD453" s="20">
        <f t="shared" si="310"/>
        <v>0</v>
      </c>
      <c r="AE453" s="15">
        <f>IF(Table1[[#This Row],[Sustainability Check 1 (2017-2018) Status]]="Continued", Table1[[#This Row],[Students Per Summer]], 0)</f>
        <v>0</v>
      </c>
      <c r="AF453" s="20">
        <f t="shared" si="311"/>
        <v>0</v>
      </c>
      <c r="AG453" s="15">
        <f>IF(Table1[[#This Row],[Sustainability Check 1 (2017-2018) Status]]="Continued", Table1[[#This Row],[Students Per Fall]], 0)</f>
        <v>0</v>
      </c>
      <c r="AH453" s="20">
        <f t="shared" si="312"/>
        <v>0</v>
      </c>
      <c r="AI453" s="15">
        <v>0</v>
      </c>
      <c r="AJ453" s="20">
        <f t="shared" si="313"/>
        <v>0</v>
      </c>
      <c r="AK453" s="15">
        <v>0</v>
      </c>
      <c r="AL453" s="20">
        <f t="shared" si="314"/>
        <v>0</v>
      </c>
      <c r="AM453" s="15">
        <v>0</v>
      </c>
      <c r="AN453" s="15">
        <v>0</v>
      </c>
      <c r="AO453" s="15">
        <v>0</v>
      </c>
      <c r="AP453" s="15">
        <v>0</v>
      </c>
      <c r="AQ453" s="15">
        <v>0</v>
      </c>
      <c r="AR453" s="15">
        <v>0</v>
      </c>
      <c r="AS453" s="15">
        <v>0</v>
      </c>
      <c r="AT453" s="15">
        <v>0</v>
      </c>
      <c r="AU453" s="15">
        <v>0</v>
      </c>
      <c r="AV453" s="15">
        <v>0</v>
      </c>
      <c r="AW453" s="15">
        <v>0</v>
      </c>
      <c r="AX453" s="15">
        <v>0</v>
      </c>
      <c r="AY453" s="15">
        <v>0</v>
      </c>
      <c r="AZ453" s="15">
        <v>0</v>
      </c>
      <c r="BA453" s="15">
        <v>0</v>
      </c>
      <c r="BB453" s="15">
        <v>0</v>
      </c>
      <c r="BC453" s="20" t="s">
        <v>858</v>
      </c>
      <c r="BD453" s="15">
        <v>0</v>
      </c>
      <c r="BE453" s="15">
        <v>0</v>
      </c>
      <c r="BF453" s="15">
        <v>0</v>
      </c>
      <c r="BG453" s="16">
        <f t="shared" si="318"/>
        <v>0</v>
      </c>
      <c r="BH453" s="15">
        <v>0</v>
      </c>
      <c r="BI453" s="15">
        <v>0</v>
      </c>
      <c r="BJ453" s="15">
        <v>0</v>
      </c>
      <c r="BK453" s="15">
        <v>0</v>
      </c>
      <c r="BL453" s="15">
        <v>0</v>
      </c>
      <c r="BM453" s="15">
        <v>0</v>
      </c>
      <c r="BN453" s="15">
        <v>0</v>
      </c>
      <c r="BO453" s="33">
        <f>Table1[[#This Row],[Summer 2018 Price Check]]*Table1[[#This Row],[Spring 2019 Students]]</f>
        <v>0</v>
      </c>
      <c r="BP453" s="16">
        <f t="shared" si="319"/>
        <v>0</v>
      </c>
      <c r="BQ453" s="20">
        <f t="shared" si="320"/>
        <v>0</v>
      </c>
      <c r="BR453" s="20" t="s">
        <v>858</v>
      </c>
      <c r="BS453" s="15">
        <v>0</v>
      </c>
      <c r="BT453" s="15">
        <v>0</v>
      </c>
      <c r="BU453" s="15">
        <v>0</v>
      </c>
      <c r="BV453" s="15">
        <v>0</v>
      </c>
      <c r="BW453" s="15">
        <v>0</v>
      </c>
      <c r="BX453" s="15">
        <v>0</v>
      </c>
      <c r="BY453" t="s">
        <v>1578</v>
      </c>
      <c r="BZ453" s="32">
        <f>IF(Table1[[#This Row],[Check 3 Status]]="Continued", Table1[[#This Row],[Check 3 Students Summer]], 0)</f>
        <v>0</v>
      </c>
      <c r="CA453" s="33">
        <f>Table1[[#This Row],[Check 3 Per Student Savings]]*BZ453</f>
        <v>0</v>
      </c>
      <c r="CB453" s="32">
        <f>IF(Table1[[#This Row],[Check 3 Status]]="Continued", Table1[[#This Row],[Check 3 Students Fall]], 0)</f>
        <v>0</v>
      </c>
      <c r="CC453" s="33">
        <f>Table1[[#This Row],[Check 3 Per Student Savings]]*CB453</f>
        <v>0</v>
      </c>
      <c r="CD453" s="15">
        <f>IF(Table1[[#This Row],[Check 3 Status]]="Continued", Table1[[#This Row],[Check 3 Students Spring]], 0)</f>
        <v>0</v>
      </c>
      <c r="CE453" s="20">
        <f>Table1[[#This Row],[Check 3 Per Student Savings]]*CD453</f>
        <v>0</v>
      </c>
      <c r="CF453" s="15">
        <f t="shared" si="315"/>
        <v>0</v>
      </c>
      <c r="CG453" s="20">
        <f t="shared" si="316"/>
        <v>0</v>
      </c>
      <c r="CH453" s="20" t="s">
        <v>858</v>
      </c>
      <c r="CI453" s="15">
        <v>0</v>
      </c>
      <c r="CJ453" s="15">
        <v>0</v>
      </c>
      <c r="CK453" s="15">
        <v>0</v>
      </c>
      <c r="CL453" s="15">
        <f t="shared" si="321"/>
        <v>0</v>
      </c>
      <c r="CM453" s="20">
        <v>0</v>
      </c>
      <c r="CN453" s="20">
        <f t="shared" si="322"/>
        <v>0</v>
      </c>
      <c r="CO453" s="15">
        <v>0</v>
      </c>
      <c r="CP453" s="20">
        <f>Table1[[#This Row],[Check 4 Per Student Savings]]*CO453</f>
        <v>0</v>
      </c>
      <c r="CQ453" s="15">
        <v>0</v>
      </c>
      <c r="CR453" s="20">
        <f>Table1[[#This Row],[Check 4 Per Student Savings]]*CQ453</f>
        <v>0</v>
      </c>
      <c r="CS453" s="15">
        <v>0</v>
      </c>
      <c r="CT453" s="20">
        <f>Table1[[#This Row],[Check 4 Per Student Savings]]*CS453</f>
        <v>0</v>
      </c>
      <c r="CU453" s="89">
        <f t="shared" si="323"/>
        <v>0</v>
      </c>
      <c r="CV453" s="20">
        <f t="shared" si="324"/>
        <v>0</v>
      </c>
      <c r="CW453" s="20" t="s">
        <v>858</v>
      </c>
      <c r="CX453" s="15">
        <v>0</v>
      </c>
      <c r="CY453" s="15">
        <v>0</v>
      </c>
      <c r="CZ453" s="15">
        <v>0</v>
      </c>
      <c r="DA453" s="15">
        <f t="shared" si="325"/>
        <v>0</v>
      </c>
      <c r="DB453" s="20">
        <v>0</v>
      </c>
      <c r="DC453" s="20">
        <f t="shared" si="326"/>
        <v>0</v>
      </c>
      <c r="DD453" s="106" t="s">
        <v>1578</v>
      </c>
      <c r="DE453" s="15">
        <v>0</v>
      </c>
      <c r="DF453" s="20">
        <f>Table1[[#This Row],[Check 5 Per Student Savings]]*DE453</f>
        <v>0</v>
      </c>
      <c r="DG453" s="15">
        <f>IF(Table1[[#This Row],[Check 5 Status]]="Continued", Table1[[#This Row],[Check 5 Students Fall]], 0)</f>
        <v>0</v>
      </c>
      <c r="DH453" s="20">
        <f>Table1[[#This Row],[Check 5 Per Student Savings]]*DG453</f>
        <v>0</v>
      </c>
      <c r="DI453" s="15">
        <f>IF(Table1[[#This Row],[Check 5 Status]]="Continued", Table1[[#This Row],[Check 5 Students Spring]], 0)</f>
        <v>0</v>
      </c>
      <c r="DJ453" s="20">
        <f>Table1[[#This Row],[Check 5 Per Student Savings]]*DI453</f>
        <v>0</v>
      </c>
      <c r="DK453" s="15">
        <f t="shared" si="327"/>
        <v>0</v>
      </c>
      <c r="DL453" s="20">
        <f t="shared" si="328"/>
        <v>0</v>
      </c>
      <c r="DM453" s="20" t="s">
        <v>858</v>
      </c>
      <c r="DN453" s="15">
        <v>0</v>
      </c>
      <c r="DO453" s="15">
        <v>0</v>
      </c>
      <c r="DP453" s="15">
        <v>0</v>
      </c>
      <c r="DQ453" s="15">
        <f t="shared" si="329"/>
        <v>0</v>
      </c>
      <c r="DR453" s="20">
        <v>0</v>
      </c>
      <c r="DS453" s="20">
        <f t="shared" si="330"/>
        <v>0</v>
      </c>
      <c r="DT453" s="106" t="s">
        <v>1578</v>
      </c>
      <c r="DU453" s="15">
        <f>IF(Table1[[#This Row],[Check 6 Status]]="Continued", Table1[[#This Row],[Check 6 Students Summer]], 0)</f>
        <v>0</v>
      </c>
      <c r="DV453" s="20">
        <f>Table1[[#This Row],[Check 6 Per Student Savings]]*DU453</f>
        <v>0</v>
      </c>
      <c r="DW453" s="15">
        <f>IF(Table1[[#This Row],[Check 6 Status]]="Continued", Table1[[#This Row],[Check 6 Students Fall]], 0)</f>
        <v>0</v>
      </c>
      <c r="DX453" s="20">
        <f>Table1[[#This Row],[Check 6 Per Student Savings]]*DW453</f>
        <v>0</v>
      </c>
      <c r="DY453" s="15">
        <f>IF(Table1[[#This Row],[Check 6 Status]]="Continued", Table1[[#This Row],[Check 6 Students Spring]], 0)</f>
        <v>0</v>
      </c>
      <c r="DZ453" s="20">
        <f>Table1[[#This Row],[Check 6 Per Student Savings]]*DY453</f>
        <v>0</v>
      </c>
      <c r="EA453" s="15">
        <f t="shared" si="331"/>
        <v>0</v>
      </c>
      <c r="EB453" s="20">
        <f t="shared" si="332"/>
        <v>0</v>
      </c>
      <c r="EC453"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453"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453" s="30">
        <f>Table1[[#This Row],[Grand Total Savings]]/Table1[[#This Row],[Total Award]]</f>
        <v>0</v>
      </c>
      <c r="EF453" s="20"/>
      <c r="EH453" s="20"/>
      <c r="EJ453" s="13"/>
      <c r="EK453" s="13"/>
      <c r="EL453" s="13"/>
      <c r="EY453" s="15"/>
      <c r="EZ453" s="20"/>
      <c r="FA453" s="15"/>
      <c r="FC453" s="13"/>
      <c r="FD453" s="13"/>
      <c r="FE453" s="13"/>
    </row>
    <row r="454" spans="1:161" ht="16.5" thickTop="1" thickBot="1" x14ac:dyDescent="0.3">
      <c r="A454" s="116">
        <v>563</v>
      </c>
      <c r="B454" s="70" t="s">
        <v>1790</v>
      </c>
      <c r="C454" s="23" t="s">
        <v>1</v>
      </c>
      <c r="D454" s="13" t="s">
        <v>134</v>
      </c>
      <c r="E454" s="13" t="s">
        <v>544</v>
      </c>
      <c r="F454" s="108">
        <v>20000</v>
      </c>
      <c r="G454" t="s">
        <v>1602</v>
      </c>
      <c r="H454" s="28" t="s">
        <v>1791</v>
      </c>
      <c r="I454" s="41" t="s">
        <v>1792</v>
      </c>
      <c r="J454" s="28" t="s">
        <v>1793</v>
      </c>
      <c r="K454" s="28" t="s">
        <v>1794</v>
      </c>
      <c r="L454" s="28" t="s">
        <v>169</v>
      </c>
      <c r="M454" s="13" t="s">
        <v>1795</v>
      </c>
      <c r="N454" s="13" t="s">
        <v>1795</v>
      </c>
      <c r="O454" s="13" t="s">
        <v>1795</v>
      </c>
      <c r="P454" s="20">
        <v>17469.27</v>
      </c>
      <c r="Q454" s="79">
        <v>273</v>
      </c>
      <c r="R454" s="20">
        <v>63.99</v>
      </c>
      <c r="S454" s="15">
        <v>23</v>
      </c>
      <c r="T454" s="15">
        <v>46</v>
      </c>
      <c r="U454" s="15">
        <v>46</v>
      </c>
      <c r="V454" t="s">
        <v>1602</v>
      </c>
      <c r="W454" s="20"/>
      <c r="X454" s="20"/>
      <c r="Y454" s="20"/>
      <c r="Z454" s="20"/>
      <c r="AA454" s="15">
        <f t="shared" si="317"/>
        <v>46</v>
      </c>
      <c r="AB454" s="20"/>
      <c r="AC454" s="15"/>
      <c r="AD454" s="20">
        <f t="shared" si="310"/>
        <v>0</v>
      </c>
      <c r="AE454" s="15">
        <f>IF(Table1[[#This Row],[Sustainability Check 1 (2017-2018) Status]]="Continued", Table1[[#This Row],[Students Per Summer]], 0)</f>
        <v>0</v>
      </c>
      <c r="AF454" s="20">
        <f t="shared" si="311"/>
        <v>0</v>
      </c>
      <c r="AG454" s="15">
        <f>IF(Table1[[#This Row],[Sustainability Check 1 (2017-2018) Status]]="Continued", Table1[[#This Row],[Students Per Fall]], 0)</f>
        <v>0</v>
      </c>
      <c r="AH454" s="20">
        <f t="shared" si="312"/>
        <v>0</v>
      </c>
      <c r="AI454" s="15"/>
      <c r="AJ454" s="20">
        <f t="shared" si="313"/>
        <v>0</v>
      </c>
      <c r="AK454" s="15"/>
      <c r="AL454" s="20">
        <f t="shared" si="314"/>
        <v>0</v>
      </c>
      <c r="AM454" s="15"/>
      <c r="AN454" s="20"/>
      <c r="AO454" s="16"/>
      <c r="AP454" s="20"/>
      <c r="AQ454" s="16"/>
      <c r="AR454" s="20"/>
      <c r="AS454" s="16"/>
      <c r="AT454" s="20"/>
      <c r="AU454" s="16"/>
      <c r="AV454" s="20"/>
      <c r="AW454" s="16"/>
      <c r="AX454" s="20"/>
      <c r="AY454" s="16"/>
      <c r="AZ454" s="20"/>
      <c r="BA454" s="16"/>
      <c r="BD454" s="16"/>
      <c r="BG454" s="31">
        <f t="shared" si="318"/>
        <v>0</v>
      </c>
      <c r="BH454" s="20"/>
      <c r="BI454" s="20">
        <f>Table1[[#This Row],[Check 2 Students Total]]*Table1[[#This Row],[Summer 2018 Price Check]]</f>
        <v>0</v>
      </c>
      <c r="BJ454" s="16"/>
      <c r="BK454" s="20"/>
      <c r="BL454" s="16"/>
      <c r="BM454" s="20"/>
      <c r="BN454" s="15"/>
      <c r="BO454" s="20">
        <f>Table1[[#This Row],[Summer 2018 Price Check]]*Table1[[#This Row],[Spring 2019 Students]]</f>
        <v>0</v>
      </c>
      <c r="BP454" s="16">
        <f t="shared" si="319"/>
        <v>0</v>
      </c>
      <c r="BQ454" s="20">
        <f t="shared" si="320"/>
        <v>0</v>
      </c>
      <c r="BR454" s="20"/>
      <c r="BU454" s="15"/>
      <c r="BV454" s="15">
        <f t="shared" ref="BV454:BV499" si="333">Q454</f>
        <v>273</v>
      </c>
      <c r="BW454" s="20"/>
      <c r="BX454" s="20">
        <f t="shared" ref="BX454:BX485" si="334">(BV454*BW454)</f>
        <v>0</v>
      </c>
      <c r="BY454" s="20"/>
      <c r="BZ454" s="15">
        <f>IF(Table1[[#This Row],[Check 3 Status]]="Continued", Table1[[#This Row],[Check 3 Students Summer]], 0)</f>
        <v>0</v>
      </c>
      <c r="CA454" s="20">
        <f>Table1[[#This Row],[Check 3 Per Student Savings]]*BZ454</f>
        <v>0</v>
      </c>
      <c r="CB454" s="15">
        <f>IF(Table1[[#This Row],[Check 3 Status]]="Continued", Table1[[#This Row],[Check 3 Students Fall]], 0)</f>
        <v>0</v>
      </c>
      <c r="CC454" s="20">
        <f>Table1[[#This Row],[Check 3 Per Student Savings]]*CB454</f>
        <v>0</v>
      </c>
      <c r="CD454" s="15">
        <f>IF(Table1[[#This Row],[Check 3 Status]]="Continued", Table1[[#This Row],[Check 3 Students Spring]], 0)</f>
        <v>0</v>
      </c>
      <c r="CE454" s="20">
        <f>Table1[[#This Row],[Check 3 Per Student Savings]]*CD454</f>
        <v>0</v>
      </c>
      <c r="CF454" s="15">
        <f t="shared" si="315"/>
        <v>0</v>
      </c>
      <c r="CG454" s="20">
        <f t="shared" si="316"/>
        <v>0</v>
      </c>
      <c r="CH454" s="20"/>
      <c r="CI454" s="15"/>
      <c r="CJ454" s="15"/>
      <c r="CK454" s="15"/>
      <c r="CL454" s="15">
        <f t="shared" si="321"/>
        <v>0</v>
      </c>
      <c r="CM454" s="20"/>
      <c r="CN454" s="20">
        <f t="shared" si="322"/>
        <v>0</v>
      </c>
      <c r="CO454" s="15">
        <f>IF(Table1[[#This Row],[Check 3 Status]]="Continued", Table1[[#This Row],[Check 3 Students Summer]], 0)</f>
        <v>0</v>
      </c>
      <c r="CP454" s="20">
        <f>Table1[[#This Row],[Check 4 Per Student Savings]]*CO454</f>
        <v>0</v>
      </c>
      <c r="CQ454" s="15">
        <f>IF(Table1[[#This Row],[Check 4 Status]]="Continued", Table1[[#This Row],[Check 4 Students Fall]], 0)</f>
        <v>0</v>
      </c>
      <c r="CR454" s="20">
        <f>Table1[[#This Row],[Check 4 Per Student Savings]]*CQ454</f>
        <v>0</v>
      </c>
      <c r="CS454" s="20"/>
      <c r="CT454" s="20">
        <f>Table1[[#This Row],[Check 4 Per Student Savings]]*CS454</f>
        <v>0</v>
      </c>
      <c r="CU454" s="89">
        <f t="shared" si="323"/>
        <v>0</v>
      </c>
      <c r="CV454" s="20">
        <f t="shared" si="324"/>
        <v>0</v>
      </c>
      <c r="CW454" s="20" t="s">
        <v>145</v>
      </c>
      <c r="CX454" s="15">
        <v>23</v>
      </c>
      <c r="CY454" s="15">
        <v>46</v>
      </c>
      <c r="CZ454" s="15">
        <v>46</v>
      </c>
      <c r="DA454" s="15">
        <f t="shared" si="325"/>
        <v>115</v>
      </c>
      <c r="DB454" s="20">
        <v>63.99</v>
      </c>
      <c r="DC454" s="20">
        <f t="shared" si="326"/>
        <v>7358.85</v>
      </c>
      <c r="DD454" t="s">
        <v>1602</v>
      </c>
      <c r="DE454" s="15">
        <v>0</v>
      </c>
      <c r="DF454" s="20">
        <f>Table1[[#This Row],[Check 5 Per Student Savings]]*DE454</f>
        <v>0</v>
      </c>
      <c r="DG454" s="15">
        <v>0</v>
      </c>
      <c r="DH454" s="20">
        <f>Table1[[#This Row],[Check 5 Per Student Savings]]*DG454</f>
        <v>0</v>
      </c>
      <c r="DI454" s="15">
        <f>IF(Table1[[#This Row],[Check 5 Status]]="Continued", Table1[[#This Row],[Check 5 Students Spring]], 0)</f>
        <v>46</v>
      </c>
      <c r="DJ454" s="20">
        <f>Table1[[#This Row],[Check 5 Per Student Savings]]*DI454</f>
        <v>2943.54</v>
      </c>
      <c r="DK454" s="15">
        <f t="shared" si="327"/>
        <v>46</v>
      </c>
      <c r="DL454" s="20">
        <f t="shared" si="328"/>
        <v>2943.54</v>
      </c>
      <c r="DM454" s="20" t="s">
        <v>156</v>
      </c>
      <c r="DN454" s="15">
        <v>23</v>
      </c>
      <c r="DO454" s="15">
        <v>46</v>
      </c>
      <c r="DP454" s="15">
        <v>46</v>
      </c>
      <c r="DQ454" s="15">
        <f t="shared" si="329"/>
        <v>115</v>
      </c>
      <c r="DR454" s="20">
        <v>63.99</v>
      </c>
      <c r="DS454" s="20">
        <f t="shared" si="330"/>
        <v>7358.85</v>
      </c>
      <c r="DT454" t="s">
        <v>1602</v>
      </c>
      <c r="DU454" s="15">
        <f>IF(Table1[[#This Row],[Check 6 Status]]="Continued", Table1[[#This Row],[Check 6 Students Summer]], 0)</f>
        <v>0</v>
      </c>
      <c r="DV454" s="20">
        <f>Table1[[#This Row],[Check 6 Per Student Savings]]*DU454</f>
        <v>0</v>
      </c>
      <c r="DW454" s="15">
        <f>IF(Table1[[#This Row],[Check 6 Status]]="Continued", Table1[[#This Row],[Check 6 Students Fall]], 0)</f>
        <v>0</v>
      </c>
      <c r="DX454" s="20">
        <f>Table1[[#This Row],[Check 6 Per Student Savings]]*DW454</f>
        <v>0</v>
      </c>
      <c r="DY454" s="15">
        <f>IF(Table1[[#This Row],[Check 6 Status]]="Continued", Table1[[#This Row],[Check 6 Students Spring]], 0)</f>
        <v>0</v>
      </c>
      <c r="DZ454" s="20">
        <f>Table1[[#This Row],[Check 6 Per Student Savings]]*DY454</f>
        <v>0</v>
      </c>
      <c r="EA454" s="15">
        <f t="shared" si="331"/>
        <v>0</v>
      </c>
      <c r="EB454" s="20">
        <f t="shared" si="332"/>
        <v>0</v>
      </c>
      <c r="EC454"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46</v>
      </c>
      <c r="ED454"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2943.54</v>
      </c>
      <c r="EE454" s="30">
        <f>Table1[[#This Row],[Grand Total Savings]]/Table1[[#This Row],[Total Award]]</f>
        <v>0.147177</v>
      </c>
      <c r="EF454" s="20"/>
      <c r="EH454" s="20"/>
      <c r="EJ454" s="13"/>
      <c r="EK454" s="13"/>
      <c r="EL454" s="13"/>
      <c r="EY454" s="15"/>
      <c r="EZ454" s="20"/>
      <c r="FA454" s="15"/>
      <c r="FC454" s="13"/>
      <c r="FD454" s="13"/>
      <c r="FE454" s="13"/>
    </row>
    <row r="455" spans="1:161" ht="16.5" thickTop="1" thickBot="1" x14ac:dyDescent="0.3">
      <c r="A455" s="116">
        <v>565</v>
      </c>
      <c r="B455" s="70" t="s">
        <v>1790</v>
      </c>
      <c r="C455" s="23" t="s">
        <v>1</v>
      </c>
      <c r="D455" s="13" t="s">
        <v>134</v>
      </c>
      <c r="E455" s="36" t="s">
        <v>477</v>
      </c>
      <c r="F455" s="108">
        <v>30000</v>
      </c>
      <c r="G455" t="s">
        <v>1602</v>
      </c>
      <c r="H455" s="28" t="s">
        <v>1796</v>
      </c>
      <c r="I455" s="28" t="s">
        <v>1797</v>
      </c>
      <c r="J455" s="28" t="s">
        <v>305</v>
      </c>
      <c r="K455" s="28" t="s">
        <v>1798</v>
      </c>
      <c r="L455" s="28" t="s">
        <v>305</v>
      </c>
      <c r="M455" s="13" t="s">
        <v>1795</v>
      </c>
      <c r="N455" s="13" t="s">
        <v>1795</v>
      </c>
      <c r="O455" s="13" t="s">
        <v>1795</v>
      </c>
      <c r="P455" s="20">
        <v>27935.600000000002</v>
      </c>
      <c r="Q455" s="79">
        <v>616</v>
      </c>
      <c r="R455" s="20">
        <v>45.35</v>
      </c>
      <c r="S455" s="15">
        <v>280</v>
      </c>
      <c r="T455" s="15">
        <v>0</v>
      </c>
      <c r="U455" s="15">
        <v>336</v>
      </c>
      <c r="V455" t="s">
        <v>1602</v>
      </c>
      <c r="W455" s="20"/>
      <c r="X455" s="20"/>
      <c r="Y455" s="20"/>
      <c r="Z455" s="20"/>
      <c r="AA455" s="15">
        <f t="shared" si="317"/>
        <v>336</v>
      </c>
      <c r="AB455" s="20"/>
      <c r="AC455" s="15"/>
      <c r="AD455" s="20">
        <f t="shared" si="310"/>
        <v>0</v>
      </c>
      <c r="AE455" s="15">
        <f>IF(Table1[[#This Row],[Sustainability Check 1 (2017-2018) Status]]="Continued", Table1[[#This Row],[Students Per Summer]], 0)</f>
        <v>0</v>
      </c>
      <c r="AF455" s="20">
        <f t="shared" si="311"/>
        <v>0</v>
      </c>
      <c r="AG455" s="15">
        <f>IF(Table1[[#This Row],[Sustainability Check 1 (2017-2018) Status]]="Continued", Table1[[#This Row],[Students Per Fall]], 0)</f>
        <v>0</v>
      </c>
      <c r="AH455" s="20">
        <f t="shared" si="312"/>
        <v>0</v>
      </c>
      <c r="AI455" s="15"/>
      <c r="AJ455" s="20">
        <f t="shared" si="313"/>
        <v>0</v>
      </c>
      <c r="AK455" s="15"/>
      <c r="AL455" s="20">
        <f t="shared" si="314"/>
        <v>0</v>
      </c>
      <c r="AM455" s="15"/>
      <c r="AN455" s="20"/>
      <c r="AO455" s="16"/>
      <c r="AP455" s="20"/>
      <c r="AQ455" s="16"/>
      <c r="AR455" s="20"/>
      <c r="AS455" s="16"/>
      <c r="AT455" s="20"/>
      <c r="AU455" s="16"/>
      <c r="AV455" s="20"/>
      <c r="AW455" s="16"/>
      <c r="AX455" s="20"/>
      <c r="AY455" s="16"/>
      <c r="AZ455" s="20"/>
      <c r="BA455" s="16"/>
      <c r="BD455" s="16"/>
      <c r="BG455" s="16">
        <f t="shared" si="318"/>
        <v>0</v>
      </c>
      <c r="BH455" s="20"/>
      <c r="BI455" s="20">
        <f>Table1[[#This Row],[Check 2 Students Total]]*Table1[[#This Row],[Summer 2018 Price Check]]</f>
        <v>0</v>
      </c>
      <c r="BJ455" s="16"/>
      <c r="BK455" s="20"/>
      <c r="BL455" s="16"/>
      <c r="BM455" s="20"/>
      <c r="BN455" s="15"/>
      <c r="BO455" s="20">
        <f>Table1[[#This Row],[Summer 2018 Price Check]]*Table1[[#This Row],[Spring 2019 Students]]</f>
        <v>0</v>
      </c>
      <c r="BP455" s="16">
        <f t="shared" si="319"/>
        <v>0</v>
      </c>
      <c r="BQ455" s="20">
        <f t="shared" si="320"/>
        <v>0</v>
      </c>
      <c r="BR455" s="20"/>
      <c r="BU455" s="15"/>
      <c r="BV455" s="15">
        <f t="shared" si="333"/>
        <v>616</v>
      </c>
      <c r="BW455" s="20"/>
      <c r="BX455" s="20">
        <f t="shared" si="334"/>
        <v>0</v>
      </c>
      <c r="BY455" s="20"/>
      <c r="BZ455" s="15">
        <f>IF(Table1[[#This Row],[Check 3 Status]]="Continued", Table1[[#This Row],[Check 3 Students Summer]], 0)</f>
        <v>0</v>
      </c>
      <c r="CA455" s="20">
        <f>Table1[[#This Row],[Check 3 Per Student Savings]]*BZ455</f>
        <v>0</v>
      </c>
      <c r="CB455" s="15">
        <f>IF(Table1[[#This Row],[Check 3 Status]]="Continued", Table1[[#This Row],[Check 3 Students Fall]], 0)</f>
        <v>0</v>
      </c>
      <c r="CC455" s="20">
        <f>Table1[[#This Row],[Check 3 Per Student Savings]]*CB455</f>
        <v>0</v>
      </c>
      <c r="CD455" s="15">
        <f>IF(Table1[[#This Row],[Check 3 Status]]="Continued", Table1[[#This Row],[Check 3 Students Spring]], 0)</f>
        <v>0</v>
      </c>
      <c r="CE455" s="20">
        <f>Table1[[#This Row],[Check 3 Per Student Savings]]*CD455</f>
        <v>0</v>
      </c>
      <c r="CF455" s="15">
        <f t="shared" si="315"/>
        <v>0</v>
      </c>
      <c r="CG455" s="20">
        <f t="shared" si="316"/>
        <v>0</v>
      </c>
      <c r="CH455" s="20"/>
      <c r="CI455" s="15"/>
      <c r="CJ455" s="15"/>
      <c r="CK455" s="15"/>
      <c r="CL455" s="15">
        <f t="shared" si="321"/>
        <v>0</v>
      </c>
      <c r="CM455" s="20"/>
      <c r="CN455" s="20">
        <f t="shared" si="322"/>
        <v>0</v>
      </c>
      <c r="CO455" s="15">
        <f>IF(Table1[[#This Row],[Check 3 Status]]="Continued", Table1[[#This Row],[Check 3 Students Summer]], 0)</f>
        <v>0</v>
      </c>
      <c r="CP455" s="20">
        <f>Table1[[#This Row],[Check 4 Per Student Savings]]*CO455</f>
        <v>0</v>
      </c>
      <c r="CQ455" s="15">
        <f>IF(Table1[[#This Row],[Check 4 Status]]="Continued", Table1[[#This Row],[Check 4 Students Fall]], 0)</f>
        <v>0</v>
      </c>
      <c r="CR455" s="20">
        <f>Table1[[#This Row],[Check 4 Per Student Savings]]*CQ455</f>
        <v>0</v>
      </c>
      <c r="CS455" s="20"/>
      <c r="CT455" s="20">
        <f>Table1[[#This Row],[Check 4 Per Student Savings]]*CS455</f>
        <v>0</v>
      </c>
      <c r="CU455" s="89">
        <f t="shared" si="323"/>
        <v>0</v>
      </c>
      <c r="CV455" s="20">
        <f t="shared" si="324"/>
        <v>0</v>
      </c>
      <c r="CW455" s="20" t="s">
        <v>145</v>
      </c>
      <c r="CX455" s="15">
        <v>280</v>
      </c>
      <c r="CY455" s="15">
        <v>0</v>
      </c>
      <c r="CZ455" s="15">
        <v>336</v>
      </c>
      <c r="DA455" s="15">
        <f t="shared" si="325"/>
        <v>616</v>
      </c>
      <c r="DB455" s="20">
        <v>45.35</v>
      </c>
      <c r="DC455" s="20">
        <f t="shared" si="326"/>
        <v>27935.600000000002</v>
      </c>
      <c r="DD455" t="s">
        <v>1602</v>
      </c>
      <c r="DE455" s="15">
        <v>0</v>
      </c>
      <c r="DF455" s="20">
        <f>Table1[[#This Row],[Check 5 Per Student Savings]]*DE455</f>
        <v>0</v>
      </c>
      <c r="DG455" s="15">
        <v>0</v>
      </c>
      <c r="DH455" s="20">
        <f>Table1[[#This Row],[Check 5 Per Student Savings]]*DG455</f>
        <v>0</v>
      </c>
      <c r="DI455" s="15">
        <f>IF(Table1[[#This Row],[Check 5 Status]]="Continued", Table1[[#This Row],[Check 5 Students Spring]], 0)</f>
        <v>336</v>
      </c>
      <c r="DJ455" s="20">
        <f>Table1[[#This Row],[Check 5 Per Student Savings]]*DI455</f>
        <v>15237.6</v>
      </c>
      <c r="DK455" s="15">
        <f t="shared" si="327"/>
        <v>336</v>
      </c>
      <c r="DL455" s="20">
        <f t="shared" si="328"/>
        <v>15237.6</v>
      </c>
      <c r="DM455" s="20" t="s">
        <v>145</v>
      </c>
      <c r="DN455" s="15">
        <v>280</v>
      </c>
      <c r="DO455" s="15">
        <v>0</v>
      </c>
      <c r="DP455" s="15">
        <v>336</v>
      </c>
      <c r="DQ455" s="15">
        <f t="shared" si="329"/>
        <v>616</v>
      </c>
      <c r="DR455" s="20">
        <v>45.35</v>
      </c>
      <c r="DS455" s="20">
        <f t="shared" si="330"/>
        <v>27935.600000000002</v>
      </c>
      <c r="DT455" t="s">
        <v>1602</v>
      </c>
      <c r="DU455" s="15">
        <f>IF(Table1[[#This Row],[Check 6 Status]]="Continued", Table1[[#This Row],[Check 6 Students Summer]], 0)</f>
        <v>280</v>
      </c>
      <c r="DV455" s="20">
        <f>Table1[[#This Row],[Check 6 Per Student Savings]]*DU455</f>
        <v>12698</v>
      </c>
      <c r="DW455" s="15">
        <f>IF(Table1[[#This Row],[Check 6 Status]]="Continued", Table1[[#This Row],[Check 6 Students Fall]], 0)</f>
        <v>0</v>
      </c>
      <c r="DX455" s="20">
        <f>Table1[[#This Row],[Check 6 Per Student Savings]]*DW455</f>
        <v>0</v>
      </c>
      <c r="DY455" s="15">
        <f>IF(Table1[[#This Row],[Check 6 Status]]="Continued", Table1[[#This Row],[Check 6 Students Spring]], 0)</f>
        <v>336</v>
      </c>
      <c r="DZ455" s="20">
        <f>Table1[[#This Row],[Check 6 Per Student Savings]]*DY455</f>
        <v>15237.6</v>
      </c>
      <c r="EA455" s="15">
        <f t="shared" si="331"/>
        <v>616</v>
      </c>
      <c r="EB455" s="20">
        <f t="shared" si="332"/>
        <v>27935.599999999999</v>
      </c>
      <c r="EC455"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952</v>
      </c>
      <c r="ED455"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43173.2</v>
      </c>
      <c r="EE455" s="30">
        <f>Table1[[#This Row],[Grand Total Savings]]/Table1[[#This Row],[Total Award]]</f>
        <v>1.4391066666666665</v>
      </c>
      <c r="EG455" s="20"/>
      <c r="EH455" s="20"/>
      <c r="EI455" s="13"/>
      <c r="EJ455" s="13"/>
      <c r="EK455" s="13"/>
      <c r="EL455" s="13"/>
      <c r="EX455" s="15"/>
      <c r="EY455" s="20"/>
      <c r="EZ455" s="15"/>
      <c r="FA455" s="15"/>
      <c r="FB455" s="13"/>
      <c r="FC455" s="13"/>
      <c r="FD455" s="13"/>
      <c r="FE455" s="13"/>
    </row>
    <row r="456" spans="1:161" ht="16.5" thickTop="1" thickBot="1" x14ac:dyDescent="0.3">
      <c r="A456" s="116">
        <v>566</v>
      </c>
      <c r="B456" s="70" t="s">
        <v>1790</v>
      </c>
      <c r="C456" s="23" t="s">
        <v>1</v>
      </c>
      <c r="D456" s="13" t="s">
        <v>134</v>
      </c>
      <c r="E456" s="36" t="s">
        <v>477</v>
      </c>
      <c r="F456" s="108">
        <v>30000</v>
      </c>
      <c r="G456" t="s">
        <v>1602</v>
      </c>
      <c r="H456" s="28" t="s">
        <v>1799</v>
      </c>
      <c r="I456" s="28" t="s">
        <v>1800</v>
      </c>
      <c r="J456" s="28" t="s">
        <v>599</v>
      </c>
      <c r="K456" s="28" t="s">
        <v>600</v>
      </c>
      <c r="L456" s="28" t="s">
        <v>162</v>
      </c>
      <c r="M456" s="13" t="s">
        <v>1795</v>
      </c>
      <c r="N456" s="13" t="s">
        <v>1795</v>
      </c>
      <c r="O456" s="13" t="s">
        <v>1795</v>
      </c>
      <c r="P456" s="20">
        <v>61089.599999999991</v>
      </c>
      <c r="Q456" s="79">
        <v>528</v>
      </c>
      <c r="R456" s="20">
        <v>135.69999999999999</v>
      </c>
      <c r="S456" s="15">
        <v>264</v>
      </c>
      <c r="T456" s="15">
        <v>0</v>
      </c>
      <c r="U456" s="15">
        <v>264</v>
      </c>
      <c r="V456" t="s">
        <v>1602</v>
      </c>
      <c r="W456" s="20"/>
      <c r="X456" s="20"/>
      <c r="Y456" s="20"/>
      <c r="Z456" s="20"/>
      <c r="AA456" s="15">
        <f t="shared" si="317"/>
        <v>264</v>
      </c>
      <c r="AB456" s="20"/>
      <c r="AC456" s="15"/>
      <c r="AD456" s="20">
        <f t="shared" si="310"/>
        <v>0</v>
      </c>
      <c r="AE456" s="15">
        <f>IF(Table1[[#This Row],[Sustainability Check 1 (2017-2018) Status]]="Continued", Table1[[#This Row],[Students Per Summer]], 0)</f>
        <v>0</v>
      </c>
      <c r="AF456" s="20">
        <f t="shared" si="311"/>
        <v>0</v>
      </c>
      <c r="AG456" s="15">
        <f>IF(Table1[[#This Row],[Sustainability Check 1 (2017-2018) Status]]="Continued", Table1[[#This Row],[Students Per Fall]], 0)</f>
        <v>0</v>
      </c>
      <c r="AH456" s="20">
        <f t="shared" si="312"/>
        <v>0</v>
      </c>
      <c r="AI456" s="15"/>
      <c r="AJ456" s="20">
        <f t="shared" si="313"/>
        <v>0</v>
      </c>
      <c r="AK456" s="15"/>
      <c r="AL456" s="20">
        <f t="shared" si="314"/>
        <v>0</v>
      </c>
      <c r="AM456" s="15"/>
      <c r="AN456" s="20"/>
      <c r="AO456" s="16"/>
      <c r="AP456" s="20"/>
      <c r="AQ456" s="16"/>
      <c r="AR456" s="20"/>
      <c r="AS456" s="16"/>
      <c r="AT456" s="20"/>
      <c r="AU456" s="16"/>
      <c r="AV456" s="20"/>
      <c r="AW456" s="16"/>
      <c r="AX456" s="20"/>
      <c r="AY456" s="16"/>
      <c r="AZ456" s="20"/>
      <c r="BA456" s="16"/>
      <c r="BD456" s="16"/>
      <c r="BG456" s="16">
        <f t="shared" si="318"/>
        <v>0</v>
      </c>
      <c r="BH456" s="20"/>
      <c r="BI456" s="20">
        <f>Table1[[#This Row],[Check 2 Students Total]]*Table1[[#This Row],[Summer 2018 Price Check]]</f>
        <v>0</v>
      </c>
      <c r="BJ456" s="16"/>
      <c r="BK456" s="20"/>
      <c r="BL456" s="16"/>
      <c r="BM456" s="20"/>
      <c r="BN456" s="15"/>
      <c r="BO456" s="20">
        <f>Table1[[#This Row],[Summer 2018 Price Check]]*Table1[[#This Row],[Spring 2019 Students]]</f>
        <v>0</v>
      </c>
      <c r="BP456" s="16">
        <f t="shared" si="319"/>
        <v>0</v>
      </c>
      <c r="BQ456" s="20">
        <f t="shared" si="320"/>
        <v>0</v>
      </c>
      <c r="BR456" s="20"/>
      <c r="BU456" s="15"/>
      <c r="BV456" s="15">
        <f t="shared" si="333"/>
        <v>528</v>
      </c>
      <c r="BW456" s="20"/>
      <c r="BX456" s="20">
        <f t="shared" si="334"/>
        <v>0</v>
      </c>
      <c r="BY456" s="20"/>
      <c r="BZ456" s="15">
        <f>IF(Table1[[#This Row],[Check 3 Status]]="Continued", Table1[[#This Row],[Check 3 Students Summer]], 0)</f>
        <v>0</v>
      </c>
      <c r="CA456" s="20">
        <f>Table1[[#This Row],[Check 3 Per Student Savings]]*BZ456</f>
        <v>0</v>
      </c>
      <c r="CB456" s="15">
        <f>IF(Table1[[#This Row],[Check 3 Status]]="Continued", Table1[[#This Row],[Check 3 Students Fall]], 0)</f>
        <v>0</v>
      </c>
      <c r="CC456" s="20">
        <f>Table1[[#This Row],[Check 3 Per Student Savings]]*CB456</f>
        <v>0</v>
      </c>
      <c r="CD456" s="15">
        <f>IF(Table1[[#This Row],[Check 3 Status]]="Continued", Table1[[#This Row],[Check 3 Students Spring]], 0)</f>
        <v>0</v>
      </c>
      <c r="CE456" s="20">
        <f>Table1[[#This Row],[Check 3 Per Student Savings]]*CD456</f>
        <v>0</v>
      </c>
      <c r="CF456" s="15">
        <f t="shared" si="315"/>
        <v>0</v>
      </c>
      <c r="CG456" s="20">
        <f t="shared" si="316"/>
        <v>0</v>
      </c>
      <c r="CH456" s="20"/>
      <c r="CI456" s="15"/>
      <c r="CJ456" s="15"/>
      <c r="CK456" s="15"/>
      <c r="CL456" s="15">
        <f t="shared" si="321"/>
        <v>0</v>
      </c>
      <c r="CM456" s="20"/>
      <c r="CN456" s="20">
        <f t="shared" si="322"/>
        <v>0</v>
      </c>
      <c r="CO456" s="15">
        <f>IF(Table1[[#This Row],[Check 3 Status]]="Continued", Table1[[#This Row],[Check 3 Students Summer]], 0)</f>
        <v>0</v>
      </c>
      <c r="CP456" s="20">
        <f>Table1[[#This Row],[Check 4 Per Student Savings]]*CO456</f>
        <v>0</v>
      </c>
      <c r="CQ456" s="15">
        <f>IF(Table1[[#This Row],[Check 4 Status]]="Continued", Table1[[#This Row],[Check 4 Students Fall]], 0)</f>
        <v>0</v>
      </c>
      <c r="CR456" s="20">
        <f>Table1[[#This Row],[Check 4 Per Student Savings]]*CQ456</f>
        <v>0</v>
      </c>
      <c r="CS456" s="20"/>
      <c r="CT456" s="20">
        <f>Table1[[#This Row],[Check 4 Per Student Savings]]*CS456</f>
        <v>0</v>
      </c>
      <c r="CU456" s="89">
        <f t="shared" si="323"/>
        <v>0</v>
      </c>
      <c r="CV456" s="20">
        <f t="shared" si="324"/>
        <v>0</v>
      </c>
      <c r="CW456" s="20" t="s">
        <v>145</v>
      </c>
      <c r="CX456" s="15">
        <v>264</v>
      </c>
      <c r="CY456" s="15">
        <v>0</v>
      </c>
      <c r="CZ456" s="15">
        <v>264</v>
      </c>
      <c r="DA456" s="15">
        <f t="shared" si="325"/>
        <v>528</v>
      </c>
      <c r="DB456" s="20">
        <v>135.69999999999999</v>
      </c>
      <c r="DC456" s="20">
        <f t="shared" si="326"/>
        <v>71649.599999999991</v>
      </c>
      <c r="DD456" t="s">
        <v>1602</v>
      </c>
      <c r="DE456" s="15">
        <v>0</v>
      </c>
      <c r="DF456" s="20">
        <f>Table1[[#This Row],[Check 5 Per Student Savings]]*DE456</f>
        <v>0</v>
      </c>
      <c r="DG456" s="15">
        <v>0</v>
      </c>
      <c r="DH456" s="20">
        <f>Table1[[#This Row],[Check 5 Per Student Savings]]*DG456</f>
        <v>0</v>
      </c>
      <c r="DI456" s="15">
        <f>IF(Table1[[#This Row],[Check 5 Status]]="Continued", Table1[[#This Row],[Check 5 Students Spring]], 0)</f>
        <v>264</v>
      </c>
      <c r="DJ456" s="20">
        <f>Table1[[#This Row],[Check 5 Per Student Savings]]*DI456</f>
        <v>35824.799999999996</v>
      </c>
      <c r="DK456" s="15">
        <f t="shared" si="327"/>
        <v>264</v>
      </c>
      <c r="DL456" s="20">
        <f t="shared" si="328"/>
        <v>35824.799999999996</v>
      </c>
      <c r="DM456" s="20" t="s">
        <v>156</v>
      </c>
      <c r="DN456" s="15">
        <v>264</v>
      </c>
      <c r="DO456" s="15">
        <v>0</v>
      </c>
      <c r="DP456" s="15">
        <v>264</v>
      </c>
      <c r="DQ456" s="15">
        <f t="shared" si="329"/>
        <v>528</v>
      </c>
      <c r="DR456" s="20">
        <v>135.69999999999999</v>
      </c>
      <c r="DS456" s="20">
        <f t="shared" si="330"/>
        <v>71649.599999999991</v>
      </c>
      <c r="DT456" t="s">
        <v>1602</v>
      </c>
      <c r="DU456" s="15">
        <f>IF(Table1[[#This Row],[Check 6 Status]]="Continued", Table1[[#This Row],[Check 6 Students Summer]], 0)</f>
        <v>0</v>
      </c>
      <c r="DV456" s="20">
        <f>Table1[[#This Row],[Check 6 Per Student Savings]]*DU456</f>
        <v>0</v>
      </c>
      <c r="DW456" s="15">
        <f>IF(Table1[[#This Row],[Check 6 Status]]="Continued", Table1[[#This Row],[Check 6 Students Fall]], 0)</f>
        <v>0</v>
      </c>
      <c r="DX456" s="20">
        <f>Table1[[#This Row],[Check 6 Per Student Savings]]*DW456</f>
        <v>0</v>
      </c>
      <c r="DY456" s="15">
        <f>IF(Table1[[#This Row],[Check 6 Status]]="Continued", Table1[[#This Row],[Check 6 Students Spring]], 0)</f>
        <v>0</v>
      </c>
      <c r="DZ456" s="20">
        <f>Table1[[#This Row],[Check 6 Per Student Savings]]*DY456</f>
        <v>0</v>
      </c>
      <c r="EA456" s="15">
        <f t="shared" si="331"/>
        <v>0</v>
      </c>
      <c r="EB456" s="20">
        <f t="shared" si="332"/>
        <v>0</v>
      </c>
      <c r="EC456"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264</v>
      </c>
      <c r="ED456"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35824.799999999996</v>
      </c>
      <c r="EE456" s="30">
        <f>Table1[[#This Row],[Grand Total Savings]]/Table1[[#This Row],[Total Award]]</f>
        <v>1.1941599999999999</v>
      </c>
      <c r="EG456" s="20"/>
      <c r="EH456" s="20"/>
      <c r="EI456" s="13"/>
      <c r="EJ456" s="13"/>
      <c r="EK456" s="13"/>
      <c r="EL456" s="13"/>
      <c r="EX456" s="15"/>
      <c r="EY456" s="20"/>
      <c r="EZ456" s="15"/>
      <c r="FA456" s="15"/>
      <c r="FB456" s="13"/>
      <c r="FC456" s="13"/>
      <c r="FD456" s="13"/>
      <c r="FE456" s="13"/>
    </row>
    <row r="457" spans="1:161" ht="16.5" thickTop="1" thickBot="1" x14ac:dyDescent="0.3">
      <c r="A457" s="116">
        <v>567</v>
      </c>
      <c r="B457" s="70" t="s">
        <v>1790</v>
      </c>
      <c r="C457" s="23" t="s">
        <v>1</v>
      </c>
      <c r="D457" s="13" t="s">
        <v>134</v>
      </c>
      <c r="E457" s="36" t="s">
        <v>477</v>
      </c>
      <c r="F457" s="108">
        <v>6059</v>
      </c>
      <c r="G457" t="s">
        <v>1602</v>
      </c>
      <c r="H457" s="28" t="s">
        <v>2302</v>
      </c>
      <c r="I457" s="41" t="s">
        <v>2303</v>
      </c>
      <c r="J457" s="28" t="s">
        <v>1801</v>
      </c>
      <c r="K457" s="28" t="s">
        <v>1802</v>
      </c>
      <c r="L457" s="28" t="s">
        <v>241</v>
      </c>
      <c r="M457" s="13" t="s">
        <v>1795</v>
      </c>
      <c r="N457" s="13" t="s">
        <v>1795</v>
      </c>
      <c r="O457" s="13" t="s">
        <v>1795</v>
      </c>
      <c r="P457" s="20">
        <v>12156.96</v>
      </c>
      <c r="Q457" s="79">
        <v>160</v>
      </c>
      <c r="R457" s="20">
        <v>39.99</v>
      </c>
      <c r="S457" s="15">
        <v>80</v>
      </c>
      <c r="T457" s="15">
        <v>0</v>
      </c>
      <c r="U457" s="15">
        <v>80</v>
      </c>
      <c r="V457" t="s">
        <v>1602</v>
      </c>
      <c r="W457" s="20"/>
      <c r="X457" s="20"/>
      <c r="Y457" s="20"/>
      <c r="Z457" s="20"/>
      <c r="AA457" s="15">
        <f t="shared" si="317"/>
        <v>80</v>
      </c>
      <c r="AB457" s="20"/>
      <c r="AC457" s="15"/>
      <c r="AD457" s="20">
        <f t="shared" ref="AD457:AD488" si="335">AB457</f>
        <v>0</v>
      </c>
      <c r="AE457" s="15">
        <f>IF(Table1[[#This Row],[Sustainability Check 1 (2017-2018) Status]]="Continued", Table1[[#This Row],[Students Per Summer]], 0)</f>
        <v>0</v>
      </c>
      <c r="AF457" s="20">
        <f t="shared" ref="AF457:AF488" si="336">$R457*AE457</f>
        <v>0</v>
      </c>
      <c r="AG457" s="15">
        <f>IF(Table1[[#This Row],[Sustainability Check 1 (2017-2018) Status]]="Continued", Table1[[#This Row],[Students Per Fall]], 0)</f>
        <v>0</v>
      </c>
      <c r="AH457" s="20">
        <f t="shared" ref="AH457:AH488" si="337">$R457*AG457</f>
        <v>0</v>
      </c>
      <c r="AI457" s="15"/>
      <c r="AJ457" s="20">
        <f t="shared" ref="AJ457:AJ488" si="338">$R457*AI457</f>
        <v>0</v>
      </c>
      <c r="AK457" s="15"/>
      <c r="AL457" s="20">
        <f t="shared" ref="AL457:AL488" si="339">AF457+AH457+AJ457</f>
        <v>0</v>
      </c>
      <c r="AM457" s="15"/>
      <c r="AN457" s="20"/>
      <c r="AO457" s="16"/>
      <c r="AP457" s="20"/>
      <c r="AQ457" s="16"/>
      <c r="AR457" s="20"/>
      <c r="AS457" s="16"/>
      <c r="AT457" s="20"/>
      <c r="AU457" s="16"/>
      <c r="AV457" s="20"/>
      <c r="AW457" s="16"/>
      <c r="AX457" s="20"/>
      <c r="AY457" s="16"/>
      <c r="AZ457" s="20"/>
      <c r="BA457" s="16"/>
      <c r="BD457" s="16"/>
      <c r="BG457" s="16">
        <f t="shared" si="318"/>
        <v>0</v>
      </c>
      <c r="BH457" s="20"/>
      <c r="BI457" s="20">
        <f>Table1[[#This Row],[Check 2 Students Total]]*Table1[[#This Row],[Summer 2018 Price Check]]</f>
        <v>0</v>
      </c>
      <c r="BJ457" s="16"/>
      <c r="BK457" s="20"/>
      <c r="BL457" s="16"/>
      <c r="BM457" s="20"/>
      <c r="BN457" s="15"/>
      <c r="BO457" s="20">
        <f>Table1[[#This Row],[Summer 2018 Price Check]]*Table1[[#This Row],[Spring 2019 Students]]</f>
        <v>0</v>
      </c>
      <c r="BP457" s="16">
        <f t="shared" si="319"/>
        <v>0</v>
      </c>
      <c r="BQ457" s="20">
        <f t="shared" si="320"/>
        <v>0</v>
      </c>
      <c r="BR457" s="20"/>
      <c r="BU457" s="15"/>
      <c r="BV457" s="15">
        <f t="shared" si="333"/>
        <v>160</v>
      </c>
      <c r="BW457" s="20"/>
      <c r="BX457" s="20">
        <f t="shared" si="334"/>
        <v>0</v>
      </c>
      <c r="BY457" s="20"/>
      <c r="BZ457" s="15">
        <f>IF(Table1[[#This Row],[Check 3 Status]]="Continued", Table1[[#This Row],[Check 3 Students Summer]], 0)</f>
        <v>0</v>
      </c>
      <c r="CA457" s="20">
        <f>Table1[[#This Row],[Check 3 Per Student Savings]]*BZ457</f>
        <v>0</v>
      </c>
      <c r="CB457" s="15">
        <f>IF(Table1[[#This Row],[Check 3 Status]]="Continued", Table1[[#This Row],[Check 3 Students Fall]], 0)</f>
        <v>0</v>
      </c>
      <c r="CC457" s="20">
        <f>Table1[[#This Row],[Check 3 Per Student Savings]]*CB457</f>
        <v>0</v>
      </c>
      <c r="CD457" s="15">
        <f>IF(Table1[[#This Row],[Check 3 Status]]="Continued", Table1[[#This Row],[Check 3 Students Spring]], 0)</f>
        <v>0</v>
      </c>
      <c r="CE457" s="20">
        <f>Table1[[#This Row],[Check 3 Per Student Savings]]*CD457</f>
        <v>0</v>
      </c>
      <c r="CF457" s="15">
        <f t="shared" ref="CF457:CF488" si="340">BZ457+CB457+CD457</f>
        <v>0</v>
      </c>
      <c r="CG457" s="20">
        <f t="shared" ref="CG457:CG488" si="341">CA457+CC457+CE457</f>
        <v>0</v>
      </c>
      <c r="CH457" s="20"/>
      <c r="CI457" s="15"/>
      <c r="CJ457" s="15"/>
      <c r="CK457" s="15"/>
      <c r="CL457" s="15">
        <f t="shared" si="321"/>
        <v>0</v>
      </c>
      <c r="CM457" s="20"/>
      <c r="CN457" s="20">
        <f t="shared" si="322"/>
        <v>0</v>
      </c>
      <c r="CO457" s="15">
        <f>IF(Table1[[#This Row],[Check 3 Status]]="Continued", Table1[[#This Row],[Check 3 Students Summer]], 0)</f>
        <v>0</v>
      </c>
      <c r="CP457" s="20">
        <f>Table1[[#This Row],[Check 4 Per Student Savings]]*CO457</f>
        <v>0</v>
      </c>
      <c r="CQ457" s="15">
        <f>IF(Table1[[#This Row],[Check 4 Status]]="Continued", Table1[[#This Row],[Check 4 Students Fall]], 0)</f>
        <v>0</v>
      </c>
      <c r="CR457" s="20">
        <f>Table1[[#This Row],[Check 4 Per Student Savings]]*CQ457</f>
        <v>0</v>
      </c>
      <c r="CS457" s="20"/>
      <c r="CT457" s="20">
        <f>Table1[[#This Row],[Check 4 Per Student Savings]]*CS457</f>
        <v>0</v>
      </c>
      <c r="CU457" s="89">
        <f t="shared" si="323"/>
        <v>0</v>
      </c>
      <c r="CV457" s="20">
        <f t="shared" si="324"/>
        <v>0</v>
      </c>
      <c r="CW457" s="20" t="s">
        <v>145</v>
      </c>
      <c r="CX457" s="15">
        <v>80</v>
      </c>
      <c r="CY457" s="15">
        <v>0</v>
      </c>
      <c r="CZ457" s="15">
        <v>80</v>
      </c>
      <c r="DA457" s="15">
        <f t="shared" si="325"/>
        <v>160</v>
      </c>
      <c r="DB457" s="20">
        <v>39.99</v>
      </c>
      <c r="DC457" s="20">
        <f t="shared" si="326"/>
        <v>6398.4000000000005</v>
      </c>
      <c r="DD457" t="s">
        <v>1602</v>
      </c>
      <c r="DE457" s="15">
        <v>0</v>
      </c>
      <c r="DF457" s="20">
        <f>Table1[[#This Row],[Check 5 Per Student Savings]]*DE457</f>
        <v>0</v>
      </c>
      <c r="DG457" s="15">
        <v>0</v>
      </c>
      <c r="DH457" s="20">
        <f>Table1[[#This Row],[Check 5 Per Student Savings]]*DG457</f>
        <v>0</v>
      </c>
      <c r="DI457" s="15">
        <f>IF(Table1[[#This Row],[Check 5 Status]]="Continued", Table1[[#This Row],[Check 5 Students Spring]], 0)</f>
        <v>80</v>
      </c>
      <c r="DJ457" s="20">
        <f>Table1[[#This Row],[Check 5 Per Student Savings]]*DI457</f>
        <v>3199.2000000000003</v>
      </c>
      <c r="DK457" s="15">
        <f t="shared" si="327"/>
        <v>80</v>
      </c>
      <c r="DL457" s="20">
        <f t="shared" si="328"/>
        <v>3199.2000000000003</v>
      </c>
      <c r="DM457" s="20" t="s">
        <v>145</v>
      </c>
      <c r="DN457" s="15">
        <v>80</v>
      </c>
      <c r="DO457" s="15">
        <v>0</v>
      </c>
      <c r="DP457" s="15">
        <v>80</v>
      </c>
      <c r="DQ457" s="15">
        <f t="shared" si="329"/>
        <v>160</v>
      </c>
      <c r="DR457" s="20">
        <v>39.99</v>
      </c>
      <c r="DS457" s="20">
        <f t="shared" si="330"/>
        <v>6398.4000000000005</v>
      </c>
      <c r="DT457" t="s">
        <v>1602</v>
      </c>
      <c r="DU457" s="15">
        <f>IF(Table1[[#This Row],[Check 6 Status]]="Continued", Table1[[#This Row],[Check 6 Students Summer]], 0)</f>
        <v>80</v>
      </c>
      <c r="DV457" s="20">
        <f>Table1[[#This Row],[Check 6 Per Student Savings]]*DU457</f>
        <v>3199.2000000000003</v>
      </c>
      <c r="DW457" s="15">
        <f>IF(Table1[[#This Row],[Check 6 Status]]="Continued", Table1[[#This Row],[Check 6 Students Fall]], 0)</f>
        <v>0</v>
      </c>
      <c r="DX457" s="20">
        <f>Table1[[#This Row],[Check 6 Per Student Savings]]*DW457</f>
        <v>0</v>
      </c>
      <c r="DY457" s="15">
        <f>IF(Table1[[#This Row],[Check 6 Status]]="Continued", Table1[[#This Row],[Check 6 Students Spring]], 0)</f>
        <v>80</v>
      </c>
      <c r="DZ457" s="20">
        <f>Table1[[#This Row],[Check 6 Per Student Savings]]*DY457</f>
        <v>3199.2000000000003</v>
      </c>
      <c r="EA457" s="15">
        <f t="shared" si="331"/>
        <v>160</v>
      </c>
      <c r="EB457" s="20">
        <f t="shared" si="332"/>
        <v>6398.4000000000005</v>
      </c>
      <c r="EC457"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240</v>
      </c>
      <c r="ED457"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9597.6</v>
      </c>
      <c r="EE457" s="30">
        <f>Table1[[#This Row],[Grand Total Savings]]/Table1[[#This Row],[Total Award]]</f>
        <v>1.584023766298069</v>
      </c>
      <c r="EG457" s="20"/>
      <c r="EH457" s="20"/>
      <c r="EI457" s="13"/>
      <c r="EJ457" s="13"/>
      <c r="EK457" s="13"/>
      <c r="EL457" s="13"/>
      <c r="EX457" s="15"/>
      <c r="EY457" s="20"/>
      <c r="EZ457" s="15"/>
      <c r="FA457" s="15"/>
      <c r="FB457" s="13"/>
      <c r="FC457" s="13"/>
      <c r="FD457" s="13"/>
      <c r="FE457" s="13"/>
    </row>
    <row r="458" spans="1:161" ht="16.5" thickTop="1" thickBot="1" x14ac:dyDescent="0.3">
      <c r="A458" s="116">
        <v>568</v>
      </c>
      <c r="B458" s="70" t="s">
        <v>1790</v>
      </c>
      <c r="C458" s="23" t="s">
        <v>1</v>
      </c>
      <c r="D458" s="13" t="s">
        <v>134</v>
      </c>
      <c r="E458" s="36" t="s">
        <v>477</v>
      </c>
      <c r="F458" s="108">
        <v>30000</v>
      </c>
      <c r="G458" s="14" t="s">
        <v>1803</v>
      </c>
      <c r="H458" s="28" t="s">
        <v>1804</v>
      </c>
      <c r="I458" s="28" t="s">
        <v>1805</v>
      </c>
      <c r="J458" s="28" t="s">
        <v>1806</v>
      </c>
      <c r="K458" s="28" t="s">
        <v>994</v>
      </c>
      <c r="L458" s="28" t="s">
        <v>305</v>
      </c>
      <c r="M458" s="13" t="s">
        <v>1795</v>
      </c>
      <c r="N458" s="13" t="s">
        <v>1795</v>
      </c>
      <c r="O458" s="13" t="s">
        <v>1795</v>
      </c>
      <c r="P458" s="20">
        <v>97911.84</v>
      </c>
      <c r="Q458" s="79">
        <v>816</v>
      </c>
      <c r="R458" s="20">
        <v>119.99</v>
      </c>
      <c r="S458" s="15">
        <v>312</v>
      </c>
      <c r="T458" s="15">
        <v>0</v>
      </c>
      <c r="U458" s="15">
        <v>504</v>
      </c>
      <c r="V458" t="s">
        <v>1803</v>
      </c>
      <c r="W458" s="20"/>
      <c r="X458" s="20"/>
      <c r="Y458" s="20"/>
      <c r="Z458" s="20"/>
      <c r="AA458" s="15">
        <f t="shared" si="317"/>
        <v>504</v>
      </c>
      <c r="AB458" s="20"/>
      <c r="AC458" s="15"/>
      <c r="AD458" s="20">
        <f t="shared" si="335"/>
        <v>0</v>
      </c>
      <c r="AE458" s="15">
        <f>IF(Table1[[#This Row],[Sustainability Check 1 (2017-2018) Status]]="Continued", Table1[[#This Row],[Students Per Summer]], 0)</f>
        <v>0</v>
      </c>
      <c r="AF458" s="20">
        <f t="shared" si="336"/>
        <v>0</v>
      </c>
      <c r="AG458" s="15">
        <f>IF(Table1[[#This Row],[Sustainability Check 1 (2017-2018) Status]]="Continued", Table1[[#This Row],[Students Per Fall]], 0)</f>
        <v>0</v>
      </c>
      <c r="AH458" s="20">
        <f t="shared" si="337"/>
        <v>0</v>
      </c>
      <c r="AI458" s="15"/>
      <c r="AJ458" s="20">
        <f t="shared" si="338"/>
        <v>0</v>
      </c>
      <c r="AK458" s="15"/>
      <c r="AL458" s="20">
        <f t="shared" si="339"/>
        <v>0</v>
      </c>
      <c r="AM458" s="15"/>
      <c r="AN458" s="20"/>
      <c r="AO458" s="16"/>
      <c r="AP458" s="20"/>
      <c r="AQ458" s="16"/>
      <c r="AR458" s="20"/>
      <c r="AS458" s="16"/>
      <c r="AT458" s="20"/>
      <c r="AU458" s="16"/>
      <c r="AV458" s="20"/>
      <c r="AW458" s="16"/>
      <c r="AX458" s="20"/>
      <c r="AY458" s="16"/>
      <c r="AZ458" s="20"/>
      <c r="BA458" s="16"/>
      <c r="BD458" s="16"/>
      <c r="BG458" s="16">
        <f t="shared" si="318"/>
        <v>0</v>
      </c>
      <c r="BH458" s="20"/>
      <c r="BI458" s="20">
        <f>Table1[[#This Row],[Check 2 Students Total]]*Table1[[#This Row],[Summer 2018 Price Check]]</f>
        <v>0</v>
      </c>
      <c r="BJ458" s="16"/>
      <c r="BK458" s="20"/>
      <c r="BL458" s="16"/>
      <c r="BM458" s="20"/>
      <c r="BN458" s="15"/>
      <c r="BO458" s="20">
        <f>Table1[[#This Row],[Summer 2018 Price Check]]*Table1[[#This Row],[Spring 2019 Students]]</f>
        <v>0</v>
      </c>
      <c r="BP458" s="16">
        <f t="shared" si="319"/>
        <v>0</v>
      </c>
      <c r="BQ458" s="20">
        <f t="shared" si="320"/>
        <v>0</v>
      </c>
      <c r="BR458" s="20"/>
      <c r="BU458" s="15"/>
      <c r="BV458" s="15">
        <f t="shared" si="333"/>
        <v>816</v>
      </c>
      <c r="BW458" s="20"/>
      <c r="BX458" s="20">
        <f t="shared" si="334"/>
        <v>0</v>
      </c>
      <c r="BY458" s="20"/>
      <c r="BZ458" s="15">
        <f>IF(Table1[[#This Row],[Check 3 Status]]="Continued", Table1[[#This Row],[Check 3 Students Summer]], 0)</f>
        <v>0</v>
      </c>
      <c r="CA458" s="20">
        <f>Table1[[#This Row],[Check 3 Per Student Savings]]*BZ458</f>
        <v>0</v>
      </c>
      <c r="CB458" s="15">
        <f>IF(Table1[[#This Row],[Check 3 Status]]="Continued", Table1[[#This Row],[Check 3 Students Fall]], 0)</f>
        <v>0</v>
      </c>
      <c r="CC458" s="20">
        <f>Table1[[#This Row],[Check 3 Per Student Savings]]*CB458</f>
        <v>0</v>
      </c>
      <c r="CD458" s="15">
        <f>IF(Table1[[#This Row],[Check 3 Status]]="Continued", Table1[[#This Row],[Check 3 Students Spring]], 0)</f>
        <v>0</v>
      </c>
      <c r="CE458" s="20">
        <f>Table1[[#This Row],[Check 3 Per Student Savings]]*CD458</f>
        <v>0</v>
      </c>
      <c r="CF458" s="15">
        <f t="shared" si="340"/>
        <v>0</v>
      </c>
      <c r="CG458" s="20">
        <f t="shared" si="341"/>
        <v>0</v>
      </c>
      <c r="CH458" s="20"/>
      <c r="CI458" s="15"/>
      <c r="CJ458" s="15"/>
      <c r="CK458" s="15"/>
      <c r="CL458" s="15">
        <f t="shared" si="321"/>
        <v>0</v>
      </c>
      <c r="CM458" s="20"/>
      <c r="CN458" s="20">
        <f t="shared" si="322"/>
        <v>0</v>
      </c>
      <c r="CO458" s="15">
        <f>IF(Table1[[#This Row],[Check 3 Status]]="Continued", Table1[[#This Row],[Check 3 Students Summer]], 0)</f>
        <v>0</v>
      </c>
      <c r="CP458" s="20">
        <f>Table1[[#This Row],[Check 4 Per Student Savings]]*CO458</f>
        <v>0</v>
      </c>
      <c r="CQ458" s="15">
        <f>IF(Table1[[#This Row],[Check 4 Status]]="Continued", Table1[[#This Row],[Check 4 Students Fall]], 0)</f>
        <v>0</v>
      </c>
      <c r="CR458" s="20">
        <f>Table1[[#This Row],[Check 4 Per Student Savings]]*CQ458</f>
        <v>0</v>
      </c>
      <c r="CS458" s="20"/>
      <c r="CT458" s="20">
        <f>Table1[[#This Row],[Check 4 Per Student Savings]]*CS458</f>
        <v>0</v>
      </c>
      <c r="CU458" s="89">
        <f t="shared" si="323"/>
        <v>0</v>
      </c>
      <c r="CV458" s="20">
        <f t="shared" si="324"/>
        <v>0</v>
      </c>
      <c r="CW458" s="20" t="s">
        <v>145</v>
      </c>
      <c r="CX458" s="15">
        <v>312</v>
      </c>
      <c r="CY458" s="15">
        <v>0</v>
      </c>
      <c r="CZ458" s="15">
        <v>504</v>
      </c>
      <c r="DA458" s="15">
        <f t="shared" si="325"/>
        <v>816</v>
      </c>
      <c r="DB458" s="20">
        <v>119.99</v>
      </c>
      <c r="DC458" s="20">
        <f t="shared" si="326"/>
        <v>97911.84</v>
      </c>
      <c r="DD458" t="s">
        <v>1602</v>
      </c>
      <c r="DE458" s="15">
        <v>0</v>
      </c>
      <c r="DF458" s="20">
        <f>Table1[[#This Row],[Check 5 Per Student Savings]]*DE458</f>
        <v>0</v>
      </c>
      <c r="DG458" s="15">
        <v>0</v>
      </c>
      <c r="DH458" s="20">
        <f>Table1[[#This Row],[Check 5 Per Student Savings]]*DG458</f>
        <v>0</v>
      </c>
      <c r="DI458" s="15">
        <f>IF(Table1[[#This Row],[Check 5 Status]]="Continued", Table1[[#This Row],[Check 5 Students Spring]], 0)</f>
        <v>504</v>
      </c>
      <c r="DJ458" s="20">
        <f>Table1[[#This Row],[Check 5 Per Student Savings]]*DI458</f>
        <v>60474.96</v>
      </c>
      <c r="DK458" s="15">
        <f t="shared" si="327"/>
        <v>504</v>
      </c>
      <c r="DL458" s="20">
        <f t="shared" si="328"/>
        <v>60474.96</v>
      </c>
      <c r="DM458" s="20" t="s">
        <v>145</v>
      </c>
      <c r="DN458" s="15">
        <v>312</v>
      </c>
      <c r="DO458" s="15">
        <v>0</v>
      </c>
      <c r="DP458" s="15">
        <v>504</v>
      </c>
      <c r="DQ458" s="15">
        <f t="shared" si="329"/>
        <v>816</v>
      </c>
      <c r="DR458" s="20">
        <v>119.99</v>
      </c>
      <c r="DS458" s="20">
        <f t="shared" si="330"/>
        <v>97911.84</v>
      </c>
      <c r="DT458" t="s">
        <v>1602</v>
      </c>
      <c r="DU458" s="15">
        <f>IF(Table1[[#This Row],[Check 6 Status]]="Continued", Table1[[#This Row],[Check 6 Students Summer]], 0)</f>
        <v>312</v>
      </c>
      <c r="DV458" s="20">
        <f>Table1[[#This Row],[Check 6 Per Student Savings]]*DU458</f>
        <v>37436.879999999997</v>
      </c>
      <c r="DW458" s="15">
        <f>IF(Table1[[#This Row],[Check 6 Status]]="Continued", Table1[[#This Row],[Check 6 Students Fall]], 0)</f>
        <v>0</v>
      </c>
      <c r="DX458" s="20">
        <f>Table1[[#This Row],[Check 6 Per Student Savings]]*DW458</f>
        <v>0</v>
      </c>
      <c r="DY458" s="15">
        <f>IF(Table1[[#This Row],[Check 6 Status]]="Continued", Table1[[#This Row],[Check 6 Students Spring]], 0)</f>
        <v>504</v>
      </c>
      <c r="DZ458" s="20">
        <f>Table1[[#This Row],[Check 6 Per Student Savings]]*DY458</f>
        <v>60474.96</v>
      </c>
      <c r="EA458" s="15">
        <f t="shared" si="331"/>
        <v>816</v>
      </c>
      <c r="EB458" s="20">
        <f t="shared" si="332"/>
        <v>97911.84</v>
      </c>
      <c r="EC458"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1320</v>
      </c>
      <c r="ED458"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158386.79999999999</v>
      </c>
      <c r="EE458" s="30">
        <f>Table1[[#This Row],[Grand Total Savings]]/Table1[[#This Row],[Total Award]]</f>
        <v>5.27956</v>
      </c>
      <c r="EG458" s="20"/>
      <c r="EH458" s="20"/>
      <c r="EI458" s="13"/>
      <c r="EJ458" s="13"/>
      <c r="EK458" s="13"/>
      <c r="EL458" s="13"/>
      <c r="EX458" s="15"/>
      <c r="EY458" s="20"/>
      <c r="EZ458" s="15"/>
      <c r="FA458" s="15"/>
      <c r="FB458" s="13"/>
      <c r="FC458" s="13"/>
      <c r="FD458" s="13"/>
      <c r="FE458" s="13"/>
    </row>
    <row r="459" spans="1:161" ht="16.5" thickTop="1" thickBot="1" x14ac:dyDescent="0.3">
      <c r="A459" s="116">
        <v>571</v>
      </c>
      <c r="B459" s="70" t="s">
        <v>1790</v>
      </c>
      <c r="C459" s="23" t="s">
        <v>1</v>
      </c>
      <c r="D459" s="13" t="s">
        <v>134</v>
      </c>
      <c r="E459" s="36" t="s">
        <v>285</v>
      </c>
      <c r="F459" s="108">
        <v>29900</v>
      </c>
      <c r="G459" t="s">
        <v>1602</v>
      </c>
      <c r="H459" s="28" t="s">
        <v>1807</v>
      </c>
      <c r="I459" s="28" t="s">
        <v>1259</v>
      </c>
      <c r="J459" s="28" t="s">
        <v>1808</v>
      </c>
      <c r="K459" s="28" t="s">
        <v>1809</v>
      </c>
      <c r="L459" s="28" t="s">
        <v>188</v>
      </c>
      <c r="M459" s="13" t="s">
        <v>1795</v>
      </c>
      <c r="N459" s="13" t="s">
        <v>1795</v>
      </c>
      <c r="O459" s="13" t="s">
        <v>1795</v>
      </c>
      <c r="P459" s="20">
        <v>60794.999999999993</v>
      </c>
      <c r="Q459" s="79">
        <v>350</v>
      </c>
      <c r="R459" s="20">
        <v>173.7</v>
      </c>
      <c r="S459" s="15">
        <v>150</v>
      </c>
      <c r="T459" s="15">
        <v>50</v>
      </c>
      <c r="U459" s="15">
        <v>150</v>
      </c>
      <c r="V459" t="s">
        <v>1602</v>
      </c>
      <c r="W459" s="20"/>
      <c r="X459" s="20"/>
      <c r="Y459" s="20"/>
      <c r="Z459" s="20"/>
      <c r="AA459" s="15">
        <f t="shared" si="317"/>
        <v>150</v>
      </c>
      <c r="AB459" s="20"/>
      <c r="AC459" s="15"/>
      <c r="AD459" s="20">
        <f t="shared" si="335"/>
        <v>0</v>
      </c>
      <c r="AE459" s="15">
        <f>IF(Table1[[#This Row],[Sustainability Check 1 (2017-2018) Status]]="Continued", Table1[[#This Row],[Students Per Summer]], 0)</f>
        <v>0</v>
      </c>
      <c r="AF459" s="20">
        <f t="shared" si="336"/>
        <v>0</v>
      </c>
      <c r="AG459" s="15">
        <f>IF(Table1[[#This Row],[Sustainability Check 1 (2017-2018) Status]]="Continued", Table1[[#This Row],[Students Per Fall]], 0)</f>
        <v>0</v>
      </c>
      <c r="AH459" s="20">
        <f t="shared" si="337"/>
        <v>0</v>
      </c>
      <c r="AI459" s="15"/>
      <c r="AJ459" s="20">
        <f t="shared" si="338"/>
        <v>0</v>
      </c>
      <c r="AK459" s="15"/>
      <c r="AL459" s="20">
        <f t="shared" si="339"/>
        <v>0</v>
      </c>
      <c r="AM459" s="15"/>
      <c r="AN459" s="20"/>
      <c r="AO459" s="16"/>
      <c r="AP459" s="20"/>
      <c r="AQ459" s="16"/>
      <c r="AR459" s="20"/>
      <c r="AS459" s="16"/>
      <c r="AT459" s="20"/>
      <c r="AU459" s="16"/>
      <c r="AV459" s="20"/>
      <c r="AW459" s="16"/>
      <c r="AX459" s="20"/>
      <c r="AY459" s="16"/>
      <c r="AZ459" s="20"/>
      <c r="BA459" s="16"/>
      <c r="BD459" s="16"/>
      <c r="BG459" s="16">
        <f t="shared" si="318"/>
        <v>0</v>
      </c>
      <c r="BH459" s="20"/>
      <c r="BI459" s="20">
        <f>Table1[[#This Row],[Check 2 Students Total]]*Table1[[#This Row],[Summer 2018 Price Check]]</f>
        <v>0</v>
      </c>
      <c r="BJ459" s="16"/>
      <c r="BK459" s="20"/>
      <c r="BL459" s="16"/>
      <c r="BM459" s="20"/>
      <c r="BN459" s="15"/>
      <c r="BO459" s="20">
        <f>Table1[[#This Row],[Summer 2018 Price Check]]*Table1[[#This Row],[Spring 2019 Students]]</f>
        <v>0</v>
      </c>
      <c r="BP459" s="16">
        <f t="shared" si="319"/>
        <v>0</v>
      </c>
      <c r="BQ459" s="20">
        <f t="shared" si="320"/>
        <v>0</v>
      </c>
      <c r="BR459" s="20"/>
      <c r="BU459" s="15"/>
      <c r="BV459" s="15">
        <f t="shared" si="333"/>
        <v>350</v>
      </c>
      <c r="BW459" s="20"/>
      <c r="BX459" s="20">
        <f t="shared" si="334"/>
        <v>0</v>
      </c>
      <c r="BY459" s="20"/>
      <c r="BZ459" s="15">
        <f>IF(Table1[[#This Row],[Check 3 Status]]="Continued", Table1[[#This Row],[Check 3 Students Summer]], 0)</f>
        <v>0</v>
      </c>
      <c r="CA459" s="20">
        <f>Table1[[#This Row],[Check 3 Per Student Savings]]*BZ459</f>
        <v>0</v>
      </c>
      <c r="CB459" s="15">
        <f>IF(Table1[[#This Row],[Check 3 Status]]="Continued", Table1[[#This Row],[Check 3 Students Fall]], 0)</f>
        <v>0</v>
      </c>
      <c r="CC459" s="20">
        <f>Table1[[#This Row],[Check 3 Per Student Savings]]*CB459</f>
        <v>0</v>
      </c>
      <c r="CD459" s="15">
        <f>IF(Table1[[#This Row],[Check 3 Status]]="Continued", Table1[[#This Row],[Check 3 Students Spring]], 0)</f>
        <v>0</v>
      </c>
      <c r="CE459" s="20">
        <f>Table1[[#This Row],[Check 3 Per Student Savings]]*CD459</f>
        <v>0</v>
      </c>
      <c r="CF459" s="15">
        <f t="shared" si="340"/>
        <v>0</v>
      </c>
      <c r="CG459" s="20">
        <f t="shared" si="341"/>
        <v>0</v>
      </c>
      <c r="CH459" s="20"/>
      <c r="CI459" s="15"/>
      <c r="CJ459" s="15"/>
      <c r="CK459" s="15"/>
      <c r="CL459" s="15">
        <f t="shared" si="321"/>
        <v>0</v>
      </c>
      <c r="CM459" s="20"/>
      <c r="CN459" s="20">
        <f t="shared" si="322"/>
        <v>0</v>
      </c>
      <c r="CO459" s="15">
        <f>IF(Table1[[#This Row],[Check 3 Status]]="Continued", Table1[[#This Row],[Check 3 Students Summer]], 0)</f>
        <v>0</v>
      </c>
      <c r="CP459" s="20">
        <f>Table1[[#This Row],[Check 4 Per Student Savings]]*CO459</f>
        <v>0</v>
      </c>
      <c r="CQ459" s="15">
        <f>IF(Table1[[#This Row],[Check 4 Status]]="Continued", Table1[[#This Row],[Check 4 Students Fall]], 0)</f>
        <v>0</v>
      </c>
      <c r="CR459" s="20">
        <f>Table1[[#This Row],[Check 4 Per Student Savings]]*CQ459</f>
        <v>0</v>
      </c>
      <c r="CS459" s="20"/>
      <c r="CT459" s="20">
        <f>Table1[[#This Row],[Check 4 Per Student Savings]]*CS459</f>
        <v>0</v>
      </c>
      <c r="CU459" s="89">
        <f t="shared" si="323"/>
        <v>0</v>
      </c>
      <c r="CV459" s="20">
        <f t="shared" si="324"/>
        <v>0</v>
      </c>
      <c r="CW459" s="20" t="s">
        <v>145</v>
      </c>
      <c r="CX459" s="15">
        <v>150</v>
      </c>
      <c r="CY459" s="15">
        <v>50</v>
      </c>
      <c r="CZ459" s="15">
        <v>150</v>
      </c>
      <c r="DA459" s="15">
        <f t="shared" si="325"/>
        <v>350</v>
      </c>
      <c r="DB459" s="20">
        <v>173.7</v>
      </c>
      <c r="DC459" s="20">
        <f t="shared" si="326"/>
        <v>60794.999999999993</v>
      </c>
      <c r="DD459" t="s">
        <v>1602</v>
      </c>
      <c r="DE459" s="15">
        <v>0</v>
      </c>
      <c r="DF459" s="20">
        <f>Table1[[#This Row],[Check 5 Per Student Savings]]*DE459</f>
        <v>0</v>
      </c>
      <c r="DG459" s="15">
        <v>0</v>
      </c>
      <c r="DH459" s="20">
        <f>Table1[[#This Row],[Check 5 Per Student Savings]]*DG459</f>
        <v>0</v>
      </c>
      <c r="DI459" s="15">
        <f>IF(Table1[[#This Row],[Check 5 Status]]="Continued", Table1[[#This Row],[Check 5 Students Spring]], 0)</f>
        <v>150</v>
      </c>
      <c r="DJ459" s="20">
        <f>Table1[[#This Row],[Check 5 Per Student Savings]]*DI459</f>
        <v>26055</v>
      </c>
      <c r="DK459" s="15">
        <f t="shared" si="327"/>
        <v>150</v>
      </c>
      <c r="DL459" s="20">
        <f t="shared" si="328"/>
        <v>26055</v>
      </c>
      <c r="DM459" s="20" t="s">
        <v>145</v>
      </c>
      <c r="DN459" s="15">
        <v>150</v>
      </c>
      <c r="DO459" s="15">
        <v>50</v>
      </c>
      <c r="DP459" s="15">
        <v>150</v>
      </c>
      <c r="DQ459" s="15">
        <f t="shared" si="329"/>
        <v>350</v>
      </c>
      <c r="DR459" s="20">
        <v>173.7</v>
      </c>
      <c r="DS459" s="20">
        <f t="shared" si="330"/>
        <v>60794.999999999993</v>
      </c>
      <c r="DT459" t="s">
        <v>1602</v>
      </c>
      <c r="DU459" s="15">
        <f>IF(Table1[[#This Row],[Check 6 Status]]="Continued", Table1[[#This Row],[Check 6 Students Summer]], 0)</f>
        <v>150</v>
      </c>
      <c r="DV459" s="20">
        <f>Table1[[#This Row],[Check 6 Per Student Savings]]*DU459</f>
        <v>26055</v>
      </c>
      <c r="DW459" s="15">
        <f>IF(Table1[[#This Row],[Check 6 Status]]="Continued", Table1[[#This Row],[Check 6 Students Fall]], 0)</f>
        <v>50</v>
      </c>
      <c r="DX459" s="20">
        <f>Table1[[#This Row],[Check 6 Per Student Savings]]*DW459</f>
        <v>8685</v>
      </c>
      <c r="DY459" s="15">
        <f>IF(Table1[[#This Row],[Check 6 Status]]="Continued", Table1[[#This Row],[Check 6 Students Spring]], 0)</f>
        <v>150</v>
      </c>
      <c r="DZ459" s="20">
        <f>Table1[[#This Row],[Check 6 Per Student Savings]]*DY459</f>
        <v>26055</v>
      </c>
      <c r="EA459" s="15">
        <f t="shared" si="331"/>
        <v>350</v>
      </c>
      <c r="EB459" s="20">
        <f t="shared" si="332"/>
        <v>60795</v>
      </c>
      <c r="EC459"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500</v>
      </c>
      <c r="ED459"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86850</v>
      </c>
      <c r="EE459" s="30">
        <f>Table1[[#This Row],[Grand Total Savings]]/Table1[[#This Row],[Total Award]]</f>
        <v>2.9046822742474916</v>
      </c>
      <c r="EG459" s="20"/>
      <c r="EH459" s="20"/>
      <c r="EI459" s="13"/>
      <c r="EJ459" s="13"/>
      <c r="EK459" s="13"/>
      <c r="EL459" s="13"/>
      <c r="EX459" s="15"/>
      <c r="EY459" s="20"/>
      <c r="EZ459" s="15"/>
      <c r="FA459" s="15"/>
      <c r="FB459" s="13"/>
      <c r="FC459" s="13"/>
      <c r="FD459" s="13"/>
      <c r="FE459" s="13"/>
    </row>
    <row r="460" spans="1:161" ht="16.5" thickTop="1" thickBot="1" x14ac:dyDescent="0.3">
      <c r="A460" s="116">
        <v>574</v>
      </c>
      <c r="B460" s="70" t="s">
        <v>1790</v>
      </c>
      <c r="C460" s="23" t="s">
        <v>1</v>
      </c>
      <c r="D460" s="13" t="s">
        <v>134</v>
      </c>
      <c r="E460" s="36" t="s">
        <v>219</v>
      </c>
      <c r="F460" s="108">
        <v>10000</v>
      </c>
      <c r="G460" t="s">
        <v>1602</v>
      </c>
      <c r="H460" s="28" t="s">
        <v>1554</v>
      </c>
      <c r="I460" s="28" t="s">
        <v>1555</v>
      </c>
      <c r="J460" s="28" t="s">
        <v>1810</v>
      </c>
      <c r="K460" s="28" t="s">
        <v>1811</v>
      </c>
      <c r="L460" s="28" t="s">
        <v>305</v>
      </c>
      <c r="M460" s="13" t="s">
        <v>1795</v>
      </c>
      <c r="N460" s="13" t="s">
        <v>1795</v>
      </c>
      <c r="O460" s="13" t="s">
        <v>1795</v>
      </c>
      <c r="P460" s="20">
        <v>7305.7</v>
      </c>
      <c r="Q460" s="79">
        <v>86</v>
      </c>
      <c r="R460" s="20">
        <v>84.95</v>
      </c>
      <c r="S460" s="15">
        <v>0</v>
      </c>
      <c r="T460" s="15">
        <v>43</v>
      </c>
      <c r="U460" s="15">
        <v>43</v>
      </c>
      <c r="V460" t="s">
        <v>1602</v>
      </c>
      <c r="W460" s="20"/>
      <c r="X460" s="20"/>
      <c r="Y460" s="20"/>
      <c r="Z460" s="20"/>
      <c r="AA460" s="15">
        <f t="shared" si="317"/>
        <v>43</v>
      </c>
      <c r="AB460" s="20"/>
      <c r="AC460" s="15"/>
      <c r="AD460" s="20">
        <f t="shared" si="335"/>
        <v>0</v>
      </c>
      <c r="AE460" s="15">
        <f>IF(Table1[[#This Row],[Sustainability Check 1 (2017-2018) Status]]="Continued", Table1[[#This Row],[Students Per Summer]], 0)</f>
        <v>0</v>
      </c>
      <c r="AF460" s="20">
        <f t="shared" si="336"/>
        <v>0</v>
      </c>
      <c r="AG460" s="15">
        <f>IF(Table1[[#This Row],[Sustainability Check 1 (2017-2018) Status]]="Continued", Table1[[#This Row],[Students Per Fall]], 0)</f>
        <v>0</v>
      </c>
      <c r="AH460" s="20">
        <f t="shared" si="337"/>
        <v>0</v>
      </c>
      <c r="AI460" s="15"/>
      <c r="AJ460" s="20">
        <f t="shared" si="338"/>
        <v>0</v>
      </c>
      <c r="AK460" s="15"/>
      <c r="AL460" s="20">
        <f t="shared" si="339"/>
        <v>0</v>
      </c>
      <c r="AM460" s="15"/>
      <c r="AN460" s="20"/>
      <c r="AO460" s="16"/>
      <c r="AP460" s="20"/>
      <c r="AQ460" s="16"/>
      <c r="AR460" s="20"/>
      <c r="AS460" s="16"/>
      <c r="AT460" s="20"/>
      <c r="AU460" s="16"/>
      <c r="AV460" s="20"/>
      <c r="AW460" s="16"/>
      <c r="AX460" s="20"/>
      <c r="AY460" s="16"/>
      <c r="AZ460" s="20"/>
      <c r="BA460" s="16"/>
      <c r="BD460" s="16"/>
      <c r="BG460" s="16">
        <f t="shared" si="318"/>
        <v>0</v>
      </c>
      <c r="BH460" s="20"/>
      <c r="BI460" s="20">
        <f>Table1[[#This Row],[Check 2 Students Total]]*Table1[[#This Row],[Summer 2018 Price Check]]</f>
        <v>0</v>
      </c>
      <c r="BJ460" s="16"/>
      <c r="BK460" s="20"/>
      <c r="BL460" s="16"/>
      <c r="BM460" s="20"/>
      <c r="BN460" s="15"/>
      <c r="BO460" s="20">
        <f>Table1[[#This Row],[Summer 2018 Price Check]]*Table1[[#This Row],[Spring 2019 Students]]</f>
        <v>0</v>
      </c>
      <c r="BP460" s="16">
        <f t="shared" si="319"/>
        <v>0</v>
      </c>
      <c r="BQ460" s="20">
        <f t="shared" si="320"/>
        <v>0</v>
      </c>
      <c r="BR460" s="20"/>
      <c r="BU460" s="15"/>
      <c r="BV460" s="15">
        <f t="shared" si="333"/>
        <v>86</v>
      </c>
      <c r="BW460" s="20"/>
      <c r="BX460" s="20">
        <f t="shared" si="334"/>
        <v>0</v>
      </c>
      <c r="BY460" s="20"/>
      <c r="BZ460" s="15">
        <f>IF(Table1[[#This Row],[Check 3 Status]]="Continued", Table1[[#This Row],[Check 3 Students Summer]], 0)</f>
        <v>0</v>
      </c>
      <c r="CA460" s="20">
        <f>Table1[[#This Row],[Check 3 Per Student Savings]]*BZ460</f>
        <v>0</v>
      </c>
      <c r="CB460" s="15">
        <f>IF(Table1[[#This Row],[Check 3 Status]]="Continued", Table1[[#This Row],[Check 3 Students Fall]], 0)</f>
        <v>0</v>
      </c>
      <c r="CC460" s="20">
        <f>Table1[[#This Row],[Check 3 Per Student Savings]]*CB460</f>
        <v>0</v>
      </c>
      <c r="CD460" s="15">
        <f>IF(Table1[[#This Row],[Check 3 Status]]="Continued", Table1[[#This Row],[Check 3 Students Spring]], 0)</f>
        <v>0</v>
      </c>
      <c r="CE460" s="20">
        <f>Table1[[#This Row],[Check 3 Per Student Savings]]*CD460</f>
        <v>0</v>
      </c>
      <c r="CF460" s="15">
        <f t="shared" si="340"/>
        <v>0</v>
      </c>
      <c r="CG460" s="20">
        <f t="shared" si="341"/>
        <v>0</v>
      </c>
      <c r="CH460" s="20"/>
      <c r="CI460" s="15"/>
      <c r="CJ460" s="15"/>
      <c r="CK460" s="15"/>
      <c r="CL460" s="15">
        <f t="shared" si="321"/>
        <v>0</v>
      </c>
      <c r="CM460" s="20"/>
      <c r="CN460" s="20">
        <f t="shared" si="322"/>
        <v>0</v>
      </c>
      <c r="CO460" s="15">
        <f>IF(Table1[[#This Row],[Check 3 Status]]="Continued", Table1[[#This Row],[Check 3 Students Summer]], 0)</f>
        <v>0</v>
      </c>
      <c r="CP460" s="20">
        <f>Table1[[#This Row],[Check 4 Per Student Savings]]*CO460</f>
        <v>0</v>
      </c>
      <c r="CQ460" s="15">
        <f>IF(Table1[[#This Row],[Check 4 Status]]="Continued", Table1[[#This Row],[Check 4 Students Fall]], 0)</f>
        <v>0</v>
      </c>
      <c r="CR460" s="20">
        <f>Table1[[#This Row],[Check 4 Per Student Savings]]*CQ460</f>
        <v>0</v>
      </c>
      <c r="CS460" s="20"/>
      <c r="CT460" s="20">
        <f>Table1[[#This Row],[Check 4 Per Student Savings]]*CS460</f>
        <v>0</v>
      </c>
      <c r="CU460" s="89">
        <f t="shared" si="323"/>
        <v>0</v>
      </c>
      <c r="CV460" s="20">
        <f t="shared" si="324"/>
        <v>0</v>
      </c>
      <c r="CW460" s="20" t="s">
        <v>145</v>
      </c>
      <c r="CX460" s="15">
        <v>0</v>
      </c>
      <c r="CY460" s="15">
        <v>43</v>
      </c>
      <c r="CZ460" s="15">
        <v>43</v>
      </c>
      <c r="DA460" s="15">
        <f t="shared" si="325"/>
        <v>86</v>
      </c>
      <c r="DB460" s="20">
        <v>84.95</v>
      </c>
      <c r="DC460" s="20">
        <f t="shared" si="326"/>
        <v>7305.7</v>
      </c>
      <c r="DD460" t="s">
        <v>1602</v>
      </c>
      <c r="DE460" s="15">
        <v>0</v>
      </c>
      <c r="DF460" s="20">
        <f>Table1[[#This Row],[Check 5 Per Student Savings]]*DE460</f>
        <v>0</v>
      </c>
      <c r="DG460" s="15">
        <v>0</v>
      </c>
      <c r="DH460" s="20">
        <f>Table1[[#This Row],[Check 5 Per Student Savings]]*DG460</f>
        <v>0</v>
      </c>
      <c r="DI460" s="15">
        <f>IF(Table1[[#This Row],[Check 5 Status]]="Continued", Table1[[#This Row],[Check 5 Students Spring]], 0)</f>
        <v>43</v>
      </c>
      <c r="DJ460" s="20">
        <f>Table1[[#This Row],[Check 5 Per Student Savings]]*DI460</f>
        <v>3652.85</v>
      </c>
      <c r="DK460" s="15">
        <f t="shared" si="327"/>
        <v>43</v>
      </c>
      <c r="DL460" s="20">
        <f t="shared" si="328"/>
        <v>3652.85</v>
      </c>
      <c r="DM460" s="20" t="s">
        <v>145</v>
      </c>
      <c r="DN460" s="15">
        <v>0</v>
      </c>
      <c r="DO460" s="15">
        <v>43</v>
      </c>
      <c r="DP460" s="15">
        <v>43</v>
      </c>
      <c r="DQ460" s="15">
        <f t="shared" si="329"/>
        <v>86</v>
      </c>
      <c r="DR460" s="20">
        <v>84.95</v>
      </c>
      <c r="DS460" s="20">
        <f t="shared" si="330"/>
        <v>7305.7</v>
      </c>
      <c r="DT460" t="s">
        <v>1602</v>
      </c>
      <c r="DU460" s="15">
        <f>IF(Table1[[#This Row],[Check 6 Status]]="Continued", Table1[[#This Row],[Check 6 Students Summer]], 0)</f>
        <v>0</v>
      </c>
      <c r="DV460" s="20">
        <f>Table1[[#This Row],[Check 6 Per Student Savings]]*DU460</f>
        <v>0</v>
      </c>
      <c r="DW460" s="15">
        <f>IF(Table1[[#This Row],[Check 6 Status]]="Continued", Table1[[#This Row],[Check 6 Students Fall]], 0)</f>
        <v>43</v>
      </c>
      <c r="DX460" s="20">
        <f>Table1[[#This Row],[Check 6 Per Student Savings]]*DW460</f>
        <v>3652.85</v>
      </c>
      <c r="DY460" s="15">
        <f>IF(Table1[[#This Row],[Check 6 Status]]="Continued", Table1[[#This Row],[Check 6 Students Spring]], 0)</f>
        <v>43</v>
      </c>
      <c r="DZ460" s="20">
        <f>Table1[[#This Row],[Check 6 Per Student Savings]]*DY460</f>
        <v>3652.85</v>
      </c>
      <c r="EA460" s="15">
        <f t="shared" si="331"/>
        <v>86</v>
      </c>
      <c r="EB460" s="20">
        <f t="shared" si="332"/>
        <v>7305.7</v>
      </c>
      <c r="EC460"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129</v>
      </c>
      <c r="ED460"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10958.55</v>
      </c>
      <c r="EE460" s="30">
        <f>Table1[[#This Row],[Grand Total Savings]]/Table1[[#This Row],[Total Award]]</f>
        <v>1.095855</v>
      </c>
      <c r="EG460" s="20"/>
      <c r="EH460" s="20"/>
      <c r="EI460" s="13"/>
      <c r="EJ460" s="13"/>
      <c r="EK460" s="13"/>
      <c r="EL460" s="13"/>
      <c r="EX460" s="15"/>
      <c r="EY460" s="20"/>
      <c r="EZ460" s="15"/>
      <c r="FA460" s="15"/>
      <c r="FB460" s="13"/>
      <c r="FC460" s="13"/>
      <c r="FD460" s="13"/>
      <c r="FE460" s="13"/>
    </row>
    <row r="461" spans="1:161" ht="16.5" thickTop="1" thickBot="1" x14ac:dyDescent="0.3">
      <c r="A461" s="116">
        <v>576</v>
      </c>
      <c r="B461" s="70" t="s">
        <v>1790</v>
      </c>
      <c r="C461" s="23" t="s">
        <v>1</v>
      </c>
      <c r="D461" s="13" t="s">
        <v>134</v>
      </c>
      <c r="E461" s="36" t="s">
        <v>147</v>
      </c>
      <c r="F461" s="108">
        <v>29850</v>
      </c>
      <c r="G461" t="s">
        <v>1602</v>
      </c>
      <c r="H461" s="28" t="s">
        <v>1812</v>
      </c>
      <c r="I461" s="28" t="s">
        <v>1813</v>
      </c>
      <c r="J461" s="28" t="s">
        <v>1814</v>
      </c>
      <c r="K461" s="28" t="s">
        <v>328</v>
      </c>
      <c r="L461" s="28" t="s">
        <v>254</v>
      </c>
      <c r="M461" s="13" t="s">
        <v>1795</v>
      </c>
      <c r="N461" s="13" t="s">
        <v>1795</v>
      </c>
      <c r="O461" s="13" t="s">
        <v>1795</v>
      </c>
      <c r="P461" s="20">
        <v>76961.56</v>
      </c>
      <c r="Q461" s="79">
        <v>416</v>
      </c>
      <c r="R461" s="20">
        <v>185</v>
      </c>
      <c r="S461" s="15">
        <v>130</v>
      </c>
      <c r="T461" s="15">
        <v>0</v>
      </c>
      <c r="U461" s="15">
        <v>286</v>
      </c>
      <c r="V461" t="s">
        <v>1602</v>
      </c>
      <c r="W461" s="20"/>
      <c r="X461" s="20"/>
      <c r="Y461" s="20"/>
      <c r="Z461" s="20"/>
      <c r="AA461" s="15">
        <f t="shared" si="317"/>
        <v>286</v>
      </c>
      <c r="AB461" s="20"/>
      <c r="AC461" s="15"/>
      <c r="AD461" s="20">
        <f t="shared" si="335"/>
        <v>0</v>
      </c>
      <c r="AE461" s="15">
        <f>IF(Table1[[#This Row],[Sustainability Check 1 (2017-2018) Status]]="Continued", Table1[[#This Row],[Students Per Summer]], 0)</f>
        <v>0</v>
      </c>
      <c r="AF461" s="20">
        <f t="shared" si="336"/>
        <v>0</v>
      </c>
      <c r="AG461" s="15">
        <f>IF(Table1[[#This Row],[Sustainability Check 1 (2017-2018) Status]]="Continued", Table1[[#This Row],[Students Per Fall]], 0)</f>
        <v>0</v>
      </c>
      <c r="AH461" s="20">
        <f t="shared" si="337"/>
        <v>0</v>
      </c>
      <c r="AI461" s="15"/>
      <c r="AJ461" s="20">
        <f t="shared" si="338"/>
        <v>0</v>
      </c>
      <c r="AK461" s="15"/>
      <c r="AL461" s="20">
        <f t="shared" si="339"/>
        <v>0</v>
      </c>
      <c r="AM461" s="15"/>
      <c r="AN461" s="20"/>
      <c r="AO461" s="16"/>
      <c r="AP461" s="20"/>
      <c r="AQ461" s="16"/>
      <c r="AR461" s="20"/>
      <c r="AS461" s="16"/>
      <c r="AT461" s="20"/>
      <c r="AU461" s="16"/>
      <c r="AV461" s="20"/>
      <c r="AW461" s="16"/>
      <c r="AX461" s="20"/>
      <c r="AY461" s="16"/>
      <c r="AZ461" s="20"/>
      <c r="BA461" s="16"/>
      <c r="BD461" s="16"/>
      <c r="BG461" s="16">
        <f t="shared" si="318"/>
        <v>0</v>
      </c>
      <c r="BH461" s="20"/>
      <c r="BI461" s="20">
        <f>Table1[[#This Row],[Check 2 Students Total]]*Table1[[#This Row],[Summer 2018 Price Check]]</f>
        <v>0</v>
      </c>
      <c r="BJ461" s="16"/>
      <c r="BK461" s="20"/>
      <c r="BL461" s="16"/>
      <c r="BM461" s="20"/>
      <c r="BN461" s="15"/>
      <c r="BO461" s="20">
        <f>Table1[[#This Row],[Summer 2018 Price Check]]*Table1[[#This Row],[Spring 2019 Students]]</f>
        <v>0</v>
      </c>
      <c r="BP461" s="16">
        <f t="shared" si="319"/>
        <v>0</v>
      </c>
      <c r="BQ461" s="20">
        <f t="shared" si="320"/>
        <v>0</v>
      </c>
      <c r="BR461" s="20"/>
      <c r="BU461" s="15"/>
      <c r="BV461" s="15">
        <f t="shared" si="333"/>
        <v>416</v>
      </c>
      <c r="BW461" s="20"/>
      <c r="BX461" s="20">
        <f t="shared" si="334"/>
        <v>0</v>
      </c>
      <c r="BY461" s="20"/>
      <c r="BZ461" s="15">
        <f>IF(Table1[[#This Row],[Check 3 Status]]="Continued", Table1[[#This Row],[Check 3 Students Summer]], 0)</f>
        <v>0</v>
      </c>
      <c r="CA461" s="20">
        <f>Table1[[#This Row],[Check 3 Per Student Savings]]*BZ461</f>
        <v>0</v>
      </c>
      <c r="CB461" s="15">
        <f>IF(Table1[[#This Row],[Check 3 Status]]="Continued", Table1[[#This Row],[Check 3 Students Fall]], 0)</f>
        <v>0</v>
      </c>
      <c r="CC461" s="20">
        <f>Table1[[#This Row],[Check 3 Per Student Savings]]*CB461</f>
        <v>0</v>
      </c>
      <c r="CD461" s="15">
        <f>IF(Table1[[#This Row],[Check 3 Status]]="Continued", Table1[[#This Row],[Check 3 Students Spring]], 0)</f>
        <v>0</v>
      </c>
      <c r="CE461" s="20">
        <f>Table1[[#This Row],[Check 3 Per Student Savings]]*CD461</f>
        <v>0</v>
      </c>
      <c r="CF461" s="15">
        <f t="shared" si="340"/>
        <v>0</v>
      </c>
      <c r="CG461" s="20">
        <f t="shared" si="341"/>
        <v>0</v>
      </c>
      <c r="CH461" s="20"/>
      <c r="CI461" s="15"/>
      <c r="CJ461" s="15"/>
      <c r="CK461" s="15"/>
      <c r="CL461" s="15">
        <f t="shared" si="321"/>
        <v>0</v>
      </c>
      <c r="CM461" s="20"/>
      <c r="CN461" s="20">
        <f t="shared" si="322"/>
        <v>0</v>
      </c>
      <c r="CO461" s="15">
        <f>IF(Table1[[#This Row],[Check 3 Status]]="Continued", Table1[[#This Row],[Check 3 Students Summer]], 0)</f>
        <v>0</v>
      </c>
      <c r="CP461" s="20">
        <f>Table1[[#This Row],[Check 4 Per Student Savings]]*CO461</f>
        <v>0</v>
      </c>
      <c r="CQ461" s="15">
        <f>IF(Table1[[#This Row],[Check 4 Status]]="Continued", Table1[[#This Row],[Check 4 Students Fall]], 0)</f>
        <v>0</v>
      </c>
      <c r="CR461" s="20">
        <f>Table1[[#This Row],[Check 4 Per Student Savings]]*CQ461</f>
        <v>0</v>
      </c>
      <c r="CS461" s="20"/>
      <c r="CT461" s="20">
        <f>Table1[[#This Row],[Check 4 Per Student Savings]]*CS461</f>
        <v>0</v>
      </c>
      <c r="CU461" s="89">
        <f t="shared" si="323"/>
        <v>0</v>
      </c>
      <c r="CV461" s="20">
        <f t="shared" si="324"/>
        <v>0</v>
      </c>
      <c r="CW461" s="20" t="s">
        <v>145</v>
      </c>
      <c r="CX461" s="15">
        <v>130</v>
      </c>
      <c r="CY461" s="15">
        <v>0</v>
      </c>
      <c r="CZ461" s="15">
        <v>286</v>
      </c>
      <c r="DA461" s="15">
        <f t="shared" si="325"/>
        <v>416</v>
      </c>
      <c r="DB461" s="20">
        <v>185</v>
      </c>
      <c r="DC461" s="20">
        <f t="shared" si="326"/>
        <v>76960</v>
      </c>
      <c r="DD461" t="s">
        <v>1602</v>
      </c>
      <c r="DE461" s="15">
        <v>0</v>
      </c>
      <c r="DF461" s="20">
        <f>Table1[[#This Row],[Check 5 Per Student Savings]]*DE461</f>
        <v>0</v>
      </c>
      <c r="DG461" s="15">
        <v>0</v>
      </c>
      <c r="DH461" s="20">
        <f>Table1[[#This Row],[Check 5 Per Student Savings]]*DG461</f>
        <v>0</v>
      </c>
      <c r="DI461" s="15">
        <f>IF(Table1[[#This Row],[Check 5 Status]]="Continued", Table1[[#This Row],[Check 5 Students Spring]], 0)</f>
        <v>286</v>
      </c>
      <c r="DJ461" s="20">
        <f>Table1[[#This Row],[Check 5 Per Student Savings]]*DI461</f>
        <v>52910</v>
      </c>
      <c r="DK461" s="15">
        <f t="shared" si="327"/>
        <v>286</v>
      </c>
      <c r="DL461" s="20">
        <f t="shared" si="328"/>
        <v>52910</v>
      </c>
      <c r="DM461" s="20" t="s">
        <v>145</v>
      </c>
      <c r="DN461" s="15">
        <v>130</v>
      </c>
      <c r="DO461" s="15">
        <v>0</v>
      </c>
      <c r="DP461" s="15">
        <v>286</v>
      </c>
      <c r="DQ461" s="15">
        <f t="shared" si="329"/>
        <v>416</v>
      </c>
      <c r="DR461" s="20">
        <v>185</v>
      </c>
      <c r="DS461" s="20">
        <f t="shared" si="330"/>
        <v>76960</v>
      </c>
      <c r="DT461" t="s">
        <v>1602</v>
      </c>
      <c r="DU461" s="15">
        <f>IF(Table1[[#This Row],[Check 6 Status]]="Continued", Table1[[#This Row],[Check 6 Students Summer]], 0)</f>
        <v>130</v>
      </c>
      <c r="DV461" s="20">
        <f>Table1[[#This Row],[Check 6 Per Student Savings]]*DU461</f>
        <v>24050</v>
      </c>
      <c r="DW461" s="15">
        <f>IF(Table1[[#This Row],[Check 6 Status]]="Continued", Table1[[#This Row],[Check 6 Students Fall]], 0)</f>
        <v>0</v>
      </c>
      <c r="DX461" s="20">
        <f>Table1[[#This Row],[Check 6 Per Student Savings]]*DW461</f>
        <v>0</v>
      </c>
      <c r="DY461" s="15">
        <f>IF(Table1[[#This Row],[Check 6 Status]]="Continued", Table1[[#This Row],[Check 6 Students Spring]], 0)</f>
        <v>286</v>
      </c>
      <c r="DZ461" s="20">
        <f>Table1[[#This Row],[Check 6 Per Student Savings]]*DY461</f>
        <v>52910</v>
      </c>
      <c r="EA461" s="15">
        <f t="shared" si="331"/>
        <v>416</v>
      </c>
      <c r="EB461" s="20">
        <f t="shared" si="332"/>
        <v>76960</v>
      </c>
      <c r="EC461"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702</v>
      </c>
      <c r="ED461"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129870</v>
      </c>
      <c r="EE461" s="30">
        <f>Table1[[#This Row],[Grand Total Savings]]/Table1[[#This Row],[Total Award]]</f>
        <v>4.3507537688442213</v>
      </c>
      <c r="EG461" s="20"/>
      <c r="EH461" s="20"/>
      <c r="EI461" s="13"/>
      <c r="EJ461" s="13"/>
      <c r="EK461" s="13"/>
      <c r="EL461" s="13"/>
      <c r="EX461" s="15"/>
      <c r="EY461" s="20"/>
      <c r="EZ461" s="15"/>
      <c r="FA461" s="15"/>
      <c r="FB461" s="13"/>
      <c r="FC461" s="13"/>
      <c r="FD461" s="13"/>
      <c r="FE461" s="13"/>
    </row>
    <row r="462" spans="1:161" ht="16.5" thickTop="1" thickBot="1" x14ac:dyDescent="0.3">
      <c r="A462" s="116">
        <v>578</v>
      </c>
      <c r="B462" s="70" t="s">
        <v>1790</v>
      </c>
      <c r="C462" s="23" t="s">
        <v>1</v>
      </c>
      <c r="D462" s="13" t="s">
        <v>134</v>
      </c>
      <c r="E462" s="36" t="s">
        <v>381</v>
      </c>
      <c r="F462" s="108">
        <v>30000</v>
      </c>
      <c r="G462" t="s">
        <v>1602</v>
      </c>
      <c r="H462" s="28" t="s">
        <v>1815</v>
      </c>
      <c r="I462" s="28" t="s">
        <v>1816</v>
      </c>
      <c r="J462" s="28" t="s">
        <v>1814</v>
      </c>
      <c r="K462" s="28" t="s">
        <v>328</v>
      </c>
      <c r="L462" s="28" t="s">
        <v>254</v>
      </c>
      <c r="M462" s="13" t="s">
        <v>1795</v>
      </c>
      <c r="N462" s="13" t="s">
        <v>1795</v>
      </c>
      <c r="O462" s="13" t="s">
        <v>1795</v>
      </c>
      <c r="P462" s="20">
        <v>71988</v>
      </c>
      <c r="Q462" s="79">
        <v>2208</v>
      </c>
      <c r="R462" s="20">
        <v>60</v>
      </c>
      <c r="S462" s="15">
        <v>408</v>
      </c>
      <c r="T462" s="15">
        <v>120</v>
      </c>
      <c r="U462" s="15">
        <v>1680</v>
      </c>
      <c r="V462" t="s">
        <v>1602</v>
      </c>
      <c r="W462" s="20"/>
      <c r="X462" s="20"/>
      <c r="Y462" s="20"/>
      <c r="Z462" s="20"/>
      <c r="AA462" s="15">
        <f t="shared" si="317"/>
        <v>1680</v>
      </c>
      <c r="AB462" s="20"/>
      <c r="AC462" s="15"/>
      <c r="AD462" s="20">
        <f t="shared" si="335"/>
        <v>0</v>
      </c>
      <c r="AE462" s="15">
        <f>IF(Table1[[#This Row],[Sustainability Check 1 (2017-2018) Status]]="Continued", Table1[[#This Row],[Students Per Summer]], 0)</f>
        <v>0</v>
      </c>
      <c r="AF462" s="20">
        <f t="shared" si="336"/>
        <v>0</v>
      </c>
      <c r="AG462" s="15">
        <f>IF(Table1[[#This Row],[Sustainability Check 1 (2017-2018) Status]]="Continued", Table1[[#This Row],[Students Per Fall]], 0)</f>
        <v>0</v>
      </c>
      <c r="AH462" s="20">
        <f t="shared" si="337"/>
        <v>0</v>
      </c>
      <c r="AI462" s="15"/>
      <c r="AJ462" s="20">
        <f t="shared" si="338"/>
        <v>0</v>
      </c>
      <c r="AK462" s="15"/>
      <c r="AL462" s="20">
        <f t="shared" si="339"/>
        <v>0</v>
      </c>
      <c r="AM462" s="15"/>
      <c r="AN462" s="20"/>
      <c r="AO462" s="16"/>
      <c r="AP462" s="20"/>
      <c r="AQ462" s="16"/>
      <c r="AR462" s="20"/>
      <c r="AS462" s="16"/>
      <c r="AT462" s="20"/>
      <c r="AU462" s="16"/>
      <c r="AV462" s="20"/>
      <c r="AW462" s="16"/>
      <c r="AX462" s="20"/>
      <c r="AY462" s="16"/>
      <c r="AZ462" s="20"/>
      <c r="BA462" s="16"/>
      <c r="BD462" s="16"/>
      <c r="BG462" s="16">
        <f t="shared" si="318"/>
        <v>0</v>
      </c>
      <c r="BH462" s="20"/>
      <c r="BI462" s="20">
        <f>Table1[[#This Row],[Check 2 Students Total]]*Table1[[#This Row],[Summer 2018 Price Check]]</f>
        <v>0</v>
      </c>
      <c r="BJ462" s="16"/>
      <c r="BK462" s="20"/>
      <c r="BL462" s="16"/>
      <c r="BM462" s="20"/>
      <c r="BN462" s="15"/>
      <c r="BO462" s="20">
        <f>Table1[[#This Row],[Summer 2018 Price Check]]*Table1[[#This Row],[Spring 2019 Students]]</f>
        <v>0</v>
      </c>
      <c r="BP462" s="16">
        <f t="shared" si="319"/>
        <v>0</v>
      </c>
      <c r="BQ462" s="20">
        <f t="shared" si="320"/>
        <v>0</v>
      </c>
      <c r="BR462" s="20"/>
      <c r="BU462" s="15"/>
      <c r="BV462" s="15">
        <f t="shared" si="333"/>
        <v>2208</v>
      </c>
      <c r="BW462" s="20"/>
      <c r="BX462" s="20">
        <f t="shared" si="334"/>
        <v>0</v>
      </c>
      <c r="BY462" s="20"/>
      <c r="BZ462" s="15">
        <f>IF(Table1[[#This Row],[Check 3 Status]]="Continued", Table1[[#This Row],[Check 3 Students Summer]], 0)</f>
        <v>0</v>
      </c>
      <c r="CA462" s="20">
        <f>Table1[[#This Row],[Check 3 Per Student Savings]]*BZ462</f>
        <v>0</v>
      </c>
      <c r="CB462" s="15">
        <f>IF(Table1[[#This Row],[Check 3 Status]]="Continued", Table1[[#This Row],[Check 3 Students Fall]], 0)</f>
        <v>0</v>
      </c>
      <c r="CC462" s="20">
        <f>Table1[[#This Row],[Check 3 Per Student Savings]]*CB462</f>
        <v>0</v>
      </c>
      <c r="CD462" s="15">
        <f>IF(Table1[[#This Row],[Check 3 Status]]="Continued", Table1[[#This Row],[Check 3 Students Spring]], 0)</f>
        <v>0</v>
      </c>
      <c r="CE462" s="20">
        <f>Table1[[#This Row],[Check 3 Per Student Savings]]*CD462</f>
        <v>0</v>
      </c>
      <c r="CF462" s="15">
        <f t="shared" si="340"/>
        <v>0</v>
      </c>
      <c r="CG462" s="20">
        <f t="shared" si="341"/>
        <v>0</v>
      </c>
      <c r="CH462" s="20"/>
      <c r="CI462" s="15"/>
      <c r="CJ462" s="15"/>
      <c r="CK462" s="15"/>
      <c r="CL462" s="15">
        <f t="shared" si="321"/>
        <v>0</v>
      </c>
      <c r="CM462" s="20"/>
      <c r="CN462" s="20">
        <f t="shared" si="322"/>
        <v>0</v>
      </c>
      <c r="CO462" s="15">
        <f>IF(Table1[[#This Row],[Check 3 Status]]="Continued", Table1[[#This Row],[Check 3 Students Summer]], 0)</f>
        <v>0</v>
      </c>
      <c r="CP462" s="20">
        <f>Table1[[#This Row],[Check 4 Per Student Savings]]*CO462</f>
        <v>0</v>
      </c>
      <c r="CQ462" s="15">
        <f>IF(Table1[[#This Row],[Check 4 Status]]="Continued", Table1[[#This Row],[Check 4 Students Fall]], 0)</f>
        <v>0</v>
      </c>
      <c r="CR462" s="20">
        <f>Table1[[#This Row],[Check 4 Per Student Savings]]*CQ462</f>
        <v>0</v>
      </c>
      <c r="CS462" s="20"/>
      <c r="CT462" s="20">
        <f>Table1[[#This Row],[Check 4 Per Student Savings]]*CS462</f>
        <v>0</v>
      </c>
      <c r="CU462" s="89">
        <f t="shared" si="323"/>
        <v>0</v>
      </c>
      <c r="CV462" s="20">
        <f t="shared" si="324"/>
        <v>0</v>
      </c>
      <c r="CW462" s="20" t="s">
        <v>145</v>
      </c>
      <c r="CX462" s="15">
        <v>408</v>
      </c>
      <c r="CY462" s="15">
        <v>120</v>
      </c>
      <c r="CZ462" s="15">
        <v>1680</v>
      </c>
      <c r="DA462" s="15">
        <f t="shared" si="325"/>
        <v>2208</v>
      </c>
      <c r="DB462" s="20">
        <v>60</v>
      </c>
      <c r="DC462" s="20">
        <f t="shared" si="326"/>
        <v>132480</v>
      </c>
      <c r="DD462" t="s">
        <v>1602</v>
      </c>
      <c r="DE462" s="15">
        <v>0</v>
      </c>
      <c r="DF462" s="20">
        <f>Table1[[#This Row],[Check 5 Per Student Savings]]*DE462</f>
        <v>0</v>
      </c>
      <c r="DG462" s="15">
        <v>0</v>
      </c>
      <c r="DH462" s="20">
        <f>Table1[[#This Row],[Check 5 Per Student Savings]]*DG462</f>
        <v>0</v>
      </c>
      <c r="DI462" s="15">
        <f>IF(Table1[[#This Row],[Check 5 Status]]="Continued", Table1[[#This Row],[Check 5 Students Spring]], 0)</f>
        <v>1680</v>
      </c>
      <c r="DJ462" s="20">
        <f>Table1[[#This Row],[Check 5 Per Student Savings]]*DI462</f>
        <v>100800</v>
      </c>
      <c r="DK462" s="15">
        <f t="shared" si="327"/>
        <v>1680</v>
      </c>
      <c r="DL462" s="20">
        <f t="shared" si="328"/>
        <v>100800</v>
      </c>
      <c r="DM462" s="20" t="s">
        <v>145</v>
      </c>
      <c r="DN462" s="15">
        <v>408</v>
      </c>
      <c r="DO462" s="15">
        <v>120</v>
      </c>
      <c r="DP462" s="15">
        <v>1680</v>
      </c>
      <c r="DQ462" s="15">
        <f t="shared" si="329"/>
        <v>2208</v>
      </c>
      <c r="DR462" s="20">
        <v>60</v>
      </c>
      <c r="DS462" s="20">
        <f t="shared" si="330"/>
        <v>132480</v>
      </c>
      <c r="DT462" t="s">
        <v>1602</v>
      </c>
      <c r="DU462" s="15">
        <f>IF(Table1[[#This Row],[Check 6 Status]]="Continued", Table1[[#This Row],[Check 6 Students Summer]], 0)</f>
        <v>408</v>
      </c>
      <c r="DV462" s="20">
        <f>Table1[[#This Row],[Check 6 Per Student Savings]]*DU462</f>
        <v>24480</v>
      </c>
      <c r="DW462" s="15">
        <f>IF(Table1[[#This Row],[Check 6 Status]]="Continued", Table1[[#This Row],[Check 6 Students Fall]], 0)</f>
        <v>120</v>
      </c>
      <c r="DX462" s="20">
        <f>Table1[[#This Row],[Check 6 Per Student Savings]]*DW462</f>
        <v>7200</v>
      </c>
      <c r="DY462" s="15">
        <f>IF(Table1[[#This Row],[Check 6 Status]]="Continued", Table1[[#This Row],[Check 6 Students Spring]], 0)</f>
        <v>1680</v>
      </c>
      <c r="DZ462" s="20">
        <f>Table1[[#This Row],[Check 6 Per Student Savings]]*DY462</f>
        <v>100800</v>
      </c>
      <c r="EA462" s="15">
        <f t="shared" si="331"/>
        <v>2208</v>
      </c>
      <c r="EB462" s="20">
        <f t="shared" si="332"/>
        <v>132480</v>
      </c>
      <c r="EC462"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3888</v>
      </c>
      <c r="ED462"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233280</v>
      </c>
      <c r="EE462" s="30">
        <f>Table1[[#This Row],[Grand Total Savings]]/Table1[[#This Row],[Total Award]]</f>
        <v>7.7759999999999998</v>
      </c>
      <c r="EG462" s="20"/>
      <c r="EH462" s="20"/>
      <c r="EI462" s="13"/>
      <c r="EJ462" s="13"/>
      <c r="EK462" s="13"/>
      <c r="EL462" s="13"/>
      <c r="EX462" s="15"/>
      <c r="EY462" s="20"/>
      <c r="EZ462" s="15"/>
      <c r="FA462" s="15"/>
      <c r="FB462" s="13"/>
      <c r="FC462" s="13"/>
      <c r="FD462" s="13"/>
      <c r="FE462" s="13"/>
    </row>
    <row r="463" spans="1:161" ht="16.5" thickTop="1" thickBot="1" x14ac:dyDescent="0.3">
      <c r="A463" s="116">
        <v>580</v>
      </c>
      <c r="B463" s="70" t="s">
        <v>1790</v>
      </c>
      <c r="C463" s="23" t="s">
        <v>1</v>
      </c>
      <c r="D463" s="13" t="s">
        <v>134</v>
      </c>
      <c r="E463" s="36" t="s">
        <v>219</v>
      </c>
      <c r="F463" s="108">
        <v>8500</v>
      </c>
      <c r="G463" t="s">
        <v>1602</v>
      </c>
      <c r="H463" s="28" t="s">
        <v>1817</v>
      </c>
      <c r="I463" s="28" t="s">
        <v>1818</v>
      </c>
      <c r="J463" s="28" t="s">
        <v>1627</v>
      </c>
      <c r="K463" s="28" t="s">
        <v>1628</v>
      </c>
      <c r="L463" s="28" t="s">
        <v>305</v>
      </c>
      <c r="M463" s="13" t="s">
        <v>1795</v>
      </c>
      <c r="N463" s="13" t="s">
        <v>1795</v>
      </c>
      <c r="O463" s="13" t="s">
        <v>1795</v>
      </c>
      <c r="P463" s="20">
        <v>8160</v>
      </c>
      <c r="Q463" s="79">
        <v>240</v>
      </c>
      <c r="R463" s="20">
        <v>64</v>
      </c>
      <c r="S463" s="15">
        <v>96</v>
      </c>
      <c r="T463" s="15">
        <v>48</v>
      </c>
      <c r="U463" s="15">
        <v>96</v>
      </c>
      <c r="V463" t="s">
        <v>1602</v>
      </c>
      <c r="W463" s="20"/>
      <c r="X463" s="20"/>
      <c r="Y463" s="20"/>
      <c r="Z463" s="20"/>
      <c r="AA463" s="15">
        <f t="shared" si="317"/>
        <v>96</v>
      </c>
      <c r="AB463" s="20"/>
      <c r="AC463" s="15"/>
      <c r="AD463" s="20">
        <f t="shared" si="335"/>
        <v>0</v>
      </c>
      <c r="AE463" s="15">
        <f>IF(Table1[[#This Row],[Sustainability Check 1 (2017-2018) Status]]="Continued", Table1[[#This Row],[Students Per Summer]], 0)</f>
        <v>0</v>
      </c>
      <c r="AF463" s="20">
        <f t="shared" si="336"/>
        <v>0</v>
      </c>
      <c r="AG463" s="15">
        <f>IF(Table1[[#This Row],[Sustainability Check 1 (2017-2018) Status]]="Continued", Table1[[#This Row],[Students Per Fall]], 0)</f>
        <v>0</v>
      </c>
      <c r="AH463" s="20">
        <f t="shared" si="337"/>
        <v>0</v>
      </c>
      <c r="AI463" s="15"/>
      <c r="AJ463" s="20">
        <f t="shared" si="338"/>
        <v>0</v>
      </c>
      <c r="AK463" s="15"/>
      <c r="AL463" s="20">
        <f t="shared" si="339"/>
        <v>0</v>
      </c>
      <c r="AM463" s="15"/>
      <c r="AN463" s="20"/>
      <c r="AO463" s="16"/>
      <c r="AP463" s="20"/>
      <c r="AQ463" s="16"/>
      <c r="AR463" s="20"/>
      <c r="AS463" s="16"/>
      <c r="AT463" s="20"/>
      <c r="AU463" s="16"/>
      <c r="AV463" s="20"/>
      <c r="AW463" s="16"/>
      <c r="AX463" s="20"/>
      <c r="AY463" s="16"/>
      <c r="AZ463" s="20"/>
      <c r="BA463" s="16"/>
      <c r="BD463" s="16"/>
      <c r="BG463" s="16">
        <f t="shared" si="318"/>
        <v>0</v>
      </c>
      <c r="BH463" s="20"/>
      <c r="BI463" s="20">
        <f>Table1[[#This Row],[Check 2 Students Total]]*Table1[[#This Row],[Summer 2018 Price Check]]</f>
        <v>0</v>
      </c>
      <c r="BJ463" s="16"/>
      <c r="BK463" s="20"/>
      <c r="BL463" s="16"/>
      <c r="BM463" s="20"/>
      <c r="BN463" s="15"/>
      <c r="BO463" s="20">
        <f>Table1[[#This Row],[Summer 2018 Price Check]]*Table1[[#This Row],[Spring 2019 Students]]</f>
        <v>0</v>
      </c>
      <c r="BP463" s="16">
        <f t="shared" si="319"/>
        <v>0</v>
      </c>
      <c r="BQ463" s="20">
        <f t="shared" si="320"/>
        <v>0</v>
      </c>
      <c r="BR463" s="20"/>
      <c r="BU463" s="15"/>
      <c r="BV463" s="15">
        <f t="shared" si="333"/>
        <v>240</v>
      </c>
      <c r="BW463" s="20"/>
      <c r="BX463" s="20">
        <f t="shared" si="334"/>
        <v>0</v>
      </c>
      <c r="BY463" s="20"/>
      <c r="BZ463" s="15">
        <f>IF(Table1[[#This Row],[Check 3 Status]]="Continued", Table1[[#This Row],[Check 3 Students Summer]], 0)</f>
        <v>0</v>
      </c>
      <c r="CA463" s="20">
        <f>Table1[[#This Row],[Check 3 Per Student Savings]]*BZ463</f>
        <v>0</v>
      </c>
      <c r="CB463" s="15">
        <f>IF(Table1[[#This Row],[Check 3 Status]]="Continued", Table1[[#This Row],[Check 3 Students Fall]], 0)</f>
        <v>0</v>
      </c>
      <c r="CC463" s="20">
        <f>Table1[[#This Row],[Check 3 Per Student Savings]]*CB463</f>
        <v>0</v>
      </c>
      <c r="CD463" s="15">
        <f>IF(Table1[[#This Row],[Check 3 Status]]="Continued", Table1[[#This Row],[Check 3 Students Spring]], 0)</f>
        <v>0</v>
      </c>
      <c r="CE463" s="20">
        <f>Table1[[#This Row],[Check 3 Per Student Savings]]*CD463</f>
        <v>0</v>
      </c>
      <c r="CF463" s="15">
        <f t="shared" si="340"/>
        <v>0</v>
      </c>
      <c r="CG463" s="20">
        <f t="shared" si="341"/>
        <v>0</v>
      </c>
      <c r="CH463" s="20"/>
      <c r="CI463" s="15"/>
      <c r="CJ463" s="15"/>
      <c r="CK463" s="15"/>
      <c r="CL463" s="15">
        <f t="shared" si="321"/>
        <v>0</v>
      </c>
      <c r="CM463" s="20"/>
      <c r="CN463" s="20">
        <f t="shared" si="322"/>
        <v>0</v>
      </c>
      <c r="CO463" s="15">
        <f>IF(Table1[[#This Row],[Check 3 Status]]="Continued", Table1[[#This Row],[Check 3 Students Summer]], 0)</f>
        <v>0</v>
      </c>
      <c r="CP463" s="20">
        <f>Table1[[#This Row],[Check 4 Per Student Savings]]*CO463</f>
        <v>0</v>
      </c>
      <c r="CQ463" s="15">
        <f>IF(Table1[[#This Row],[Check 4 Status]]="Continued", Table1[[#This Row],[Check 4 Students Fall]], 0)</f>
        <v>0</v>
      </c>
      <c r="CR463" s="20">
        <f>Table1[[#This Row],[Check 4 Per Student Savings]]*CQ463</f>
        <v>0</v>
      </c>
      <c r="CS463" s="20"/>
      <c r="CT463" s="20">
        <f>Table1[[#This Row],[Check 4 Per Student Savings]]*CS463</f>
        <v>0</v>
      </c>
      <c r="CU463" s="89">
        <f t="shared" si="323"/>
        <v>0</v>
      </c>
      <c r="CV463" s="20">
        <f t="shared" si="324"/>
        <v>0</v>
      </c>
      <c r="CW463" s="20" t="s">
        <v>145</v>
      </c>
      <c r="CX463" s="15">
        <v>96</v>
      </c>
      <c r="CY463" s="15">
        <v>48</v>
      </c>
      <c r="CZ463" s="15">
        <v>96</v>
      </c>
      <c r="DA463" s="15">
        <f t="shared" si="325"/>
        <v>240</v>
      </c>
      <c r="DB463" s="20">
        <v>64</v>
      </c>
      <c r="DC463" s="20">
        <f t="shared" si="326"/>
        <v>15360</v>
      </c>
      <c r="DD463" t="s">
        <v>1602</v>
      </c>
      <c r="DE463" s="15">
        <v>0</v>
      </c>
      <c r="DF463" s="20">
        <f>Table1[[#This Row],[Check 5 Per Student Savings]]*DE463</f>
        <v>0</v>
      </c>
      <c r="DG463" s="15">
        <v>0</v>
      </c>
      <c r="DH463" s="20">
        <f>Table1[[#This Row],[Check 5 Per Student Savings]]*DG463</f>
        <v>0</v>
      </c>
      <c r="DI463" s="15">
        <f>IF(Table1[[#This Row],[Check 5 Status]]="Continued", Table1[[#This Row],[Check 5 Students Spring]], 0)</f>
        <v>96</v>
      </c>
      <c r="DJ463" s="20">
        <f>Table1[[#This Row],[Check 5 Per Student Savings]]*DI463</f>
        <v>6144</v>
      </c>
      <c r="DK463" s="15">
        <f t="shared" si="327"/>
        <v>96</v>
      </c>
      <c r="DL463" s="20">
        <f t="shared" si="328"/>
        <v>6144</v>
      </c>
      <c r="DM463" s="20" t="s">
        <v>156</v>
      </c>
      <c r="DN463" s="15">
        <v>96</v>
      </c>
      <c r="DO463" s="15">
        <v>48</v>
      </c>
      <c r="DP463" s="15">
        <v>96</v>
      </c>
      <c r="DQ463" s="15">
        <f t="shared" si="329"/>
        <v>240</v>
      </c>
      <c r="DR463" s="20">
        <v>64</v>
      </c>
      <c r="DS463" s="20">
        <f t="shared" si="330"/>
        <v>15360</v>
      </c>
      <c r="DT463" t="s">
        <v>1602</v>
      </c>
      <c r="DU463" s="15">
        <f>IF(Table1[[#This Row],[Check 6 Status]]="Continued", Table1[[#This Row],[Check 6 Students Summer]], 0)</f>
        <v>0</v>
      </c>
      <c r="DV463" s="20">
        <f>Table1[[#This Row],[Check 6 Per Student Savings]]*DU463</f>
        <v>0</v>
      </c>
      <c r="DW463" s="15">
        <f>IF(Table1[[#This Row],[Check 6 Status]]="Continued", Table1[[#This Row],[Check 6 Students Fall]], 0)</f>
        <v>0</v>
      </c>
      <c r="DX463" s="20">
        <f>Table1[[#This Row],[Check 6 Per Student Savings]]*DW463</f>
        <v>0</v>
      </c>
      <c r="DY463" s="15">
        <f>IF(Table1[[#This Row],[Check 6 Status]]="Continued", Table1[[#This Row],[Check 6 Students Spring]], 0)</f>
        <v>0</v>
      </c>
      <c r="DZ463" s="20">
        <f>Table1[[#This Row],[Check 6 Per Student Savings]]*DY463</f>
        <v>0</v>
      </c>
      <c r="EA463" s="15">
        <f t="shared" si="331"/>
        <v>0</v>
      </c>
      <c r="EB463" s="20">
        <f t="shared" si="332"/>
        <v>0</v>
      </c>
      <c r="EC463"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96</v>
      </c>
      <c r="ED463"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6144</v>
      </c>
      <c r="EE463" s="30">
        <f>Table1[[#This Row],[Grand Total Savings]]/Table1[[#This Row],[Total Award]]</f>
        <v>0.72282352941176475</v>
      </c>
      <c r="EG463" s="20"/>
      <c r="EH463" s="20"/>
      <c r="EI463" s="13"/>
      <c r="EJ463" s="13"/>
      <c r="EK463" s="13"/>
      <c r="EL463" s="13"/>
      <c r="EX463" s="15"/>
      <c r="EY463" s="20"/>
      <c r="EZ463" s="15"/>
      <c r="FA463" s="15"/>
      <c r="FB463" s="13"/>
      <c r="FC463" s="13"/>
      <c r="FD463" s="13"/>
      <c r="FE463" s="13"/>
    </row>
    <row r="464" spans="1:161" ht="16.5" thickTop="1" thickBot="1" x14ac:dyDescent="0.3">
      <c r="A464" s="116">
        <v>581</v>
      </c>
      <c r="B464" s="70" t="s">
        <v>1790</v>
      </c>
      <c r="C464" s="23" t="s">
        <v>1</v>
      </c>
      <c r="D464" s="13" t="s">
        <v>134</v>
      </c>
      <c r="E464" s="36" t="s">
        <v>226</v>
      </c>
      <c r="F464" s="108">
        <v>30000</v>
      </c>
      <c r="G464" t="s">
        <v>1602</v>
      </c>
      <c r="H464" s="28" t="s">
        <v>1819</v>
      </c>
      <c r="I464" s="28" t="s">
        <v>1820</v>
      </c>
      <c r="J464" s="28" t="s">
        <v>1821</v>
      </c>
      <c r="K464" s="28" t="s">
        <v>1822</v>
      </c>
      <c r="L464" s="28" t="s">
        <v>231</v>
      </c>
      <c r="M464" s="13" t="s">
        <v>1795</v>
      </c>
      <c r="N464" s="13" t="s">
        <v>1795</v>
      </c>
      <c r="O464" s="13" t="s">
        <v>1795</v>
      </c>
      <c r="P464" s="20">
        <v>20000</v>
      </c>
      <c r="Q464" s="79">
        <v>100</v>
      </c>
      <c r="R464" s="20">
        <v>200</v>
      </c>
      <c r="S464" s="15">
        <v>250</v>
      </c>
      <c r="T464" s="15">
        <v>250</v>
      </c>
      <c r="U464" s="15">
        <v>250</v>
      </c>
      <c r="V464" t="s">
        <v>1602</v>
      </c>
      <c r="W464" s="20"/>
      <c r="X464" s="20"/>
      <c r="Y464" s="20"/>
      <c r="Z464" s="20"/>
      <c r="AA464" s="15">
        <f t="shared" si="317"/>
        <v>250</v>
      </c>
      <c r="AB464" s="20"/>
      <c r="AC464" s="15"/>
      <c r="AD464" s="20">
        <f t="shared" si="335"/>
        <v>0</v>
      </c>
      <c r="AE464" s="15">
        <f>IF(Table1[[#This Row],[Sustainability Check 1 (2017-2018) Status]]="Continued", Table1[[#This Row],[Students Per Summer]], 0)</f>
        <v>0</v>
      </c>
      <c r="AF464" s="20">
        <f t="shared" si="336"/>
        <v>0</v>
      </c>
      <c r="AG464" s="15">
        <f>IF(Table1[[#This Row],[Sustainability Check 1 (2017-2018) Status]]="Continued", Table1[[#This Row],[Students Per Fall]], 0)</f>
        <v>0</v>
      </c>
      <c r="AH464" s="20">
        <f t="shared" si="337"/>
        <v>0</v>
      </c>
      <c r="AI464" s="15"/>
      <c r="AJ464" s="20">
        <f t="shared" si="338"/>
        <v>0</v>
      </c>
      <c r="AK464" s="15"/>
      <c r="AL464" s="20">
        <f t="shared" si="339"/>
        <v>0</v>
      </c>
      <c r="AM464" s="15"/>
      <c r="AN464" s="20"/>
      <c r="AO464" s="16"/>
      <c r="AP464" s="20"/>
      <c r="AQ464" s="16"/>
      <c r="AR464" s="20"/>
      <c r="AS464" s="16"/>
      <c r="AT464" s="20"/>
      <c r="AU464" s="16"/>
      <c r="AV464" s="20"/>
      <c r="AW464" s="16"/>
      <c r="AX464" s="20"/>
      <c r="AY464" s="16"/>
      <c r="AZ464" s="20"/>
      <c r="BA464" s="16"/>
      <c r="BD464" s="16"/>
      <c r="BG464" s="16">
        <f t="shared" si="318"/>
        <v>0</v>
      </c>
      <c r="BH464" s="20"/>
      <c r="BI464" s="20">
        <f>Table1[[#This Row],[Check 2 Students Total]]*Table1[[#This Row],[Summer 2018 Price Check]]</f>
        <v>0</v>
      </c>
      <c r="BJ464" s="16"/>
      <c r="BK464" s="20"/>
      <c r="BL464" s="16"/>
      <c r="BM464" s="20"/>
      <c r="BN464" s="15"/>
      <c r="BO464" s="20">
        <f>Table1[[#This Row],[Summer 2018 Price Check]]*Table1[[#This Row],[Spring 2019 Students]]</f>
        <v>0</v>
      </c>
      <c r="BP464" s="16">
        <f t="shared" si="319"/>
        <v>0</v>
      </c>
      <c r="BQ464" s="20">
        <f t="shared" si="320"/>
        <v>0</v>
      </c>
      <c r="BR464" s="20"/>
      <c r="BU464" s="15"/>
      <c r="BV464" s="15">
        <f t="shared" si="333"/>
        <v>100</v>
      </c>
      <c r="BW464" s="20"/>
      <c r="BX464" s="20">
        <f t="shared" si="334"/>
        <v>0</v>
      </c>
      <c r="BY464" s="20"/>
      <c r="BZ464" s="15">
        <f>IF(Table1[[#This Row],[Check 3 Status]]="Continued", Table1[[#This Row],[Check 3 Students Summer]], 0)</f>
        <v>0</v>
      </c>
      <c r="CA464" s="20">
        <f>Table1[[#This Row],[Check 3 Per Student Savings]]*BZ464</f>
        <v>0</v>
      </c>
      <c r="CB464" s="15">
        <f>IF(Table1[[#This Row],[Check 3 Status]]="Continued", Table1[[#This Row],[Check 3 Students Fall]], 0)</f>
        <v>0</v>
      </c>
      <c r="CC464" s="20">
        <f>Table1[[#This Row],[Check 3 Per Student Savings]]*CB464</f>
        <v>0</v>
      </c>
      <c r="CD464" s="15">
        <f>IF(Table1[[#This Row],[Check 3 Status]]="Continued", Table1[[#This Row],[Check 3 Students Spring]], 0)</f>
        <v>0</v>
      </c>
      <c r="CE464" s="20">
        <f>Table1[[#This Row],[Check 3 Per Student Savings]]*CD464</f>
        <v>0</v>
      </c>
      <c r="CF464" s="15">
        <f t="shared" si="340"/>
        <v>0</v>
      </c>
      <c r="CG464" s="20">
        <f t="shared" si="341"/>
        <v>0</v>
      </c>
      <c r="CH464" s="20"/>
      <c r="CI464" s="15"/>
      <c r="CJ464" s="15"/>
      <c r="CK464" s="15"/>
      <c r="CL464" s="15">
        <f t="shared" si="321"/>
        <v>0</v>
      </c>
      <c r="CM464" s="20"/>
      <c r="CN464" s="20">
        <f t="shared" si="322"/>
        <v>0</v>
      </c>
      <c r="CO464" s="15">
        <f>IF(Table1[[#This Row],[Check 3 Status]]="Continued", Table1[[#This Row],[Check 3 Students Summer]], 0)</f>
        <v>0</v>
      </c>
      <c r="CP464" s="20">
        <f>Table1[[#This Row],[Check 4 Per Student Savings]]*CO464</f>
        <v>0</v>
      </c>
      <c r="CQ464" s="15">
        <f>IF(Table1[[#This Row],[Check 4 Status]]="Continued", Table1[[#This Row],[Check 4 Students Fall]], 0)</f>
        <v>0</v>
      </c>
      <c r="CR464" s="20">
        <f>Table1[[#This Row],[Check 4 Per Student Savings]]*CQ464</f>
        <v>0</v>
      </c>
      <c r="CS464" s="20"/>
      <c r="CT464" s="20">
        <f>Table1[[#This Row],[Check 4 Per Student Savings]]*CS464</f>
        <v>0</v>
      </c>
      <c r="CU464" s="89">
        <f t="shared" si="323"/>
        <v>0</v>
      </c>
      <c r="CV464" s="20">
        <f t="shared" si="324"/>
        <v>0</v>
      </c>
      <c r="CW464" s="20" t="s">
        <v>145</v>
      </c>
      <c r="CX464" s="15">
        <v>250</v>
      </c>
      <c r="CY464" s="15">
        <v>250</v>
      </c>
      <c r="CZ464" s="15">
        <v>250</v>
      </c>
      <c r="DA464" s="15">
        <f t="shared" si="325"/>
        <v>750</v>
      </c>
      <c r="DB464" s="20">
        <v>200</v>
      </c>
      <c r="DC464" s="20">
        <f t="shared" si="326"/>
        <v>150000</v>
      </c>
      <c r="DD464" t="s">
        <v>1602</v>
      </c>
      <c r="DE464" s="15">
        <v>0</v>
      </c>
      <c r="DF464" s="20">
        <f>Table1[[#This Row],[Check 5 Per Student Savings]]*DE464</f>
        <v>0</v>
      </c>
      <c r="DG464" s="15">
        <v>0</v>
      </c>
      <c r="DH464" s="20">
        <f>Table1[[#This Row],[Check 5 Per Student Savings]]*DG464</f>
        <v>0</v>
      </c>
      <c r="DI464" s="15">
        <f>IF(Table1[[#This Row],[Check 5 Status]]="Continued", Table1[[#This Row],[Check 5 Students Spring]], 0)</f>
        <v>250</v>
      </c>
      <c r="DJ464" s="20">
        <f>Table1[[#This Row],[Check 5 Per Student Savings]]*DI464</f>
        <v>50000</v>
      </c>
      <c r="DK464" s="15">
        <f t="shared" si="327"/>
        <v>250</v>
      </c>
      <c r="DL464" s="20">
        <f t="shared" si="328"/>
        <v>50000</v>
      </c>
      <c r="DM464" s="20" t="s">
        <v>145</v>
      </c>
      <c r="DN464" s="15">
        <v>250</v>
      </c>
      <c r="DO464" s="15">
        <v>250</v>
      </c>
      <c r="DP464" s="15">
        <v>250</v>
      </c>
      <c r="DQ464" s="15">
        <f t="shared" si="329"/>
        <v>750</v>
      </c>
      <c r="DR464" s="20">
        <v>200</v>
      </c>
      <c r="DS464" s="20">
        <f t="shared" si="330"/>
        <v>150000</v>
      </c>
      <c r="DT464" t="s">
        <v>1602</v>
      </c>
      <c r="DU464" s="15">
        <f>IF(Table1[[#This Row],[Check 6 Status]]="Continued", Table1[[#This Row],[Check 6 Students Summer]], 0)</f>
        <v>250</v>
      </c>
      <c r="DV464" s="20">
        <f>Table1[[#This Row],[Check 6 Per Student Savings]]*DU464</f>
        <v>50000</v>
      </c>
      <c r="DW464" s="15">
        <f>IF(Table1[[#This Row],[Check 6 Status]]="Continued", Table1[[#This Row],[Check 6 Students Fall]], 0)</f>
        <v>250</v>
      </c>
      <c r="DX464" s="20">
        <f>Table1[[#This Row],[Check 6 Per Student Savings]]*DW464</f>
        <v>50000</v>
      </c>
      <c r="DY464" s="15">
        <f>IF(Table1[[#This Row],[Check 6 Status]]="Continued", Table1[[#This Row],[Check 6 Students Spring]], 0)</f>
        <v>250</v>
      </c>
      <c r="DZ464" s="20">
        <f>Table1[[#This Row],[Check 6 Per Student Savings]]*DY464</f>
        <v>50000</v>
      </c>
      <c r="EA464" s="15">
        <f t="shared" si="331"/>
        <v>750</v>
      </c>
      <c r="EB464" s="20">
        <f t="shared" si="332"/>
        <v>150000</v>
      </c>
      <c r="EC464"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1000</v>
      </c>
      <c r="ED464"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200000</v>
      </c>
      <c r="EE464" s="30">
        <f>Table1[[#This Row],[Grand Total Savings]]/Table1[[#This Row],[Total Award]]</f>
        <v>6.666666666666667</v>
      </c>
      <c r="EG464" s="20"/>
      <c r="EH464" s="20"/>
      <c r="EI464" s="13"/>
      <c r="EJ464" s="13"/>
      <c r="EK464" s="13"/>
      <c r="EL464" s="13"/>
      <c r="EX464" s="15"/>
      <c r="EY464" s="20"/>
      <c r="EZ464" s="15"/>
      <c r="FA464" s="15"/>
      <c r="FB464" s="13"/>
      <c r="FC464" s="13"/>
      <c r="FD464" s="13"/>
      <c r="FE464" s="13"/>
    </row>
    <row r="465" spans="1:161" ht="16.5" thickTop="1" thickBot="1" x14ac:dyDescent="0.3">
      <c r="A465" s="116">
        <v>582</v>
      </c>
      <c r="B465" s="70" t="s">
        <v>1790</v>
      </c>
      <c r="C465" s="23" t="s">
        <v>1</v>
      </c>
      <c r="D465" s="13" t="s">
        <v>134</v>
      </c>
      <c r="E465" s="36" t="s">
        <v>249</v>
      </c>
      <c r="F465" s="108">
        <v>5000</v>
      </c>
      <c r="G465" t="s">
        <v>1602</v>
      </c>
      <c r="H465" s="28" t="s">
        <v>1823</v>
      </c>
      <c r="I465" s="28" t="s">
        <v>1824</v>
      </c>
      <c r="J465" s="28" t="s">
        <v>1825</v>
      </c>
      <c r="K465" s="28" t="s">
        <v>1826</v>
      </c>
      <c r="L465" s="28" t="s">
        <v>596</v>
      </c>
      <c r="M465" s="13" t="s">
        <v>1795</v>
      </c>
      <c r="N465" s="13" t="s">
        <v>1795</v>
      </c>
      <c r="O465" s="13" t="s">
        <v>1795</v>
      </c>
      <c r="P465" s="20">
        <v>145410</v>
      </c>
      <c r="Q465" s="79">
        <v>1110</v>
      </c>
      <c r="R465" s="20">
        <v>131</v>
      </c>
      <c r="S465" s="15">
        <v>450</v>
      </c>
      <c r="T465" s="15">
        <v>210</v>
      </c>
      <c r="U465" s="15">
        <v>450</v>
      </c>
      <c r="V465" t="s">
        <v>1602</v>
      </c>
      <c r="W465" s="20"/>
      <c r="X465" s="20"/>
      <c r="Y465" s="20"/>
      <c r="Z465" s="20"/>
      <c r="AA465" s="15">
        <f t="shared" si="317"/>
        <v>450</v>
      </c>
      <c r="AB465" s="20"/>
      <c r="AC465" s="15"/>
      <c r="AD465" s="20">
        <f t="shared" si="335"/>
        <v>0</v>
      </c>
      <c r="AE465" s="15">
        <f>IF(Table1[[#This Row],[Sustainability Check 1 (2017-2018) Status]]="Continued", Table1[[#This Row],[Students Per Summer]], 0)</f>
        <v>0</v>
      </c>
      <c r="AF465" s="20">
        <f t="shared" si="336"/>
        <v>0</v>
      </c>
      <c r="AG465" s="15">
        <f>IF(Table1[[#This Row],[Sustainability Check 1 (2017-2018) Status]]="Continued", Table1[[#This Row],[Students Per Fall]], 0)</f>
        <v>0</v>
      </c>
      <c r="AH465" s="20">
        <f t="shared" si="337"/>
        <v>0</v>
      </c>
      <c r="AI465" s="15"/>
      <c r="AJ465" s="20">
        <f t="shared" si="338"/>
        <v>0</v>
      </c>
      <c r="AK465" s="15"/>
      <c r="AL465" s="20">
        <f t="shared" si="339"/>
        <v>0</v>
      </c>
      <c r="AM465" s="15"/>
      <c r="AN465" s="20"/>
      <c r="AO465" s="16"/>
      <c r="AP465" s="20"/>
      <c r="AQ465" s="16"/>
      <c r="AR465" s="20"/>
      <c r="AS465" s="16"/>
      <c r="AT465" s="20"/>
      <c r="AU465" s="16"/>
      <c r="AV465" s="20"/>
      <c r="AW465" s="16"/>
      <c r="AX465" s="20"/>
      <c r="AY465" s="16"/>
      <c r="AZ465" s="20"/>
      <c r="BA465" s="16"/>
      <c r="BD465" s="16"/>
      <c r="BG465" s="16">
        <f t="shared" si="318"/>
        <v>0</v>
      </c>
      <c r="BH465" s="20"/>
      <c r="BI465" s="20">
        <f>Table1[[#This Row],[Check 2 Students Total]]*Table1[[#This Row],[Summer 2018 Price Check]]</f>
        <v>0</v>
      </c>
      <c r="BJ465" s="16"/>
      <c r="BK465" s="20"/>
      <c r="BL465" s="16"/>
      <c r="BM465" s="20"/>
      <c r="BN465" s="15"/>
      <c r="BO465" s="20">
        <f>Table1[[#This Row],[Summer 2018 Price Check]]*Table1[[#This Row],[Spring 2019 Students]]</f>
        <v>0</v>
      </c>
      <c r="BP465" s="16">
        <f t="shared" si="319"/>
        <v>0</v>
      </c>
      <c r="BQ465" s="20">
        <f t="shared" si="320"/>
        <v>0</v>
      </c>
      <c r="BR465" s="20"/>
      <c r="BU465" s="15"/>
      <c r="BV465" s="15">
        <f t="shared" si="333"/>
        <v>1110</v>
      </c>
      <c r="BW465" s="20"/>
      <c r="BX465" s="20">
        <f t="shared" si="334"/>
        <v>0</v>
      </c>
      <c r="BY465" s="20"/>
      <c r="BZ465" s="15">
        <f>IF(Table1[[#This Row],[Check 3 Status]]="Continued", Table1[[#This Row],[Check 3 Students Summer]], 0)</f>
        <v>0</v>
      </c>
      <c r="CA465" s="20">
        <f>Table1[[#This Row],[Check 3 Per Student Savings]]*BZ465</f>
        <v>0</v>
      </c>
      <c r="CB465" s="15">
        <f>IF(Table1[[#This Row],[Check 3 Status]]="Continued", Table1[[#This Row],[Check 3 Students Fall]], 0)</f>
        <v>0</v>
      </c>
      <c r="CC465" s="20">
        <f>Table1[[#This Row],[Check 3 Per Student Savings]]*CB465</f>
        <v>0</v>
      </c>
      <c r="CD465" s="15">
        <f>IF(Table1[[#This Row],[Check 3 Status]]="Continued", Table1[[#This Row],[Check 3 Students Spring]], 0)</f>
        <v>0</v>
      </c>
      <c r="CE465" s="20">
        <f>Table1[[#This Row],[Check 3 Per Student Savings]]*CD465</f>
        <v>0</v>
      </c>
      <c r="CF465" s="15">
        <f t="shared" si="340"/>
        <v>0</v>
      </c>
      <c r="CG465" s="20">
        <f t="shared" si="341"/>
        <v>0</v>
      </c>
      <c r="CH465" s="20"/>
      <c r="CI465" s="15"/>
      <c r="CJ465" s="15"/>
      <c r="CK465" s="15"/>
      <c r="CL465" s="15">
        <f t="shared" si="321"/>
        <v>0</v>
      </c>
      <c r="CM465" s="20"/>
      <c r="CN465" s="20">
        <f t="shared" si="322"/>
        <v>0</v>
      </c>
      <c r="CO465" s="15">
        <f>IF(Table1[[#This Row],[Check 3 Status]]="Continued", Table1[[#This Row],[Check 3 Students Summer]], 0)</f>
        <v>0</v>
      </c>
      <c r="CP465" s="20">
        <f>Table1[[#This Row],[Check 4 Per Student Savings]]*CO465</f>
        <v>0</v>
      </c>
      <c r="CQ465" s="15">
        <f>IF(Table1[[#This Row],[Check 4 Status]]="Continued", Table1[[#This Row],[Check 4 Students Fall]], 0)</f>
        <v>0</v>
      </c>
      <c r="CR465" s="20">
        <f>Table1[[#This Row],[Check 4 Per Student Savings]]*CQ465</f>
        <v>0</v>
      </c>
      <c r="CS465" s="20"/>
      <c r="CT465" s="20">
        <f>Table1[[#This Row],[Check 4 Per Student Savings]]*CS465</f>
        <v>0</v>
      </c>
      <c r="CU465" s="89">
        <f t="shared" si="323"/>
        <v>0</v>
      </c>
      <c r="CV465" s="20">
        <f t="shared" si="324"/>
        <v>0</v>
      </c>
      <c r="CW465" s="20" t="s">
        <v>145</v>
      </c>
      <c r="CX465" s="15">
        <v>450</v>
      </c>
      <c r="CY465" s="15">
        <v>210</v>
      </c>
      <c r="CZ465" s="15">
        <v>450</v>
      </c>
      <c r="DA465" s="15">
        <f t="shared" si="325"/>
        <v>1110</v>
      </c>
      <c r="DB465" s="20">
        <v>131</v>
      </c>
      <c r="DC465" s="20">
        <f t="shared" si="326"/>
        <v>145410</v>
      </c>
      <c r="DD465" t="s">
        <v>1602</v>
      </c>
      <c r="DE465" s="15">
        <v>0</v>
      </c>
      <c r="DF465" s="20">
        <f>Table1[[#This Row],[Check 5 Per Student Savings]]*DE465</f>
        <v>0</v>
      </c>
      <c r="DG465" s="15">
        <v>0</v>
      </c>
      <c r="DH465" s="20">
        <f>Table1[[#This Row],[Check 5 Per Student Savings]]*DG465</f>
        <v>0</v>
      </c>
      <c r="DI465" s="15">
        <f>IF(Table1[[#This Row],[Check 5 Status]]="Continued", Table1[[#This Row],[Check 5 Students Spring]], 0)</f>
        <v>450</v>
      </c>
      <c r="DJ465" s="20">
        <f>Table1[[#This Row],[Check 5 Per Student Savings]]*DI465</f>
        <v>58950</v>
      </c>
      <c r="DK465" s="15">
        <f t="shared" si="327"/>
        <v>450</v>
      </c>
      <c r="DL465" s="20">
        <f t="shared" si="328"/>
        <v>58950</v>
      </c>
      <c r="DM465" s="20" t="s">
        <v>145</v>
      </c>
      <c r="DN465" s="15">
        <v>450</v>
      </c>
      <c r="DO465" s="15">
        <v>210</v>
      </c>
      <c r="DP465" s="15">
        <v>450</v>
      </c>
      <c r="DQ465" s="15">
        <f t="shared" si="329"/>
        <v>1110</v>
      </c>
      <c r="DR465" s="20">
        <v>131</v>
      </c>
      <c r="DS465" s="20">
        <f t="shared" si="330"/>
        <v>145410</v>
      </c>
      <c r="DT465" t="s">
        <v>1602</v>
      </c>
      <c r="DU465" s="15">
        <f>IF(Table1[[#This Row],[Check 6 Status]]="Continued", Table1[[#This Row],[Check 6 Students Summer]], 0)</f>
        <v>450</v>
      </c>
      <c r="DV465" s="20">
        <f>Table1[[#This Row],[Check 6 Per Student Savings]]*DU465</f>
        <v>58950</v>
      </c>
      <c r="DW465" s="15">
        <f>IF(Table1[[#This Row],[Check 6 Status]]="Continued", Table1[[#This Row],[Check 6 Students Fall]], 0)</f>
        <v>210</v>
      </c>
      <c r="DX465" s="20">
        <f>Table1[[#This Row],[Check 6 Per Student Savings]]*DW465</f>
        <v>27510</v>
      </c>
      <c r="DY465" s="15">
        <f>IF(Table1[[#This Row],[Check 6 Status]]="Continued", Table1[[#This Row],[Check 6 Students Spring]], 0)</f>
        <v>450</v>
      </c>
      <c r="DZ465" s="20">
        <f>Table1[[#This Row],[Check 6 Per Student Savings]]*DY465</f>
        <v>58950</v>
      </c>
      <c r="EA465" s="15">
        <f t="shared" si="331"/>
        <v>1110</v>
      </c>
      <c r="EB465" s="20">
        <f t="shared" si="332"/>
        <v>145410</v>
      </c>
      <c r="EC465"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1560</v>
      </c>
      <c r="ED465"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204360</v>
      </c>
      <c r="EE465" s="30">
        <f>Table1[[#This Row],[Grand Total Savings]]/Table1[[#This Row],[Total Award]]</f>
        <v>40.872</v>
      </c>
      <c r="EG465" s="20"/>
      <c r="EH465" s="20"/>
      <c r="EI465" s="13"/>
      <c r="EJ465" s="13"/>
      <c r="EK465" s="13"/>
      <c r="EL465" s="13"/>
      <c r="EX465" s="15"/>
      <c r="EY465" s="20"/>
      <c r="EZ465" s="15"/>
      <c r="FA465" s="15"/>
      <c r="FB465" s="13"/>
      <c r="FC465" s="13"/>
      <c r="FD465" s="13"/>
      <c r="FE465" s="13"/>
    </row>
    <row r="466" spans="1:161" ht="16.5" thickTop="1" thickBot="1" x14ac:dyDescent="0.3">
      <c r="A466" s="116">
        <v>583</v>
      </c>
      <c r="B466" s="70" t="s">
        <v>1790</v>
      </c>
      <c r="C466" s="23" t="s">
        <v>1</v>
      </c>
      <c r="D466" s="13" t="s">
        <v>134</v>
      </c>
      <c r="E466" s="36" t="s">
        <v>190</v>
      </c>
      <c r="F466" s="108">
        <v>6000</v>
      </c>
      <c r="G466" t="s">
        <v>1602</v>
      </c>
      <c r="H466" s="28" t="s">
        <v>1827</v>
      </c>
      <c r="I466" s="28" t="s">
        <v>1828</v>
      </c>
      <c r="J466" s="28" t="s">
        <v>1829</v>
      </c>
      <c r="K466" s="28" t="s">
        <v>1830</v>
      </c>
      <c r="L466" s="28" t="s">
        <v>188</v>
      </c>
      <c r="M466" s="13" t="s">
        <v>1795</v>
      </c>
      <c r="N466" s="13" t="s">
        <v>1795</v>
      </c>
      <c r="O466" s="13" t="s">
        <v>1795</v>
      </c>
      <c r="P466" s="20">
        <v>21000</v>
      </c>
      <c r="Q466" s="79">
        <v>120</v>
      </c>
      <c r="R466" s="20">
        <v>175</v>
      </c>
      <c r="S466" s="15">
        <v>60</v>
      </c>
      <c r="T466" s="15">
        <v>0</v>
      </c>
      <c r="U466" s="15">
        <v>60</v>
      </c>
      <c r="V466" t="s">
        <v>1602</v>
      </c>
      <c r="W466" s="20"/>
      <c r="X466" s="20"/>
      <c r="Y466" s="20"/>
      <c r="Z466" s="20"/>
      <c r="AA466" s="15">
        <f t="shared" si="317"/>
        <v>60</v>
      </c>
      <c r="AB466" s="20"/>
      <c r="AC466" s="15"/>
      <c r="AD466" s="20">
        <f t="shared" si="335"/>
        <v>0</v>
      </c>
      <c r="AE466" s="15">
        <f>IF(Table1[[#This Row],[Sustainability Check 1 (2017-2018) Status]]="Continued", Table1[[#This Row],[Students Per Summer]], 0)</f>
        <v>0</v>
      </c>
      <c r="AF466" s="20">
        <f t="shared" si="336"/>
        <v>0</v>
      </c>
      <c r="AG466" s="15">
        <f>IF(Table1[[#This Row],[Sustainability Check 1 (2017-2018) Status]]="Continued", Table1[[#This Row],[Students Per Fall]], 0)</f>
        <v>0</v>
      </c>
      <c r="AH466" s="20">
        <f t="shared" si="337"/>
        <v>0</v>
      </c>
      <c r="AI466" s="15"/>
      <c r="AJ466" s="20">
        <f t="shared" si="338"/>
        <v>0</v>
      </c>
      <c r="AK466" s="15"/>
      <c r="AL466" s="20">
        <f t="shared" si="339"/>
        <v>0</v>
      </c>
      <c r="AM466" s="15"/>
      <c r="AN466" s="20"/>
      <c r="AO466" s="16"/>
      <c r="AP466" s="20"/>
      <c r="AQ466" s="16"/>
      <c r="AR466" s="20"/>
      <c r="AS466" s="16"/>
      <c r="AT466" s="20"/>
      <c r="AU466" s="16"/>
      <c r="AV466" s="20"/>
      <c r="AW466" s="16"/>
      <c r="AX466" s="20"/>
      <c r="AY466" s="16"/>
      <c r="AZ466" s="20"/>
      <c r="BA466" s="16"/>
      <c r="BD466" s="16"/>
      <c r="BG466" s="16">
        <f t="shared" si="318"/>
        <v>0</v>
      </c>
      <c r="BH466" s="20"/>
      <c r="BI466" s="20">
        <f>Table1[[#This Row],[Check 2 Students Total]]*Table1[[#This Row],[Summer 2018 Price Check]]</f>
        <v>0</v>
      </c>
      <c r="BJ466" s="16"/>
      <c r="BK466" s="20"/>
      <c r="BL466" s="16"/>
      <c r="BM466" s="20"/>
      <c r="BN466" s="15"/>
      <c r="BO466" s="20">
        <f>Table1[[#This Row],[Summer 2018 Price Check]]*Table1[[#This Row],[Spring 2019 Students]]</f>
        <v>0</v>
      </c>
      <c r="BP466" s="16">
        <f t="shared" si="319"/>
        <v>0</v>
      </c>
      <c r="BQ466" s="20">
        <f t="shared" si="320"/>
        <v>0</v>
      </c>
      <c r="BR466" s="20"/>
      <c r="BU466" s="15"/>
      <c r="BV466" s="15">
        <f t="shared" si="333"/>
        <v>120</v>
      </c>
      <c r="BW466" s="20"/>
      <c r="BX466" s="20">
        <f t="shared" si="334"/>
        <v>0</v>
      </c>
      <c r="BY466" s="20"/>
      <c r="BZ466" s="15">
        <f>IF(Table1[[#This Row],[Check 3 Status]]="Continued", Table1[[#This Row],[Check 3 Students Summer]], 0)</f>
        <v>0</v>
      </c>
      <c r="CA466" s="20">
        <f>Table1[[#This Row],[Check 3 Per Student Savings]]*BZ466</f>
        <v>0</v>
      </c>
      <c r="CB466" s="15">
        <f>IF(Table1[[#This Row],[Check 3 Status]]="Continued", Table1[[#This Row],[Check 3 Students Fall]], 0)</f>
        <v>0</v>
      </c>
      <c r="CC466" s="20">
        <f>Table1[[#This Row],[Check 3 Per Student Savings]]*CB466</f>
        <v>0</v>
      </c>
      <c r="CD466" s="15">
        <f>IF(Table1[[#This Row],[Check 3 Status]]="Continued", Table1[[#This Row],[Check 3 Students Spring]], 0)</f>
        <v>0</v>
      </c>
      <c r="CE466" s="20">
        <f>Table1[[#This Row],[Check 3 Per Student Savings]]*CD466</f>
        <v>0</v>
      </c>
      <c r="CF466" s="15">
        <f t="shared" si="340"/>
        <v>0</v>
      </c>
      <c r="CG466" s="20">
        <f t="shared" si="341"/>
        <v>0</v>
      </c>
      <c r="CH466" s="20"/>
      <c r="CI466" s="15"/>
      <c r="CJ466" s="15"/>
      <c r="CK466" s="15"/>
      <c r="CL466" s="15">
        <f t="shared" si="321"/>
        <v>0</v>
      </c>
      <c r="CM466" s="20"/>
      <c r="CN466" s="20">
        <f t="shared" si="322"/>
        <v>0</v>
      </c>
      <c r="CO466" s="15">
        <f>IF(Table1[[#This Row],[Check 3 Status]]="Continued", Table1[[#This Row],[Check 3 Students Summer]], 0)</f>
        <v>0</v>
      </c>
      <c r="CP466" s="20">
        <f>Table1[[#This Row],[Check 4 Per Student Savings]]*CO466</f>
        <v>0</v>
      </c>
      <c r="CQ466" s="15">
        <f>IF(Table1[[#This Row],[Check 4 Status]]="Continued", Table1[[#This Row],[Check 4 Students Fall]], 0)</f>
        <v>0</v>
      </c>
      <c r="CR466" s="20">
        <f>Table1[[#This Row],[Check 4 Per Student Savings]]*CQ466</f>
        <v>0</v>
      </c>
      <c r="CS466" s="20"/>
      <c r="CT466" s="20">
        <f>Table1[[#This Row],[Check 4 Per Student Savings]]*CS466</f>
        <v>0</v>
      </c>
      <c r="CU466" s="89">
        <f t="shared" si="323"/>
        <v>0</v>
      </c>
      <c r="CV466" s="20">
        <f t="shared" si="324"/>
        <v>0</v>
      </c>
      <c r="CW466" s="20" t="s">
        <v>145</v>
      </c>
      <c r="CX466" s="15">
        <v>60</v>
      </c>
      <c r="CY466" s="15">
        <v>0</v>
      </c>
      <c r="CZ466" s="15">
        <v>60</v>
      </c>
      <c r="DA466" s="15">
        <f t="shared" si="325"/>
        <v>120</v>
      </c>
      <c r="DB466" s="20">
        <v>175</v>
      </c>
      <c r="DC466" s="20">
        <f t="shared" si="326"/>
        <v>21000</v>
      </c>
      <c r="DD466" t="s">
        <v>1602</v>
      </c>
      <c r="DE466" s="15">
        <v>0</v>
      </c>
      <c r="DF466" s="20">
        <f>Table1[[#This Row],[Check 5 Per Student Savings]]*DE466</f>
        <v>0</v>
      </c>
      <c r="DG466" s="15">
        <v>0</v>
      </c>
      <c r="DH466" s="20">
        <f>Table1[[#This Row],[Check 5 Per Student Savings]]*DG466</f>
        <v>0</v>
      </c>
      <c r="DI466" s="15">
        <f>IF(Table1[[#This Row],[Check 5 Status]]="Continued", Table1[[#This Row],[Check 5 Students Spring]], 0)</f>
        <v>60</v>
      </c>
      <c r="DJ466" s="20">
        <f>Table1[[#This Row],[Check 5 Per Student Savings]]*DI466</f>
        <v>10500</v>
      </c>
      <c r="DK466" s="15">
        <f t="shared" si="327"/>
        <v>60</v>
      </c>
      <c r="DL466" s="20">
        <f t="shared" si="328"/>
        <v>10500</v>
      </c>
      <c r="DM466" s="20" t="s">
        <v>145</v>
      </c>
      <c r="DN466" s="15">
        <v>60</v>
      </c>
      <c r="DO466" s="15">
        <v>0</v>
      </c>
      <c r="DP466" s="15">
        <v>60</v>
      </c>
      <c r="DQ466" s="15">
        <f t="shared" si="329"/>
        <v>120</v>
      </c>
      <c r="DR466" s="20">
        <v>175</v>
      </c>
      <c r="DS466" s="20">
        <f t="shared" si="330"/>
        <v>21000</v>
      </c>
      <c r="DT466" t="s">
        <v>1602</v>
      </c>
      <c r="DU466" s="15">
        <f>IF(Table1[[#This Row],[Check 6 Status]]="Continued", Table1[[#This Row],[Check 6 Students Summer]], 0)</f>
        <v>60</v>
      </c>
      <c r="DV466" s="20">
        <f>Table1[[#This Row],[Check 6 Per Student Savings]]*DU466</f>
        <v>10500</v>
      </c>
      <c r="DW466" s="15">
        <f>IF(Table1[[#This Row],[Check 6 Status]]="Continued", Table1[[#This Row],[Check 6 Students Fall]], 0)</f>
        <v>0</v>
      </c>
      <c r="DX466" s="20">
        <f>Table1[[#This Row],[Check 6 Per Student Savings]]*DW466</f>
        <v>0</v>
      </c>
      <c r="DY466" s="15">
        <f>IF(Table1[[#This Row],[Check 6 Status]]="Continued", Table1[[#This Row],[Check 6 Students Spring]], 0)</f>
        <v>60</v>
      </c>
      <c r="DZ466" s="20">
        <f>Table1[[#This Row],[Check 6 Per Student Savings]]*DY466</f>
        <v>10500</v>
      </c>
      <c r="EA466" s="15">
        <f t="shared" si="331"/>
        <v>120</v>
      </c>
      <c r="EB466" s="20">
        <f t="shared" si="332"/>
        <v>21000</v>
      </c>
      <c r="EC466"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180</v>
      </c>
      <c r="ED466"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31500</v>
      </c>
      <c r="EE466" s="30">
        <f>Table1[[#This Row],[Grand Total Savings]]/Table1[[#This Row],[Total Award]]</f>
        <v>5.25</v>
      </c>
      <c r="EG466" s="20"/>
      <c r="EH466" s="20"/>
      <c r="EI466" s="13"/>
      <c r="EJ466" s="13"/>
      <c r="EK466" s="13"/>
      <c r="EL466" s="13"/>
      <c r="EX466" s="15"/>
      <c r="EY466" s="20"/>
      <c r="EZ466" s="15"/>
      <c r="FA466" s="15"/>
      <c r="FB466" s="13"/>
      <c r="FC466" s="13"/>
      <c r="FD466" s="13"/>
      <c r="FE466" s="13"/>
    </row>
    <row r="467" spans="1:161" ht="16.5" thickTop="1" thickBot="1" x14ac:dyDescent="0.3">
      <c r="A467" s="116">
        <v>585</v>
      </c>
      <c r="B467" s="70" t="s">
        <v>1790</v>
      </c>
      <c r="C467" s="23" t="s">
        <v>1</v>
      </c>
      <c r="D467" s="13" t="s">
        <v>134</v>
      </c>
      <c r="E467" s="36" t="s">
        <v>183</v>
      </c>
      <c r="F467" s="108">
        <v>29000</v>
      </c>
      <c r="G467" t="s">
        <v>1602</v>
      </c>
      <c r="H467" s="28" t="s">
        <v>1831</v>
      </c>
      <c r="I467" s="28" t="s">
        <v>1832</v>
      </c>
      <c r="J467" s="28" t="s">
        <v>1071</v>
      </c>
      <c r="K467" s="28" t="s">
        <v>723</v>
      </c>
      <c r="L467" s="28" t="s">
        <v>317</v>
      </c>
      <c r="M467" s="13" t="s">
        <v>1795</v>
      </c>
      <c r="N467" s="13" t="s">
        <v>1795</v>
      </c>
      <c r="O467" s="13" t="s">
        <v>1795</v>
      </c>
      <c r="P467" s="20">
        <v>190125</v>
      </c>
      <c r="Q467" s="79">
        <v>2600</v>
      </c>
      <c r="R467" s="20">
        <v>75</v>
      </c>
      <c r="S467" s="15">
        <v>1070</v>
      </c>
      <c r="T467" s="15">
        <v>315</v>
      </c>
      <c r="U467" s="15">
        <v>1150</v>
      </c>
      <c r="V467" t="s">
        <v>1602</v>
      </c>
      <c r="W467" s="20"/>
      <c r="X467" s="20"/>
      <c r="Y467" s="20"/>
      <c r="Z467" s="20"/>
      <c r="AA467" s="15">
        <f t="shared" si="317"/>
        <v>1150</v>
      </c>
      <c r="AB467" s="20"/>
      <c r="AC467" s="15"/>
      <c r="AD467" s="20">
        <f t="shared" si="335"/>
        <v>0</v>
      </c>
      <c r="AE467" s="15">
        <f>IF(Table1[[#This Row],[Sustainability Check 1 (2017-2018) Status]]="Continued", Table1[[#This Row],[Students Per Summer]], 0)</f>
        <v>0</v>
      </c>
      <c r="AF467" s="20">
        <f t="shared" si="336"/>
        <v>0</v>
      </c>
      <c r="AG467" s="15">
        <f>IF(Table1[[#This Row],[Sustainability Check 1 (2017-2018) Status]]="Continued", Table1[[#This Row],[Students Per Fall]], 0)</f>
        <v>0</v>
      </c>
      <c r="AH467" s="20">
        <f t="shared" si="337"/>
        <v>0</v>
      </c>
      <c r="AI467" s="15"/>
      <c r="AJ467" s="20">
        <f t="shared" si="338"/>
        <v>0</v>
      </c>
      <c r="AK467" s="15"/>
      <c r="AL467" s="20">
        <f t="shared" si="339"/>
        <v>0</v>
      </c>
      <c r="AM467" s="15"/>
      <c r="AN467" s="20"/>
      <c r="AO467" s="16"/>
      <c r="AP467" s="20"/>
      <c r="AQ467" s="16"/>
      <c r="AR467" s="20"/>
      <c r="AS467" s="16"/>
      <c r="AT467" s="20"/>
      <c r="AU467" s="16"/>
      <c r="AV467" s="20"/>
      <c r="AW467" s="16"/>
      <c r="AX467" s="20"/>
      <c r="AY467" s="16"/>
      <c r="AZ467" s="20"/>
      <c r="BA467" s="16"/>
      <c r="BD467" s="16"/>
      <c r="BG467" s="16">
        <f t="shared" si="318"/>
        <v>0</v>
      </c>
      <c r="BH467" s="20"/>
      <c r="BI467" s="20">
        <f>Table1[[#This Row],[Check 2 Students Total]]*Table1[[#This Row],[Summer 2018 Price Check]]</f>
        <v>0</v>
      </c>
      <c r="BJ467" s="16"/>
      <c r="BK467" s="20"/>
      <c r="BL467" s="16"/>
      <c r="BM467" s="20"/>
      <c r="BN467" s="15"/>
      <c r="BO467" s="20">
        <f>Table1[[#This Row],[Summer 2018 Price Check]]*Table1[[#This Row],[Spring 2019 Students]]</f>
        <v>0</v>
      </c>
      <c r="BP467" s="16">
        <f t="shared" si="319"/>
        <v>0</v>
      </c>
      <c r="BQ467" s="20">
        <f t="shared" si="320"/>
        <v>0</v>
      </c>
      <c r="BR467" s="20"/>
      <c r="BU467" s="15"/>
      <c r="BV467" s="15">
        <f t="shared" si="333"/>
        <v>2600</v>
      </c>
      <c r="BW467" s="20"/>
      <c r="BX467" s="20">
        <f t="shared" si="334"/>
        <v>0</v>
      </c>
      <c r="BY467" s="20"/>
      <c r="BZ467" s="15">
        <f>IF(Table1[[#This Row],[Check 3 Status]]="Continued", Table1[[#This Row],[Check 3 Students Summer]], 0)</f>
        <v>0</v>
      </c>
      <c r="CA467" s="20">
        <f>Table1[[#This Row],[Check 3 Per Student Savings]]*BZ467</f>
        <v>0</v>
      </c>
      <c r="CB467" s="15">
        <f>IF(Table1[[#This Row],[Check 3 Status]]="Continued", Table1[[#This Row],[Check 3 Students Fall]], 0)</f>
        <v>0</v>
      </c>
      <c r="CC467" s="20">
        <f>Table1[[#This Row],[Check 3 Per Student Savings]]*CB467</f>
        <v>0</v>
      </c>
      <c r="CD467" s="15">
        <f>IF(Table1[[#This Row],[Check 3 Status]]="Continued", Table1[[#This Row],[Check 3 Students Spring]], 0)</f>
        <v>0</v>
      </c>
      <c r="CE467" s="20">
        <f>Table1[[#This Row],[Check 3 Per Student Savings]]*CD467</f>
        <v>0</v>
      </c>
      <c r="CF467" s="15">
        <f t="shared" si="340"/>
        <v>0</v>
      </c>
      <c r="CG467" s="20">
        <f t="shared" si="341"/>
        <v>0</v>
      </c>
      <c r="CH467" s="20"/>
      <c r="CI467" s="15"/>
      <c r="CJ467" s="15"/>
      <c r="CK467" s="15"/>
      <c r="CL467" s="15">
        <f t="shared" si="321"/>
        <v>0</v>
      </c>
      <c r="CM467" s="20"/>
      <c r="CN467" s="20">
        <f t="shared" si="322"/>
        <v>0</v>
      </c>
      <c r="CO467" s="15">
        <f>IF(Table1[[#This Row],[Check 3 Status]]="Continued", Table1[[#This Row],[Check 3 Students Summer]], 0)</f>
        <v>0</v>
      </c>
      <c r="CP467" s="20">
        <f>Table1[[#This Row],[Check 4 Per Student Savings]]*CO467</f>
        <v>0</v>
      </c>
      <c r="CQ467" s="15">
        <f>IF(Table1[[#This Row],[Check 4 Status]]="Continued", Table1[[#This Row],[Check 4 Students Fall]], 0)</f>
        <v>0</v>
      </c>
      <c r="CR467" s="20">
        <f>Table1[[#This Row],[Check 4 Per Student Savings]]*CQ467</f>
        <v>0</v>
      </c>
      <c r="CS467" s="20"/>
      <c r="CT467" s="20">
        <f>Table1[[#This Row],[Check 4 Per Student Savings]]*CS467</f>
        <v>0</v>
      </c>
      <c r="CU467" s="89">
        <f t="shared" si="323"/>
        <v>0</v>
      </c>
      <c r="CV467" s="20">
        <f t="shared" si="324"/>
        <v>0</v>
      </c>
      <c r="CW467" s="20" t="s">
        <v>145</v>
      </c>
      <c r="CX467" s="15">
        <v>1070</v>
      </c>
      <c r="CY467" s="15">
        <v>315</v>
      </c>
      <c r="CZ467" s="15">
        <v>1150</v>
      </c>
      <c r="DA467" s="15">
        <f t="shared" si="325"/>
        <v>2535</v>
      </c>
      <c r="DB467" s="20">
        <v>75</v>
      </c>
      <c r="DC467" s="20">
        <f t="shared" si="326"/>
        <v>190125</v>
      </c>
      <c r="DD467" t="s">
        <v>1602</v>
      </c>
      <c r="DE467" s="15">
        <v>0</v>
      </c>
      <c r="DF467" s="20">
        <f>Table1[[#This Row],[Check 5 Per Student Savings]]*DE467</f>
        <v>0</v>
      </c>
      <c r="DG467" s="15">
        <v>0</v>
      </c>
      <c r="DH467" s="20">
        <f>Table1[[#This Row],[Check 5 Per Student Savings]]*DG467</f>
        <v>0</v>
      </c>
      <c r="DI467" s="15">
        <f>IF(Table1[[#This Row],[Check 5 Status]]="Continued", Table1[[#This Row],[Check 5 Students Spring]], 0)</f>
        <v>1150</v>
      </c>
      <c r="DJ467" s="20">
        <f>Table1[[#This Row],[Check 5 Per Student Savings]]*DI467</f>
        <v>86250</v>
      </c>
      <c r="DK467" s="15">
        <f t="shared" si="327"/>
        <v>1150</v>
      </c>
      <c r="DL467" s="20">
        <f t="shared" si="328"/>
        <v>86250</v>
      </c>
      <c r="DM467" s="20" t="s">
        <v>145</v>
      </c>
      <c r="DN467" s="15">
        <v>1070</v>
      </c>
      <c r="DO467" s="15">
        <v>315</v>
      </c>
      <c r="DP467" s="15">
        <v>1150</v>
      </c>
      <c r="DQ467" s="15">
        <f t="shared" si="329"/>
        <v>2535</v>
      </c>
      <c r="DR467" s="20">
        <v>75</v>
      </c>
      <c r="DS467" s="20">
        <f t="shared" si="330"/>
        <v>190125</v>
      </c>
      <c r="DT467" t="s">
        <v>1602</v>
      </c>
      <c r="DU467" s="15">
        <f>IF(Table1[[#This Row],[Check 6 Status]]="Continued", Table1[[#This Row],[Check 6 Students Summer]], 0)</f>
        <v>1070</v>
      </c>
      <c r="DV467" s="20">
        <f>Table1[[#This Row],[Check 6 Per Student Savings]]*DU467</f>
        <v>80250</v>
      </c>
      <c r="DW467" s="15">
        <f>IF(Table1[[#This Row],[Check 6 Status]]="Continued", Table1[[#This Row],[Check 6 Students Fall]], 0)</f>
        <v>315</v>
      </c>
      <c r="DX467" s="20">
        <f>Table1[[#This Row],[Check 6 Per Student Savings]]*DW467</f>
        <v>23625</v>
      </c>
      <c r="DY467" s="15">
        <f>IF(Table1[[#This Row],[Check 6 Status]]="Continued", Table1[[#This Row],[Check 6 Students Spring]], 0)</f>
        <v>1150</v>
      </c>
      <c r="DZ467" s="20">
        <f>Table1[[#This Row],[Check 6 Per Student Savings]]*DY467</f>
        <v>86250</v>
      </c>
      <c r="EA467" s="15">
        <f t="shared" si="331"/>
        <v>2535</v>
      </c>
      <c r="EB467" s="20">
        <f t="shared" si="332"/>
        <v>190125</v>
      </c>
      <c r="EC467"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3685</v>
      </c>
      <c r="ED467"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276375</v>
      </c>
      <c r="EE467" s="30">
        <f>Table1[[#This Row],[Grand Total Savings]]/Table1[[#This Row],[Total Award]]</f>
        <v>9.5301724137931032</v>
      </c>
      <c r="EG467" s="20"/>
      <c r="EH467" s="20"/>
      <c r="EI467" s="13"/>
      <c r="EJ467" s="13"/>
      <c r="EK467" s="13"/>
      <c r="EL467" s="13"/>
      <c r="EX467" s="15"/>
      <c r="EY467" s="20"/>
      <c r="EZ467" s="15"/>
      <c r="FA467" s="15"/>
      <c r="FB467" s="13"/>
      <c r="FC467" s="13"/>
      <c r="FD467" s="13"/>
      <c r="FE467" s="13"/>
    </row>
    <row r="468" spans="1:161" ht="16.5" thickTop="1" thickBot="1" x14ac:dyDescent="0.3">
      <c r="A468" s="116">
        <v>586</v>
      </c>
      <c r="B468" s="70" t="s">
        <v>1790</v>
      </c>
      <c r="C468" s="23" t="s">
        <v>1</v>
      </c>
      <c r="D468" s="13" t="s">
        <v>134</v>
      </c>
      <c r="E468" s="36" t="s">
        <v>219</v>
      </c>
      <c r="F468" s="108">
        <v>29999.73</v>
      </c>
      <c r="G468" t="s">
        <v>1602</v>
      </c>
      <c r="H468" s="28" t="s">
        <v>1833</v>
      </c>
      <c r="I468" s="28" t="s">
        <v>1834</v>
      </c>
      <c r="J468" s="28" t="s">
        <v>1835</v>
      </c>
      <c r="K468" s="28" t="s">
        <v>1836</v>
      </c>
      <c r="L468" s="28" t="s">
        <v>596</v>
      </c>
      <c r="M468" s="13" t="s">
        <v>1795</v>
      </c>
      <c r="N468" s="13" t="s">
        <v>1795</v>
      </c>
      <c r="O468" s="13" t="s">
        <v>1795</v>
      </c>
      <c r="P468" s="20">
        <v>52728</v>
      </c>
      <c r="Q468" s="79">
        <v>2700</v>
      </c>
      <c r="R468" s="20">
        <v>73.8</v>
      </c>
      <c r="S468" s="15">
        <v>570</v>
      </c>
      <c r="T468" s="15">
        <v>210</v>
      </c>
      <c r="U468" s="15">
        <v>780</v>
      </c>
      <c r="V468" t="s">
        <v>1602</v>
      </c>
      <c r="W468" s="20"/>
      <c r="X468" s="20"/>
      <c r="Y468" s="20"/>
      <c r="Z468" s="20"/>
      <c r="AA468" s="15">
        <f t="shared" si="317"/>
        <v>780</v>
      </c>
      <c r="AB468" s="20"/>
      <c r="AC468" s="15"/>
      <c r="AD468" s="20">
        <f t="shared" si="335"/>
        <v>0</v>
      </c>
      <c r="AE468" s="15">
        <f>IF(Table1[[#This Row],[Sustainability Check 1 (2017-2018) Status]]="Continued", Table1[[#This Row],[Students Per Summer]], 0)</f>
        <v>0</v>
      </c>
      <c r="AF468" s="20">
        <f t="shared" si="336"/>
        <v>0</v>
      </c>
      <c r="AG468" s="15">
        <f>IF(Table1[[#This Row],[Sustainability Check 1 (2017-2018) Status]]="Continued", Table1[[#This Row],[Students Per Fall]], 0)</f>
        <v>0</v>
      </c>
      <c r="AH468" s="20">
        <f t="shared" si="337"/>
        <v>0</v>
      </c>
      <c r="AI468" s="15"/>
      <c r="AJ468" s="20">
        <f t="shared" si="338"/>
        <v>0</v>
      </c>
      <c r="AK468" s="15"/>
      <c r="AL468" s="20">
        <f t="shared" si="339"/>
        <v>0</v>
      </c>
      <c r="AM468" s="15"/>
      <c r="AN468" s="20"/>
      <c r="AO468" s="16"/>
      <c r="AP468" s="20"/>
      <c r="AQ468" s="16"/>
      <c r="AR468" s="20"/>
      <c r="AS468" s="16"/>
      <c r="AT468" s="20"/>
      <c r="AU468" s="16"/>
      <c r="AV468" s="20"/>
      <c r="AW468" s="16"/>
      <c r="AX468" s="20"/>
      <c r="AY468" s="16"/>
      <c r="AZ468" s="20"/>
      <c r="BA468" s="16"/>
      <c r="BD468" s="16"/>
      <c r="BG468" s="16">
        <f t="shared" si="318"/>
        <v>0</v>
      </c>
      <c r="BH468" s="20"/>
      <c r="BI468" s="20">
        <f>Table1[[#This Row],[Check 2 Students Total]]*Table1[[#This Row],[Summer 2018 Price Check]]</f>
        <v>0</v>
      </c>
      <c r="BJ468" s="16"/>
      <c r="BK468" s="20"/>
      <c r="BL468" s="16"/>
      <c r="BM468" s="20"/>
      <c r="BN468" s="15"/>
      <c r="BO468" s="20">
        <f>Table1[[#This Row],[Summer 2018 Price Check]]*Table1[[#This Row],[Spring 2019 Students]]</f>
        <v>0</v>
      </c>
      <c r="BP468" s="16">
        <f t="shared" si="319"/>
        <v>0</v>
      </c>
      <c r="BQ468" s="20">
        <f t="shared" si="320"/>
        <v>0</v>
      </c>
      <c r="BR468" s="20"/>
      <c r="BU468" s="15"/>
      <c r="BV468" s="15">
        <f t="shared" si="333"/>
        <v>2700</v>
      </c>
      <c r="BW468" s="20"/>
      <c r="BX468" s="20">
        <f t="shared" si="334"/>
        <v>0</v>
      </c>
      <c r="BY468" s="20"/>
      <c r="BZ468" s="15">
        <f>IF(Table1[[#This Row],[Check 3 Status]]="Continued", Table1[[#This Row],[Check 3 Students Summer]], 0)</f>
        <v>0</v>
      </c>
      <c r="CA468" s="20">
        <f>Table1[[#This Row],[Check 3 Per Student Savings]]*BZ468</f>
        <v>0</v>
      </c>
      <c r="CB468" s="15">
        <f>IF(Table1[[#This Row],[Check 3 Status]]="Continued", Table1[[#This Row],[Check 3 Students Fall]], 0)</f>
        <v>0</v>
      </c>
      <c r="CC468" s="20">
        <f>Table1[[#This Row],[Check 3 Per Student Savings]]*CB468</f>
        <v>0</v>
      </c>
      <c r="CD468" s="15">
        <f>IF(Table1[[#This Row],[Check 3 Status]]="Continued", Table1[[#This Row],[Check 3 Students Spring]], 0)</f>
        <v>0</v>
      </c>
      <c r="CE468" s="20">
        <f>Table1[[#This Row],[Check 3 Per Student Savings]]*CD468</f>
        <v>0</v>
      </c>
      <c r="CF468" s="15">
        <f t="shared" si="340"/>
        <v>0</v>
      </c>
      <c r="CG468" s="20">
        <f t="shared" si="341"/>
        <v>0</v>
      </c>
      <c r="CH468" s="20"/>
      <c r="CI468" s="15"/>
      <c r="CJ468" s="15"/>
      <c r="CK468" s="15"/>
      <c r="CL468" s="15">
        <f t="shared" si="321"/>
        <v>0</v>
      </c>
      <c r="CM468" s="20"/>
      <c r="CN468" s="20">
        <f t="shared" si="322"/>
        <v>0</v>
      </c>
      <c r="CO468" s="15">
        <f>IF(Table1[[#This Row],[Check 3 Status]]="Continued", Table1[[#This Row],[Check 3 Students Summer]], 0)</f>
        <v>0</v>
      </c>
      <c r="CP468" s="20">
        <f>Table1[[#This Row],[Check 4 Per Student Savings]]*CO468</f>
        <v>0</v>
      </c>
      <c r="CQ468" s="15">
        <f>IF(Table1[[#This Row],[Check 4 Status]]="Continued", Table1[[#This Row],[Check 4 Students Fall]], 0)</f>
        <v>0</v>
      </c>
      <c r="CR468" s="20">
        <f>Table1[[#This Row],[Check 4 Per Student Savings]]*CQ468</f>
        <v>0</v>
      </c>
      <c r="CS468" s="20"/>
      <c r="CT468" s="20">
        <f>Table1[[#This Row],[Check 4 Per Student Savings]]*CS468</f>
        <v>0</v>
      </c>
      <c r="CU468" s="89">
        <f t="shared" si="323"/>
        <v>0</v>
      </c>
      <c r="CV468" s="20">
        <f t="shared" si="324"/>
        <v>0</v>
      </c>
      <c r="CW468" s="20" t="s">
        <v>145</v>
      </c>
      <c r="CX468" s="15">
        <v>570</v>
      </c>
      <c r="CY468" s="15">
        <v>210</v>
      </c>
      <c r="CZ468" s="15">
        <v>780</v>
      </c>
      <c r="DA468" s="15">
        <f t="shared" si="325"/>
        <v>1560</v>
      </c>
      <c r="DB468" s="20">
        <v>73.8</v>
      </c>
      <c r="DC468" s="20">
        <f t="shared" si="326"/>
        <v>115128</v>
      </c>
      <c r="DD468" t="s">
        <v>1602</v>
      </c>
      <c r="DE468" s="15">
        <v>0</v>
      </c>
      <c r="DF468" s="20">
        <f>Table1[[#This Row],[Check 5 Per Student Savings]]*DE468</f>
        <v>0</v>
      </c>
      <c r="DG468" s="15">
        <v>0</v>
      </c>
      <c r="DH468" s="20">
        <f>Table1[[#This Row],[Check 5 Per Student Savings]]*DG468</f>
        <v>0</v>
      </c>
      <c r="DI468" s="15">
        <f>IF(Table1[[#This Row],[Check 5 Status]]="Continued", Table1[[#This Row],[Check 5 Students Spring]], 0)</f>
        <v>780</v>
      </c>
      <c r="DJ468" s="20">
        <f>Table1[[#This Row],[Check 5 Per Student Savings]]*DI468</f>
        <v>57564</v>
      </c>
      <c r="DK468" s="15">
        <f t="shared" si="327"/>
        <v>780</v>
      </c>
      <c r="DL468" s="20">
        <f t="shared" si="328"/>
        <v>57564</v>
      </c>
      <c r="DM468" s="20" t="s">
        <v>145</v>
      </c>
      <c r="DN468" s="15">
        <v>570</v>
      </c>
      <c r="DO468" s="15">
        <v>210</v>
      </c>
      <c r="DP468" s="15">
        <v>780</v>
      </c>
      <c r="DQ468" s="15">
        <f t="shared" si="329"/>
        <v>1560</v>
      </c>
      <c r="DR468" s="20">
        <v>73.8</v>
      </c>
      <c r="DS468" s="20">
        <f t="shared" si="330"/>
        <v>115128</v>
      </c>
      <c r="DT468" t="s">
        <v>1602</v>
      </c>
      <c r="DU468" s="15">
        <f>IF(Table1[[#This Row],[Check 6 Status]]="Continued", Table1[[#This Row],[Check 6 Students Summer]], 0)</f>
        <v>570</v>
      </c>
      <c r="DV468" s="20">
        <f>Table1[[#This Row],[Check 6 Per Student Savings]]*DU468</f>
        <v>42066</v>
      </c>
      <c r="DW468" s="15">
        <f>IF(Table1[[#This Row],[Check 6 Status]]="Continued", Table1[[#This Row],[Check 6 Students Fall]], 0)</f>
        <v>210</v>
      </c>
      <c r="DX468" s="20">
        <f>Table1[[#This Row],[Check 6 Per Student Savings]]*DW468</f>
        <v>15498</v>
      </c>
      <c r="DY468" s="15">
        <f>IF(Table1[[#This Row],[Check 6 Status]]="Continued", Table1[[#This Row],[Check 6 Students Spring]], 0)</f>
        <v>780</v>
      </c>
      <c r="DZ468" s="20">
        <f>Table1[[#This Row],[Check 6 Per Student Savings]]*DY468</f>
        <v>57564</v>
      </c>
      <c r="EA468" s="15">
        <f t="shared" si="331"/>
        <v>1560</v>
      </c>
      <c r="EB468" s="20">
        <f t="shared" si="332"/>
        <v>115128</v>
      </c>
      <c r="EC468"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2340</v>
      </c>
      <c r="ED468"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172692</v>
      </c>
      <c r="EE468" s="30">
        <f>Table1[[#This Row],[Grand Total Savings]]/Table1[[#This Row],[Total Award]]</f>
        <v>5.7564518080662728</v>
      </c>
      <c r="EG468" s="20"/>
      <c r="EH468" s="20"/>
      <c r="EI468" s="13"/>
      <c r="EJ468" s="13"/>
      <c r="EK468" s="13"/>
      <c r="EL468" s="13"/>
      <c r="EX468" s="15"/>
      <c r="EY468" s="20"/>
      <c r="EZ468" s="15"/>
      <c r="FA468" s="15"/>
      <c r="FB468" s="13"/>
      <c r="FC468" s="13"/>
      <c r="FD468" s="13"/>
      <c r="FE468" s="13"/>
    </row>
    <row r="469" spans="1:161" ht="16.5" thickTop="1" thickBot="1" x14ac:dyDescent="0.3">
      <c r="A469" s="116">
        <v>589</v>
      </c>
      <c r="B469" s="70" t="s">
        <v>1790</v>
      </c>
      <c r="C469" s="23" t="s">
        <v>1</v>
      </c>
      <c r="D469" s="13" t="s">
        <v>134</v>
      </c>
      <c r="E469" s="36" t="s">
        <v>534</v>
      </c>
      <c r="F469" s="108">
        <v>12321</v>
      </c>
      <c r="G469" t="s">
        <v>1602</v>
      </c>
      <c r="H469" s="28" t="s">
        <v>1837</v>
      </c>
      <c r="I469" s="28" t="s">
        <v>1838</v>
      </c>
      <c r="J469" s="28" t="s">
        <v>1839</v>
      </c>
      <c r="K469" s="28" t="s">
        <v>1840</v>
      </c>
      <c r="L469" s="28" t="s">
        <v>254</v>
      </c>
      <c r="M469" s="13" t="s">
        <v>1795</v>
      </c>
      <c r="N469" s="13" t="s">
        <v>1795</v>
      </c>
      <c r="O469" s="13" t="s">
        <v>1795</v>
      </c>
      <c r="P469" s="20">
        <v>24210</v>
      </c>
      <c r="Q469" s="79">
        <v>360</v>
      </c>
      <c r="R469" s="20">
        <v>67.25</v>
      </c>
      <c r="S469" s="15">
        <v>90</v>
      </c>
      <c r="T469" s="15">
        <v>0</v>
      </c>
      <c r="U469" s="15">
        <v>90</v>
      </c>
      <c r="V469" t="s">
        <v>1602</v>
      </c>
      <c r="W469" s="20"/>
      <c r="X469" s="20"/>
      <c r="Y469" s="20"/>
      <c r="Z469" s="20"/>
      <c r="AA469" s="15">
        <f t="shared" si="317"/>
        <v>90</v>
      </c>
      <c r="AB469" s="20"/>
      <c r="AC469" s="15"/>
      <c r="AD469" s="20">
        <f t="shared" si="335"/>
        <v>0</v>
      </c>
      <c r="AE469" s="15">
        <f>IF(Table1[[#This Row],[Sustainability Check 1 (2017-2018) Status]]="Continued", Table1[[#This Row],[Students Per Summer]], 0)</f>
        <v>0</v>
      </c>
      <c r="AF469" s="20">
        <f t="shared" si="336"/>
        <v>0</v>
      </c>
      <c r="AG469" s="15">
        <f>IF(Table1[[#This Row],[Sustainability Check 1 (2017-2018) Status]]="Continued", Table1[[#This Row],[Students Per Fall]], 0)</f>
        <v>0</v>
      </c>
      <c r="AH469" s="20">
        <f t="shared" si="337"/>
        <v>0</v>
      </c>
      <c r="AI469" s="15"/>
      <c r="AJ469" s="20">
        <f t="shared" si="338"/>
        <v>0</v>
      </c>
      <c r="AK469" s="15"/>
      <c r="AL469" s="20">
        <f t="shared" si="339"/>
        <v>0</v>
      </c>
      <c r="AM469" s="15"/>
      <c r="AN469" s="20"/>
      <c r="AO469" s="16"/>
      <c r="AP469" s="20"/>
      <c r="AQ469" s="16"/>
      <c r="AR469" s="20"/>
      <c r="AS469" s="16"/>
      <c r="AT469" s="20"/>
      <c r="AU469" s="16"/>
      <c r="AV469" s="20"/>
      <c r="AW469" s="16"/>
      <c r="AX469" s="20"/>
      <c r="AY469" s="16"/>
      <c r="AZ469" s="20"/>
      <c r="BA469" s="16"/>
      <c r="BD469" s="16"/>
      <c r="BG469" s="16">
        <f t="shared" si="318"/>
        <v>0</v>
      </c>
      <c r="BH469" s="20"/>
      <c r="BI469" s="20">
        <f>Table1[[#This Row],[Check 2 Students Total]]*Table1[[#This Row],[Summer 2018 Price Check]]</f>
        <v>0</v>
      </c>
      <c r="BJ469" s="16"/>
      <c r="BK469" s="20"/>
      <c r="BL469" s="16"/>
      <c r="BM469" s="20"/>
      <c r="BN469" s="15"/>
      <c r="BO469" s="20">
        <f>Table1[[#This Row],[Summer 2018 Price Check]]*Table1[[#This Row],[Spring 2019 Students]]</f>
        <v>0</v>
      </c>
      <c r="BP469" s="16">
        <f t="shared" si="319"/>
        <v>0</v>
      </c>
      <c r="BQ469" s="20">
        <f t="shared" si="320"/>
        <v>0</v>
      </c>
      <c r="BR469" s="20"/>
      <c r="BU469" s="15"/>
      <c r="BV469" s="15">
        <f t="shared" si="333"/>
        <v>360</v>
      </c>
      <c r="BW469" s="20"/>
      <c r="BX469" s="20">
        <f t="shared" si="334"/>
        <v>0</v>
      </c>
      <c r="BY469" s="20"/>
      <c r="BZ469" s="15">
        <f>IF(Table1[[#This Row],[Check 3 Status]]="Continued", Table1[[#This Row],[Check 3 Students Summer]], 0)</f>
        <v>0</v>
      </c>
      <c r="CA469" s="20">
        <f>Table1[[#This Row],[Check 3 Per Student Savings]]*BZ469</f>
        <v>0</v>
      </c>
      <c r="CB469" s="15">
        <f>IF(Table1[[#This Row],[Check 3 Status]]="Continued", Table1[[#This Row],[Check 3 Students Fall]], 0)</f>
        <v>0</v>
      </c>
      <c r="CC469" s="20">
        <f>Table1[[#This Row],[Check 3 Per Student Savings]]*CB469</f>
        <v>0</v>
      </c>
      <c r="CD469" s="15">
        <f>IF(Table1[[#This Row],[Check 3 Status]]="Continued", Table1[[#This Row],[Check 3 Students Spring]], 0)</f>
        <v>0</v>
      </c>
      <c r="CE469" s="20">
        <f>Table1[[#This Row],[Check 3 Per Student Savings]]*CD469</f>
        <v>0</v>
      </c>
      <c r="CF469" s="15">
        <f t="shared" si="340"/>
        <v>0</v>
      </c>
      <c r="CG469" s="20">
        <f t="shared" si="341"/>
        <v>0</v>
      </c>
      <c r="CH469" s="20"/>
      <c r="CI469" s="15"/>
      <c r="CJ469" s="15"/>
      <c r="CK469" s="15"/>
      <c r="CL469" s="15">
        <f t="shared" si="321"/>
        <v>0</v>
      </c>
      <c r="CM469" s="20"/>
      <c r="CN469" s="20">
        <f t="shared" si="322"/>
        <v>0</v>
      </c>
      <c r="CO469" s="15">
        <f>IF(Table1[[#This Row],[Check 3 Status]]="Continued", Table1[[#This Row],[Check 3 Students Summer]], 0)</f>
        <v>0</v>
      </c>
      <c r="CP469" s="20">
        <f>Table1[[#This Row],[Check 4 Per Student Savings]]*CO469</f>
        <v>0</v>
      </c>
      <c r="CQ469" s="15">
        <f>IF(Table1[[#This Row],[Check 4 Status]]="Continued", Table1[[#This Row],[Check 4 Students Fall]], 0)</f>
        <v>0</v>
      </c>
      <c r="CR469" s="20">
        <f>Table1[[#This Row],[Check 4 Per Student Savings]]*CQ469</f>
        <v>0</v>
      </c>
      <c r="CS469" s="20"/>
      <c r="CT469" s="20">
        <f>Table1[[#This Row],[Check 4 Per Student Savings]]*CS469</f>
        <v>0</v>
      </c>
      <c r="CU469" s="89">
        <f t="shared" si="323"/>
        <v>0</v>
      </c>
      <c r="CV469" s="20">
        <f t="shared" si="324"/>
        <v>0</v>
      </c>
      <c r="CW469" s="20" t="s">
        <v>145</v>
      </c>
      <c r="CX469" s="15">
        <v>90</v>
      </c>
      <c r="CY469" s="15">
        <v>0</v>
      </c>
      <c r="CZ469" s="15">
        <v>90</v>
      </c>
      <c r="DA469" s="15">
        <f t="shared" si="325"/>
        <v>180</v>
      </c>
      <c r="DB469" s="20">
        <v>67.25</v>
      </c>
      <c r="DC469" s="20">
        <f t="shared" si="326"/>
        <v>12105</v>
      </c>
      <c r="DD469" t="s">
        <v>1602</v>
      </c>
      <c r="DE469" s="15">
        <v>0</v>
      </c>
      <c r="DF469" s="20">
        <f>Table1[[#This Row],[Check 5 Per Student Savings]]*DE469</f>
        <v>0</v>
      </c>
      <c r="DG469" s="15">
        <v>0</v>
      </c>
      <c r="DH469" s="20">
        <f>Table1[[#This Row],[Check 5 Per Student Savings]]*DG469</f>
        <v>0</v>
      </c>
      <c r="DI469" s="15">
        <f>IF(Table1[[#This Row],[Check 5 Status]]="Continued", Table1[[#This Row],[Check 5 Students Spring]], 0)</f>
        <v>90</v>
      </c>
      <c r="DJ469" s="20">
        <f>Table1[[#This Row],[Check 5 Per Student Savings]]*DI469</f>
        <v>6052.5</v>
      </c>
      <c r="DK469" s="15">
        <f t="shared" si="327"/>
        <v>90</v>
      </c>
      <c r="DL469" s="20">
        <f t="shared" si="328"/>
        <v>6052.5</v>
      </c>
      <c r="DM469" s="20" t="s">
        <v>145</v>
      </c>
      <c r="DN469" s="15">
        <v>90</v>
      </c>
      <c r="DO469" s="15">
        <v>0</v>
      </c>
      <c r="DP469" s="15">
        <v>90</v>
      </c>
      <c r="DQ469" s="15">
        <f t="shared" si="329"/>
        <v>180</v>
      </c>
      <c r="DR469" s="20">
        <v>67.25</v>
      </c>
      <c r="DS469" s="20">
        <f t="shared" si="330"/>
        <v>12105</v>
      </c>
      <c r="DT469" t="s">
        <v>1602</v>
      </c>
      <c r="DU469" s="15">
        <f>IF(Table1[[#This Row],[Check 6 Status]]="Continued", Table1[[#This Row],[Check 6 Students Summer]], 0)</f>
        <v>90</v>
      </c>
      <c r="DV469" s="20">
        <f>Table1[[#This Row],[Check 6 Per Student Savings]]*DU469</f>
        <v>6052.5</v>
      </c>
      <c r="DW469" s="15">
        <f>IF(Table1[[#This Row],[Check 6 Status]]="Continued", Table1[[#This Row],[Check 6 Students Fall]], 0)</f>
        <v>0</v>
      </c>
      <c r="DX469" s="20">
        <f>Table1[[#This Row],[Check 6 Per Student Savings]]*DW469</f>
        <v>0</v>
      </c>
      <c r="DY469" s="15">
        <f>IF(Table1[[#This Row],[Check 6 Status]]="Continued", Table1[[#This Row],[Check 6 Students Spring]], 0)</f>
        <v>90</v>
      </c>
      <c r="DZ469" s="20">
        <f>Table1[[#This Row],[Check 6 Per Student Savings]]*DY469</f>
        <v>6052.5</v>
      </c>
      <c r="EA469" s="15">
        <f t="shared" si="331"/>
        <v>180</v>
      </c>
      <c r="EB469" s="20">
        <f t="shared" si="332"/>
        <v>12105</v>
      </c>
      <c r="EC469"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270</v>
      </c>
      <c r="ED469"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18157.5</v>
      </c>
      <c r="EE469" s="30">
        <f>Table1[[#This Row],[Grand Total Savings]]/Table1[[#This Row],[Total Award]]</f>
        <v>1.4737034331628927</v>
      </c>
      <c r="EG469" s="20"/>
      <c r="EH469" s="20"/>
      <c r="EI469" s="13"/>
      <c r="EJ469" s="13"/>
      <c r="EK469" s="13"/>
      <c r="EL469" s="13"/>
      <c r="EX469" s="15"/>
      <c r="EY469" s="20"/>
      <c r="EZ469" s="15"/>
      <c r="FA469" s="15"/>
      <c r="FB469" s="13"/>
      <c r="FC469" s="13"/>
      <c r="FD469" s="13"/>
      <c r="FE469" s="13"/>
    </row>
    <row r="470" spans="1:161" ht="16.5" thickTop="1" thickBot="1" x14ac:dyDescent="0.3">
      <c r="A470" s="116">
        <v>590</v>
      </c>
      <c r="B470" s="70" t="s">
        <v>1790</v>
      </c>
      <c r="C470" s="23" t="s">
        <v>1</v>
      </c>
      <c r="D470" s="13" t="s">
        <v>134</v>
      </c>
      <c r="E470" s="36" t="s">
        <v>219</v>
      </c>
      <c r="F470" s="108">
        <v>26070</v>
      </c>
      <c r="G470" t="s">
        <v>1602</v>
      </c>
      <c r="H470" s="28" t="s">
        <v>1841</v>
      </c>
      <c r="I470" s="28" t="s">
        <v>1842</v>
      </c>
      <c r="J470" s="28" t="s">
        <v>1843</v>
      </c>
      <c r="K470" s="28" t="s">
        <v>1844</v>
      </c>
      <c r="L470" s="28" t="s">
        <v>188</v>
      </c>
      <c r="M470" s="13" t="s">
        <v>1795</v>
      </c>
      <c r="N470" s="13" t="s">
        <v>1795</v>
      </c>
      <c r="O470" s="13" t="s">
        <v>1795</v>
      </c>
      <c r="P470" s="20">
        <v>31570.39</v>
      </c>
      <c r="Q470" s="79">
        <v>225</v>
      </c>
      <c r="R470" s="20">
        <v>159.99</v>
      </c>
      <c r="S470" s="15">
        <v>86</v>
      </c>
      <c r="T470" s="15">
        <v>22</v>
      </c>
      <c r="U470" s="15">
        <v>58</v>
      </c>
      <c r="V470" t="s">
        <v>1602</v>
      </c>
      <c r="W470" s="20"/>
      <c r="X470" s="20"/>
      <c r="Y470" s="20"/>
      <c r="Z470" s="20"/>
      <c r="AA470" s="15">
        <f t="shared" si="317"/>
        <v>58</v>
      </c>
      <c r="AB470" s="20"/>
      <c r="AC470" s="15"/>
      <c r="AD470" s="20">
        <f t="shared" si="335"/>
        <v>0</v>
      </c>
      <c r="AE470" s="15">
        <f>IF(Table1[[#This Row],[Sustainability Check 1 (2017-2018) Status]]="Continued", Table1[[#This Row],[Students Per Summer]], 0)</f>
        <v>0</v>
      </c>
      <c r="AF470" s="20">
        <f t="shared" si="336"/>
        <v>0</v>
      </c>
      <c r="AG470" s="15">
        <f>IF(Table1[[#This Row],[Sustainability Check 1 (2017-2018) Status]]="Continued", Table1[[#This Row],[Students Per Fall]], 0)</f>
        <v>0</v>
      </c>
      <c r="AH470" s="20">
        <f t="shared" si="337"/>
        <v>0</v>
      </c>
      <c r="AI470" s="15"/>
      <c r="AJ470" s="20">
        <f t="shared" si="338"/>
        <v>0</v>
      </c>
      <c r="AK470" s="15"/>
      <c r="AL470" s="20">
        <f t="shared" si="339"/>
        <v>0</v>
      </c>
      <c r="AM470" s="15"/>
      <c r="AN470" s="20"/>
      <c r="AO470" s="16"/>
      <c r="AP470" s="20"/>
      <c r="AQ470" s="16"/>
      <c r="AR470" s="20"/>
      <c r="AS470" s="16"/>
      <c r="AT470" s="20"/>
      <c r="AU470" s="16"/>
      <c r="AV470" s="20"/>
      <c r="AW470" s="16"/>
      <c r="AX470" s="20"/>
      <c r="AY470" s="16"/>
      <c r="AZ470" s="20"/>
      <c r="BA470" s="16"/>
      <c r="BD470" s="16"/>
      <c r="BG470" s="16">
        <f t="shared" si="318"/>
        <v>0</v>
      </c>
      <c r="BH470" s="20"/>
      <c r="BI470" s="20">
        <f>Table1[[#This Row],[Check 2 Students Total]]*Table1[[#This Row],[Summer 2018 Price Check]]</f>
        <v>0</v>
      </c>
      <c r="BJ470" s="16"/>
      <c r="BK470" s="20"/>
      <c r="BL470" s="16"/>
      <c r="BM470" s="20"/>
      <c r="BN470" s="15"/>
      <c r="BO470" s="20">
        <f>Table1[[#This Row],[Summer 2018 Price Check]]*Table1[[#This Row],[Spring 2019 Students]]</f>
        <v>0</v>
      </c>
      <c r="BP470" s="16">
        <f t="shared" si="319"/>
        <v>0</v>
      </c>
      <c r="BQ470" s="20">
        <f t="shared" si="320"/>
        <v>0</v>
      </c>
      <c r="BR470" s="20"/>
      <c r="BU470" s="15"/>
      <c r="BV470" s="15">
        <f t="shared" si="333"/>
        <v>225</v>
      </c>
      <c r="BW470" s="20"/>
      <c r="BX470" s="20">
        <f t="shared" si="334"/>
        <v>0</v>
      </c>
      <c r="BY470" s="20"/>
      <c r="BZ470" s="15">
        <f>IF(Table1[[#This Row],[Check 3 Status]]="Continued", Table1[[#This Row],[Check 3 Students Summer]], 0)</f>
        <v>0</v>
      </c>
      <c r="CA470" s="20">
        <f>Table1[[#This Row],[Check 3 Per Student Savings]]*BZ470</f>
        <v>0</v>
      </c>
      <c r="CB470" s="15">
        <f>IF(Table1[[#This Row],[Check 3 Status]]="Continued", Table1[[#This Row],[Check 3 Students Fall]], 0)</f>
        <v>0</v>
      </c>
      <c r="CC470" s="20">
        <f>Table1[[#This Row],[Check 3 Per Student Savings]]*CB470</f>
        <v>0</v>
      </c>
      <c r="CD470" s="15">
        <f>IF(Table1[[#This Row],[Check 3 Status]]="Continued", Table1[[#This Row],[Check 3 Students Spring]], 0)</f>
        <v>0</v>
      </c>
      <c r="CE470" s="20">
        <f>Table1[[#This Row],[Check 3 Per Student Savings]]*CD470</f>
        <v>0</v>
      </c>
      <c r="CF470" s="15">
        <f t="shared" si="340"/>
        <v>0</v>
      </c>
      <c r="CG470" s="20">
        <f t="shared" si="341"/>
        <v>0</v>
      </c>
      <c r="CH470" s="20"/>
      <c r="CI470" s="15"/>
      <c r="CJ470" s="15"/>
      <c r="CK470" s="15"/>
      <c r="CL470" s="15">
        <f t="shared" si="321"/>
        <v>0</v>
      </c>
      <c r="CM470" s="20"/>
      <c r="CN470" s="20">
        <f t="shared" si="322"/>
        <v>0</v>
      </c>
      <c r="CO470" s="15">
        <f>IF(Table1[[#This Row],[Check 3 Status]]="Continued", Table1[[#This Row],[Check 3 Students Summer]], 0)</f>
        <v>0</v>
      </c>
      <c r="CP470" s="20">
        <f>Table1[[#This Row],[Check 4 Per Student Savings]]*CO470</f>
        <v>0</v>
      </c>
      <c r="CQ470" s="15">
        <f>IF(Table1[[#This Row],[Check 4 Status]]="Continued", Table1[[#This Row],[Check 4 Students Fall]], 0)</f>
        <v>0</v>
      </c>
      <c r="CR470" s="20">
        <f>Table1[[#This Row],[Check 4 Per Student Savings]]*CQ470</f>
        <v>0</v>
      </c>
      <c r="CS470" s="20"/>
      <c r="CT470" s="20">
        <f>Table1[[#This Row],[Check 4 Per Student Savings]]*CS470</f>
        <v>0</v>
      </c>
      <c r="CU470" s="89">
        <f t="shared" si="323"/>
        <v>0</v>
      </c>
      <c r="CV470" s="20">
        <f t="shared" si="324"/>
        <v>0</v>
      </c>
      <c r="CW470" s="20" t="s">
        <v>145</v>
      </c>
      <c r="CX470" s="15">
        <v>86</v>
      </c>
      <c r="CY470" s="15">
        <v>22</v>
      </c>
      <c r="CZ470" s="15">
        <v>58</v>
      </c>
      <c r="DA470" s="15">
        <f t="shared" si="325"/>
        <v>166</v>
      </c>
      <c r="DB470" s="20">
        <v>159.99</v>
      </c>
      <c r="DC470" s="20">
        <f t="shared" si="326"/>
        <v>26558.34</v>
      </c>
      <c r="DD470" t="s">
        <v>1602</v>
      </c>
      <c r="DE470" s="15">
        <v>0</v>
      </c>
      <c r="DF470" s="20">
        <f>Table1[[#This Row],[Check 5 Per Student Savings]]*DE470</f>
        <v>0</v>
      </c>
      <c r="DG470" s="15">
        <v>0</v>
      </c>
      <c r="DH470" s="20">
        <f>Table1[[#This Row],[Check 5 Per Student Savings]]*DG470</f>
        <v>0</v>
      </c>
      <c r="DI470" s="15">
        <f>IF(Table1[[#This Row],[Check 5 Status]]="Continued", Table1[[#This Row],[Check 5 Students Spring]], 0)</f>
        <v>58</v>
      </c>
      <c r="DJ470" s="20">
        <f>Table1[[#This Row],[Check 5 Per Student Savings]]*DI470</f>
        <v>9279.42</v>
      </c>
      <c r="DK470" s="15">
        <f t="shared" si="327"/>
        <v>58</v>
      </c>
      <c r="DL470" s="20">
        <f t="shared" si="328"/>
        <v>9279.42</v>
      </c>
      <c r="DM470" s="20" t="s">
        <v>145</v>
      </c>
      <c r="DN470" s="15">
        <v>86</v>
      </c>
      <c r="DO470" s="15">
        <v>22</v>
      </c>
      <c r="DP470" s="15">
        <v>58</v>
      </c>
      <c r="DQ470" s="15">
        <f t="shared" si="329"/>
        <v>166</v>
      </c>
      <c r="DR470" s="20">
        <v>159.99</v>
      </c>
      <c r="DS470" s="20">
        <f t="shared" si="330"/>
        <v>26558.34</v>
      </c>
      <c r="DT470" t="s">
        <v>1602</v>
      </c>
      <c r="DU470" s="15">
        <f>IF(Table1[[#This Row],[Check 6 Status]]="Continued", Table1[[#This Row],[Check 6 Students Summer]], 0)</f>
        <v>86</v>
      </c>
      <c r="DV470" s="20">
        <f>Table1[[#This Row],[Check 6 Per Student Savings]]*DU470</f>
        <v>13759.140000000001</v>
      </c>
      <c r="DW470" s="15">
        <f>IF(Table1[[#This Row],[Check 6 Status]]="Continued", Table1[[#This Row],[Check 6 Students Fall]], 0)</f>
        <v>22</v>
      </c>
      <c r="DX470" s="20">
        <f>Table1[[#This Row],[Check 6 Per Student Savings]]*DW470</f>
        <v>3519.78</v>
      </c>
      <c r="DY470" s="15">
        <f>IF(Table1[[#This Row],[Check 6 Status]]="Continued", Table1[[#This Row],[Check 6 Students Spring]], 0)</f>
        <v>58</v>
      </c>
      <c r="DZ470" s="20">
        <f>Table1[[#This Row],[Check 6 Per Student Savings]]*DY470</f>
        <v>9279.42</v>
      </c>
      <c r="EA470" s="15">
        <f t="shared" si="331"/>
        <v>166</v>
      </c>
      <c r="EB470" s="20">
        <f t="shared" si="332"/>
        <v>26558.340000000004</v>
      </c>
      <c r="EC470"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224</v>
      </c>
      <c r="ED470"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35837.760000000002</v>
      </c>
      <c r="EE470" s="30">
        <f>Table1[[#This Row],[Grand Total Savings]]/Table1[[#This Row],[Total Award]]</f>
        <v>1.374674338319908</v>
      </c>
      <c r="EG470" s="20"/>
      <c r="EH470" s="20"/>
      <c r="EI470" s="13"/>
      <c r="EJ470" s="13"/>
      <c r="EK470" s="13"/>
      <c r="EL470" s="13"/>
      <c r="EX470" s="15"/>
      <c r="EY470" s="20"/>
      <c r="EZ470" s="15"/>
      <c r="FA470" s="15"/>
      <c r="FB470" s="13"/>
      <c r="FC470" s="13"/>
      <c r="FD470" s="13"/>
      <c r="FE470" s="13"/>
    </row>
    <row r="471" spans="1:161" ht="16.5" thickTop="1" thickBot="1" x14ac:dyDescent="0.3">
      <c r="A471" s="116">
        <v>591</v>
      </c>
      <c r="B471" s="70" t="s">
        <v>1790</v>
      </c>
      <c r="C471" s="23" t="s">
        <v>1</v>
      </c>
      <c r="D471" s="13" t="s">
        <v>134</v>
      </c>
      <c r="E471" s="36" t="s">
        <v>226</v>
      </c>
      <c r="F471" s="108">
        <v>24000</v>
      </c>
      <c r="G471" s="14" t="s">
        <v>1695</v>
      </c>
      <c r="H471" s="28" t="s">
        <v>1845</v>
      </c>
      <c r="I471" s="28" t="s">
        <v>1846</v>
      </c>
      <c r="J471" s="28" t="s">
        <v>1847</v>
      </c>
      <c r="K471" s="28" t="s">
        <v>1848</v>
      </c>
      <c r="L471" s="28" t="s">
        <v>188</v>
      </c>
      <c r="M471" s="13" t="s">
        <v>1795</v>
      </c>
      <c r="N471" s="13" t="s">
        <v>1795</v>
      </c>
      <c r="O471" s="13" t="s">
        <v>1795</v>
      </c>
      <c r="P471" s="20">
        <v>53946</v>
      </c>
      <c r="Q471" s="79">
        <v>270</v>
      </c>
      <c r="R471" s="20">
        <v>199.8</v>
      </c>
      <c r="S471" s="15">
        <v>54</v>
      </c>
      <c r="T471" s="15">
        <v>108</v>
      </c>
      <c r="U471" s="15">
        <v>108</v>
      </c>
      <c r="V471" t="s">
        <v>1602</v>
      </c>
      <c r="W471" s="20"/>
      <c r="X471" s="20"/>
      <c r="Y471" s="20"/>
      <c r="Z471" s="20"/>
      <c r="AA471" s="15">
        <f t="shared" si="317"/>
        <v>108</v>
      </c>
      <c r="AB471" s="20"/>
      <c r="AC471" s="15"/>
      <c r="AD471" s="20">
        <f t="shared" si="335"/>
        <v>0</v>
      </c>
      <c r="AE471" s="15">
        <f>IF(Table1[[#This Row],[Sustainability Check 1 (2017-2018) Status]]="Continued", Table1[[#This Row],[Students Per Summer]], 0)</f>
        <v>0</v>
      </c>
      <c r="AF471" s="20">
        <f t="shared" si="336"/>
        <v>0</v>
      </c>
      <c r="AG471" s="15">
        <f>IF(Table1[[#This Row],[Sustainability Check 1 (2017-2018) Status]]="Continued", Table1[[#This Row],[Students Per Fall]], 0)</f>
        <v>0</v>
      </c>
      <c r="AH471" s="20">
        <f t="shared" si="337"/>
        <v>0</v>
      </c>
      <c r="AI471" s="15"/>
      <c r="AJ471" s="20">
        <f t="shared" si="338"/>
        <v>0</v>
      </c>
      <c r="AK471" s="15"/>
      <c r="AL471" s="20">
        <f t="shared" si="339"/>
        <v>0</v>
      </c>
      <c r="AM471" s="15"/>
      <c r="AN471" s="20"/>
      <c r="AO471" s="16"/>
      <c r="AP471" s="20"/>
      <c r="AQ471" s="16"/>
      <c r="AR471" s="20"/>
      <c r="AS471" s="16"/>
      <c r="AT471" s="20"/>
      <c r="AU471" s="16"/>
      <c r="AV471" s="20"/>
      <c r="AW471" s="16"/>
      <c r="AX471" s="20"/>
      <c r="AY471" s="16"/>
      <c r="AZ471" s="20"/>
      <c r="BA471" s="16"/>
      <c r="BD471" s="16"/>
      <c r="BG471" s="16">
        <f t="shared" si="318"/>
        <v>0</v>
      </c>
      <c r="BH471" s="20"/>
      <c r="BI471" s="20">
        <f>Table1[[#This Row],[Check 2 Students Total]]*Table1[[#This Row],[Summer 2018 Price Check]]</f>
        <v>0</v>
      </c>
      <c r="BJ471" s="16"/>
      <c r="BK471" s="20"/>
      <c r="BL471" s="16"/>
      <c r="BM471" s="20"/>
      <c r="BN471" s="15"/>
      <c r="BO471" s="20">
        <f>Table1[[#This Row],[Summer 2018 Price Check]]*Table1[[#This Row],[Spring 2019 Students]]</f>
        <v>0</v>
      </c>
      <c r="BP471" s="16">
        <f t="shared" si="319"/>
        <v>0</v>
      </c>
      <c r="BQ471" s="20">
        <f t="shared" si="320"/>
        <v>0</v>
      </c>
      <c r="BR471" s="20"/>
      <c r="BU471" s="15"/>
      <c r="BV471" s="15">
        <f t="shared" si="333"/>
        <v>270</v>
      </c>
      <c r="BW471" s="20"/>
      <c r="BX471" s="20">
        <f t="shared" si="334"/>
        <v>0</v>
      </c>
      <c r="BY471" s="20"/>
      <c r="BZ471" s="15">
        <f>IF(Table1[[#This Row],[Check 3 Status]]="Continued", Table1[[#This Row],[Check 3 Students Summer]], 0)</f>
        <v>0</v>
      </c>
      <c r="CA471" s="20">
        <f>Table1[[#This Row],[Check 3 Per Student Savings]]*BZ471</f>
        <v>0</v>
      </c>
      <c r="CB471" s="15">
        <f>IF(Table1[[#This Row],[Check 3 Status]]="Continued", Table1[[#This Row],[Check 3 Students Fall]], 0)</f>
        <v>0</v>
      </c>
      <c r="CC471" s="20">
        <f>Table1[[#This Row],[Check 3 Per Student Savings]]*CB471</f>
        <v>0</v>
      </c>
      <c r="CD471" s="15">
        <f>IF(Table1[[#This Row],[Check 3 Status]]="Continued", Table1[[#This Row],[Check 3 Students Spring]], 0)</f>
        <v>0</v>
      </c>
      <c r="CE471" s="20">
        <f>Table1[[#This Row],[Check 3 Per Student Savings]]*CD471</f>
        <v>0</v>
      </c>
      <c r="CF471" s="15">
        <f t="shared" si="340"/>
        <v>0</v>
      </c>
      <c r="CG471" s="20">
        <f t="shared" si="341"/>
        <v>0</v>
      </c>
      <c r="CH471" s="20"/>
      <c r="CI471" s="15"/>
      <c r="CJ471" s="15"/>
      <c r="CK471" s="15"/>
      <c r="CL471" s="15">
        <f t="shared" si="321"/>
        <v>0</v>
      </c>
      <c r="CM471" s="20"/>
      <c r="CN471" s="20">
        <f t="shared" si="322"/>
        <v>0</v>
      </c>
      <c r="CO471" s="15">
        <f>IF(Table1[[#This Row],[Check 3 Status]]="Continued", Table1[[#This Row],[Check 3 Students Summer]], 0)</f>
        <v>0</v>
      </c>
      <c r="CP471" s="20">
        <f>Table1[[#This Row],[Check 4 Per Student Savings]]*CO471</f>
        <v>0</v>
      </c>
      <c r="CQ471" s="15">
        <f>IF(Table1[[#This Row],[Check 4 Status]]="Continued", Table1[[#This Row],[Check 4 Students Fall]], 0)</f>
        <v>0</v>
      </c>
      <c r="CR471" s="20">
        <f>Table1[[#This Row],[Check 4 Per Student Savings]]*CQ471</f>
        <v>0</v>
      </c>
      <c r="CS471" s="20"/>
      <c r="CT471" s="20">
        <f>Table1[[#This Row],[Check 4 Per Student Savings]]*CS471</f>
        <v>0</v>
      </c>
      <c r="CU471" s="89">
        <f t="shared" si="323"/>
        <v>0</v>
      </c>
      <c r="CV471" s="20">
        <f t="shared" si="324"/>
        <v>0</v>
      </c>
      <c r="CW471" s="20" t="s">
        <v>145</v>
      </c>
      <c r="CX471" s="15">
        <v>54</v>
      </c>
      <c r="CY471" s="15">
        <v>108</v>
      </c>
      <c r="CZ471" s="15">
        <v>108</v>
      </c>
      <c r="DA471" s="15">
        <f t="shared" si="325"/>
        <v>270</v>
      </c>
      <c r="DB471" s="20">
        <v>199.8</v>
      </c>
      <c r="DC471" s="20">
        <f t="shared" si="326"/>
        <v>53946</v>
      </c>
      <c r="DD471" t="s">
        <v>1602</v>
      </c>
      <c r="DE471" s="15">
        <v>0</v>
      </c>
      <c r="DF471" s="20">
        <f>Table1[[#This Row],[Check 5 Per Student Savings]]*DE471</f>
        <v>0</v>
      </c>
      <c r="DG471" s="15">
        <v>0</v>
      </c>
      <c r="DH471" s="20">
        <f>Table1[[#This Row],[Check 5 Per Student Savings]]*DG471</f>
        <v>0</v>
      </c>
      <c r="DI471" s="15">
        <f>IF(Table1[[#This Row],[Check 5 Status]]="Continued", Table1[[#This Row],[Check 5 Students Spring]], 0)</f>
        <v>108</v>
      </c>
      <c r="DJ471" s="20">
        <f>Table1[[#This Row],[Check 5 Per Student Savings]]*DI471</f>
        <v>21578.400000000001</v>
      </c>
      <c r="DK471" s="15">
        <f t="shared" si="327"/>
        <v>108</v>
      </c>
      <c r="DL471" s="20">
        <f t="shared" si="328"/>
        <v>21578.400000000001</v>
      </c>
      <c r="DM471" s="20" t="s">
        <v>145</v>
      </c>
      <c r="DN471" s="15">
        <v>54</v>
      </c>
      <c r="DO471" s="15">
        <v>108</v>
      </c>
      <c r="DP471" s="15">
        <v>108</v>
      </c>
      <c r="DQ471" s="15">
        <f t="shared" si="329"/>
        <v>270</v>
      </c>
      <c r="DR471" s="20">
        <v>199.8</v>
      </c>
      <c r="DS471" s="20">
        <f t="shared" si="330"/>
        <v>53946</v>
      </c>
      <c r="DT471" t="s">
        <v>1602</v>
      </c>
      <c r="DU471" s="15">
        <f>IF(Table1[[#This Row],[Check 6 Status]]="Continued", Table1[[#This Row],[Check 6 Students Summer]], 0)</f>
        <v>54</v>
      </c>
      <c r="DV471" s="20">
        <f>Table1[[#This Row],[Check 6 Per Student Savings]]*DU471</f>
        <v>10789.2</v>
      </c>
      <c r="DW471" s="15">
        <f>IF(Table1[[#This Row],[Check 6 Status]]="Continued", Table1[[#This Row],[Check 6 Students Fall]], 0)</f>
        <v>108</v>
      </c>
      <c r="DX471" s="20">
        <f>Table1[[#This Row],[Check 6 Per Student Savings]]*DW471</f>
        <v>21578.400000000001</v>
      </c>
      <c r="DY471" s="15">
        <f>IF(Table1[[#This Row],[Check 6 Status]]="Continued", Table1[[#This Row],[Check 6 Students Spring]], 0)</f>
        <v>108</v>
      </c>
      <c r="DZ471" s="20">
        <f>Table1[[#This Row],[Check 6 Per Student Savings]]*DY471</f>
        <v>21578.400000000001</v>
      </c>
      <c r="EA471" s="15">
        <f t="shared" si="331"/>
        <v>270</v>
      </c>
      <c r="EB471" s="20">
        <f t="shared" si="332"/>
        <v>53946</v>
      </c>
      <c r="EC471"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378</v>
      </c>
      <c r="ED471"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75524.399999999994</v>
      </c>
      <c r="EE471" s="30">
        <f>Table1[[#This Row],[Grand Total Savings]]/Table1[[#This Row],[Total Award]]</f>
        <v>3.1468499999999997</v>
      </c>
      <c r="EG471" s="20"/>
      <c r="EH471" s="20"/>
      <c r="EI471" s="13"/>
      <c r="EJ471" s="13"/>
      <c r="EK471" s="13"/>
      <c r="EL471" s="13"/>
      <c r="EX471" s="15"/>
      <c r="EY471" s="20"/>
      <c r="EZ471" s="15"/>
      <c r="FA471" s="15"/>
      <c r="FB471" s="13"/>
      <c r="FC471" s="13"/>
      <c r="FD471" s="13"/>
      <c r="FE471" s="13"/>
    </row>
    <row r="472" spans="1:161" ht="16.5" thickTop="1" thickBot="1" x14ac:dyDescent="0.3">
      <c r="A472" s="116" t="s">
        <v>1849</v>
      </c>
      <c r="B472" s="70" t="s">
        <v>1790</v>
      </c>
      <c r="C472" s="23" t="s">
        <v>1</v>
      </c>
      <c r="D472" s="13" t="s">
        <v>134</v>
      </c>
      <c r="E472" s="36" t="s">
        <v>324</v>
      </c>
      <c r="F472" s="121">
        <v>5400</v>
      </c>
      <c r="G472" s="14" t="s">
        <v>1706</v>
      </c>
      <c r="H472" s="28" t="s">
        <v>1342</v>
      </c>
      <c r="I472" s="28" t="s">
        <v>1343</v>
      </c>
      <c r="J472" s="28" t="s">
        <v>1850</v>
      </c>
      <c r="K472" s="28" t="s">
        <v>1851</v>
      </c>
      <c r="L472" s="28" t="s">
        <v>506</v>
      </c>
      <c r="M472" s="13" t="s">
        <v>1795</v>
      </c>
      <c r="N472" s="13" t="s">
        <v>1795</v>
      </c>
      <c r="O472" s="13" t="s">
        <v>1795</v>
      </c>
      <c r="P472" s="20">
        <v>22275</v>
      </c>
      <c r="Q472" s="79">
        <v>165</v>
      </c>
      <c r="R472" s="20">
        <v>135</v>
      </c>
      <c r="S472" s="15">
        <v>90</v>
      </c>
      <c r="T472" s="15">
        <v>45</v>
      </c>
      <c r="U472" s="15">
        <v>90</v>
      </c>
      <c r="V472" t="s">
        <v>1602</v>
      </c>
      <c r="W472" s="20"/>
      <c r="X472" s="20"/>
      <c r="Y472" s="20"/>
      <c r="Z472" s="20"/>
      <c r="AA472" s="15">
        <f t="shared" si="317"/>
        <v>90</v>
      </c>
      <c r="AB472" s="20"/>
      <c r="AC472" s="15"/>
      <c r="AD472" s="20">
        <f t="shared" si="335"/>
        <v>0</v>
      </c>
      <c r="AE472" s="15">
        <f>IF(Table1[[#This Row],[Sustainability Check 1 (2017-2018) Status]]="Continued", Table1[[#This Row],[Students Per Summer]], 0)</f>
        <v>0</v>
      </c>
      <c r="AF472" s="20">
        <f t="shared" si="336"/>
        <v>0</v>
      </c>
      <c r="AG472" s="15">
        <f>IF(Table1[[#This Row],[Sustainability Check 1 (2017-2018) Status]]="Continued", Table1[[#This Row],[Students Per Fall]], 0)</f>
        <v>0</v>
      </c>
      <c r="AH472" s="20">
        <f t="shared" si="337"/>
        <v>0</v>
      </c>
      <c r="AI472" s="15"/>
      <c r="AJ472" s="20">
        <f t="shared" si="338"/>
        <v>0</v>
      </c>
      <c r="AK472" s="15"/>
      <c r="AL472" s="20">
        <f t="shared" si="339"/>
        <v>0</v>
      </c>
      <c r="AM472" s="15"/>
      <c r="AN472" s="20"/>
      <c r="AO472" s="16"/>
      <c r="AP472" s="20"/>
      <c r="AQ472" s="16"/>
      <c r="AR472" s="20"/>
      <c r="AS472" s="16"/>
      <c r="AT472" s="20"/>
      <c r="AU472" s="16"/>
      <c r="AV472" s="20"/>
      <c r="AW472" s="16"/>
      <c r="AX472" s="20"/>
      <c r="AY472" s="16"/>
      <c r="AZ472" s="20"/>
      <c r="BA472" s="16"/>
      <c r="BD472" s="16"/>
      <c r="BG472" s="16">
        <f t="shared" si="318"/>
        <v>0</v>
      </c>
      <c r="BH472" s="20"/>
      <c r="BI472" s="20">
        <f>Table1[[#This Row],[Check 2 Students Total]]*Table1[[#This Row],[Summer 2018 Price Check]]</f>
        <v>0</v>
      </c>
      <c r="BJ472" s="16"/>
      <c r="BK472" s="20"/>
      <c r="BL472" s="16"/>
      <c r="BM472" s="20"/>
      <c r="BN472" s="15"/>
      <c r="BO472" s="20">
        <f>Table1[[#This Row],[Summer 2018 Price Check]]*Table1[[#This Row],[Spring 2019 Students]]</f>
        <v>0</v>
      </c>
      <c r="BP472" s="16">
        <f t="shared" si="319"/>
        <v>0</v>
      </c>
      <c r="BQ472" s="20">
        <f t="shared" si="320"/>
        <v>0</v>
      </c>
      <c r="BR472" s="20"/>
      <c r="BU472" s="15"/>
      <c r="BV472" s="15">
        <f t="shared" si="333"/>
        <v>165</v>
      </c>
      <c r="BW472" s="20"/>
      <c r="BX472" s="20">
        <f t="shared" si="334"/>
        <v>0</v>
      </c>
      <c r="BY472" s="20"/>
      <c r="BZ472" s="15">
        <f>IF(Table1[[#This Row],[Check 3 Status]]="Continued", Table1[[#This Row],[Check 3 Students Summer]], 0)</f>
        <v>0</v>
      </c>
      <c r="CA472" s="20">
        <f>Table1[[#This Row],[Check 3 Per Student Savings]]*BZ472</f>
        <v>0</v>
      </c>
      <c r="CB472" s="15">
        <f>IF(Table1[[#This Row],[Check 3 Status]]="Continued", Table1[[#This Row],[Check 3 Students Fall]], 0)</f>
        <v>0</v>
      </c>
      <c r="CC472" s="20">
        <f>Table1[[#This Row],[Check 3 Per Student Savings]]*CB472</f>
        <v>0</v>
      </c>
      <c r="CD472" s="15">
        <f>IF(Table1[[#This Row],[Check 3 Status]]="Continued", Table1[[#This Row],[Check 3 Students Spring]], 0)</f>
        <v>0</v>
      </c>
      <c r="CE472" s="20">
        <f>Table1[[#This Row],[Check 3 Per Student Savings]]*CD472</f>
        <v>0</v>
      </c>
      <c r="CF472" s="15">
        <f t="shared" si="340"/>
        <v>0</v>
      </c>
      <c r="CG472" s="20">
        <f t="shared" si="341"/>
        <v>0</v>
      </c>
      <c r="CH472" s="20"/>
      <c r="CI472" s="15"/>
      <c r="CJ472" s="15"/>
      <c r="CK472" s="15"/>
      <c r="CL472" s="15">
        <f t="shared" si="321"/>
        <v>0</v>
      </c>
      <c r="CM472" s="20"/>
      <c r="CN472" s="20">
        <f t="shared" si="322"/>
        <v>0</v>
      </c>
      <c r="CO472" s="15">
        <f>IF(Table1[[#This Row],[Check 3 Status]]="Continued", Table1[[#This Row],[Check 3 Students Summer]], 0)</f>
        <v>0</v>
      </c>
      <c r="CP472" s="20">
        <f>Table1[[#This Row],[Check 4 Per Student Savings]]*CO472</f>
        <v>0</v>
      </c>
      <c r="CQ472" s="15">
        <f>IF(Table1[[#This Row],[Check 4 Status]]="Continued", Table1[[#This Row],[Check 4 Students Fall]], 0)</f>
        <v>0</v>
      </c>
      <c r="CR472" s="20">
        <f>Table1[[#This Row],[Check 4 Per Student Savings]]*CQ472</f>
        <v>0</v>
      </c>
      <c r="CS472" s="20"/>
      <c r="CT472" s="20">
        <f>Table1[[#This Row],[Check 4 Per Student Savings]]*CS472</f>
        <v>0</v>
      </c>
      <c r="CU472" s="89">
        <f t="shared" si="323"/>
        <v>0</v>
      </c>
      <c r="CV472" s="20">
        <f t="shared" si="324"/>
        <v>0</v>
      </c>
      <c r="CW472" s="20" t="s">
        <v>145</v>
      </c>
      <c r="CX472" s="15">
        <v>90</v>
      </c>
      <c r="CY472" s="15">
        <v>45</v>
      </c>
      <c r="CZ472" s="15">
        <v>90</v>
      </c>
      <c r="DA472" s="15">
        <f t="shared" si="325"/>
        <v>225</v>
      </c>
      <c r="DB472" s="20">
        <v>135</v>
      </c>
      <c r="DC472" s="20">
        <f t="shared" si="326"/>
        <v>30375</v>
      </c>
      <c r="DD472" t="s">
        <v>1602</v>
      </c>
      <c r="DE472" s="15">
        <v>0</v>
      </c>
      <c r="DF472" s="20">
        <f>Table1[[#This Row],[Check 5 Per Student Savings]]*DE472</f>
        <v>0</v>
      </c>
      <c r="DG472" s="15">
        <v>0</v>
      </c>
      <c r="DH472" s="20">
        <f>Table1[[#This Row],[Check 5 Per Student Savings]]*DG472</f>
        <v>0</v>
      </c>
      <c r="DI472" s="15">
        <f>IF(Table1[[#This Row],[Check 5 Status]]="Continued", Table1[[#This Row],[Check 5 Students Spring]], 0)</f>
        <v>90</v>
      </c>
      <c r="DJ472" s="20">
        <f>Table1[[#This Row],[Check 5 Per Student Savings]]*DI472</f>
        <v>12150</v>
      </c>
      <c r="DK472" s="15">
        <f t="shared" si="327"/>
        <v>90</v>
      </c>
      <c r="DL472" s="20">
        <f t="shared" si="328"/>
        <v>12150</v>
      </c>
      <c r="DM472" s="20" t="s">
        <v>145</v>
      </c>
      <c r="DN472" s="15">
        <v>0</v>
      </c>
      <c r="DO472" s="15">
        <v>45</v>
      </c>
      <c r="DP472" s="15">
        <v>90</v>
      </c>
      <c r="DQ472" s="15">
        <f t="shared" si="329"/>
        <v>135</v>
      </c>
      <c r="DR472" s="20">
        <v>135</v>
      </c>
      <c r="DS472" s="20">
        <f t="shared" si="330"/>
        <v>18225</v>
      </c>
      <c r="DT472" t="s">
        <v>1602</v>
      </c>
      <c r="DU472" s="15">
        <f>IF(Table1[[#This Row],[Check 6 Status]]="Continued", Table1[[#This Row],[Check 6 Students Summer]], 0)</f>
        <v>0</v>
      </c>
      <c r="DV472" s="20">
        <f>Table1[[#This Row],[Check 6 Per Student Savings]]*DU472</f>
        <v>0</v>
      </c>
      <c r="DW472" s="15">
        <f>IF(Table1[[#This Row],[Check 6 Status]]="Continued", Table1[[#This Row],[Check 6 Students Fall]], 0)</f>
        <v>45</v>
      </c>
      <c r="DX472" s="20">
        <f>Table1[[#This Row],[Check 6 Per Student Savings]]*DW472</f>
        <v>6075</v>
      </c>
      <c r="DY472" s="15">
        <f>IF(Table1[[#This Row],[Check 6 Status]]="Continued", Table1[[#This Row],[Check 6 Students Spring]], 0)</f>
        <v>90</v>
      </c>
      <c r="DZ472" s="20">
        <f>Table1[[#This Row],[Check 6 Per Student Savings]]*DY472</f>
        <v>12150</v>
      </c>
      <c r="EA472" s="15">
        <f t="shared" si="331"/>
        <v>135</v>
      </c>
      <c r="EB472" s="20">
        <f t="shared" si="332"/>
        <v>18225</v>
      </c>
      <c r="EC472"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225</v>
      </c>
      <c r="ED472"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30375</v>
      </c>
      <c r="EE472" s="30">
        <f>Table1[[#This Row],[Grand Total Savings]]/Table1[[#This Row],[Total Award]]</f>
        <v>5.625</v>
      </c>
      <c r="EG472" s="20"/>
      <c r="EH472" s="20"/>
      <c r="EI472" s="13"/>
      <c r="EJ472" s="13"/>
      <c r="EK472" s="13"/>
      <c r="EL472" s="13"/>
      <c r="EX472" s="15"/>
      <c r="EY472" s="20"/>
      <c r="EZ472" s="15"/>
      <c r="FA472" s="15"/>
      <c r="FB472" s="13"/>
      <c r="FC472" s="13"/>
      <c r="FD472" s="13"/>
      <c r="FE472" s="13"/>
    </row>
    <row r="473" spans="1:161" ht="16.5" thickTop="1" thickBot="1" x14ac:dyDescent="0.3">
      <c r="A473" s="116" t="s">
        <v>1852</v>
      </c>
      <c r="B473" s="70" t="s">
        <v>1790</v>
      </c>
      <c r="C473" s="23" t="s">
        <v>1</v>
      </c>
      <c r="D473" s="13" t="s">
        <v>134</v>
      </c>
      <c r="E473" s="36" t="s">
        <v>381</v>
      </c>
      <c r="F473" s="121">
        <v>5400</v>
      </c>
      <c r="G473" t="s">
        <v>1695</v>
      </c>
      <c r="H473" s="28" t="s">
        <v>1648</v>
      </c>
      <c r="I473" s="28" t="s">
        <v>1649</v>
      </c>
      <c r="J473" s="28" t="s">
        <v>1850</v>
      </c>
      <c r="K473" s="28" t="s">
        <v>1851</v>
      </c>
      <c r="L473" s="28" t="s">
        <v>506</v>
      </c>
      <c r="M473" s="13" t="s">
        <v>1795</v>
      </c>
      <c r="N473" s="13" t="s">
        <v>1795</v>
      </c>
      <c r="O473" s="13" t="s">
        <v>1795</v>
      </c>
      <c r="P473" s="20">
        <v>22275</v>
      </c>
      <c r="Q473" s="95">
        <v>165</v>
      </c>
      <c r="R473" s="20">
        <v>135</v>
      </c>
      <c r="S473" s="15">
        <v>90</v>
      </c>
      <c r="T473" s="15">
        <v>45</v>
      </c>
      <c r="U473" s="15">
        <v>90</v>
      </c>
      <c r="V473" t="s">
        <v>1602</v>
      </c>
      <c r="W473" s="20"/>
      <c r="X473" s="20"/>
      <c r="Y473" s="20"/>
      <c r="Z473" s="20"/>
      <c r="AA473" s="15">
        <f t="shared" si="317"/>
        <v>90</v>
      </c>
      <c r="AB473" s="20"/>
      <c r="AC473" s="15"/>
      <c r="AD473" s="20">
        <f t="shared" si="335"/>
        <v>0</v>
      </c>
      <c r="AE473" s="15">
        <f>IF(Table1[[#This Row],[Sustainability Check 1 (2017-2018) Status]]="Continued", Table1[[#This Row],[Students Per Summer]], 0)</f>
        <v>0</v>
      </c>
      <c r="AF473" s="20">
        <f t="shared" si="336"/>
        <v>0</v>
      </c>
      <c r="AG473" s="15">
        <f>IF(Table1[[#This Row],[Sustainability Check 1 (2017-2018) Status]]="Continued", Table1[[#This Row],[Students Per Fall]], 0)</f>
        <v>0</v>
      </c>
      <c r="AH473" s="20">
        <f t="shared" si="337"/>
        <v>0</v>
      </c>
      <c r="AI473" s="15"/>
      <c r="AJ473" s="20">
        <f t="shared" si="338"/>
        <v>0</v>
      </c>
      <c r="AK473" s="15"/>
      <c r="AL473" s="20">
        <f t="shared" si="339"/>
        <v>0</v>
      </c>
      <c r="AM473" s="15"/>
      <c r="AN473" s="20"/>
      <c r="AO473" s="16"/>
      <c r="AP473" s="20"/>
      <c r="AQ473" s="16"/>
      <c r="AR473" s="20"/>
      <c r="AS473" s="16"/>
      <c r="AT473" s="20"/>
      <c r="AU473" s="16"/>
      <c r="AV473" s="20"/>
      <c r="AW473" s="16"/>
      <c r="AX473" s="20"/>
      <c r="AY473" s="16"/>
      <c r="AZ473" s="20"/>
      <c r="BA473" s="16"/>
      <c r="BD473" s="16"/>
      <c r="BG473" s="16">
        <f t="shared" si="318"/>
        <v>0</v>
      </c>
      <c r="BH473" s="20"/>
      <c r="BI473" s="20">
        <f>Table1[[#This Row],[Check 2 Students Total]]*Table1[[#This Row],[Summer 2018 Price Check]]</f>
        <v>0</v>
      </c>
      <c r="BJ473" s="16"/>
      <c r="BK473" s="20"/>
      <c r="BL473" s="16"/>
      <c r="BM473" s="20"/>
      <c r="BN473" s="15"/>
      <c r="BO473" s="20">
        <f>Table1[[#This Row],[Summer 2018 Price Check]]*Table1[[#This Row],[Spring 2019 Students]]</f>
        <v>0</v>
      </c>
      <c r="BP473" s="16">
        <f t="shared" si="319"/>
        <v>0</v>
      </c>
      <c r="BQ473" s="20">
        <f t="shared" si="320"/>
        <v>0</v>
      </c>
      <c r="BR473" s="20"/>
      <c r="BU473" s="15"/>
      <c r="BV473" s="15">
        <f t="shared" si="333"/>
        <v>165</v>
      </c>
      <c r="BW473" s="20"/>
      <c r="BX473" s="20">
        <f t="shared" si="334"/>
        <v>0</v>
      </c>
      <c r="BY473" s="20"/>
      <c r="BZ473" s="15">
        <f>IF(Table1[[#This Row],[Check 3 Status]]="Continued", Table1[[#This Row],[Check 3 Students Summer]], 0)</f>
        <v>0</v>
      </c>
      <c r="CA473" s="20">
        <f>Table1[[#This Row],[Check 3 Per Student Savings]]*BZ473</f>
        <v>0</v>
      </c>
      <c r="CB473" s="15">
        <f>IF(Table1[[#This Row],[Check 3 Status]]="Continued", Table1[[#This Row],[Check 3 Students Fall]], 0)</f>
        <v>0</v>
      </c>
      <c r="CC473" s="20">
        <f>Table1[[#This Row],[Check 3 Per Student Savings]]*CB473</f>
        <v>0</v>
      </c>
      <c r="CD473" s="15">
        <f>IF(Table1[[#This Row],[Check 3 Status]]="Continued", Table1[[#This Row],[Check 3 Students Spring]], 0)</f>
        <v>0</v>
      </c>
      <c r="CE473" s="20">
        <f>Table1[[#This Row],[Check 3 Per Student Savings]]*CD473</f>
        <v>0</v>
      </c>
      <c r="CF473" s="15">
        <f t="shared" si="340"/>
        <v>0</v>
      </c>
      <c r="CG473" s="20">
        <f t="shared" si="341"/>
        <v>0</v>
      </c>
      <c r="CH473" s="20"/>
      <c r="CI473" s="15"/>
      <c r="CJ473" s="15"/>
      <c r="CK473" s="15"/>
      <c r="CL473" s="15">
        <f t="shared" si="321"/>
        <v>0</v>
      </c>
      <c r="CM473" s="20"/>
      <c r="CN473" s="20">
        <f t="shared" si="322"/>
        <v>0</v>
      </c>
      <c r="CO473" s="15">
        <f>IF(Table1[[#This Row],[Check 3 Status]]="Continued", Table1[[#This Row],[Check 3 Students Summer]], 0)</f>
        <v>0</v>
      </c>
      <c r="CP473" s="20">
        <f>Table1[[#This Row],[Check 4 Per Student Savings]]*CO473</f>
        <v>0</v>
      </c>
      <c r="CQ473" s="15">
        <f>IF(Table1[[#This Row],[Check 4 Status]]="Continued", Table1[[#This Row],[Check 4 Students Fall]], 0)</f>
        <v>0</v>
      </c>
      <c r="CR473" s="20">
        <f>Table1[[#This Row],[Check 4 Per Student Savings]]*CQ473</f>
        <v>0</v>
      </c>
      <c r="CS473" s="20"/>
      <c r="CT473" s="20">
        <f>Table1[[#This Row],[Check 4 Per Student Savings]]*CS473</f>
        <v>0</v>
      </c>
      <c r="CU473" s="89">
        <f t="shared" si="323"/>
        <v>0</v>
      </c>
      <c r="CV473" s="20">
        <f t="shared" si="324"/>
        <v>0</v>
      </c>
      <c r="CW473" s="20" t="s">
        <v>145</v>
      </c>
      <c r="CX473" s="15">
        <v>90</v>
      </c>
      <c r="CY473" s="15">
        <v>45</v>
      </c>
      <c r="CZ473" s="15">
        <v>90</v>
      </c>
      <c r="DA473" s="15">
        <f t="shared" si="325"/>
        <v>225</v>
      </c>
      <c r="DB473" s="20">
        <v>135</v>
      </c>
      <c r="DC473" s="20">
        <f t="shared" si="326"/>
        <v>30375</v>
      </c>
      <c r="DD473" t="s">
        <v>1602</v>
      </c>
      <c r="DE473" s="15">
        <v>0</v>
      </c>
      <c r="DF473" s="20">
        <f>Table1[[#This Row],[Check 5 Per Student Savings]]*DE473</f>
        <v>0</v>
      </c>
      <c r="DG473" s="15">
        <v>0</v>
      </c>
      <c r="DH473" s="20">
        <f>Table1[[#This Row],[Check 5 Per Student Savings]]*DG473</f>
        <v>0</v>
      </c>
      <c r="DI473" s="15">
        <f>IF(Table1[[#This Row],[Check 5 Status]]="Continued", Table1[[#This Row],[Check 5 Students Spring]], 0)</f>
        <v>90</v>
      </c>
      <c r="DJ473" s="20">
        <f>Table1[[#This Row],[Check 5 Per Student Savings]]*DI473</f>
        <v>12150</v>
      </c>
      <c r="DK473" s="15">
        <f t="shared" si="327"/>
        <v>90</v>
      </c>
      <c r="DL473" s="20">
        <f t="shared" si="328"/>
        <v>12150</v>
      </c>
      <c r="DM473" s="20" t="s">
        <v>145</v>
      </c>
      <c r="DN473" s="15">
        <v>90</v>
      </c>
      <c r="DO473" s="15">
        <v>45</v>
      </c>
      <c r="DP473" s="15">
        <v>90</v>
      </c>
      <c r="DQ473" s="15">
        <f t="shared" si="329"/>
        <v>225</v>
      </c>
      <c r="DR473" s="20">
        <v>135</v>
      </c>
      <c r="DS473" s="20">
        <f t="shared" si="330"/>
        <v>30375</v>
      </c>
      <c r="DT473" t="s">
        <v>1602</v>
      </c>
      <c r="DU473" s="15">
        <f>IF(Table1[[#This Row],[Check 6 Status]]="Continued", Table1[[#This Row],[Check 6 Students Summer]], 0)</f>
        <v>90</v>
      </c>
      <c r="DV473" s="20">
        <f>Table1[[#This Row],[Check 6 Per Student Savings]]*DU473</f>
        <v>12150</v>
      </c>
      <c r="DW473" s="15">
        <f>IF(Table1[[#This Row],[Check 6 Status]]="Continued", Table1[[#This Row],[Check 6 Students Fall]], 0)</f>
        <v>45</v>
      </c>
      <c r="DX473" s="20">
        <f>Table1[[#This Row],[Check 6 Per Student Savings]]*DW473</f>
        <v>6075</v>
      </c>
      <c r="DY473" s="15">
        <f>IF(Table1[[#This Row],[Check 6 Status]]="Continued", Table1[[#This Row],[Check 6 Students Spring]], 0)</f>
        <v>90</v>
      </c>
      <c r="DZ473" s="20">
        <f>Table1[[#This Row],[Check 6 Per Student Savings]]*DY473</f>
        <v>12150</v>
      </c>
      <c r="EA473" s="15">
        <f t="shared" si="331"/>
        <v>225</v>
      </c>
      <c r="EB473" s="20">
        <f t="shared" si="332"/>
        <v>30375</v>
      </c>
      <c r="EC473"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315</v>
      </c>
      <c r="ED473"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42525</v>
      </c>
      <c r="EE473" s="30">
        <f>Table1[[#This Row],[Grand Total Savings]]/Table1[[#This Row],[Total Award]]</f>
        <v>7.875</v>
      </c>
      <c r="EG473" s="20"/>
      <c r="EH473" s="20"/>
      <c r="EI473" s="13"/>
      <c r="EJ473" s="13"/>
      <c r="EK473" s="13"/>
      <c r="EL473" s="13"/>
      <c r="EX473" s="15"/>
      <c r="EY473" s="20"/>
      <c r="EZ473" s="15"/>
      <c r="FA473" s="15"/>
      <c r="FB473" s="13"/>
      <c r="FC473" s="13"/>
      <c r="FD473" s="13"/>
      <c r="FE473" s="13"/>
    </row>
    <row r="474" spans="1:161" ht="16.5" thickTop="1" thickBot="1" x14ac:dyDescent="0.3">
      <c r="A474" s="116" t="s">
        <v>1853</v>
      </c>
      <c r="B474" s="70" t="s">
        <v>1790</v>
      </c>
      <c r="C474" s="23" t="s">
        <v>1</v>
      </c>
      <c r="D474" s="36" t="s">
        <v>856</v>
      </c>
      <c r="E474" s="36" t="s">
        <v>171</v>
      </c>
      <c r="F474" s="108">
        <v>2600</v>
      </c>
      <c r="G474" s="1" t="s">
        <v>1602</v>
      </c>
      <c r="H474" s="28" t="s">
        <v>1785</v>
      </c>
      <c r="I474" s="28" t="s">
        <v>1786</v>
      </c>
      <c r="J474" t="s">
        <v>1854</v>
      </c>
      <c r="K474" t="s">
        <v>1855</v>
      </c>
      <c r="L474" s="28" t="s">
        <v>1789</v>
      </c>
      <c r="M474" s="13" t="s">
        <v>857</v>
      </c>
      <c r="N474" s="13" t="s">
        <v>857</v>
      </c>
      <c r="O474" s="13" t="s">
        <v>857</v>
      </c>
      <c r="P474" s="15">
        <v>0</v>
      </c>
      <c r="Q474" s="15">
        <v>0</v>
      </c>
      <c r="R474" s="20">
        <v>0</v>
      </c>
      <c r="S474" s="15">
        <v>0</v>
      </c>
      <c r="T474" s="15">
        <v>0</v>
      </c>
      <c r="U474" s="15">
        <v>0</v>
      </c>
      <c r="V474" s="36" t="s">
        <v>857</v>
      </c>
      <c r="W474" s="20"/>
      <c r="X474" s="20"/>
      <c r="Y474" s="20"/>
      <c r="Z474" s="20"/>
      <c r="AA474" s="15">
        <f t="shared" si="317"/>
        <v>0</v>
      </c>
      <c r="AB474" s="20"/>
      <c r="AC474" s="15"/>
      <c r="AD474" s="20">
        <f t="shared" si="335"/>
        <v>0</v>
      </c>
      <c r="AE474" s="15">
        <f>IF(Table1[[#This Row],[Sustainability Check 1 (2017-2018) Status]]="Continued", Table1[[#This Row],[Students Per Summer]], 0)</f>
        <v>0</v>
      </c>
      <c r="AF474" s="20">
        <f t="shared" si="336"/>
        <v>0</v>
      </c>
      <c r="AG474" s="15">
        <f>IF(Table1[[#This Row],[Sustainability Check 1 (2017-2018) Status]]="Continued", Table1[[#This Row],[Students Per Fall]], 0)</f>
        <v>0</v>
      </c>
      <c r="AH474" s="20">
        <f t="shared" si="337"/>
        <v>0</v>
      </c>
      <c r="AI474" s="15"/>
      <c r="AJ474" s="20">
        <f t="shared" si="338"/>
        <v>0</v>
      </c>
      <c r="AK474" s="15"/>
      <c r="AL474" s="20">
        <f t="shared" si="339"/>
        <v>0</v>
      </c>
      <c r="AM474" s="15"/>
      <c r="AN474" s="20"/>
      <c r="AO474" s="16"/>
      <c r="AP474" s="20"/>
      <c r="AQ474" s="16"/>
      <c r="AR474" s="20"/>
      <c r="AS474" s="16"/>
      <c r="AT474" s="20"/>
      <c r="AU474" s="16"/>
      <c r="AV474" s="20"/>
      <c r="AW474" s="16"/>
      <c r="AX474" s="20"/>
      <c r="AY474" s="16"/>
      <c r="AZ474" s="20"/>
      <c r="BA474" s="16"/>
      <c r="BD474" s="16"/>
      <c r="BG474" s="16">
        <f t="shared" si="318"/>
        <v>0</v>
      </c>
      <c r="BH474" s="20"/>
      <c r="BI474" s="20">
        <f>Table1[[#This Row],[Check 2 Students Total]]*Table1[[#This Row],[Summer 2018 Price Check]]</f>
        <v>0</v>
      </c>
      <c r="BJ474" s="16"/>
      <c r="BK474" s="20"/>
      <c r="BL474" s="16"/>
      <c r="BM474" s="20"/>
      <c r="BN474" s="15"/>
      <c r="BO474" s="20">
        <f>Table1[[#This Row],[Summer 2018 Price Check]]*Table1[[#This Row],[Spring 2019 Students]]</f>
        <v>0</v>
      </c>
      <c r="BP474" s="16">
        <f t="shared" si="319"/>
        <v>0</v>
      </c>
      <c r="BQ474" s="20">
        <f t="shared" si="320"/>
        <v>0</v>
      </c>
      <c r="BR474" s="20"/>
      <c r="BU474" s="15"/>
      <c r="BV474" s="15">
        <f t="shared" si="333"/>
        <v>0</v>
      </c>
      <c r="BW474" s="20"/>
      <c r="BX474" s="20">
        <f t="shared" si="334"/>
        <v>0</v>
      </c>
      <c r="BY474" s="20"/>
      <c r="BZ474" s="15">
        <f>IF(Table1[[#This Row],[Check 3 Status]]="Continued", Table1[[#This Row],[Check 3 Students Summer]], 0)</f>
        <v>0</v>
      </c>
      <c r="CA474" s="20">
        <f>Table1[[#This Row],[Check 3 Per Student Savings]]*BZ474</f>
        <v>0</v>
      </c>
      <c r="CB474" s="15">
        <f>IF(Table1[[#This Row],[Check 3 Status]]="Continued", Table1[[#This Row],[Check 3 Students Fall]], 0)</f>
        <v>0</v>
      </c>
      <c r="CC474" s="20">
        <f>Table1[[#This Row],[Check 3 Per Student Savings]]*CB474</f>
        <v>0</v>
      </c>
      <c r="CD474" s="15">
        <f>IF(Table1[[#This Row],[Check 3 Status]]="Continued", Table1[[#This Row],[Check 3 Students Spring]], 0)</f>
        <v>0</v>
      </c>
      <c r="CE474" s="20">
        <f>Table1[[#This Row],[Check 3 Per Student Savings]]*CD474</f>
        <v>0</v>
      </c>
      <c r="CF474" s="15">
        <f t="shared" si="340"/>
        <v>0</v>
      </c>
      <c r="CG474" s="20">
        <f t="shared" si="341"/>
        <v>0</v>
      </c>
      <c r="CH474" s="20"/>
      <c r="CI474" s="15"/>
      <c r="CJ474" s="15"/>
      <c r="CK474" s="15"/>
      <c r="CL474" s="15">
        <f t="shared" si="321"/>
        <v>0</v>
      </c>
      <c r="CM474" s="20"/>
      <c r="CN474" s="20">
        <f t="shared" si="322"/>
        <v>0</v>
      </c>
      <c r="CO474" s="15">
        <f>IF(Table1[[#This Row],[Check 3 Status]]="Continued", Table1[[#This Row],[Check 3 Students Summer]], 0)</f>
        <v>0</v>
      </c>
      <c r="CP474" s="20">
        <f>Table1[[#This Row],[Check 4 Per Student Savings]]*CO474</f>
        <v>0</v>
      </c>
      <c r="CQ474" s="15">
        <f>IF(Table1[[#This Row],[Check 4 Status]]="Continued", Table1[[#This Row],[Check 4 Students Fall]], 0)</f>
        <v>0</v>
      </c>
      <c r="CR474" s="20">
        <f>Table1[[#This Row],[Check 4 Per Student Savings]]*CQ474</f>
        <v>0</v>
      </c>
      <c r="CS474" s="20"/>
      <c r="CT474" s="20">
        <f>Table1[[#This Row],[Check 4 Per Student Savings]]*CS474</f>
        <v>0</v>
      </c>
      <c r="CU474" s="89">
        <f t="shared" si="323"/>
        <v>0</v>
      </c>
      <c r="CV474" s="20">
        <f t="shared" si="324"/>
        <v>0</v>
      </c>
      <c r="CW474" s="20" t="s">
        <v>145</v>
      </c>
      <c r="CX474" s="15">
        <v>0</v>
      </c>
      <c r="CY474" s="15">
        <v>0</v>
      </c>
      <c r="CZ474" s="15">
        <v>0</v>
      </c>
      <c r="DA474" s="15">
        <f t="shared" si="325"/>
        <v>0</v>
      </c>
      <c r="DB474" s="20">
        <v>0</v>
      </c>
      <c r="DC474" s="20">
        <f t="shared" si="326"/>
        <v>0</v>
      </c>
      <c r="DD474" s="1" t="s">
        <v>1602</v>
      </c>
      <c r="DE474" s="15">
        <v>0</v>
      </c>
      <c r="DF474" s="20">
        <f>Table1[[#This Row],[Check 5 Per Student Savings]]*DE474</f>
        <v>0</v>
      </c>
      <c r="DG474" s="15">
        <v>0</v>
      </c>
      <c r="DH474" s="20">
        <f>Table1[[#This Row],[Check 5 Per Student Savings]]*DG474</f>
        <v>0</v>
      </c>
      <c r="DI474" s="15">
        <f>IF(Table1[[#This Row],[Check 5 Status]]="Continued", Table1[[#This Row],[Check 5 Students Spring]], 0)</f>
        <v>0</v>
      </c>
      <c r="DJ474" s="20">
        <f>Table1[[#This Row],[Check 5 Per Student Savings]]*DI474</f>
        <v>0</v>
      </c>
      <c r="DK474" s="15">
        <f t="shared" si="327"/>
        <v>0</v>
      </c>
      <c r="DL474" s="20">
        <f t="shared" si="328"/>
        <v>0</v>
      </c>
      <c r="DM474" s="20" t="s">
        <v>858</v>
      </c>
      <c r="DN474" s="15">
        <v>0</v>
      </c>
      <c r="DO474" s="15">
        <v>0</v>
      </c>
      <c r="DP474" s="15">
        <v>0</v>
      </c>
      <c r="DQ474" s="15">
        <f t="shared" si="329"/>
        <v>0</v>
      </c>
      <c r="DR474" s="20">
        <v>0</v>
      </c>
      <c r="DS474" s="20">
        <f t="shared" si="330"/>
        <v>0</v>
      </c>
      <c r="DT474" s="1" t="s">
        <v>1602</v>
      </c>
      <c r="DU474" s="15">
        <f>IF(Table1[[#This Row],[Check 6 Status]]="Continued", Table1[[#This Row],[Check 6 Students Summer]], 0)</f>
        <v>0</v>
      </c>
      <c r="DV474" s="20">
        <f>Table1[[#This Row],[Check 6 Per Student Savings]]*DU474</f>
        <v>0</v>
      </c>
      <c r="DW474" s="15">
        <f>IF(Table1[[#This Row],[Check 6 Status]]="Continued", Table1[[#This Row],[Check 6 Students Fall]], 0)</f>
        <v>0</v>
      </c>
      <c r="DX474" s="20">
        <f>Table1[[#This Row],[Check 6 Per Student Savings]]*DW474</f>
        <v>0</v>
      </c>
      <c r="DY474" s="15">
        <f>IF(Table1[[#This Row],[Check 6 Status]]="Continued", Table1[[#This Row],[Check 6 Students Spring]], 0)</f>
        <v>0</v>
      </c>
      <c r="DZ474" s="20">
        <f>Table1[[#This Row],[Check 6 Per Student Savings]]*DY474</f>
        <v>0</v>
      </c>
      <c r="EA474" s="15">
        <f t="shared" si="331"/>
        <v>0</v>
      </c>
      <c r="EB474" s="20">
        <f t="shared" si="332"/>
        <v>0</v>
      </c>
      <c r="EC474"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474"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474" s="30">
        <f>Table1[[#This Row],[Grand Total Savings]]/Table1[[#This Row],[Total Award]]</f>
        <v>0</v>
      </c>
      <c r="EG474" s="20"/>
      <c r="EH474" s="20"/>
      <c r="EI474" s="13"/>
      <c r="EJ474" s="13"/>
      <c r="EK474" s="13"/>
      <c r="EL474" s="13"/>
      <c r="EX474" s="15"/>
      <c r="EY474" s="20"/>
      <c r="EZ474" s="15"/>
      <c r="FA474" s="15"/>
      <c r="FB474" s="13"/>
      <c r="FC474" s="13"/>
      <c r="FD474" s="13"/>
      <c r="FE474" s="13"/>
    </row>
    <row r="475" spans="1:161" ht="16.5" thickTop="1" thickBot="1" x14ac:dyDescent="0.3">
      <c r="A475" s="116" t="s">
        <v>1856</v>
      </c>
      <c r="B475" s="70" t="s">
        <v>1790</v>
      </c>
      <c r="C475" s="23" t="s">
        <v>1</v>
      </c>
      <c r="D475" s="36" t="s">
        <v>856</v>
      </c>
      <c r="E475" s="36" t="s">
        <v>544</v>
      </c>
      <c r="F475" s="108">
        <v>5000</v>
      </c>
      <c r="G475" s="1" t="s">
        <v>1602</v>
      </c>
      <c r="H475" s="28" t="s">
        <v>991</v>
      </c>
      <c r="I475" s="28" t="s">
        <v>992</v>
      </c>
      <c r="J475" t="s">
        <v>1857</v>
      </c>
      <c r="K475" t="s">
        <v>994</v>
      </c>
      <c r="L475" s="28" t="s">
        <v>305</v>
      </c>
      <c r="M475" s="13" t="s">
        <v>857</v>
      </c>
      <c r="N475" s="13" t="s">
        <v>857</v>
      </c>
      <c r="O475" s="13" t="s">
        <v>857</v>
      </c>
      <c r="P475" s="15">
        <v>0</v>
      </c>
      <c r="Q475" s="15">
        <v>0</v>
      </c>
      <c r="R475" s="20">
        <v>0</v>
      </c>
      <c r="S475" s="15">
        <v>0</v>
      </c>
      <c r="T475" s="15">
        <v>0</v>
      </c>
      <c r="U475" s="15">
        <v>0</v>
      </c>
      <c r="V475" s="36" t="s">
        <v>857</v>
      </c>
      <c r="W475" s="20"/>
      <c r="X475" s="20"/>
      <c r="Y475" s="20"/>
      <c r="Z475" s="20"/>
      <c r="AA475" s="15">
        <f t="shared" si="317"/>
        <v>0</v>
      </c>
      <c r="AB475" s="20"/>
      <c r="AC475" s="15"/>
      <c r="AD475" s="20">
        <f t="shared" si="335"/>
        <v>0</v>
      </c>
      <c r="AE475" s="15">
        <f>IF(Table1[[#This Row],[Sustainability Check 1 (2017-2018) Status]]="Continued", Table1[[#This Row],[Students Per Summer]], 0)</f>
        <v>0</v>
      </c>
      <c r="AF475" s="20">
        <f t="shared" si="336"/>
        <v>0</v>
      </c>
      <c r="AG475" s="15">
        <f>IF(Table1[[#This Row],[Sustainability Check 1 (2017-2018) Status]]="Continued", Table1[[#This Row],[Students Per Fall]], 0)</f>
        <v>0</v>
      </c>
      <c r="AH475" s="20">
        <f t="shared" si="337"/>
        <v>0</v>
      </c>
      <c r="AI475" s="15"/>
      <c r="AJ475" s="20">
        <f t="shared" si="338"/>
        <v>0</v>
      </c>
      <c r="AK475" s="15"/>
      <c r="AL475" s="20">
        <f t="shared" si="339"/>
        <v>0</v>
      </c>
      <c r="AM475" s="15"/>
      <c r="AN475" s="20"/>
      <c r="AO475" s="16"/>
      <c r="AP475" s="20"/>
      <c r="AQ475" s="16"/>
      <c r="AR475" s="20"/>
      <c r="AS475" s="16"/>
      <c r="AT475" s="20"/>
      <c r="AU475" s="16"/>
      <c r="AV475" s="20"/>
      <c r="AW475" s="16"/>
      <c r="AX475" s="20"/>
      <c r="AY475" s="16"/>
      <c r="AZ475" s="20"/>
      <c r="BA475" s="16"/>
      <c r="BD475" s="16"/>
      <c r="BG475" s="16">
        <f t="shared" si="318"/>
        <v>0</v>
      </c>
      <c r="BH475" s="20"/>
      <c r="BI475" s="20">
        <f>Table1[[#This Row],[Check 2 Students Total]]*Table1[[#This Row],[Summer 2018 Price Check]]</f>
        <v>0</v>
      </c>
      <c r="BJ475" s="16"/>
      <c r="BK475" s="20"/>
      <c r="BL475" s="16"/>
      <c r="BM475" s="20"/>
      <c r="BN475" s="15"/>
      <c r="BO475" s="20">
        <f>Table1[[#This Row],[Summer 2018 Price Check]]*Table1[[#This Row],[Spring 2019 Students]]</f>
        <v>0</v>
      </c>
      <c r="BP475" s="16">
        <f t="shared" si="319"/>
        <v>0</v>
      </c>
      <c r="BQ475" s="20">
        <f t="shared" si="320"/>
        <v>0</v>
      </c>
      <c r="BR475" s="20"/>
      <c r="BU475" s="15"/>
      <c r="BV475" s="15">
        <f t="shared" si="333"/>
        <v>0</v>
      </c>
      <c r="BW475" s="20"/>
      <c r="BX475" s="20">
        <f t="shared" si="334"/>
        <v>0</v>
      </c>
      <c r="BY475" s="20"/>
      <c r="BZ475" s="15">
        <f>IF(Table1[[#This Row],[Check 3 Status]]="Continued", Table1[[#This Row],[Check 3 Students Summer]], 0)</f>
        <v>0</v>
      </c>
      <c r="CA475" s="20">
        <f>Table1[[#This Row],[Check 3 Per Student Savings]]*BZ475</f>
        <v>0</v>
      </c>
      <c r="CB475" s="15">
        <f>IF(Table1[[#This Row],[Check 3 Status]]="Continued", Table1[[#This Row],[Check 3 Students Fall]], 0)</f>
        <v>0</v>
      </c>
      <c r="CC475" s="20">
        <f>Table1[[#This Row],[Check 3 Per Student Savings]]*CB475</f>
        <v>0</v>
      </c>
      <c r="CD475" s="15">
        <f>IF(Table1[[#This Row],[Check 3 Status]]="Continued", Table1[[#This Row],[Check 3 Students Spring]], 0)</f>
        <v>0</v>
      </c>
      <c r="CE475" s="20">
        <f>Table1[[#This Row],[Check 3 Per Student Savings]]*CD475</f>
        <v>0</v>
      </c>
      <c r="CF475" s="15">
        <f t="shared" si="340"/>
        <v>0</v>
      </c>
      <c r="CG475" s="20">
        <f t="shared" si="341"/>
        <v>0</v>
      </c>
      <c r="CH475" s="20"/>
      <c r="CI475" s="15"/>
      <c r="CJ475" s="15"/>
      <c r="CK475" s="15"/>
      <c r="CL475" s="15">
        <f t="shared" si="321"/>
        <v>0</v>
      </c>
      <c r="CM475" s="20"/>
      <c r="CN475" s="20">
        <f t="shared" si="322"/>
        <v>0</v>
      </c>
      <c r="CO475" s="15">
        <f>IF(Table1[[#This Row],[Check 3 Status]]="Continued", Table1[[#This Row],[Check 3 Students Summer]], 0)</f>
        <v>0</v>
      </c>
      <c r="CP475" s="20">
        <f>Table1[[#This Row],[Check 4 Per Student Savings]]*CO475</f>
        <v>0</v>
      </c>
      <c r="CQ475" s="15">
        <f>IF(Table1[[#This Row],[Check 4 Status]]="Continued", Table1[[#This Row],[Check 4 Students Fall]], 0)</f>
        <v>0</v>
      </c>
      <c r="CR475" s="20">
        <f>Table1[[#This Row],[Check 4 Per Student Savings]]*CQ475</f>
        <v>0</v>
      </c>
      <c r="CS475" s="20"/>
      <c r="CT475" s="20">
        <f>Table1[[#This Row],[Check 4 Per Student Savings]]*CS475</f>
        <v>0</v>
      </c>
      <c r="CU475" s="89">
        <f t="shared" si="323"/>
        <v>0</v>
      </c>
      <c r="CV475" s="20">
        <f t="shared" si="324"/>
        <v>0</v>
      </c>
      <c r="CW475" s="20" t="s">
        <v>145</v>
      </c>
      <c r="CX475" s="15">
        <v>0</v>
      </c>
      <c r="CY475" s="15">
        <v>0</v>
      </c>
      <c r="CZ475" s="15">
        <v>0</v>
      </c>
      <c r="DA475" s="15">
        <f t="shared" si="325"/>
        <v>0</v>
      </c>
      <c r="DB475" s="20">
        <v>0</v>
      </c>
      <c r="DC475" s="20">
        <f t="shared" si="326"/>
        <v>0</v>
      </c>
      <c r="DD475" s="1" t="s">
        <v>1602</v>
      </c>
      <c r="DE475" s="15">
        <v>0</v>
      </c>
      <c r="DF475" s="20">
        <f>Table1[[#This Row],[Check 5 Per Student Savings]]*DE475</f>
        <v>0</v>
      </c>
      <c r="DG475" s="15">
        <v>0</v>
      </c>
      <c r="DH475" s="20">
        <f>Table1[[#This Row],[Check 5 Per Student Savings]]*DG475</f>
        <v>0</v>
      </c>
      <c r="DI475" s="15">
        <f>IF(Table1[[#This Row],[Check 5 Status]]="Continued", Table1[[#This Row],[Check 5 Students Spring]], 0)</f>
        <v>0</v>
      </c>
      <c r="DJ475" s="20">
        <f>Table1[[#This Row],[Check 5 Per Student Savings]]*DI475</f>
        <v>0</v>
      </c>
      <c r="DK475" s="15">
        <f t="shared" si="327"/>
        <v>0</v>
      </c>
      <c r="DL475" s="20">
        <f t="shared" si="328"/>
        <v>0</v>
      </c>
      <c r="DM475" s="20" t="s">
        <v>858</v>
      </c>
      <c r="DN475" s="15">
        <v>0</v>
      </c>
      <c r="DO475" s="15">
        <v>0</v>
      </c>
      <c r="DP475" s="15">
        <v>0</v>
      </c>
      <c r="DQ475" s="15">
        <f t="shared" si="329"/>
        <v>0</v>
      </c>
      <c r="DR475" s="20">
        <v>0</v>
      </c>
      <c r="DS475" s="20">
        <f t="shared" si="330"/>
        <v>0</v>
      </c>
      <c r="DT475" s="1" t="s">
        <v>1602</v>
      </c>
      <c r="DU475" s="15">
        <f>IF(Table1[[#This Row],[Check 6 Status]]="Continued", Table1[[#This Row],[Check 6 Students Summer]], 0)</f>
        <v>0</v>
      </c>
      <c r="DV475" s="20">
        <f>Table1[[#This Row],[Check 6 Per Student Savings]]*DU475</f>
        <v>0</v>
      </c>
      <c r="DW475" s="15">
        <f>IF(Table1[[#This Row],[Check 6 Status]]="Continued", Table1[[#This Row],[Check 6 Students Fall]], 0)</f>
        <v>0</v>
      </c>
      <c r="DX475" s="20">
        <f>Table1[[#This Row],[Check 6 Per Student Savings]]*DW475</f>
        <v>0</v>
      </c>
      <c r="DY475" s="15">
        <f>IF(Table1[[#This Row],[Check 6 Status]]="Continued", Table1[[#This Row],[Check 6 Students Spring]], 0)</f>
        <v>0</v>
      </c>
      <c r="DZ475" s="20">
        <f>Table1[[#This Row],[Check 6 Per Student Savings]]*DY475</f>
        <v>0</v>
      </c>
      <c r="EA475" s="15">
        <f t="shared" si="331"/>
        <v>0</v>
      </c>
      <c r="EB475" s="20">
        <f t="shared" si="332"/>
        <v>0</v>
      </c>
      <c r="EC475"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475"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475" s="30">
        <f>Table1[[#This Row],[Grand Total Savings]]/Table1[[#This Row],[Total Award]]</f>
        <v>0</v>
      </c>
      <c r="EG475" s="20"/>
      <c r="EH475" s="20"/>
      <c r="EI475" s="13"/>
      <c r="EJ475" s="13"/>
      <c r="EK475" s="13"/>
      <c r="EL475" s="13"/>
      <c r="EX475" s="15"/>
      <c r="EY475" s="20"/>
      <c r="EZ475" s="15"/>
      <c r="FA475" s="15"/>
      <c r="FB475" s="13"/>
      <c r="FC475" s="13"/>
      <c r="FD475" s="13"/>
      <c r="FE475" s="13"/>
    </row>
    <row r="476" spans="1:161" ht="16.5" thickTop="1" thickBot="1" x14ac:dyDescent="0.3">
      <c r="A476" s="116" t="s">
        <v>1858</v>
      </c>
      <c r="B476" s="70" t="s">
        <v>1790</v>
      </c>
      <c r="C476" s="23" t="s">
        <v>1</v>
      </c>
      <c r="D476" s="36" t="s">
        <v>856</v>
      </c>
      <c r="E476" s="36" t="s">
        <v>477</v>
      </c>
      <c r="F476" s="108">
        <v>6000</v>
      </c>
      <c r="G476" s="1" t="s">
        <v>1602</v>
      </c>
      <c r="H476" s="28" t="s">
        <v>1859</v>
      </c>
      <c r="I476" s="28" t="s">
        <v>1860</v>
      </c>
      <c r="J476" t="s">
        <v>1362</v>
      </c>
      <c r="K476" t="s">
        <v>1363</v>
      </c>
      <c r="L476" s="28" t="s">
        <v>162</v>
      </c>
      <c r="M476" s="13" t="s">
        <v>857</v>
      </c>
      <c r="N476" s="13" t="s">
        <v>857</v>
      </c>
      <c r="O476" s="13" t="s">
        <v>857</v>
      </c>
      <c r="P476" s="15">
        <v>0</v>
      </c>
      <c r="Q476" s="15">
        <v>0</v>
      </c>
      <c r="R476" s="20">
        <v>0</v>
      </c>
      <c r="S476" s="15">
        <v>0</v>
      </c>
      <c r="T476" s="15">
        <v>0</v>
      </c>
      <c r="U476" s="15">
        <v>0</v>
      </c>
      <c r="V476" s="36" t="s">
        <v>857</v>
      </c>
      <c r="W476" s="20"/>
      <c r="X476" s="20"/>
      <c r="Y476" s="20"/>
      <c r="Z476" s="20"/>
      <c r="AA476" s="15">
        <f t="shared" si="317"/>
        <v>0</v>
      </c>
      <c r="AB476" s="20"/>
      <c r="AC476" s="15"/>
      <c r="AD476" s="20">
        <f t="shared" si="335"/>
        <v>0</v>
      </c>
      <c r="AE476" s="15">
        <f>IF(Table1[[#This Row],[Sustainability Check 1 (2017-2018) Status]]="Continued", Table1[[#This Row],[Students Per Summer]], 0)</f>
        <v>0</v>
      </c>
      <c r="AF476" s="20">
        <f t="shared" si="336"/>
        <v>0</v>
      </c>
      <c r="AG476" s="15">
        <f>IF(Table1[[#This Row],[Sustainability Check 1 (2017-2018) Status]]="Continued", Table1[[#This Row],[Students Per Fall]], 0)</f>
        <v>0</v>
      </c>
      <c r="AH476" s="20">
        <f t="shared" si="337"/>
        <v>0</v>
      </c>
      <c r="AI476" s="15"/>
      <c r="AJ476" s="20">
        <f t="shared" si="338"/>
        <v>0</v>
      </c>
      <c r="AK476" s="15"/>
      <c r="AL476" s="20">
        <f t="shared" si="339"/>
        <v>0</v>
      </c>
      <c r="AM476" s="15"/>
      <c r="AN476" s="20"/>
      <c r="AO476" s="16"/>
      <c r="AP476" s="20"/>
      <c r="AQ476" s="16"/>
      <c r="AR476" s="20"/>
      <c r="AS476" s="16"/>
      <c r="AT476" s="20"/>
      <c r="AU476" s="16"/>
      <c r="AV476" s="20"/>
      <c r="AW476" s="16"/>
      <c r="AX476" s="20"/>
      <c r="AY476" s="16"/>
      <c r="AZ476" s="20"/>
      <c r="BA476" s="16"/>
      <c r="BD476" s="16"/>
      <c r="BG476" s="16">
        <f t="shared" si="318"/>
        <v>0</v>
      </c>
      <c r="BH476" s="20"/>
      <c r="BI476" s="20">
        <f>Table1[[#This Row],[Check 2 Students Total]]*Table1[[#This Row],[Summer 2018 Price Check]]</f>
        <v>0</v>
      </c>
      <c r="BJ476" s="16"/>
      <c r="BK476" s="20"/>
      <c r="BL476" s="16"/>
      <c r="BM476" s="20"/>
      <c r="BN476" s="15"/>
      <c r="BO476" s="20">
        <f>Table1[[#This Row],[Summer 2018 Price Check]]*Table1[[#This Row],[Spring 2019 Students]]</f>
        <v>0</v>
      </c>
      <c r="BP476" s="16">
        <f t="shared" si="319"/>
        <v>0</v>
      </c>
      <c r="BQ476" s="20">
        <f t="shared" si="320"/>
        <v>0</v>
      </c>
      <c r="BR476" s="20"/>
      <c r="BU476" s="15"/>
      <c r="BV476" s="15">
        <f t="shared" si="333"/>
        <v>0</v>
      </c>
      <c r="BW476" s="20"/>
      <c r="BX476" s="20">
        <f t="shared" si="334"/>
        <v>0</v>
      </c>
      <c r="BY476" s="20"/>
      <c r="BZ476" s="15">
        <f>IF(Table1[[#This Row],[Check 3 Status]]="Continued", Table1[[#This Row],[Check 3 Students Summer]], 0)</f>
        <v>0</v>
      </c>
      <c r="CA476" s="20">
        <f>Table1[[#This Row],[Check 3 Per Student Savings]]*BZ476</f>
        <v>0</v>
      </c>
      <c r="CB476" s="15">
        <f>IF(Table1[[#This Row],[Check 3 Status]]="Continued", Table1[[#This Row],[Check 3 Students Fall]], 0)</f>
        <v>0</v>
      </c>
      <c r="CC476" s="20">
        <f>Table1[[#This Row],[Check 3 Per Student Savings]]*CB476</f>
        <v>0</v>
      </c>
      <c r="CD476" s="15">
        <f>IF(Table1[[#This Row],[Check 3 Status]]="Continued", Table1[[#This Row],[Check 3 Students Spring]], 0)</f>
        <v>0</v>
      </c>
      <c r="CE476" s="20">
        <f>Table1[[#This Row],[Check 3 Per Student Savings]]*CD476</f>
        <v>0</v>
      </c>
      <c r="CF476" s="15">
        <f t="shared" si="340"/>
        <v>0</v>
      </c>
      <c r="CG476" s="20">
        <f t="shared" si="341"/>
        <v>0</v>
      </c>
      <c r="CH476" s="20"/>
      <c r="CI476" s="15"/>
      <c r="CJ476" s="15"/>
      <c r="CK476" s="15"/>
      <c r="CL476" s="15">
        <f t="shared" si="321"/>
        <v>0</v>
      </c>
      <c r="CM476" s="20"/>
      <c r="CN476" s="20">
        <f t="shared" si="322"/>
        <v>0</v>
      </c>
      <c r="CO476" s="15">
        <f>IF(Table1[[#This Row],[Check 3 Status]]="Continued", Table1[[#This Row],[Check 3 Students Summer]], 0)</f>
        <v>0</v>
      </c>
      <c r="CP476" s="20">
        <f>Table1[[#This Row],[Check 4 Per Student Savings]]*CO476</f>
        <v>0</v>
      </c>
      <c r="CQ476" s="15">
        <f>IF(Table1[[#This Row],[Check 4 Status]]="Continued", Table1[[#This Row],[Check 4 Students Fall]], 0)</f>
        <v>0</v>
      </c>
      <c r="CR476" s="20">
        <f>Table1[[#This Row],[Check 4 Per Student Savings]]*CQ476</f>
        <v>0</v>
      </c>
      <c r="CS476" s="20"/>
      <c r="CT476" s="20">
        <f>Table1[[#This Row],[Check 4 Per Student Savings]]*CS476</f>
        <v>0</v>
      </c>
      <c r="CU476" s="89">
        <f t="shared" si="323"/>
        <v>0</v>
      </c>
      <c r="CV476" s="20">
        <f t="shared" si="324"/>
        <v>0</v>
      </c>
      <c r="CW476" s="20" t="s">
        <v>145</v>
      </c>
      <c r="CX476" s="15">
        <v>0</v>
      </c>
      <c r="CY476" s="15">
        <v>0</v>
      </c>
      <c r="CZ476" s="15">
        <v>0</v>
      </c>
      <c r="DA476" s="15">
        <f t="shared" si="325"/>
        <v>0</v>
      </c>
      <c r="DB476" s="20">
        <v>0</v>
      </c>
      <c r="DC476" s="20">
        <f t="shared" si="326"/>
        <v>0</v>
      </c>
      <c r="DD476" s="1" t="s">
        <v>1602</v>
      </c>
      <c r="DE476" s="15">
        <v>0</v>
      </c>
      <c r="DF476" s="20">
        <f>Table1[[#This Row],[Check 5 Per Student Savings]]*DE476</f>
        <v>0</v>
      </c>
      <c r="DG476" s="15">
        <v>0</v>
      </c>
      <c r="DH476" s="20">
        <f>Table1[[#This Row],[Check 5 Per Student Savings]]*DG476</f>
        <v>0</v>
      </c>
      <c r="DI476" s="15">
        <f>IF(Table1[[#This Row],[Check 5 Status]]="Continued", Table1[[#This Row],[Check 5 Students Spring]], 0)</f>
        <v>0</v>
      </c>
      <c r="DJ476" s="20">
        <f>Table1[[#This Row],[Check 5 Per Student Savings]]*DI476</f>
        <v>0</v>
      </c>
      <c r="DK476" s="15">
        <f t="shared" si="327"/>
        <v>0</v>
      </c>
      <c r="DL476" s="20">
        <f t="shared" si="328"/>
        <v>0</v>
      </c>
      <c r="DM476" s="20" t="s">
        <v>858</v>
      </c>
      <c r="DN476" s="15">
        <v>0</v>
      </c>
      <c r="DO476" s="15">
        <v>0</v>
      </c>
      <c r="DP476" s="15">
        <v>0</v>
      </c>
      <c r="DQ476" s="15">
        <f t="shared" si="329"/>
        <v>0</v>
      </c>
      <c r="DR476" s="20">
        <v>0</v>
      </c>
      <c r="DS476" s="20">
        <f t="shared" si="330"/>
        <v>0</v>
      </c>
      <c r="DT476" s="1" t="s">
        <v>1602</v>
      </c>
      <c r="DU476" s="15">
        <f>IF(Table1[[#This Row],[Check 6 Status]]="Continued", Table1[[#This Row],[Check 6 Students Summer]], 0)</f>
        <v>0</v>
      </c>
      <c r="DV476" s="20">
        <f>Table1[[#This Row],[Check 6 Per Student Savings]]*DU476</f>
        <v>0</v>
      </c>
      <c r="DW476" s="15">
        <f>IF(Table1[[#This Row],[Check 6 Status]]="Continued", Table1[[#This Row],[Check 6 Students Fall]], 0)</f>
        <v>0</v>
      </c>
      <c r="DX476" s="20">
        <f>Table1[[#This Row],[Check 6 Per Student Savings]]*DW476</f>
        <v>0</v>
      </c>
      <c r="DY476" s="15">
        <f>IF(Table1[[#This Row],[Check 6 Status]]="Continued", Table1[[#This Row],[Check 6 Students Spring]], 0)</f>
        <v>0</v>
      </c>
      <c r="DZ476" s="20">
        <f>Table1[[#This Row],[Check 6 Per Student Savings]]*DY476</f>
        <v>0</v>
      </c>
      <c r="EA476" s="15">
        <f t="shared" si="331"/>
        <v>0</v>
      </c>
      <c r="EB476" s="20">
        <f t="shared" si="332"/>
        <v>0</v>
      </c>
      <c r="EC476"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476"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476" s="30">
        <f>Table1[[#This Row],[Grand Total Savings]]/Table1[[#This Row],[Total Award]]</f>
        <v>0</v>
      </c>
      <c r="EG476" s="20"/>
      <c r="EH476" s="20"/>
      <c r="EI476" s="13"/>
      <c r="EJ476" s="13"/>
      <c r="EK476" s="13"/>
      <c r="EL476" s="13"/>
      <c r="EX476" s="15"/>
      <c r="EY476" s="20"/>
      <c r="EZ476" s="15"/>
      <c r="FA476" s="15"/>
      <c r="FB476" s="13"/>
      <c r="FC476" s="13"/>
      <c r="FD476" s="13"/>
      <c r="FE476" s="13"/>
    </row>
    <row r="477" spans="1:161" ht="16.5" thickTop="1" thickBot="1" x14ac:dyDescent="0.3">
      <c r="A477" s="116" t="s">
        <v>1861</v>
      </c>
      <c r="B477" s="70" t="s">
        <v>1790</v>
      </c>
      <c r="C477" s="23" t="s">
        <v>1</v>
      </c>
      <c r="D477" s="36" t="s">
        <v>856</v>
      </c>
      <c r="E477" s="36" t="s">
        <v>477</v>
      </c>
      <c r="F477" s="108">
        <v>5238</v>
      </c>
      <c r="G477" s="1" t="s">
        <v>1602</v>
      </c>
      <c r="H477" s="28" t="s">
        <v>1862</v>
      </c>
      <c r="I477" s="28" t="s">
        <v>1863</v>
      </c>
      <c r="J477" t="s">
        <v>1864</v>
      </c>
      <c r="K477" t="s">
        <v>1865</v>
      </c>
      <c r="L477" s="28" t="s">
        <v>277</v>
      </c>
      <c r="M477" s="13" t="s">
        <v>857</v>
      </c>
      <c r="N477" s="13" t="s">
        <v>857</v>
      </c>
      <c r="O477" s="13" t="s">
        <v>857</v>
      </c>
      <c r="P477" s="15">
        <v>0</v>
      </c>
      <c r="Q477" s="15">
        <v>0</v>
      </c>
      <c r="R477" s="20">
        <v>0</v>
      </c>
      <c r="S477" s="15">
        <v>0</v>
      </c>
      <c r="T477" s="15">
        <v>0</v>
      </c>
      <c r="U477" s="15">
        <v>0</v>
      </c>
      <c r="V477" s="36" t="s">
        <v>857</v>
      </c>
      <c r="W477" s="20"/>
      <c r="X477" s="20"/>
      <c r="Y477" s="20"/>
      <c r="Z477" s="20"/>
      <c r="AA477" s="15">
        <f t="shared" si="317"/>
        <v>0</v>
      </c>
      <c r="AB477" s="20"/>
      <c r="AC477" s="15"/>
      <c r="AD477" s="20">
        <f t="shared" si="335"/>
        <v>0</v>
      </c>
      <c r="AE477" s="15">
        <f>IF(Table1[[#This Row],[Sustainability Check 1 (2017-2018) Status]]="Continued", Table1[[#This Row],[Students Per Summer]], 0)</f>
        <v>0</v>
      </c>
      <c r="AF477" s="20">
        <f t="shared" si="336"/>
        <v>0</v>
      </c>
      <c r="AG477" s="15">
        <f>IF(Table1[[#This Row],[Sustainability Check 1 (2017-2018) Status]]="Continued", Table1[[#This Row],[Students Per Fall]], 0)</f>
        <v>0</v>
      </c>
      <c r="AH477" s="20">
        <f t="shared" si="337"/>
        <v>0</v>
      </c>
      <c r="AI477" s="15"/>
      <c r="AJ477" s="20">
        <f t="shared" si="338"/>
        <v>0</v>
      </c>
      <c r="AK477" s="15"/>
      <c r="AL477" s="20">
        <f t="shared" si="339"/>
        <v>0</v>
      </c>
      <c r="AM477" s="15"/>
      <c r="AN477" s="20"/>
      <c r="AO477" s="16"/>
      <c r="AP477" s="20"/>
      <c r="AQ477" s="16"/>
      <c r="AR477" s="20"/>
      <c r="AS477" s="16"/>
      <c r="AT477" s="20"/>
      <c r="AU477" s="16"/>
      <c r="AV477" s="20"/>
      <c r="AW477" s="16"/>
      <c r="AX477" s="20"/>
      <c r="AY477" s="16"/>
      <c r="AZ477" s="20"/>
      <c r="BA477" s="16"/>
      <c r="BD477" s="16"/>
      <c r="BG477" s="16">
        <f t="shared" si="318"/>
        <v>0</v>
      </c>
      <c r="BH477" s="20"/>
      <c r="BI477" s="20">
        <f>Table1[[#This Row],[Check 2 Students Total]]*Table1[[#This Row],[Summer 2018 Price Check]]</f>
        <v>0</v>
      </c>
      <c r="BJ477" s="16"/>
      <c r="BK477" s="20"/>
      <c r="BL477" s="16"/>
      <c r="BM477" s="20"/>
      <c r="BN477" s="15"/>
      <c r="BO477" s="20">
        <f>Table1[[#This Row],[Summer 2018 Price Check]]*Table1[[#This Row],[Spring 2019 Students]]</f>
        <v>0</v>
      </c>
      <c r="BP477" s="16">
        <f t="shared" si="319"/>
        <v>0</v>
      </c>
      <c r="BQ477" s="20">
        <f t="shared" si="320"/>
        <v>0</v>
      </c>
      <c r="BR477" s="20"/>
      <c r="BU477" s="15"/>
      <c r="BV477" s="15">
        <f t="shared" si="333"/>
        <v>0</v>
      </c>
      <c r="BW477" s="20"/>
      <c r="BX477" s="20">
        <f t="shared" si="334"/>
        <v>0</v>
      </c>
      <c r="BY477" s="20"/>
      <c r="BZ477" s="15">
        <f>IF(Table1[[#This Row],[Check 3 Status]]="Continued", Table1[[#This Row],[Check 3 Students Summer]], 0)</f>
        <v>0</v>
      </c>
      <c r="CA477" s="20">
        <f>Table1[[#This Row],[Check 3 Per Student Savings]]*BZ477</f>
        <v>0</v>
      </c>
      <c r="CB477" s="15">
        <f>IF(Table1[[#This Row],[Check 3 Status]]="Continued", Table1[[#This Row],[Check 3 Students Fall]], 0)</f>
        <v>0</v>
      </c>
      <c r="CC477" s="20">
        <f>Table1[[#This Row],[Check 3 Per Student Savings]]*CB477</f>
        <v>0</v>
      </c>
      <c r="CD477" s="15">
        <f>IF(Table1[[#This Row],[Check 3 Status]]="Continued", Table1[[#This Row],[Check 3 Students Spring]], 0)</f>
        <v>0</v>
      </c>
      <c r="CE477" s="20">
        <f>Table1[[#This Row],[Check 3 Per Student Savings]]*CD477</f>
        <v>0</v>
      </c>
      <c r="CF477" s="15">
        <f t="shared" si="340"/>
        <v>0</v>
      </c>
      <c r="CG477" s="20">
        <f t="shared" si="341"/>
        <v>0</v>
      </c>
      <c r="CH477" s="20"/>
      <c r="CI477" s="15"/>
      <c r="CJ477" s="15"/>
      <c r="CK477" s="15"/>
      <c r="CL477" s="15">
        <f t="shared" si="321"/>
        <v>0</v>
      </c>
      <c r="CM477" s="20"/>
      <c r="CN477" s="20">
        <f t="shared" si="322"/>
        <v>0</v>
      </c>
      <c r="CO477" s="15">
        <f>IF(Table1[[#This Row],[Check 3 Status]]="Continued", Table1[[#This Row],[Check 3 Students Summer]], 0)</f>
        <v>0</v>
      </c>
      <c r="CP477" s="20">
        <f>Table1[[#This Row],[Check 4 Per Student Savings]]*CO477</f>
        <v>0</v>
      </c>
      <c r="CQ477" s="15">
        <f>IF(Table1[[#This Row],[Check 4 Status]]="Continued", Table1[[#This Row],[Check 4 Students Fall]], 0)</f>
        <v>0</v>
      </c>
      <c r="CR477" s="20">
        <f>Table1[[#This Row],[Check 4 Per Student Savings]]*CQ477</f>
        <v>0</v>
      </c>
      <c r="CS477" s="20"/>
      <c r="CT477" s="20">
        <f>Table1[[#This Row],[Check 4 Per Student Savings]]*CS477</f>
        <v>0</v>
      </c>
      <c r="CU477" s="89">
        <f t="shared" si="323"/>
        <v>0</v>
      </c>
      <c r="CV477" s="20">
        <f t="shared" si="324"/>
        <v>0</v>
      </c>
      <c r="CW477" s="20" t="s">
        <v>145</v>
      </c>
      <c r="CX477" s="15">
        <v>0</v>
      </c>
      <c r="CY477" s="15">
        <v>0</v>
      </c>
      <c r="CZ477" s="15">
        <v>0</v>
      </c>
      <c r="DA477" s="15">
        <f t="shared" si="325"/>
        <v>0</v>
      </c>
      <c r="DB477" s="20">
        <v>0</v>
      </c>
      <c r="DC477" s="20">
        <f t="shared" si="326"/>
        <v>0</v>
      </c>
      <c r="DD477" s="1" t="s">
        <v>1602</v>
      </c>
      <c r="DE477" s="15">
        <v>0</v>
      </c>
      <c r="DF477" s="20">
        <f>Table1[[#This Row],[Check 5 Per Student Savings]]*DE477</f>
        <v>0</v>
      </c>
      <c r="DG477" s="15">
        <v>0</v>
      </c>
      <c r="DH477" s="20">
        <f>Table1[[#This Row],[Check 5 Per Student Savings]]*DG477</f>
        <v>0</v>
      </c>
      <c r="DI477" s="15">
        <f>IF(Table1[[#This Row],[Check 5 Status]]="Continued", Table1[[#This Row],[Check 5 Students Spring]], 0)</f>
        <v>0</v>
      </c>
      <c r="DJ477" s="20">
        <f>Table1[[#This Row],[Check 5 Per Student Savings]]*DI477</f>
        <v>0</v>
      </c>
      <c r="DK477" s="15">
        <f t="shared" si="327"/>
        <v>0</v>
      </c>
      <c r="DL477" s="20">
        <f t="shared" si="328"/>
        <v>0</v>
      </c>
      <c r="DM477" s="20" t="s">
        <v>858</v>
      </c>
      <c r="DN477" s="15">
        <v>0</v>
      </c>
      <c r="DO477" s="15">
        <v>0</v>
      </c>
      <c r="DP477" s="15">
        <v>0</v>
      </c>
      <c r="DQ477" s="15">
        <f t="shared" si="329"/>
        <v>0</v>
      </c>
      <c r="DR477" s="20">
        <v>0</v>
      </c>
      <c r="DS477" s="20">
        <f t="shared" si="330"/>
        <v>0</v>
      </c>
      <c r="DT477" s="1" t="s">
        <v>1602</v>
      </c>
      <c r="DU477" s="15">
        <f>IF(Table1[[#This Row],[Check 6 Status]]="Continued", Table1[[#This Row],[Check 6 Students Summer]], 0)</f>
        <v>0</v>
      </c>
      <c r="DV477" s="20">
        <f>Table1[[#This Row],[Check 6 Per Student Savings]]*DU477</f>
        <v>0</v>
      </c>
      <c r="DW477" s="15">
        <f>IF(Table1[[#This Row],[Check 6 Status]]="Continued", Table1[[#This Row],[Check 6 Students Fall]], 0)</f>
        <v>0</v>
      </c>
      <c r="DX477" s="20">
        <f>Table1[[#This Row],[Check 6 Per Student Savings]]*DW477</f>
        <v>0</v>
      </c>
      <c r="DY477" s="15">
        <f>IF(Table1[[#This Row],[Check 6 Status]]="Continued", Table1[[#This Row],[Check 6 Students Spring]], 0)</f>
        <v>0</v>
      </c>
      <c r="DZ477" s="20">
        <f>Table1[[#This Row],[Check 6 Per Student Savings]]*DY477</f>
        <v>0</v>
      </c>
      <c r="EA477" s="15">
        <f t="shared" si="331"/>
        <v>0</v>
      </c>
      <c r="EB477" s="20">
        <f t="shared" si="332"/>
        <v>0</v>
      </c>
      <c r="EC477"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477"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477" s="30">
        <f>Table1[[#This Row],[Grand Total Savings]]/Table1[[#This Row],[Total Award]]</f>
        <v>0</v>
      </c>
      <c r="EG477" s="20"/>
      <c r="EH477" s="20"/>
      <c r="EI477" s="13"/>
      <c r="EJ477" s="13"/>
      <c r="EK477" s="13"/>
      <c r="EL477" s="13"/>
      <c r="EX477" s="15"/>
      <c r="EY477" s="20"/>
      <c r="EZ477" s="15"/>
      <c r="FA477" s="15"/>
      <c r="FB477" s="13"/>
      <c r="FC477" s="13"/>
      <c r="FD477" s="13"/>
      <c r="FE477" s="13"/>
    </row>
    <row r="478" spans="1:161" ht="16.5" thickTop="1" thickBot="1" x14ac:dyDescent="0.3">
      <c r="A478" s="116" t="s">
        <v>1866</v>
      </c>
      <c r="B478" s="70" t="s">
        <v>1790</v>
      </c>
      <c r="C478" s="23" t="s">
        <v>1</v>
      </c>
      <c r="D478" s="36" t="s">
        <v>856</v>
      </c>
      <c r="E478" s="36" t="s">
        <v>171</v>
      </c>
      <c r="F478" s="108">
        <v>7296.5</v>
      </c>
      <c r="G478" s="1" t="s">
        <v>1602</v>
      </c>
      <c r="H478" s="28" t="s">
        <v>1867</v>
      </c>
      <c r="I478" s="28" t="s">
        <v>1868</v>
      </c>
      <c r="J478" t="s">
        <v>1869</v>
      </c>
      <c r="K478" t="s">
        <v>1870</v>
      </c>
      <c r="L478" s="28" t="s">
        <v>467</v>
      </c>
      <c r="M478" s="13" t="s">
        <v>857</v>
      </c>
      <c r="N478" s="13" t="s">
        <v>857</v>
      </c>
      <c r="O478" s="13" t="s">
        <v>857</v>
      </c>
      <c r="P478" s="15">
        <v>0</v>
      </c>
      <c r="Q478" s="15">
        <v>0</v>
      </c>
      <c r="R478" s="20">
        <v>0</v>
      </c>
      <c r="S478" s="15">
        <v>0</v>
      </c>
      <c r="T478" s="15">
        <v>0</v>
      </c>
      <c r="U478" s="15">
        <v>0</v>
      </c>
      <c r="V478" s="36" t="s">
        <v>857</v>
      </c>
      <c r="W478" s="20"/>
      <c r="X478" s="20"/>
      <c r="Y478" s="20"/>
      <c r="Z478" s="20"/>
      <c r="AA478" s="15">
        <f t="shared" si="317"/>
        <v>0</v>
      </c>
      <c r="AB478" s="20"/>
      <c r="AC478" s="15"/>
      <c r="AD478" s="20">
        <f t="shared" si="335"/>
        <v>0</v>
      </c>
      <c r="AE478" s="15">
        <f>IF(Table1[[#This Row],[Sustainability Check 1 (2017-2018) Status]]="Continued", Table1[[#This Row],[Students Per Summer]], 0)</f>
        <v>0</v>
      </c>
      <c r="AF478" s="20">
        <f t="shared" si="336"/>
        <v>0</v>
      </c>
      <c r="AG478" s="15">
        <f>IF(Table1[[#This Row],[Sustainability Check 1 (2017-2018) Status]]="Continued", Table1[[#This Row],[Students Per Fall]], 0)</f>
        <v>0</v>
      </c>
      <c r="AH478" s="20">
        <f t="shared" si="337"/>
        <v>0</v>
      </c>
      <c r="AI478" s="15"/>
      <c r="AJ478" s="20">
        <f t="shared" si="338"/>
        <v>0</v>
      </c>
      <c r="AK478" s="15"/>
      <c r="AL478" s="20">
        <f t="shared" si="339"/>
        <v>0</v>
      </c>
      <c r="AM478" s="15"/>
      <c r="AN478" s="20"/>
      <c r="AO478" s="16"/>
      <c r="AP478" s="20"/>
      <c r="AQ478" s="16"/>
      <c r="AR478" s="20"/>
      <c r="AS478" s="16"/>
      <c r="AT478" s="20"/>
      <c r="AU478" s="16"/>
      <c r="AV478" s="20"/>
      <c r="AW478" s="16"/>
      <c r="AX478" s="20"/>
      <c r="AY478" s="16"/>
      <c r="AZ478" s="20"/>
      <c r="BA478" s="16"/>
      <c r="BD478" s="16"/>
      <c r="BG478" s="16">
        <f t="shared" si="318"/>
        <v>0</v>
      </c>
      <c r="BH478" s="20"/>
      <c r="BI478" s="20">
        <f>Table1[[#This Row],[Check 2 Students Total]]*Table1[[#This Row],[Summer 2018 Price Check]]</f>
        <v>0</v>
      </c>
      <c r="BJ478" s="16"/>
      <c r="BK478" s="20"/>
      <c r="BL478" s="16"/>
      <c r="BM478" s="20"/>
      <c r="BN478" s="15"/>
      <c r="BO478" s="20">
        <f>Table1[[#This Row],[Summer 2018 Price Check]]*Table1[[#This Row],[Spring 2019 Students]]</f>
        <v>0</v>
      </c>
      <c r="BP478" s="16">
        <f t="shared" si="319"/>
        <v>0</v>
      </c>
      <c r="BQ478" s="20">
        <f t="shared" si="320"/>
        <v>0</v>
      </c>
      <c r="BR478" s="20"/>
      <c r="BU478" s="15"/>
      <c r="BV478" s="15">
        <f t="shared" si="333"/>
        <v>0</v>
      </c>
      <c r="BW478" s="20"/>
      <c r="BX478" s="20">
        <f t="shared" si="334"/>
        <v>0</v>
      </c>
      <c r="BY478" s="20"/>
      <c r="BZ478" s="15">
        <f>IF(Table1[[#This Row],[Check 3 Status]]="Continued", Table1[[#This Row],[Check 3 Students Summer]], 0)</f>
        <v>0</v>
      </c>
      <c r="CA478" s="20">
        <f>Table1[[#This Row],[Check 3 Per Student Savings]]*BZ478</f>
        <v>0</v>
      </c>
      <c r="CB478" s="15">
        <f>IF(Table1[[#This Row],[Check 3 Status]]="Continued", Table1[[#This Row],[Check 3 Students Fall]], 0)</f>
        <v>0</v>
      </c>
      <c r="CC478" s="20">
        <f>Table1[[#This Row],[Check 3 Per Student Savings]]*CB478</f>
        <v>0</v>
      </c>
      <c r="CD478" s="15">
        <f>IF(Table1[[#This Row],[Check 3 Status]]="Continued", Table1[[#This Row],[Check 3 Students Spring]], 0)</f>
        <v>0</v>
      </c>
      <c r="CE478" s="20">
        <f>Table1[[#This Row],[Check 3 Per Student Savings]]*CD478</f>
        <v>0</v>
      </c>
      <c r="CF478" s="15">
        <f t="shared" si="340"/>
        <v>0</v>
      </c>
      <c r="CG478" s="20">
        <f t="shared" si="341"/>
        <v>0</v>
      </c>
      <c r="CH478" s="20"/>
      <c r="CI478" s="15"/>
      <c r="CJ478" s="15"/>
      <c r="CK478" s="15"/>
      <c r="CL478" s="15">
        <f t="shared" si="321"/>
        <v>0</v>
      </c>
      <c r="CM478" s="20"/>
      <c r="CN478" s="20">
        <f t="shared" si="322"/>
        <v>0</v>
      </c>
      <c r="CO478" s="15">
        <f>IF(Table1[[#This Row],[Check 3 Status]]="Continued", Table1[[#This Row],[Check 3 Students Summer]], 0)</f>
        <v>0</v>
      </c>
      <c r="CP478" s="20">
        <f>Table1[[#This Row],[Check 4 Per Student Savings]]*CO478</f>
        <v>0</v>
      </c>
      <c r="CQ478" s="15">
        <f>IF(Table1[[#This Row],[Check 4 Status]]="Continued", Table1[[#This Row],[Check 4 Students Fall]], 0)</f>
        <v>0</v>
      </c>
      <c r="CR478" s="20">
        <f>Table1[[#This Row],[Check 4 Per Student Savings]]*CQ478</f>
        <v>0</v>
      </c>
      <c r="CS478" s="20"/>
      <c r="CT478" s="20">
        <f>Table1[[#This Row],[Check 4 Per Student Savings]]*CS478</f>
        <v>0</v>
      </c>
      <c r="CU478" s="89">
        <f t="shared" si="323"/>
        <v>0</v>
      </c>
      <c r="CV478" s="20">
        <f t="shared" si="324"/>
        <v>0</v>
      </c>
      <c r="CW478" s="20" t="s">
        <v>145</v>
      </c>
      <c r="CX478" s="15">
        <v>0</v>
      </c>
      <c r="CY478" s="15">
        <v>0</v>
      </c>
      <c r="CZ478" s="15">
        <v>0</v>
      </c>
      <c r="DA478" s="15">
        <f t="shared" si="325"/>
        <v>0</v>
      </c>
      <c r="DB478" s="20">
        <v>0</v>
      </c>
      <c r="DC478" s="20">
        <f t="shared" si="326"/>
        <v>0</v>
      </c>
      <c r="DD478" s="1" t="s">
        <v>1602</v>
      </c>
      <c r="DE478" s="15">
        <v>0</v>
      </c>
      <c r="DF478" s="20">
        <f>Table1[[#This Row],[Check 5 Per Student Savings]]*DE478</f>
        <v>0</v>
      </c>
      <c r="DG478" s="15">
        <v>0</v>
      </c>
      <c r="DH478" s="20">
        <f>Table1[[#This Row],[Check 5 Per Student Savings]]*DG478</f>
        <v>0</v>
      </c>
      <c r="DI478" s="15">
        <f>IF(Table1[[#This Row],[Check 5 Status]]="Continued", Table1[[#This Row],[Check 5 Students Spring]], 0)</f>
        <v>0</v>
      </c>
      <c r="DJ478" s="20">
        <f>Table1[[#This Row],[Check 5 Per Student Savings]]*DI478</f>
        <v>0</v>
      </c>
      <c r="DK478" s="15">
        <f t="shared" si="327"/>
        <v>0</v>
      </c>
      <c r="DL478" s="20">
        <f t="shared" si="328"/>
        <v>0</v>
      </c>
      <c r="DM478" s="20" t="s">
        <v>858</v>
      </c>
      <c r="DN478" s="15">
        <v>0</v>
      </c>
      <c r="DO478" s="15">
        <v>0</v>
      </c>
      <c r="DP478" s="15">
        <v>0</v>
      </c>
      <c r="DQ478" s="15">
        <f t="shared" si="329"/>
        <v>0</v>
      </c>
      <c r="DR478" s="20">
        <v>0</v>
      </c>
      <c r="DS478" s="20">
        <f t="shared" si="330"/>
        <v>0</v>
      </c>
      <c r="DT478" s="1" t="s">
        <v>1602</v>
      </c>
      <c r="DU478" s="15">
        <f>IF(Table1[[#This Row],[Check 6 Status]]="Continued", Table1[[#This Row],[Check 6 Students Summer]], 0)</f>
        <v>0</v>
      </c>
      <c r="DV478" s="20">
        <f>Table1[[#This Row],[Check 6 Per Student Savings]]*DU478</f>
        <v>0</v>
      </c>
      <c r="DW478" s="15">
        <f>IF(Table1[[#This Row],[Check 6 Status]]="Continued", Table1[[#This Row],[Check 6 Students Fall]], 0)</f>
        <v>0</v>
      </c>
      <c r="DX478" s="20">
        <f>Table1[[#This Row],[Check 6 Per Student Savings]]*DW478</f>
        <v>0</v>
      </c>
      <c r="DY478" s="15">
        <f>IF(Table1[[#This Row],[Check 6 Status]]="Continued", Table1[[#This Row],[Check 6 Students Spring]], 0)</f>
        <v>0</v>
      </c>
      <c r="DZ478" s="20">
        <f>Table1[[#This Row],[Check 6 Per Student Savings]]*DY478</f>
        <v>0</v>
      </c>
      <c r="EA478" s="15">
        <f t="shared" si="331"/>
        <v>0</v>
      </c>
      <c r="EB478" s="20">
        <f t="shared" si="332"/>
        <v>0</v>
      </c>
      <c r="EC478"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478"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478" s="30">
        <f>Table1[[#This Row],[Grand Total Savings]]/Table1[[#This Row],[Total Award]]</f>
        <v>0</v>
      </c>
      <c r="EG478" s="20"/>
      <c r="EH478" s="20"/>
      <c r="EI478" s="13"/>
      <c r="EJ478" s="13"/>
      <c r="EK478" s="13"/>
      <c r="EL478" s="13"/>
      <c r="EX478" s="15"/>
      <c r="EY478" s="20"/>
      <c r="EZ478" s="15"/>
      <c r="FA478" s="15"/>
      <c r="FB478" s="13"/>
      <c r="FC478" s="13"/>
      <c r="FD478" s="13"/>
      <c r="FE478" s="13"/>
    </row>
    <row r="479" spans="1:161" ht="16.5" thickTop="1" thickBot="1" x14ac:dyDescent="0.3">
      <c r="A479" s="116" t="s">
        <v>1871</v>
      </c>
      <c r="B479" s="70" t="s">
        <v>1790</v>
      </c>
      <c r="C479" s="23" t="s">
        <v>1</v>
      </c>
      <c r="D479" s="36" t="s">
        <v>856</v>
      </c>
      <c r="E479" s="36" t="s">
        <v>183</v>
      </c>
      <c r="F479" s="108">
        <v>2688.6</v>
      </c>
      <c r="G479" s="1" t="s">
        <v>1602</v>
      </c>
      <c r="H479" s="28" t="s">
        <v>1872</v>
      </c>
      <c r="I479" s="28" t="s">
        <v>1873</v>
      </c>
      <c r="J479" t="s">
        <v>1869</v>
      </c>
      <c r="K479" t="s">
        <v>1870</v>
      </c>
      <c r="L479" s="28" t="s">
        <v>467</v>
      </c>
      <c r="M479" s="13" t="s">
        <v>857</v>
      </c>
      <c r="N479" s="13" t="s">
        <v>857</v>
      </c>
      <c r="O479" s="13" t="s">
        <v>857</v>
      </c>
      <c r="P479" s="15">
        <v>0</v>
      </c>
      <c r="Q479" s="15">
        <v>0</v>
      </c>
      <c r="R479" s="20">
        <v>0</v>
      </c>
      <c r="S479" s="15">
        <v>0</v>
      </c>
      <c r="T479" s="15">
        <v>0</v>
      </c>
      <c r="U479" s="15">
        <v>0</v>
      </c>
      <c r="V479" s="36" t="s">
        <v>857</v>
      </c>
      <c r="W479" s="20"/>
      <c r="X479" s="20"/>
      <c r="Y479" s="20"/>
      <c r="Z479" s="20"/>
      <c r="AA479" s="15">
        <f t="shared" si="317"/>
        <v>0</v>
      </c>
      <c r="AB479" s="20"/>
      <c r="AC479" s="15"/>
      <c r="AD479" s="20">
        <f t="shared" si="335"/>
        <v>0</v>
      </c>
      <c r="AE479" s="15">
        <f>IF(Table1[[#This Row],[Sustainability Check 1 (2017-2018) Status]]="Continued", Table1[[#This Row],[Students Per Summer]], 0)</f>
        <v>0</v>
      </c>
      <c r="AF479" s="20">
        <f t="shared" si="336"/>
        <v>0</v>
      </c>
      <c r="AG479" s="15">
        <f>IF(Table1[[#This Row],[Sustainability Check 1 (2017-2018) Status]]="Continued", Table1[[#This Row],[Students Per Fall]], 0)</f>
        <v>0</v>
      </c>
      <c r="AH479" s="20">
        <f t="shared" si="337"/>
        <v>0</v>
      </c>
      <c r="AI479" s="15"/>
      <c r="AJ479" s="20">
        <f t="shared" si="338"/>
        <v>0</v>
      </c>
      <c r="AK479" s="15"/>
      <c r="AL479" s="20">
        <f t="shared" si="339"/>
        <v>0</v>
      </c>
      <c r="AM479" s="15"/>
      <c r="AN479" s="20"/>
      <c r="AO479" s="16"/>
      <c r="AP479" s="20"/>
      <c r="AQ479" s="16"/>
      <c r="AR479" s="20"/>
      <c r="AS479" s="16"/>
      <c r="AT479" s="20"/>
      <c r="AU479" s="16"/>
      <c r="AV479" s="20"/>
      <c r="AW479" s="16"/>
      <c r="AX479" s="20"/>
      <c r="AY479" s="16"/>
      <c r="AZ479" s="20"/>
      <c r="BA479" s="16"/>
      <c r="BD479" s="16"/>
      <c r="BG479" s="16">
        <f t="shared" si="318"/>
        <v>0</v>
      </c>
      <c r="BH479" s="20"/>
      <c r="BI479" s="20">
        <f>Table1[[#This Row],[Check 2 Students Total]]*Table1[[#This Row],[Summer 2018 Price Check]]</f>
        <v>0</v>
      </c>
      <c r="BJ479" s="16"/>
      <c r="BK479" s="20"/>
      <c r="BL479" s="16"/>
      <c r="BM479" s="20"/>
      <c r="BN479" s="15"/>
      <c r="BO479" s="20">
        <f>Table1[[#This Row],[Summer 2018 Price Check]]*Table1[[#This Row],[Spring 2019 Students]]</f>
        <v>0</v>
      </c>
      <c r="BP479" s="16">
        <f t="shared" si="319"/>
        <v>0</v>
      </c>
      <c r="BQ479" s="20">
        <f t="shared" si="320"/>
        <v>0</v>
      </c>
      <c r="BR479" s="20"/>
      <c r="BU479" s="15"/>
      <c r="BV479" s="15">
        <f t="shared" si="333"/>
        <v>0</v>
      </c>
      <c r="BW479" s="20"/>
      <c r="BX479" s="20">
        <f t="shared" si="334"/>
        <v>0</v>
      </c>
      <c r="BY479" s="20"/>
      <c r="BZ479" s="15">
        <f>IF(Table1[[#This Row],[Check 3 Status]]="Continued", Table1[[#This Row],[Check 3 Students Summer]], 0)</f>
        <v>0</v>
      </c>
      <c r="CA479" s="20">
        <f>Table1[[#This Row],[Check 3 Per Student Savings]]*BZ479</f>
        <v>0</v>
      </c>
      <c r="CB479" s="15">
        <f>IF(Table1[[#This Row],[Check 3 Status]]="Continued", Table1[[#This Row],[Check 3 Students Fall]], 0)</f>
        <v>0</v>
      </c>
      <c r="CC479" s="20">
        <f>Table1[[#This Row],[Check 3 Per Student Savings]]*CB479</f>
        <v>0</v>
      </c>
      <c r="CD479" s="15">
        <f>IF(Table1[[#This Row],[Check 3 Status]]="Continued", Table1[[#This Row],[Check 3 Students Spring]], 0)</f>
        <v>0</v>
      </c>
      <c r="CE479" s="20">
        <f>Table1[[#This Row],[Check 3 Per Student Savings]]*CD479</f>
        <v>0</v>
      </c>
      <c r="CF479" s="15">
        <f t="shared" si="340"/>
        <v>0</v>
      </c>
      <c r="CG479" s="20">
        <f t="shared" si="341"/>
        <v>0</v>
      </c>
      <c r="CH479" s="20"/>
      <c r="CI479" s="15"/>
      <c r="CJ479" s="15"/>
      <c r="CK479" s="15"/>
      <c r="CL479" s="15">
        <f t="shared" si="321"/>
        <v>0</v>
      </c>
      <c r="CM479" s="20"/>
      <c r="CN479" s="20">
        <f t="shared" si="322"/>
        <v>0</v>
      </c>
      <c r="CO479" s="15">
        <f>IF(Table1[[#This Row],[Check 3 Status]]="Continued", Table1[[#This Row],[Check 3 Students Summer]], 0)</f>
        <v>0</v>
      </c>
      <c r="CP479" s="20">
        <f>Table1[[#This Row],[Check 4 Per Student Savings]]*CO479</f>
        <v>0</v>
      </c>
      <c r="CQ479" s="15">
        <f>IF(Table1[[#This Row],[Check 4 Status]]="Continued", Table1[[#This Row],[Check 4 Students Fall]], 0)</f>
        <v>0</v>
      </c>
      <c r="CR479" s="20">
        <f>Table1[[#This Row],[Check 4 Per Student Savings]]*CQ479</f>
        <v>0</v>
      </c>
      <c r="CS479" s="20"/>
      <c r="CT479" s="20">
        <f>Table1[[#This Row],[Check 4 Per Student Savings]]*CS479</f>
        <v>0</v>
      </c>
      <c r="CU479" s="89">
        <f t="shared" si="323"/>
        <v>0</v>
      </c>
      <c r="CV479" s="20">
        <f t="shared" si="324"/>
        <v>0</v>
      </c>
      <c r="CW479" s="20" t="s">
        <v>145</v>
      </c>
      <c r="CX479" s="15">
        <v>0</v>
      </c>
      <c r="CY479" s="15">
        <v>0</v>
      </c>
      <c r="CZ479" s="15">
        <v>0</v>
      </c>
      <c r="DA479" s="15">
        <f t="shared" si="325"/>
        <v>0</v>
      </c>
      <c r="DB479" s="20">
        <v>0</v>
      </c>
      <c r="DC479" s="20">
        <f t="shared" si="326"/>
        <v>0</v>
      </c>
      <c r="DD479" s="1" t="s">
        <v>1602</v>
      </c>
      <c r="DE479" s="15">
        <v>0</v>
      </c>
      <c r="DF479" s="20">
        <f>Table1[[#This Row],[Check 5 Per Student Savings]]*DE479</f>
        <v>0</v>
      </c>
      <c r="DG479" s="15">
        <v>0</v>
      </c>
      <c r="DH479" s="20">
        <f>Table1[[#This Row],[Check 5 Per Student Savings]]*DG479</f>
        <v>0</v>
      </c>
      <c r="DI479" s="15">
        <f>IF(Table1[[#This Row],[Check 5 Status]]="Continued", Table1[[#This Row],[Check 5 Students Spring]], 0)</f>
        <v>0</v>
      </c>
      <c r="DJ479" s="20">
        <f>Table1[[#This Row],[Check 5 Per Student Savings]]*DI479</f>
        <v>0</v>
      </c>
      <c r="DK479" s="15">
        <f t="shared" si="327"/>
        <v>0</v>
      </c>
      <c r="DL479" s="20">
        <f t="shared" si="328"/>
        <v>0</v>
      </c>
      <c r="DM479" s="20" t="s">
        <v>858</v>
      </c>
      <c r="DN479" s="15">
        <v>0</v>
      </c>
      <c r="DO479" s="15">
        <v>0</v>
      </c>
      <c r="DP479" s="15">
        <v>0</v>
      </c>
      <c r="DQ479" s="15">
        <f t="shared" si="329"/>
        <v>0</v>
      </c>
      <c r="DR479" s="20">
        <v>0</v>
      </c>
      <c r="DS479" s="20">
        <f t="shared" si="330"/>
        <v>0</v>
      </c>
      <c r="DT479" s="1" t="s">
        <v>1602</v>
      </c>
      <c r="DU479" s="15">
        <f>IF(Table1[[#This Row],[Check 6 Status]]="Continued", Table1[[#This Row],[Check 6 Students Summer]], 0)</f>
        <v>0</v>
      </c>
      <c r="DV479" s="20">
        <f>Table1[[#This Row],[Check 6 Per Student Savings]]*DU479</f>
        <v>0</v>
      </c>
      <c r="DW479" s="15">
        <f>IF(Table1[[#This Row],[Check 6 Status]]="Continued", Table1[[#This Row],[Check 6 Students Fall]], 0)</f>
        <v>0</v>
      </c>
      <c r="DX479" s="20">
        <f>Table1[[#This Row],[Check 6 Per Student Savings]]*DW479</f>
        <v>0</v>
      </c>
      <c r="DY479" s="15">
        <f>IF(Table1[[#This Row],[Check 6 Status]]="Continued", Table1[[#This Row],[Check 6 Students Spring]], 0)</f>
        <v>0</v>
      </c>
      <c r="DZ479" s="20">
        <f>Table1[[#This Row],[Check 6 Per Student Savings]]*DY479</f>
        <v>0</v>
      </c>
      <c r="EA479" s="15">
        <f t="shared" si="331"/>
        <v>0</v>
      </c>
      <c r="EB479" s="20">
        <f t="shared" si="332"/>
        <v>0</v>
      </c>
      <c r="EC479"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479"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479" s="30">
        <f>Table1[[#This Row],[Grand Total Savings]]/Table1[[#This Row],[Total Award]]</f>
        <v>0</v>
      </c>
      <c r="EG479" s="20"/>
      <c r="EH479" s="20"/>
      <c r="EI479" s="13"/>
      <c r="EJ479" s="13"/>
      <c r="EK479" s="13"/>
      <c r="EL479" s="13"/>
      <c r="EX479" s="15"/>
      <c r="EY479" s="20"/>
      <c r="EZ479" s="15"/>
      <c r="FA479" s="15"/>
      <c r="FB479" s="13"/>
      <c r="FC479" s="13"/>
      <c r="FD479" s="13"/>
      <c r="FE479" s="13"/>
    </row>
    <row r="480" spans="1:161" ht="16.5" thickTop="1" thickBot="1" x14ac:dyDescent="0.3">
      <c r="A480" s="116" t="s">
        <v>1874</v>
      </c>
      <c r="B480" s="70" t="s">
        <v>1790</v>
      </c>
      <c r="C480" s="23" t="s">
        <v>1</v>
      </c>
      <c r="D480" s="36" t="s">
        <v>856</v>
      </c>
      <c r="E480" s="36" t="s">
        <v>147</v>
      </c>
      <c r="F480" s="108">
        <v>10000</v>
      </c>
      <c r="G480" s="1" t="s">
        <v>1602</v>
      </c>
      <c r="H480" s="28" t="s">
        <v>1108</v>
      </c>
      <c r="I480" s="28" t="s">
        <v>1109</v>
      </c>
      <c r="J480" s="28" t="s">
        <v>1875</v>
      </c>
      <c r="K480" s="28" t="s">
        <v>1876</v>
      </c>
      <c r="L480" s="28" t="s">
        <v>188</v>
      </c>
      <c r="M480" s="13" t="s">
        <v>857</v>
      </c>
      <c r="N480" s="13" t="s">
        <v>857</v>
      </c>
      <c r="O480" s="13" t="s">
        <v>857</v>
      </c>
      <c r="P480" s="15">
        <v>0</v>
      </c>
      <c r="Q480" s="15">
        <v>0</v>
      </c>
      <c r="R480" s="20">
        <v>0</v>
      </c>
      <c r="S480" s="15">
        <v>0</v>
      </c>
      <c r="T480" s="15">
        <v>0</v>
      </c>
      <c r="U480" s="15">
        <v>0</v>
      </c>
      <c r="V480" s="36" t="s">
        <v>857</v>
      </c>
      <c r="W480" s="20"/>
      <c r="X480" s="20"/>
      <c r="Y480" s="20"/>
      <c r="Z480" s="20"/>
      <c r="AA480" s="15">
        <f t="shared" ref="AA480:AA499" si="342">U480</f>
        <v>0</v>
      </c>
      <c r="AB480" s="20"/>
      <c r="AC480" s="15"/>
      <c r="AD480" s="20">
        <f t="shared" si="335"/>
        <v>0</v>
      </c>
      <c r="AE480" s="15">
        <f>IF(Table1[[#This Row],[Sustainability Check 1 (2017-2018) Status]]="Continued", Table1[[#This Row],[Students Per Summer]], 0)</f>
        <v>0</v>
      </c>
      <c r="AF480" s="20">
        <f t="shared" si="336"/>
        <v>0</v>
      </c>
      <c r="AG480" s="15">
        <f>IF(Table1[[#This Row],[Sustainability Check 1 (2017-2018) Status]]="Continued", Table1[[#This Row],[Students Per Fall]], 0)</f>
        <v>0</v>
      </c>
      <c r="AH480" s="20">
        <f t="shared" si="337"/>
        <v>0</v>
      </c>
      <c r="AI480" s="15"/>
      <c r="AJ480" s="20">
        <f t="shared" si="338"/>
        <v>0</v>
      </c>
      <c r="AK480" s="15"/>
      <c r="AL480" s="20">
        <f t="shared" si="339"/>
        <v>0</v>
      </c>
      <c r="AM480" s="15"/>
      <c r="AN480" s="20"/>
      <c r="AO480" s="16"/>
      <c r="AP480" s="20"/>
      <c r="AQ480" s="16"/>
      <c r="AR480" s="20"/>
      <c r="AS480" s="16"/>
      <c r="AT480" s="20"/>
      <c r="AU480" s="16"/>
      <c r="AV480" s="20"/>
      <c r="AW480" s="16"/>
      <c r="AX480" s="20"/>
      <c r="AY480" s="16"/>
      <c r="AZ480" s="20"/>
      <c r="BA480" s="16"/>
      <c r="BD480" s="16"/>
      <c r="BG480" s="16">
        <f t="shared" ref="BG480:BG499" si="343">SUM(BD480:BF480)</f>
        <v>0</v>
      </c>
      <c r="BH480" s="20"/>
      <c r="BI480" s="20">
        <f>Table1[[#This Row],[Check 2 Students Total]]*Table1[[#This Row],[Summer 2018 Price Check]]</f>
        <v>0</v>
      </c>
      <c r="BJ480" s="16"/>
      <c r="BK480" s="20"/>
      <c r="BL480" s="16"/>
      <c r="BM480" s="20"/>
      <c r="BN480" s="15"/>
      <c r="BO480" s="20">
        <f>Table1[[#This Row],[Summer 2018 Price Check]]*Table1[[#This Row],[Spring 2019 Students]]</f>
        <v>0</v>
      </c>
      <c r="BP480" s="16">
        <f t="shared" si="319"/>
        <v>0</v>
      </c>
      <c r="BQ480" s="20">
        <f t="shared" si="320"/>
        <v>0</v>
      </c>
      <c r="BR480" s="20"/>
      <c r="BU480" s="15"/>
      <c r="BV480" s="15">
        <f t="shared" si="333"/>
        <v>0</v>
      </c>
      <c r="BW480" s="20"/>
      <c r="BX480" s="20">
        <f t="shared" si="334"/>
        <v>0</v>
      </c>
      <c r="BY480" s="20"/>
      <c r="BZ480" s="15">
        <f>IF(Table1[[#This Row],[Check 3 Status]]="Continued", Table1[[#This Row],[Check 3 Students Summer]], 0)</f>
        <v>0</v>
      </c>
      <c r="CA480" s="20">
        <f>Table1[[#This Row],[Check 3 Per Student Savings]]*BZ480</f>
        <v>0</v>
      </c>
      <c r="CB480" s="15">
        <f>IF(Table1[[#This Row],[Check 3 Status]]="Continued", Table1[[#This Row],[Check 3 Students Fall]], 0)</f>
        <v>0</v>
      </c>
      <c r="CC480" s="20">
        <f>Table1[[#This Row],[Check 3 Per Student Savings]]*CB480</f>
        <v>0</v>
      </c>
      <c r="CD480" s="15">
        <f>IF(Table1[[#This Row],[Check 3 Status]]="Continued", Table1[[#This Row],[Check 3 Students Spring]], 0)</f>
        <v>0</v>
      </c>
      <c r="CE480" s="20">
        <f>Table1[[#This Row],[Check 3 Per Student Savings]]*CD480</f>
        <v>0</v>
      </c>
      <c r="CF480" s="15">
        <f t="shared" si="340"/>
        <v>0</v>
      </c>
      <c r="CG480" s="20">
        <f t="shared" si="341"/>
        <v>0</v>
      </c>
      <c r="CH480" s="20"/>
      <c r="CI480" s="15"/>
      <c r="CJ480" s="15"/>
      <c r="CK480" s="15"/>
      <c r="CL480" s="15">
        <f t="shared" si="321"/>
        <v>0</v>
      </c>
      <c r="CM480" s="20"/>
      <c r="CN480" s="20">
        <f t="shared" si="322"/>
        <v>0</v>
      </c>
      <c r="CO480" s="15">
        <f>IF(Table1[[#This Row],[Check 3 Status]]="Continued", Table1[[#This Row],[Check 3 Students Summer]], 0)</f>
        <v>0</v>
      </c>
      <c r="CP480" s="20">
        <f>Table1[[#This Row],[Check 4 Per Student Savings]]*CO480</f>
        <v>0</v>
      </c>
      <c r="CQ480" s="15">
        <f>IF(Table1[[#This Row],[Check 4 Status]]="Continued", Table1[[#This Row],[Check 4 Students Fall]], 0)</f>
        <v>0</v>
      </c>
      <c r="CR480" s="20">
        <f>Table1[[#This Row],[Check 4 Per Student Savings]]*CQ480</f>
        <v>0</v>
      </c>
      <c r="CS480" s="20"/>
      <c r="CT480" s="20">
        <f>Table1[[#This Row],[Check 4 Per Student Savings]]*CS480</f>
        <v>0</v>
      </c>
      <c r="CU480" s="89">
        <f t="shared" si="323"/>
        <v>0</v>
      </c>
      <c r="CV480" s="20">
        <f t="shared" si="324"/>
        <v>0</v>
      </c>
      <c r="CW480" s="20" t="s">
        <v>145</v>
      </c>
      <c r="CX480" s="15">
        <v>0</v>
      </c>
      <c r="CY480" s="15">
        <v>0</v>
      </c>
      <c r="CZ480" s="15">
        <v>0</v>
      </c>
      <c r="DA480" s="15">
        <f t="shared" si="325"/>
        <v>0</v>
      </c>
      <c r="DB480" s="20">
        <v>0</v>
      </c>
      <c r="DC480" s="20">
        <f t="shared" si="326"/>
        <v>0</v>
      </c>
      <c r="DD480" s="1" t="s">
        <v>1602</v>
      </c>
      <c r="DE480" s="15">
        <v>0</v>
      </c>
      <c r="DF480" s="20">
        <f>Table1[[#This Row],[Check 5 Per Student Savings]]*DE480</f>
        <v>0</v>
      </c>
      <c r="DG480" s="15">
        <v>0</v>
      </c>
      <c r="DH480" s="20">
        <f>Table1[[#This Row],[Check 5 Per Student Savings]]*DG480</f>
        <v>0</v>
      </c>
      <c r="DI480" s="15">
        <f>IF(Table1[[#This Row],[Check 5 Status]]="Continued", Table1[[#This Row],[Check 5 Students Spring]], 0)</f>
        <v>0</v>
      </c>
      <c r="DJ480" s="20">
        <f>Table1[[#This Row],[Check 5 Per Student Savings]]*DI480</f>
        <v>0</v>
      </c>
      <c r="DK480" s="15">
        <f t="shared" si="327"/>
        <v>0</v>
      </c>
      <c r="DL480" s="20">
        <f t="shared" si="328"/>
        <v>0</v>
      </c>
      <c r="DM480" s="20" t="s">
        <v>858</v>
      </c>
      <c r="DN480" s="15">
        <v>0</v>
      </c>
      <c r="DO480" s="15">
        <v>0</v>
      </c>
      <c r="DP480" s="15">
        <v>0</v>
      </c>
      <c r="DQ480" s="15">
        <f t="shared" si="329"/>
        <v>0</v>
      </c>
      <c r="DR480" s="20">
        <v>0</v>
      </c>
      <c r="DS480" s="20">
        <f t="shared" si="330"/>
        <v>0</v>
      </c>
      <c r="DT480" s="1" t="s">
        <v>1602</v>
      </c>
      <c r="DU480" s="15">
        <f>IF(Table1[[#This Row],[Check 6 Status]]="Continued", Table1[[#This Row],[Check 6 Students Summer]], 0)</f>
        <v>0</v>
      </c>
      <c r="DV480" s="20">
        <f>Table1[[#This Row],[Check 6 Per Student Savings]]*DU480</f>
        <v>0</v>
      </c>
      <c r="DW480" s="15">
        <f>IF(Table1[[#This Row],[Check 6 Status]]="Continued", Table1[[#This Row],[Check 6 Students Fall]], 0)</f>
        <v>0</v>
      </c>
      <c r="DX480" s="20">
        <f>Table1[[#This Row],[Check 6 Per Student Savings]]*DW480</f>
        <v>0</v>
      </c>
      <c r="DY480" s="15">
        <f>IF(Table1[[#This Row],[Check 6 Status]]="Continued", Table1[[#This Row],[Check 6 Students Spring]], 0)</f>
        <v>0</v>
      </c>
      <c r="DZ480" s="20">
        <f>Table1[[#This Row],[Check 6 Per Student Savings]]*DY480</f>
        <v>0</v>
      </c>
      <c r="EA480" s="15">
        <f t="shared" si="331"/>
        <v>0</v>
      </c>
      <c r="EB480" s="20">
        <f t="shared" si="332"/>
        <v>0</v>
      </c>
      <c r="EC480"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480"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480" s="30">
        <f>Table1[[#This Row],[Grand Total Savings]]/Table1[[#This Row],[Total Award]]</f>
        <v>0</v>
      </c>
      <c r="EG480" s="20"/>
      <c r="EH480" s="20"/>
      <c r="EI480" s="13"/>
      <c r="EJ480" s="13"/>
      <c r="EK480" s="13"/>
      <c r="EL480" s="13"/>
      <c r="EX480" s="15"/>
      <c r="EY480" s="20"/>
      <c r="EZ480" s="15"/>
      <c r="FA480" s="15"/>
      <c r="FB480" s="13"/>
      <c r="FC480" s="13"/>
      <c r="FD480" s="13"/>
      <c r="FE480" s="13"/>
    </row>
    <row r="481" spans="1:161" ht="16.5" thickTop="1" thickBot="1" x14ac:dyDescent="0.3">
      <c r="A481" s="116" t="s">
        <v>1877</v>
      </c>
      <c r="B481" s="70" t="s">
        <v>1790</v>
      </c>
      <c r="C481" s="23" t="s">
        <v>1</v>
      </c>
      <c r="D481" s="36" t="s">
        <v>856</v>
      </c>
      <c r="E481" s="36" t="s">
        <v>147</v>
      </c>
      <c r="F481" s="108">
        <v>2800</v>
      </c>
      <c r="G481" s="1" t="s">
        <v>1602</v>
      </c>
      <c r="H481" s="28" t="s">
        <v>978</v>
      </c>
      <c r="I481" s="28" t="s">
        <v>979</v>
      </c>
      <c r="J481" s="28" t="s">
        <v>1878</v>
      </c>
      <c r="K481" s="28" t="s">
        <v>1879</v>
      </c>
      <c r="L481" s="28" t="s">
        <v>188</v>
      </c>
      <c r="M481" s="13" t="s">
        <v>857</v>
      </c>
      <c r="N481" s="13" t="s">
        <v>857</v>
      </c>
      <c r="O481" s="13" t="s">
        <v>857</v>
      </c>
      <c r="P481" s="15">
        <v>0</v>
      </c>
      <c r="Q481" s="15">
        <v>0</v>
      </c>
      <c r="R481" s="20">
        <v>0</v>
      </c>
      <c r="S481" s="15">
        <v>0</v>
      </c>
      <c r="T481" s="15">
        <v>0</v>
      </c>
      <c r="U481" s="15">
        <v>0</v>
      </c>
      <c r="V481" s="36" t="s">
        <v>857</v>
      </c>
      <c r="W481" s="20"/>
      <c r="X481" s="20"/>
      <c r="Y481" s="20"/>
      <c r="Z481" s="20"/>
      <c r="AA481" s="15">
        <f t="shared" si="342"/>
        <v>0</v>
      </c>
      <c r="AB481" s="20"/>
      <c r="AC481" s="15"/>
      <c r="AD481" s="20">
        <f t="shared" si="335"/>
        <v>0</v>
      </c>
      <c r="AE481" s="15">
        <f>IF(Table1[[#This Row],[Sustainability Check 1 (2017-2018) Status]]="Continued", Table1[[#This Row],[Students Per Summer]], 0)</f>
        <v>0</v>
      </c>
      <c r="AF481" s="20">
        <f t="shared" si="336"/>
        <v>0</v>
      </c>
      <c r="AG481" s="15">
        <f>IF(Table1[[#This Row],[Sustainability Check 1 (2017-2018) Status]]="Continued", Table1[[#This Row],[Students Per Fall]], 0)</f>
        <v>0</v>
      </c>
      <c r="AH481" s="20">
        <f t="shared" si="337"/>
        <v>0</v>
      </c>
      <c r="AI481" s="15"/>
      <c r="AJ481" s="20">
        <f t="shared" si="338"/>
        <v>0</v>
      </c>
      <c r="AK481" s="15"/>
      <c r="AL481" s="20">
        <f t="shared" si="339"/>
        <v>0</v>
      </c>
      <c r="AM481" s="15"/>
      <c r="AN481" s="20"/>
      <c r="AO481" s="16"/>
      <c r="AP481" s="20"/>
      <c r="AQ481" s="16"/>
      <c r="AR481" s="20"/>
      <c r="AS481" s="16"/>
      <c r="AT481" s="20"/>
      <c r="AU481" s="16"/>
      <c r="AV481" s="20"/>
      <c r="AW481" s="16"/>
      <c r="AX481" s="20"/>
      <c r="AY481" s="16"/>
      <c r="AZ481" s="20"/>
      <c r="BA481" s="16"/>
      <c r="BD481" s="16"/>
      <c r="BG481" s="16">
        <f t="shared" si="343"/>
        <v>0</v>
      </c>
      <c r="BH481" s="20"/>
      <c r="BI481" s="20">
        <f>Table1[[#This Row],[Check 2 Students Total]]*Table1[[#This Row],[Summer 2018 Price Check]]</f>
        <v>0</v>
      </c>
      <c r="BJ481" s="16"/>
      <c r="BK481" s="20"/>
      <c r="BL481" s="16"/>
      <c r="BM481" s="20"/>
      <c r="BN481" s="15"/>
      <c r="BO481" s="20">
        <f>Table1[[#This Row],[Summer 2018 Price Check]]*Table1[[#This Row],[Spring 2019 Students]]</f>
        <v>0</v>
      </c>
      <c r="BP481" s="16">
        <f t="shared" si="319"/>
        <v>0</v>
      </c>
      <c r="BQ481" s="20">
        <f t="shared" si="320"/>
        <v>0</v>
      </c>
      <c r="BR481" s="20"/>
      <c r="BU481" s="15"/>
      <c r="BV481" s="15">
        <f t="shared" si="333"/>
        <v>0</v>
      </c>
      <c r="BW481" s="20"/>
      <c r="BX481" s="20">
        <f t="shared" si="334"/>
        <v>0</v>
      </c>
      <c r="BY481" s="20"/>
      <c r="BZ481" s="15">
        <f>IF(Table1[[#This Row],[Check 3 Status]]="Continued", Table1[[#This Row],[Check 3 Students Summer]], 0)</f>
        <v>0</v>
      </c>
      <c r="CA481" s="20">
        <f>Table1[[#This Row],[Check 3 Per Student Savings]]*BZ481</f>
        <v>0</v>
      </c>
      <c r="CB481" s="15">
        <f>IF(Table1[[#This Row],[Check 3 Status]]="Continued", Table1[[#This Row],[Check 3 Students Fall]], 0)</f>
        <v>0</v>
      </c>
      <c r="CC481" s="20">
        <f>Table1[[#This Row],[Check 3 Per Student Savings]]*CB481</f>
        <v>0</v>
      </c>
      <c r="CD481" s="15">
        <f>IF(Table1[[#This Row],[Check 3 Status]]="Continued", Table1[[#This Row],[Check 3 Students Spring]], 0)</f>
        <v>0</v>
      </c>
      <c r="CE481" s="20">
        <f>Table1[[#This Row],[Check 3 Per Student Savings]]*CD481</f>
        <v>0</v>
      </c>
      <c r="CF481" s="15">
        <f t="shared" si="340"/>
        <v>0</v>
      </c>
      <c r="CG481" s="20">
        <f t="shared" si="341"/>
        <v>0</v>
      </c>
      <c r="CH481" s="20"/>
      <c r="CI481" s="15"/>
      <c r="CJ481" s="15"/>
      <c r="CK481" s="15"/>
      <c r="CL481" s="15">
        <f t="shared" si="321"/>
        <v>0</v>
      </c>
      <c r="CM481" s="20"/>
      <c r="CN481" s="20">
        <f t="shared" si="322"/>
        <v>0</v>
      </c>
      <c r="CO481" s="15">
        <f>IF(Table1[[#This Row],[Check 3 Status]]="Continued", Table1[[#This Row],[Check 3 Students Summer]], 0)</f>
        <v>0</v>
      </c>
      <c r="CP481" s="20">
        <f>Table1[[#This Row],[Check 4 Per Student Savings]]*CO481</f>
        <v>0</v>
      </c>
      <c r="CQ481" s="15">
        <f>IF(Table1[[#This Row],[Check 4 Status]]="Continued", Table1[[#This Row],[Check 4 Students Fall]], 0)</f>
        <v>0</v>
      </c>
      <c r="CR481" s="20">
        <f>Table1[[#This Row],[Check 4 Per Student Savings]]*CQ481</f>
        <v>0</v>
      </c>
      <c r="CS481" s="20"/>
      <c r="CT481" s="20">
        <f>Table1[[#This Row],[Check 4 Per Student Savings]]*CS481</f>
        <v>0</v>
      </c>
      <c r="CU481" s="89">
        <f t="shared" si="323"/>
        <v>0</v>
      </c>
      <c r="CV481" s="20">
        <f t="shared" si="324"/>
        <v>0</v>
      </c>
      <c r="CW481" s="20" t="s">
        <v>145</v>
      </c>
      <c r="CX481" s="15">
        <v>0</v>
      </c>
      <c r="CY481" s="15">
        <v>0</v>
      </c>
      <c r="CZ481" s="15">
        <v>0</v>
      </c>
      <c r="DA481" s="15">
        <f t="shared" si="325"/>
        <v>0</v>
      </c>
      <c r="DB481" s="20">
        <v>0</v>
      </c>
      <c r="DC481" s="20">
        <f t="shared" si="326"/>
        <v>0</v>
      </c>
      <c r="DD481" s="1" t="s">
        <v>1602</v>
      </c>
      <c r="DE481" s="15">
        <v>0</v>
      </c>
      <c r="DF481" s="20">
        <f>Table1[[#This Row],[Check 5 Per Student Savings]]*DE481</f>
        <v>0</v>
      </c>
      <c r="DG481" s="15">
        <v>0</v>
      </c>
      <c r="DH481" s="20">
        <f>Table1[[#This Row],[Check 5 Per Student Savings]]*DG481</f>
        <v>0</v>
      </c>
      <c r="DI481" s="15">
        <f>IF(Table1[[#This Row],[Check 5 Status]]="Continued", Table1[[#This Row],[Check 5 Students Spring]], 0)</f>
        <v>0</v>
      </c>
      <c r="DJ481" s="20">
        <f>Table1[[#This Row],[Check 5 Per Student Savings]]*DI481</f>
        <v>0</v>
      </c>
      <c r="DK481" s="15">
        <f t="shared" si="327"/>
        <v>0</v>
      </c>
      <c r="DL481" s="20">
        <f t="shared" si="328"/>
        <v>0</v>
      </c>
      <c r="DM481" s="20" t="s">
        <v>858</v>
      </c>
      <c r="DN481" s="15">
        <v>0</v>
      </c>
      <c r="DO481" s="15">
        <v>0</v>
      </c>
      <c r="DP481" s="15">
        <v>0</v>
      </c>
      <c r="DQ481" s="15">
        <f t="shared" si="329"/>
        <v>0</v>
      </c>
      <c r="DR481" s="20">
        <v>0</v>
      </c>
      <c r="DS481" s="20">
        <f t="shared" si="330"/>
        <v>0</v>
      </c>
      <c r="DT481" s="1" t="s">
        <v>1602</v>
      </c>
      <c r="DU481" s="15">
        <f>IF(Table1[[#This Row],[Check 6 Status]]="Continued", Table1[[#This Row],[Check 6 Students Summer]], 0)</f>
        <v>0</v>
      </c>
      <c r="DV481" s="20">
        <f>Table1[[#This Row],[Check 6 Per Student Savings]]*DU481</f>
        <v>0</v>
      </c>
      <c r="DW481" s="15">
        <f>IF(Table1[[#This Row],[Check 6 Status]]="Continued", Table1[[#This Row],[Check 6 Students Fall]], 0)</f>
        <v>0</v>
      </c>
      <c r="DX481" s="20">
        <f>Table1[[#This Row],[Check 6 Per Student Savings]]*DW481</f>
        <v>0</v>
      </c>
      <c r="DY481" s="15">
        <f>IF(Table1[[#This Row],[Check 6 Status]]="Continued", Table1[[#This Row],[Check 6 Students Spring]], 0)</f>
        <v>0</v>
      </c>
      <c r="DZ481" s="20">
        <f>Table1[[#This Row],[Check 6 Per Student Savings]]*DY481</f>
        <v>0</v>
      </c>
      <c r="EA481" s="15">
        <f t="shared" si="331"/>
        <v>0</v>
      </c>
      <c r="EB481" s="20">
        <f t="shared" si="332"/>
        <v>0</v>
      </c>
      <c r="EC481"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481"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481" s="30">
        <f>Table1[[#This Row],[Grand Total Savings]]/Table1[[#This Row],[Total Award]]</f>
        <v>0</v>
      </c>
      <c r="EG481" s="20"/>
      <c r="EH481" s="20"/>
      <c r="EI481" s="13"/>
      <c r="EJ481" s="13"/>
      <c r="EK481" s="13"/>
      <c r="EL481" s="13"/>
      <c r="EX481" s="15"/>
      <c r="EY481" s="20"/>
      <c r="EZ481" s="15"/>
      <c r="FA481" s="15"/>
      <c r="FB481" s="13"/>
      <c r="FC481" s="13"/>
      <c r="FD481" s="13"/>
      <c r="FE481" s="13"/>
    </row>
    <row r="482" spans="1:161" ht="16.5" thickTop="1" thickBot="1" x14ac:dyDescent="0.3">
      <c r="A482" s="116" t="s">
        <v>1880</v>
      </c>
      <c r="B482" s="70" t="s">
        <v>1790</v>
      </c>
      <c r="C482" s="23" t="s">
        <v>1</v>
      </c>
      <c r="D482" s="36" t="s">
        <v>856</v>
      </c>
      <c r="E482" s="36" t="s">
        <v>279</v>
      </c>
      <c r="F482" s="108">
        <v>10000</v>
      </c>
      <c r="G482" s="113" t="s">
        <v>1695</v>
      </c>
      <c r="H482" s="28" t="s">
        <v>1058</v>
      </c>
      <c r="I482" s="28" t="s">
        <v>1059</v>
      </c>
      <c r="J482" s="28" t="s">
        <v>1881</v>
      </c>
      <c r="K482" s="28" t="s">
        <v>1882</v>
      </c>
      <c r="L482" s="28" t="s">
        <v>201</v>
      </c>
      <c r="M482" s="13" t="s">
        <v>857</v>
      </c>
      <c r="N482" s="13" t="s">
        <v>857</v>
      </c>
      <c r="O482" s="13" t="s">
        <v>857</v>
      </c>
      <c r="P482" s="15">
        <v>0</v>
      </c>
      <c r="Q482" s="15">
        <v>0</v>
      </c>
      <c r="R482" s="20">
        <v>0</v>
      </c>
      <c r="S482" s="15">
        <v>0</v>
      </c>
      <c r="T482" s="15">
        <v>0</v>
      </c>
      <c r="U482" s="15">
        <v>0</v>
      </c>
      <c r="V482" s="36" t="s">
        <v>857</v>
      </c>
      <c r="W482" s="20"/>
      <c r="X482" s="20"/>
      <c r="Y482" s="20"/>
      <c r="Z482" s="20"/>
      <c r="AA482" s="15">
        <f t="shared" si="342"/>
        <v>0</v>
      </c>
      <c r="AB482" s="20"/>
      <c r="AC482" s="15"/>
      <c r="AD482" s="20">
        <f t="shared" si="335"/>
        <v>0</v>
      </c>
      <c r="AE482" s="15">
        <f>IF(Table1[[#This Row],[Sustainability Check 1 (2017-2018) Status]]="Continued", Table1[[#This Row],[Students Per Summer]], 0)</f>
        <v>0</v>
      </c>
      <c r="AF482" s="20">
        <f t="shared" si="336"/>
        <v>0</v>
      </c>
      <c r="AG482" s="15">
        <f>IF(Table1[[#This Row],[Sustainability Check 1 (2017-2018) Status]]="Continued", Table1[[#This Row],[Students Per Fall]], 0)</f>
        <v>0</v>
      </c>
      <c r="AH482" s="20">
        <f t="shared" si="337"/>
        <v>0</v>
      </c>
      <c r="AI482" s="15"/>
      <c r="AJ482" s="20">
        <f t="shared" si="338"/>
        <v>0</v>
      </c>
      <c r="AK482" s="15"/>
      <c r="AL482" s="20">
        <f t="shared" si="339"/>
        <v>0</v>
      </c>
      <c r="AM482" s="15"/>
      <c r="AN482" s="20"/>
      <c r="AO482" s="16"/>
      <c r="AP482" s="20"/>
      <c r="AQ482" s="16"/>
      <c r="AR482" s="20"/>
      <c r="AS482" s="16"/>
      <c r="AT482" s="20"/>
      <c r="AU482" s="16"/>
      <c r="AV482" s="20"/>
      <c r="AW482" s="16"/>
      <c r="AX482" s="20"/>
      <c r="AY482" s="16"/>
      <c r="AZ482" s="20"/>
      <c r="BA482" s="16"/>
      <c r="BD482" s="16"/>
      <c r="BG482" s="16">
        <f t="shared" si="343"/>
        <v>0</v>
      </c>
      <c r="BH482" s="20"/>
      <c r="BI482" s="20">
        <f>Table1[[#This Row],[Check 2 Students Total]]*Table1[[#This Row],[Summer 2018 Price Check]]</f>
        <v>0</v>
      </c>
      <c r="BJ482" s="16"/>
      <c r="BK482" s="20"/>
      <c r="BL482" s="16"/>
      <c r="BM482" s="20"/>
      <c r="BN482" s="15"/>
      <c r="BO482" s="20">
        <f>Table1[[#This Row],[Summer 2018 Price Check]]*Table1[[#This Row],[Spring 2019 Students]]</f>
        <v>0</v>
      </c>
      <c r="BP482" s="16">
        <f t="shared" si="319"/>
        <v>0</v>
      </c>
      <c r="BQ482" s="20">
        <f t="shared" si="320"/>
        <v>0</v>
      </c>
      <c r="BR482" s="20"/>
      <c r="BU482" s="15"/>
      <c r="BV482" s="15">
        <f t="shared" si="333"/>
        <v>0</v>
      </c>
      <c r="BW482" s="20"/>
      <c r="BX482" s="20">
        <f t="shared" si="334"/>
        <v>0</v>
      </c>
      <c r="BY482" s="20"/>
      <c r="BZ482" s="15">
        <f>IF(Table1[[#This Row],[Check 3 Status]]="Continued", Table1[[#This Row],[Check 3 Students Summer]], 0)</f>
        <v>0</v>
      </c>
      <c r="CA482" s="20">
        <f>Table1[[#This Row],[Check 3 Per Student Savings]]*BZ482</f>
        <v>0</v>
      </c>
      <c r="CB482" s="15">
        <f>IF(Table1[[#This Row],[Check 3 Status]]="Continued", Table1[[#This Row],[Check 3 Students Fall]], 0)</f>
        <v>0</v>
      </c>
      <c r="CC482" s="20">
        <f>Table1[[#This Row],[Check 3 Per Student Savings]]*CB482</f>
        <v>0</v>
      </c>
      <c r="CD482" s="15">
        <f>IF(Table1[[#This Row],[Check 3 Status]]="Continued", Table1[[#This Row],[Check 3 Students Spring]], 0)</f>
        <v>0</v>
      </c>
      <c r="CE482" s="20">
        <f>Table1[[#This Row],[Check 3 Per Student Savings]]*CD482</f>
        <v>0</v>
      </c>
      <c r="CF482" s="15">
        <f t="shared" si="340"/>
        <v>0</v>
      </c>
      <c r="CG482" s="20">
        <f t="shared" si="341"/>
        <v>0</v>
      </c>
      <c r="CH482" s="20"/>
      <c r="CI482" s="15"/>
      <c r="CJ482" s="15"/>
      <c r="CK482" s="15"/>
      <c r="CL482" s="15">
        <f t="shared" si="321"/>
        <v>0</v>
      </c>
      <c r="CM482" s="20"/>
      <c r="CN482" s="20">
        <f t="shared" si="322"/>
        <v>0</v>
      </c>
      <c r="CO482" s="15">
        <f>IF(Table1[[#This Row],[Check 3 Status]]="Continued", Table1[[#This Row],[Check 3 Students Summer]], 0)</f>
        <v>0</v>
      </c>
      <c r="CP482" s="20">
        <f>Table1[[#This Row],[Check 4 Per Student Savings]]*CO482</f>
        <v>0</v>
      </c>
      <c r="CQ482" s="15">
        <f>IF(Table1[[#This Row],[Check 4 Status]]="Continued", Table1[[#This Row],[Check 4 Students Fall]], 0)</f>
        <v>0</v>
      </c>
      <c r="CR482" s="20">
        <f>Table1[[#This Row],[Check 4 Per Student Savings]]*CQ482</f>
        <v>0</v>
      </c>
      <c r="CS482" s="20"/>
      <c r="CT482" s="20">
        <f>Table1[[#This Row],[Check 4 Per Student Savings]]*CS482</f>
        <v>0</v>
      </c>
      <c r="CU482" s="89">
        <f t="shared" si="323"/>
        <v>0</v>
      </c>
      <c r="CV482" s="20">
        <f t="shared" si="324"/>
        <v>0</v>
      </c>
      <c r="CW482" s="20" t="s">
        <v>145</v>
      </c>
      <c r="CX482" s="15">
        <v>0</v>
      </c>
      <c r="CY482" s="15">
        <v>0</v>
      </c>
      <c r="CZ482" s="15">
        <v>0</v>
      </c>
      <c r="DA482" s="15">
        <f t="shared" si="325"/>
        <v>0</v>
      </c>
      <c r="DB482" s="20">
        <v>0</v>
      </c>
      <c r="DC482" s="20">
        <f t="shared" si="326"/>
        <v>0</v>
      </c>
      <c r="DD482" s="1" t="s">
        <v>1602</v>
      </c>
      <c r="DE482" s="15">
        <v>0</v>
      </c>
      <c r="DF482" s="20">
        <f>Table1[[#This Row],[Check 5 Per Student Savings]]*DE482</f>
        <v>0</v>
      </c>
      <c r="DG482" s="15">
        <v>0</v>
      </c>
      <c r="DH482" s="20">
        <f>Table1[[#This Row],[Check 5 Per Student Savings]]*DG482</f>
        <v>0</v>
      </c>
      <c r="DI482" s="15">
        <f>IF(Table1[[#This Row],[Check 5 Status]]="Continued", Table1[[#This Row],[Check 5 Students Spring]], 0)</f>
        <v>0</v>
      </c>
      <c r="DJ482" s="20">
        <f>Table1[[#This Row],[Check 5 Per Student Savings]]*DI482</f>
        <v>0</v>
      </c>
      <c r="DK482" s="15">
        <f t="shared" si="327"/>
        <v>0</v>
      </c>
      <c r="DL482" s="20">
        <f t="shared" si="328"/>
        <v>0</v>
      </c>
      <c r="DM482" s="20" t="s">
        <v>858</v>
      </c>
      <c r="DN482" s="15">
        <v>0</v>
      </c>
      <c r="DO482" s="15">
        <v>0</v>
      </c>
      <c r="DP482" s="15">
        <v>0</v>
      </c>
      <c r="DQ482" s="15">
        <f t="shared" si="329"/>
        <v>0</v>
      </c>
      <c r="DR482" s="20">
        <v>0</v>
      </c>
      <c r="DS482" s="20">
        <f t="shared" si="330"/>
        <v>0</v>
      </c>
      <c r="DT482" s="1" t="s">
        <v>1602</v>
      </c>
      <c r="DU482" s="15">
        <f>IF(Table1[[#This Row],[Check 6 Status]]="Continued", Table1[[#This Row],[Check 6 Students Summer]], 0)</f>
        <v>0</v>
      </c>
      <c r="DV482" s="20">
        <f>Table1[[#This Row],[Check 6 Per Student Savings]]*DU482</f>
        <v>0</v>
      </c>
      <c r="DW482" s="15">
        <f>IF(Table1[[#This Row],[Check 6 Status]]="Continued", Table1[[#This Row],[Check 6 Students Fall]], 0)</f>
        <v>0</v>
      </c>
      <c r="DX482" s="20">
        <f>Table1[[#This Row],[Check 6 Per Student Savings]]*DW482</f>
        <v>0</v>
      </c>
      <c r="DY482" s="15">
        <f>IF(Table1[[#This Row],[Check 6 Status]]="Continued", Table1[[#This Row],[Check 6 Students Spring]], 0)</f>
        <v>0</v>
      </c>
      <c r="DZ482" s="20">
        <f>Table1[[#This Row],[Check 6 Per Student Savings]]*DY482</f>
        <v>0</v>
      </c>
      <c r="EA482" s="15">
        <f t="shared" si="331"/>
        <v>0</v>
      </c>
      <c r="EB482" s="20">
        <f t="shared" si="332"/>
        <v>0</v>
      </c>
      <c r="EC482"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482"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482" s="30">
        <f>Table1[[#This Row],[Grand Total Savings]]/Table1[[#This Row],[Total Award]]</f>
        <v>0</v>
      </c>
      <c r="EG482" s="20"/>
      <c r="EH482" s="20"/>
      <c r="EI482" s="13"/>
      <c r="EJ482" s="13"/>
      <c r="EK482" s="13"/>
      <c r="EL482" s="13"/>
      <c r="EX482" s="15"/>
      <c r="EY482" s="20"/>
      <c r="EZ482" s="15"/>
      <c r="FA482" s="15"/>
      <c r="FB482" s="13"/>
      <c r="FC482" s="13"/>
      <c r="FD482" s="13"/>
      <c r="FE482" s="13"/>
    </row>
    <row r="483" spans="1:161" ht="16.5" thickTop="1" thickBot="1" x14ac:dyDescent="0.3">
      <c r="A483" s="116" t="s">
        <v>1883</v>
      </c>
      <c r="B483" s="70" t="s">
        <v>1790</v>
      </c>
      <c r="C483" s="23" t="s">
        <v>1</v>
      </c>
      <c r="D483" s="36" t="s">
        <v>856</v>
      </c>
      <c r="E483" s="36" t="s">
        <v>147</v>
      </c>
      <c r="F483" s="108">
        <v>9875</v>
      </c>
      <c r="G483" s="1" t="s">
        <v>1602</v>
      </c>
      <c r="H483" s="28" t="s">
        <v>468</v>
      </c>
      <c r="I483" s="28" t="s">
        <v>469</v>
      </c>
      <c r="J483" s="28" t="s">
        <v>470</v>
      </c>
      <c r="K483" s="28" t="s">
        <v>471</v>
      </c>
      <c r="L483" s="28" t="s">
        <v>241</v>
      </c>
      <c r="M483" s="13" t="s">
        <v>857</v>
      </c>
      <c r="N483" s="13" t="s">
        <v>857</v>
      </c>
      <c r="O483" s="13" t="s">
        <v>857</v>
      </c>
      <c r="P483" s="15">
        <v>0</v>
      </c>
      <c r="Q483" s="15">
        <v>0</v>
      </c>
      <c r="R483" s="20">
        <v>0</v>
      </c>
      <c r="S483" s="15">
        <v>0</v>
      </c>
      <c r="T483" s="15">
        <v>0</v>
      </c>
      <c r="U483" s="15">
        <v>0</v>
      </c>
      <c r="V483" s="36" t="s">
        <v>857</v>
      </c>
      <c r="W483" s="20"/>
      <c r="X483" s="20"/>
      <c r="Y483" s="20"/>
      <c r="Z483" s="20"/>
      <c r="AA483" s="15">
        <f t="shared" si="342"/>
        <v>0</v>
      </c>
      <c r="AB483" s="20"/>
      <c r="AC483" s="15"/>
      <c r="AD483" s="20">
        <f t="shared" si="335"/>
        <v>0</v>
      </c>
      <c r="AE483" s="15">
        <f>IF(Table1[[#This Row],[Sustainability Check 1 (2017-2018) Status]]="Continued", Table1[[#This Row],[Students Per Summer]], 0)</f>
        <v>0</v>
      </c>
      <c r="AF483" s="20">
        <f t="shared" si="336"/>
        <v>0</v>
      </c>
      <c r="AG483" s="15">
        <f>IF(Table1[[#This Row],[Sustainability Check 1 (2017-2018) Status]]="Continued", Table1[[#This Row],[Students Per Fall]], 0)</f>
        <v>0</v>
      </c>
      <c r="AH483" s="20">
        <f t="shared" si="337"/>
        <v>0</v>
      </c>
      <c r="AI483" s="15"/>
      <c r="AJ483" s="20">
        <f t="shared" si="338"/>
        <v>0</v>
      </c>
      <c r="AK483" s="15"/>
      <c r="AL483" s="20">
        <f t="shared" si="339"/>
        <v>0</v>
      </c>
      <c r="AM483" s="15"/>
      <c r="AN483" s="20"/>
      <c r="AO483" s="16"/>
      <c r="AP483" s="20"/>
      <c r="AQ483" s="16"/>
      <c r="AR483" s="20"/>
      <c r="AS483" s="16"/>
      <c r="AT483" s="20"/>
      <c r="AU483" s="16"/>
      <c r="AV483" s="20"/>
      <c r="AW483" s="16"/>
      <c r="AX483" s="20"/>
      <c r="AY483" s="16"/>
      <c r="AZ483" s="20"/>
      <c r="BA483" s="16"/>
      <c r="BD483" s="16"/>
      <c r="BG483" s="16">
        <f t="shared" si="343"/>
        <v>0</v>
      </c>
      <c r="BH483" s="20"/>
      <c r="BI483" s="20">
        <f>Table1[[#This Row],[Check 2 Students Total]]*Table1[[#This Row],[Summer 2018 Price Check]]</f>
        <v>0</v>
      </c>
      <c r="BJ483" s="16"/>
      <c r="BK483" s="20"/>
      <c r="BL483" s="16"/>
      <c r="BM483" s="20"/>
      <c r="BN483" s="15"/>
      <c r="BO483" s="20">
        <f>Table1[[#This Row],[Summer 2018 Price Check]]*Table1[[#This Row],[Spring 2019 Students]]</f>
        <v>0</v>
      </c>
      <c r="BP483" s="16">
        <f t="shared" si="319"/>
        <v>0</v>
      </c>
      <c r="BQ483" s="20">
        <f t="shared" si="320"/>
        <v>0</v>
      </c>
      <c r="BR483" s="20"/>
      <c r="BU483" s="15"/>
      <c r="BV483" s="15">
        <f t="shared" si="333"/>
        <v>0</v>
      </c>
      <c r="BW483" s="20"/>
      <c r="BX483" s="20">
        <f t="shared" si="334"/>
        <v>0</v>
      </c>
      <c r="BY483" s="20"/>
      <c r="BZ483" s="15">
        <f>IF(Table1[[#This Row],[Check 3 Status]]="Continued", Table1[[#This Row],[Check 3 Students Summer]], 0)</f>
        <v>0</v>
      </c>
      <c r="CA483" s="20">
        <f>Table1[[#This Row],[Check 3 Per Student Savings]]*BZ483</f>
        <v>0</v>
      </c>
      <c r="CB483" s="15">
        <f>IF(Table1[[#This Row],[Check 3 Status]]="Continued", Table1[[#This Row],[Check 3 Students Fall]], 0)</f>
        <v>0</v>
      </c>
      <c r="CC483" s="20">
        <f>Table1[[#This Row],[Check 3 Per Student Savings]]*CB483</f>
        <v>0</v>
      </c>
      <c r="CD483" s="15">
        <f>IF(Table1[[#This Row],[Check 3 Status]]="Continued", Table1[[#This Row],[Check 3 Students Spring]], 0)</f>
        <v>0</v>
      </c>
      <c r="CE483" s="20">
        <f>Table1[[#This Row],[Check 3 Per Student Savings]]*CD483</f>
        <v>0</v>
      </c>
      <c r="CF483" s="15">
        <f t="shared" si="340"/>
        <v>0</v>
      </c>
      <c r="CG483" s="20">
        <f t="shared" si="341"/>
        <v>0</v>
      </c>
      <c r="CH483" s="20"/>
      <c r="CI483" s="15"/>
      <c r="CJ483" s="15"/>
      <c r="CK483" s="15"/>
      <c r="CL483" s="15">
        <f t="shared" si="321"/>
        <v>0</v>
      </c>
      <c r="CM483" s="20"/>
      <c r="CN483" s="20">
        <f t="shared" si="322"/>
        <v>0</v>
      </c>
      <c r="CO483" s="15">
        <f>IF(Table1[[#This Row],[Check 3 Status]]="Continued", Table1[[#This Row],[Check 3 Students Summer]], 0)</f>
        <v>0</v>
      </c>
      <c r="CP483" s="20">
        <f>Table1[[#This Row],[Check 4 Per Student Savings]]*CO483</f>
        <v>0</v>
      </c>
      <c r="CQ483" s="15">
        <f>IF(Table1[[#This Row],[Check 4 Status]]="Continued", Table1[[#This Row],[Check 4 Students Fall]], 0)</f>
        <v>0</v>
      </c>
      <c r="CR483" s="20">
        <f>Table1[[#This Row],[Check 4 Per Student Savings]]*CQ483</f>
        <v>0</v>
      </c>
      <c r="CS483" s="20"/>
      <c r="CT483" s="20">
        <f>Table1[[#This Row],[Check 4 Per Student Savings]]*CS483</f>
        <v>0</v>
      </c>
      <c r="CU483" s="89">
        <f t="shared" si="323"/>
        <v>0</v>
      </c>
      <c r="CV483" s="20">
        <f t="shared" si="324"/>
        <v>0</v>
      </c>
      <c r="CW483" s="20" t="s">
        <v>145</v>
      </c>
      <c r="CX483" s="15">
        <v>0</v>
      </c>
      <c r="CY483" s="15">
        <v>0</v>
      </c>
      <c r="CZ483" s="15">
        <v>0</v>
      </c>
      <c r="DA483" s="15">
        <f t="shared" si="325"/>
        <v>0</v>
      </c>
      <c r="DB483" s="20">
        <v>0</v>
      </c>
      <c r="DC483" s="20">
        <f t="shared" si="326"/>
        <v>0</v>
      </c>
      <c r="DD483" s="1" t="s">
        <v>1602</v>
      </c>
      <c r="DE483" s="15">
        <v>0</v>
      </c>
      <c r="DF483" s="20">
        <f>Table1[[#This Row],[Check 5 Per Student Savings]]*DE483</f>
        <v>0</v>
      </c>
      <c r="DG483" s="15">
        <v>0</v>
      </c>
      <c r="DH483" s="20">
        <f>Table1[[#This Row],[Check 5 Per Student Savings]]*DG483</f>
        <v>0</v>
      </c>
      <c r="DI483" s="15">
        <f>IF(Table1[[#This Row],[Check 5 Status]]="Continued", Table1[[#This Row],[Check 5 Students Spring]], 0)</f>
        <v>0</v>
      </c>
      <c r="DJ483" s="20">
        <f>Table1[[#This Row],[Check 5 Per Student Savings]]*DI483</f>
        <v>0</v>
      </c>
      <c r="DK483" s="15">
        <f t="shared" si="327"/>
        <v>0</v>
      </c>
      <c r="DL483" s="20">
        <f t="shared" si="328"/>
        <v>0</v>
      </c>
      <c r="DM483" s="20" t="s">
        <v>858</v>
      </c>
      <c r="DN483" s="15">
        <v>0</v>
      </c>
      <c r="DO483" s="15">
        <v>0</v>
      </c>
      <c r="DP483" s="15">
        <v>0</v>
      </c>
      <c r="DQ483" s="15">
        <f t="shared" si="329"/>
        <v>0</v>
      </c>
      <c r="DR483" s="20">
        <v>0</v>
      </c>
      <c r="DS483" s="20">
        <f t="shared" si="330"/>
        <v>0</v>
      </c>
      <c r="DT483" s="1" t="s">
        <v>1602</v>
      </c>
      <c r="DU483" s="15">
        <f>IF(Table1[[#This Row],[Check 6 Status]]="Continued", Table1[[#This Row],[Check 6 Students Summer]], 0)</f>
        <v>0</v>
      </c>
      <c r="DV483" s="20">
        <f>Table1[[#This Row],[Check 6 Per Student Savings]]*DU483</f>
        <v>0</v>
      </c>
      <c r="DW483" s="15">
        <f>IF(Table1[[#This Row],[Check 6 Status]]="Continued", Table1[[#This Row],[Check 6 Students Fall]], 0)</f>
        <v>0</v>
      </c>
      <c r="DX483" s="20">
        <f>Table1[[#This Row],[Check 6 Per Student Savings]]*DW483</f>
        <v>0</v>
      </c>
      <c r="DY483" s="15">
        <f>IF(Table1[[#This Row],[Check 6 Status]]="Continued", Table1[[#This Row],[Check 6 Students Spring]], 0)</f>
        <v>0</v>
      </c>
      <c r="DZ483" s="20">
        <f>Table1[[#This Row],[Check 6 Per Student Savings]]*DY483</f>
        <v>0</v>
      </c>
      <c r="EA483" s="15">
        <f t="shared" si="331"/>
        <v>0</v>
      </c>
      <c r="EB483" s="20">
        <f t="shared" si="332"/>
        <v>0</v>
      </c>
      <c r="EC483"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483"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483" s="30">
        <f>Table1[[#This Row],[Grand Total Savings]]/Table1[[#This Row],[Total Award]]</f>
        <v>0</v>
      </c>
      <c r="EG483" s="20"/>
      <c r="EH483" s="20"/>
      <c r="EI483" s="13"/>
      <c r="EJ483" s="13"/>
      <c r="EK483" s="13"/>
      <c r="EL483" s="13"/>
      <c r="EX483" s="15"/>
      <c r="EY483" s="20"/>
      <c r="EZ483" s="15"/>
      <c r="FA483" s="15"/>
      <c r="FB483" s="13"/>
      <c r="FC483" s="13"/>
      <c r="FD483" s="13"/>
      <c r="FE483" s="13"/>
    </row>
    <row r="484" spans="1:161" ht="16.5" thickTop="1" thickBot="1" x14ac:dyDescent="0.3">
      <c r="A484" s="116" t="s">
        <v>1884</v>
      </c>
      <c r="B484" s="70" t="s">
        <v>1790</v>
      </c>
      <c r="C484" s="23" t="s">
        <v>1</v>
      </c>
      <c r="D484" s="36" t="s">
        <v>856</v>
      </c>
      <c r="E484" s="36" t="s">
        <v>279</v>
      </c>
      <c r="F484" s="121">
        <v>10000</v>
      </c>
      <c r="G484" s="113" t="s">
        <v>1706</v>
      </c>
      <c r="H484" s="28" t="s">
        <v>1885</v>
      </c>
      <c r="I484" s="28" t="s">
        <v>1886</v>
      </c>
      <c r="J484" s="28" t="s">
        <v>1887</v>
      </c>
      <c r="K484" s="28" t="s">
        <v>1888</v>
      </c>
      <c r="L484" s="28" t="s">
        <v>201</v>
      </c>
      <c r="M484" s="13" t="s">
        <v>857</v>
      </c>
      <c r="N484" s="13" t="s">
        <v>857</v>
      </c>
      <c r="O484" s="13" t="s">
        <v>857</v>
      </c>
      <c r="P484" s="15">
        <v>0</v>
      </c>
      <c r="Q484" s="15">
        <v>0</v>
      </c>
      <c r="R484" s="20">
        <v>0</v>
      </c>
      <c r="S484" s="15">
        <v>0</v>
      </c>
      <c r="T484" s="15">
        <v>0</v>
      </c>
      <c r="U484" s="15">
        <v>0</v>
      </c>
      <c r="V484" s="36" t="s">
        <v>857</v>
      </c>
      <c r="W484" s="20"/>
      <c r="X484" s="20"/>
      <c r="Y484" s="20"/>
      <c r="Z484" s="20"/>
      <c r="AA484" s="15">
        <f t="shared" si="342"/>
        <v>0</v>
      </c>
      <c r="AB484" s="20"/>
      <c r="AC484" s="15"/>
      <c r="AD484" s="20">
        <f t="shared" si="335"/>
        <v>0</v>
      </c>
      <c r="AE484" s="15">
        <f>IF(Table1[[#This Row],[Sustainability Check 1 (2017-2018) Status]]="Continued", Table1[[#This Row],[Students Per Summer]], 0)</f>
        <v>0</v>
      </c>
      <c r="AF484" s="20">
        <f t="shared" si="336"/>
        <v>0</v>
      </c>
      <c r="AG484" s="15">
        <f>IF(Table1[[#This Row],[Sustainability Check 1 (2017-2018) Status]]="Continued", Table1[[#This Row],[Students Per Fall]], 0)</f>
        <v>0</v>
      </c>
      <c r="AH484" s="20">
        <f t="shared" si="337"/>
        <v>0</v>
      </c>
      <c r="AI484" s="15"/>
      <c r="AJ484" s="20">
        <f t="shared" si="338"/>
        <v>0</v>
      </c>
      <c r="AK484" s="15"/>
      <c r="AL484" s="20">
        <f t="shared" si="339"/>
        <v>0</v>
      </c>
      <c r="AM484" s="15"/>
      <c r="AN484" s="20"/>
      <c r="AO484" s="16"/>
      <c r="AP484" s="20"/>
      <c r="AQ484" s="16"/>
      <c r="AR484" s="20"/>
      <c r="AS484" s="16"/>
      <c r="AT484" s="20"/>
      <c r="AU484" s="16"/>
      <c r="AV484" s="20"/>
      <c r="AW484" s="16"/>
      <c r="AX484" s="20"/>
      <c r="AY484" s="16"/>
      <c r="AZ484" s="20"/>
      <c r="BA484" s="16"/>
      <c r="BD484" s="16"/>
      <c r="BG484" s="16">
        <f t="shared" si="343"/>
        <v>0</v>
      </c>
      <c r="BH484" s="20"/>
      <c r="BI484" s="20">
        <f>Table1[[#This Row],[Check 2 Students Total]]*Table1[[#This Row],[Summer 2018 Price Check]]</f>
        <v>0</v>
      </c>
      <c r="BJ484" s="16"/>
      <c r="BK484" s="20"/>
      <c r="BL484" s="16"/>
      <c r="BM484" s="20"/>
      <c r="BN484" s="15"/>
      <c r="BO484" s="20">
        <f>Table1[[#This Row],[Summer 2018 Price Check]]*Table1[[#This Row],[Spring 2019 Students]]</f>
        <v>0</v>
      </c>
      <c r="BP484" s="16">
        <f t="shared" si="319"/>
        <v>0</v>
      </c>
      <c r="BQ484" s="20">
        <f t="shared" si="320"/>
        <v>0</v>
      </c>
      <c r="BR484" s="20"/>
      <c r="BU484" s="15"/>
      <c r="BV484" s="15">
        <f t="shared" si="333"/>
        <v>0</v>
      </c>
      <c r="BW484" s="20"/>
      <c r="BX484" s="20">
        <f t="shared" si="334"/>
        <v>0</v>
      </c>
      <c r="BY484" s="20"/>
      <c r="BZ484" s="15">
        <f>IF(Table1[[#This Row],[Check 3 Status]]="Continued", Table1[[#This Row],[Check 3 Students Summer]], 0)</f>
        <v>0</v>
      </c>
      <c r="CA484" s="20">
        <f>Table1[[#This Row],[Check 3 Per Student Savings]]*BZ484</f>
        <v>0</v>
      </c>
      <c r="CB484" s="15">
        <f>IF(Table1[[#This Row],[Check 3 Status]]="Continued", Table1[[#This Row],[Check 3 Students Fall]], 0)</f>
        <v>0</v>
      </c>
      <c r="CC484" s="20">
        <f>Table1[[#This Row],[Check 3 Per Student Savings]]*CB484</f>
        <v>0</v>
      </c>
      <c r="CD484" s="15">
        <f>IF(Table1[[#This Row],[Check 3 Status]]="Continued", Table1[[#This Row],[Check 3 Students Spring]], 0)</f>
        <v>0</v>
      </c>
      <c r="CE484" s="20">
        <f>Table1[[#This Row],[Check 3 Per Student Savings]]*CD484</f>
        <v>0</v>
      </c>
      <c r="CF484" s="15">
        <f t="shared" si="340"/>
        <v>0</v>
      </c>
      <c r="CG484" s="20">
        <f t="shared" si="341"/>
        <v>0</v>
      </c>
      <c r="CH484" s="20"/>
      <c r="CI484" s="15"/>
      <c r="CJ484" s="15"/>
      <c r="CK484" s="15"/>
      <c r="CL484" s="15">
        <f t="shared" si="321"/>
        <v>0</v>
      </c>
      <c r="CM484" s="20"/>
      <c r="CN484" s="20">
        <f t="shared" si="322"/>
        <v>0</v>
      </c>
      <c r="CO484" s="15">
        <f>IF(Table1[[#This Row],[Check 3 Status]]="Continued", Table1[[#This Row],[Check 3 Students Summer]], 0)</f>
        <v>0</v>
      </c>
      <c r="CP484" s="20">
        <f>Table1[[#This Row],[Check 4 Per Student Savings]]*CO484</f>
        <v>0</v>
      </c>
      <c r="CQ484" s="15">
        <f>IF(Table1[[#This Row],[Check 4 Status]]="Continued", Table1[[#This Row],[Check 4 Students Fall]], 0)</f>
        <v>0</v>
      </c>
      <c r="CR484" s="20">
        <f>Table1[[#This Row],[Check 4 Per Student Savings]]*CQ484</f>
        <v>0</v>
      </c>
      <c r="CS484" s="20"/>
      <c r="CT484" s="20">
        <f>Table1[[#This Row],[Check 4 Per Student Savings]]*CS484</f>
        <v>0</v>
      </c>
      <c r="CU484" s="89">
        <f t="shared" si="323"/>
        <v>0</v>
      </c>
      <c r="CV484" s="20">
        <f t="shared" si="324"/>
        <v>0</v>
      </c>
      <c r="CW484" s="20" t="s">
        <v>145</v>
      </c>
      <c r="CX484" s="15">
        <v>0</v>
      </c>
      <c r="CY484" s="15">
        <v>0</v>
      </c>
      <c r="CZ484" s="15">
        <v>0</v>
      </c>
      <c r="DA484" s="15">
        <f t="shared" si="325"/>
        <v>0</v>
      </c>
      <c r="DB484" s="20">
        <v>0</v>
      </c>
      <c r="DC484" s="20">
        <f t="shared" si="326"/>
        <v>0</v>
      </c>
      <c r="DD484" s="1" t="s">
        <v>1602</v>
      </c>
      <c r="DE484" s="15">
        <v>0</v>
      </c>
      <c r="DF484" s="20">
        <f>Table1[[#This Row],[Check 5 Per Student Savings]]*DE484</f>
        <v>0</v>
      </c>
      <c r="DG484" s="15">
        <v>0</v>
      </c>
      <c r="DH484" s="20">
        <f>Table1[[#This Row],[Check 5 Per Student Savings]]*DG484</f>
        <v>0</v>
      </c>
      <c r="DI484" s="15">
        <f>IF(Table1[[#This Row],[Check 5 Status]]="Continued", Table1[[#This Row],[Check 5 Students Spring]], 0)</f>
        <v>0</v>
      </c>
      <c r="DJ484" s="20">
        <f>Table1[[#This Row],[Check 5 Per Student Savings]]*DI484</f>
        <v>0</v>
      </c>
      <c r="DK484" s="15">
        <f t="shared" si="327"/>
        <v>0</v>
      </c>
      <c r="DL484" s="20">
        <f t="shared" si="328"/>
        <v>0</v>
      </c>
      <c r="DM484" s="20" t="s">
        <v>858</v>
      </c>
      <c r="DN484" s="15">
        <v>0</v>
      </c>
      <c r="DO484" s="15">
        <v>0</v>
      </c>
      <c r="DP484" s="15">
        <v>0</v>
      </c>
      <c r="DQ484" s="15">
        <f t="shared" si="329"/>
        <v>0</v>
      </c>
      <c r="DR484" s="20">
        <v>0</v>
      </c>
      <c r="DS484" s="20">
        <f t="shared" si="330"/>
        <v>0</v>
      </c>
      <c r="DT484" s="1" t="s">
        <v>1602</v>
      </c>
      <c r="DU484" s="15">
        <f>IF(Table1[[#This Row],[Check 6 Status]]="Continued", Table1[[#This Row],[Check 6 Students Summer]], 0)</f>
        <v>0</v>
      </c>
      <c r="DV484" s="20">
        <f>Table1[[#This Row],[Check 6 Per Student Savings]]*DU484</f>
        <v>0</v>
      </c>
      <c r="DW484" s="15">
        <f>IF(Table1[[#This Row],[Check 6 Status]]="Continued", Table1[[#This Row],[Check 6 Students Fall]], 0)</f>
        <v>0</v>
      </c>
      <c r="DX484" s="20">
        <f>Table1[[#This Row],[Check 6 Per Student Savings]]*DW484</f>
        <v>0</v>
      </c>
      <c r="DY484" s="15">
        <f>IF(Table1[[#This Row],[Check 6 Status]]="Continued", Table1[[#This Row],[Check 6 Students Spring]], 0)</f>
        <v>0</v>
      </c>
      <c r="DZ484" s="20">
        <f>Table1[[#This Row],[Check 6 Per Student Savings]]*DY484</f>
        <v>0</v>
      </c>
      <c r="EA484" s="15">
        <f t="shared" si="331"/>
        <v>0</v>
      </c>
      <c r="EB484" s="20">
        <f t="shared" si="332"/>
        <v>0</v>
      </c>
      <c r="EC484"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484"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484" s="30">
        <f>Table1[[#This Row],[Grand Total Savings]]/Table1[[#This Row],[Total Award]]</f>
        <v>0</v>
      </c>
      <c r="EG484" s="20"/>
      <c r="EH484" s="20"/>
      <c r="EI484" s="13"/>
      <c r="EJ484" s="13"/>
      <c r="EK484" s="13"/>
      <c r="EL484" s="13"/>
      <c r="EX484" s="15"/>
      <c r="EY484" s="20"/>
      <c r="EZ484" s="15"/>
      <c r="FA484" s="15"/>
      <c r="FB484" s="13"/>
      <c r="FC484" s="13"/>
      <c r="FD484" s="13"/>
      <c r="FE484" s="13"/>
    </row>
    <row r="485" spans="1:161" ht="16.5" thickTop="1" thickBot="1" x14ac:dyDescent="0.3">
      <c r="A485" s="116" t="s">
        <v>1889</v>
      </c>
      <c r="B485" s="70" t="s">
        <v>1790</v>
      </c>
      <c r="C485" s="23" t="s">
        <v>1</v>
      </c>
      <c r="D485" s="36" t="s">
        <v>856</v>
      </c>
      <c r="E485" s="36" t="s">
        <v>183</v>
      </c>
      <c r="F485" s="108">
        <v>2000</v>
      </c>
      <c r="G485" s="1" t="s">
        <v>1578</v>
      </c>
      <c r="H485" s="28" t="s">
        <v>1890</v>
      </c>
      <c r="I485" s="28" t="s">
        <v>1891</v>
      </c>
      <c r="J485" s="28" t="s">
        <v>864</v>
      </c>
      <c r="K485" s="28" t="s">
        <v>1520</v>
      </c>
      <c r="L485" s="28" t="s">
        <v>162</v>
      </c>
      <c r="M485" s="13" t="s">
        <v>857</v>
      </c>
      <c r="N485" s="13" t="s">
        <v>857</v>
      </c>
      <c r="O485" s="13" t="s">
        <v>857</v>
      </c>
      <c r="P485" s="15">
        <v>0</v>
      </c>
      <c r="Q485" s="15">
        <v>0</v>
      </c>
      <c r="R485" s="20">
        <v>0</v>
      </c>
      <c r="S485" s="15">
        <v>0</v>
      </c>
      <c r="T485" s="15">
        <v>0</v>
      </c>
      <c r="U485" s="15">
        <v>0</v>
      </c>
      <c r="V485" s="36" t="s">
        <v>857</v>
      </c>
      <c r="W485" s="20"/>
      <c r="X485" s="20"/>
      <c r="Y485" s="20"/>
      <c r="Z485" s="20"/>
      <c r="AA485" s="15">
        <f t="shared" si="342"/>
        <v>0</v>
      </c>
      <c r="AB485" s="20"/>
      <c r="AC485" s="15"/>
      <c r="AD485" s="20">
        <f t="shared" si="335"/>
        <v>0</v>
      </c>
      <c r="AE485" s="15">
        <f>IF(Table1[[#This Row],[Sustainability Check 1 (2017-2018) Status]]="Continued", Table1[[#This Row],[Students Per Summer]], 0)</f>
        <v>0</v>
      </c>
      <c r="AF485" s="20">
        <f t="shared" si="336"/>
        <v>0</v>
      </c>
      <c r="AG485" s="15">
        <f>IF(Table1[[#This Row],[Sustainability Check 1 (2017-2018) Status]]="Continued", Table1[[#This Row],[Students Per Fall]], 0)</f>
        <v>0</v>
      </c>
      <c r="AH485" s="20">
        <f t="shared" si="337"/>
        <v>0</v>
      </c>
      <c r="AI485" s="15"/>
      <c r="AJ485" s="20">
        <f t="shared" si="338"/>
        <v>0</v>
      </c>
      <c r="AK485" s="15"/>
      <c r="AL485" s="20">
        <f t="shared" si="339"/>
        <v>0</v>
      </c>
      <c r="AM485" s="15"/>
      <c r="AN485" s="20"/>
      <c r="AO485" s="16"/>
      <c r="AP485" s="20"/>
      <c r="AQ485" s="16"/>
      <c r="AR485" s="20"/>
      <c r="AS485" s="16"/>
      <c r="AT485" s="20"/>
      <c r="AU485" s="16"/>
      <c r="AV485" s="20"/>
      <c r="AW485" s="16"/>
      <c r="AX485" s="20"/>
      <c r="AY485" s="16"/>
      <c r="AZ485" s="20"/>
      <c r="BA485" s="16"/>
      <c r="BD485" s="16"/>
      <c r="BG485" s="16">
        <f t="shared" si="343"/>
        <v>0</v>
      </c>
      <c r="BH485" s="20"/>
      <c r="BI485" s="20">
        <f>Table1[[#This Row],[Check 2 Students Total]]*Table1[[#This Row],[Summer 2018 Price Check]]</f>
        <v>0</v>
      </c>
      <c r="BJ485" s="16"/>
      <c r="BK485" s="20"/>
      <c r="BL485" s="16"/>
      <c r="BM485" s="20"/>
      <c r="BN485" s="15"/>
      <c r="BO485" s="20">
        <f>Table1[[#This Row],[Summer 2018 Price Check]]*Table1[[#This Row],[Spring 2019 Students]]</f>
        <v>0</v>
      </c>
      <c r="BP485" s="16">
        <f t="shared" si="319"/>
        <v>0</v>
      </c>
      <c r="BQ485" s="20">
        <f t="shared" si="320"/>
        <v>0</v>
      </c>
      <c r="BR485" s="20"/>
      <c r="BU485" s="15"/>
      <c r="BV485" s="15">
        <f t="shared" si="333"/>
        <v>0</v>
      </c>
      <c r="BW485" s="20"/>
      <c r="BX485" s="20">
        <f t="shared" si="334"/>
        <v>0</v>
      </c>
      <c r="BY485" s="20"/>
      <c r="BZ485" s="15">
        <f>IF(Table1[[#This Row],[Check 3 Status]]="Continued", Table1[[#This Row],[Check 3 Students Summer]], 0)</f>
        <v>0</v>
      </c>
      <c r="CA485" s="20">
        <f>Table1[[#This Row],[Check 3 Per Student Savings]]*BZ485</f>
        <v>0</v>
      </c>
      <c r="CB485" s="15">
        <f>IF(Table1[[#This Row],[Check 3 Status]]="Continued", Table1[[#This Row],[Check 3 Students Fall]], 0)</f>
        <v>0</v>
      </c>
      <c r="CC485" s="20">
        <f>Table1[[#This Row],[Check 3 Per Student Savings]]*CB485</f>
        <v>0</v>
      </c>
      <c r="CD485" s="15">
        <f>IF(Table1[[#This Row],[Check 3 Status]]="Continued", Table1[[#This Row],[Check 3 Students Spring]], 0)</f>
        <v>0</v>
      </c>
      <c r="CE485" s="20">
        <f>Table1[[#This Row],[Check 3 Per Student Savings]]*CD485</f>
        <v>0</v>
      </c>
      <c r="CF485" s="15">
        <f t="shared" si="340"/>
        <v>0</v>
      </c>
      <c r="CG485" s="20">
        <f t="shared" si="341"/>
        <v>0</v>
      </c>
      <c r="CH485" s="20"/>
      <c r="CI485" s="15"/>
      <c r="CJ485" s="15"/>
      <c r="CK485" s="15"/>
      <c r="CL485" s="15">
        <f t="shared" si="321"/>
        <v>0</v>
      </c>
      <c r="CM485" s="20"/>
      <c r="CN485" s="20">
        <f t="shared" si="322"/>
        <v>0</v>
      </c>
      <c r="CO485" s="15">
        <f>IF(Table1[[#This Row],[Check 3 Status]]="Continued", Table1[[#This Row],[Check 3 Students Summer]], 0)</f>
        <v>0</v>
      </c>
      <c r="CP485" s="20">
        <f>Table1[[#This Row],[Check 4 Per Student Savings]]*CO485</f>
        <v>0</v>
      </c>
      <c r="CQ485" s="15">
        <f>IF(Table1[[#This Row],[Check 4 Status]]="Continued", Table1[[#This Row],[Check 4 Students Fall]], 0)</f>
        <v>0</v>
      </c>
      <c r="CR485" s="20">
        <f>Table1[[#This Row],[Check 4 Per Student Savings]]*CQ485</f>
        <v>0</v>
      </c>
      <c r="CS485" s="20"/>
      <c r="CT485" s="20">
        <f>Table1[[#This Row],[Check 4 Per Student Savings]]*CS485</f>
        <v>0</v>
      </c>
      <c r="CU485" s="89">
        <f t="shared" si="323"/>
        <v>0</v>
      </c>
      <c r="CV485" s="20">
        <f t="shared" si="324"/>
        <v>0</v>
      </c>
      <c r="CW485" s="20" t="s">
        <v>145</v>
      </c>
      <c r="CX485" s="15">
        <v>0</v>
      </c>
      <c r="CY485" s="15">
        <v>0</v>
      </c>
      <c r="CZ485" s="15">
        <v>0</v>
      </c>
      <c r="DA485" s="15">
        <f t="shared" si="325"/>
        <v>0</v>
      </c>
      <c r="DB485" s="20">
        <v>0</v>
      </c>
      <c r="DC485" s="20">
        <f t="shared" si="326"/>
        <v>0</v>
      </c>
      <c r="DD485" s="1" t="s">
        <v>1578</v>
      </c>
      <c r="DE485" s="15">
        <v>0</v>
      </c>
      <c r="DF485" s="20">
        <f>Table1[[#This Row],[Check 5 Per Student Savings]]*DE485</f>
        <v>0</v>
      </c>
      <c r="DG485" s="15">
        <f>IF(Table1[[#This Row],[Check 5 Status]]="Continued", Table1[[#This Row],[Check 5 Students Fall]], 0)</f>
        <v>0</v>
      </c>
      <c r="DH485" s="20">
        <f>Table1[[#This Row],[Check 5 Per Student Savings]]*DG485</f>
        <v>0</v>
      </c>
      <c r="DI485" s="15">
        <f>IF(Table1[[#This Row],[Check 5 Status]]="Continued", Table1[[#This Row],[Check 5 Students Spring]], 0)</f>
        <v>0</v>
      </c>
      <c r="DJ485" s="20">
        <f>Table1[[#This Row],[Check 5 Per Student Savings]]*DI485</f>
        <v>0</v>
      </c>
      <c r="DK485" s="15">
        <f t="shared" si="327"/>
        <v>0</v>
      </c>
      <c r="DL485" s="20">
        <f t="shared" si="328"/>
        <v>0</v>
      </c>
      <c r="DM485" s="20" t="s">
        <v>858</v>
      </c>
      <c r="DN485" s="15">
        <v>0</v>
      </c>
      <c r="DO485" s="15">
        <v>0</v>
      </c>
      <c r="DP485" s="15">
        <v>0</v>
      </c>
      <c r="DQ485" s="15">
        <f t="shared" si="329"/>
        <v>0</v>
      </c>
      <c r="DR485" s="20">
        <v>0</v>
      </c>
      <c r="DS485" s="20">
        <f t="shared" si="330"/>
        <v>0</v>
      </c>
      <c r="DT485" s="1" t="s">
        <v>1578</v>
      </c>
      <c r="DU485" s="15">
        <f>IF(Table1[[#This Row],[Check 6 Status]]="Continued", Table1[[#This Row],[Check 6 Students Summer]], 0)</f>
        <v>0</v>
      </c>
      <c r="DV485" s="20">
        <f>Table1[[#This Row],[Check 6 Per Student Savings]]*DU485</f>
        <v>0</v>
      </c>
      <c r="DW485" s="15">
        <f>IF(Table1[[#This Row],[Check 6 Status]]="Continued", Table1[[#This Row],[Check 6 Students Fall]], 0)</f>
        <v>0</v>
      </c>
      <c r="DX485" s="20">
        <f>Table1[[#This Row],[Check 6 Per Student Savings]]*DW485</f>
        <v>0</v>
      </c>
      <c r="DY485" s="15">
        <f>IF(Table1[[#This Row],[Check 6 Status]]="Continued", Table1[[#This Row],[Check 6 Students Spring]], 0)</f>
        <v>0</v>
      </c>
      <c r="DZ485" s="20">
        <f>Table1[[#This Row],[Check 6 Per Student Savings]]*DY485</f>
        <v>0</v>
      </c>
      <c r="EA485" s="15">
        <f t="shared" si="331"/>
        <v>0</v>
      </c>
      <c r="EB485" s="20">
        <f t="shared" si="332"/>
        <v>0</v>
      </c>
      <c r="EC485"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485"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485" s="30">
        <f>Table1[[#This Row],[Grand Total Savings]]/Table1[[#This Row],[Total Award]]</f>
        <v>0</v>
      </c>
      <c r="EG485" s="20"/>
      <c r="EH485" s="20"/>
      <c r="EI485" s="13"/>
      <c r="EJ485" s="13"/>
      <c r="EK485" s="13"/>
      <c r="EL485" s="13"/>
      <c r="EX485" s="15"/>
      <c r="EY485" s="20"/>
      <c r="EZ485" s="15"/>
      <c r="FA485" s="15"/>
      <c r="FB485" s="13"/>
      <c r="FC485" s="13"/>
      <c r="FD485" s="13"/>
      <c r="FE485" s="13"/>
    </row>
    <row r="486" spans="1:161" ht="16.5" thickTop="1" thickBot="1" x14ac:dyDescent="0.3">
      <c r="A486" s="116" t="s">
        <v>1892</v>
      </c>
      <c r="B486" s="70" t="s">
        <v>1790</v>
      </c>
      <c r="C486" s="23" t="s">
        <v>1</v>
      </c>
      <c r="D486" s="36" t="s">
        <v>856</v>
      </c>
      <c r="E486" s="36" t="s">
        <v>147</v>
      </c>
      <c r="F486" s="108">
        <v>10000</v>
      </c>
      <c r="G486" s="1" t="s">
        <v>1602</v>
      </c>
      <c r="H486" s="28" t="s">
        <v>1893</v>
      </c>
      <c r="I486" s="28" t="s">
        <v>887</v>
      </c>
      <c r="J486" s="28" t="s">
        <v>1894</v>
      </c>
      <c r="K486" s="28" t="s">
        <v>1031</v>
      </c>
      <c r="L486" s="28" t="s">
        <v>693</v>
      </c>
      <c r="M486" s="13" t="s">
        <v>857</v>
      </c>
      <c r="N486" s="13" t="s">
        <v>857</v>
      </c>
      <c r="O486" s="13" t="s">
        <v>857</v>
      </c>
      <c r="P486" s="15">
        <v>0</v>
      </c>
      <c r="Q486" s="15">
        <v>0</v>
      </c>
      <c r="R486" s="20">
        <v>0</v>
      </c>
      <c r="S486" s="15">
        <v>0</v>
      </c>
      <c r="T486" s="15">
        <v>0</v>
      </c>
      <c r="U486" s="15">
        <v>0</v>
      </c>
      <c r="V486" s="36" t="s">
        <v>857</v>
      </c>
      <c r="W486" s="20"/>
      <c r="X486" s="20"/>
      <c r="Y486" s="20"/>
      <c r="Z486" s="20"/>
      <c r="AA486" s="15">
        <f t="shared" si="342"/>
        <v>0</v>
      </c>
      <c r="AB486" s="20"/>
      <c r="AC486" s="15"/>
      <c r="AD486" s="20">
        <f t="shared" si="335"/>
        <v>0</v>
      </c>
      <c r="AE486" s="15">
        <f>IF(Table1[[#This Row],[Sustainability Check 1 (2017-2018) Status]]="Continued", Table1[[#This Row],[Students Per Summer]], 0)</f>
        <v>0</v>
      </c>
      <c r="AF486" s="20">
        <f t="shared" si="336"/>
        <v>0</v>
      </c>
      <c r="AG486" s="15">
        <f>IF(Table1[[#This Row],[Sustainability Check 1 (2017-2018) Status]]="Continued", Table1[[#This Row],[Students Per Fall]], 0)</f>
        <v>0</v>
      </c>
      <c r="AH486" s="20">
        <f t="shared" si="337"/>
        <v>0</v>
      </c>
      <c r="AI486" s="15"/>
      <c r="AJ486" s="20">
        <f t="shared" si="338"/>
        <v>0</v>
      </c>
      <c r="AK486" s="15"/>
      <c r="AL486" s="20">
        <f t="shared" si="339"/>
        <v>0</v>
      </c>
      <c r="AM486" s="15"/>
      <c r="AN486" s="20"/>
      <c r="AO486" s="16"/>
      <c r="AP486" s="20"/>
      <c r="AQ486" s="16"/>
      <c r="AR486" s="20"/>
      <c r="AS486" s="16"/>
      <c r="AT486" s="20"/>
      <c r="AU486" s="16"/>
      <c r="AV486" s="20"/>
      <c r="AW486" s="16"/>
      <c r="AX486" s="20"/>
      <c r="AY486" s="16"/>
      <c r="AZ486" s="20"/>
      <c r="BA486" s="16"/>
      <c r="BD486" s="16"/>
      <c r="BG486" s="16">
        <f t="shared" si="343"/>
        <v>0</v>
      </c>
      <c r="BH486" s="20"/>
      <c r="BI486" s="20">
        <f>Table1[[#This Row],[Check 2 Students Total]]*Table1[[#This Row],[Summer 2018 Price Check]]</f>
        <v>0</v>
      </c>
      <c r="BJ486" s="16"/>
      <c r="BK486" s="20"/>
      <c r="BL486" s="16"/>
      <c r="BM486" s="20"/>
      <c r="BN486" s="15"/>
      <c r="BO486" s="20">
        <f>Table1[[#This Row],[Summer 2018 Price Check]]*Table1[[#This Row],[Spring 2019 Students]]</f>
        <v>0</v>
      </c>
      <c r="BP486" s="16">
        <f t="shared" si="319"/>
        <v>0</v>
      </c>
      <c r="BQ486" s="20">
        <f t="shared" si="320"/>
        <v>0</v>
      </c>
      <c r="BR486" s="20"/>
      <c r="BU486" s="15"/>
      <c r="BV486" s="15">
        <f t="shared" si="333"/>
        <v>0</v>
      </c>
      <c r="BW486" s="20"/>
      <c r="BX486" s="20">
        <f t="shared" ref="BX486:BX517" si="344">(BV486*BW486)</f>
        <v>0</v>
      </c>
      <c r="BY486" s="20"/>
      <c r="BZ486" s="15">
        <f>IF(Table1[[#This Row],[Check 3 Status]]="Continued", Table1[[#This Row],[Check 3 Students Summer]], 0)</f>
        <v>0</v>
      </c>
      <c r="CA486" s="20">
        <f>Table1[[#This Row],[Check 3 Per Student Savings]]*BZ486</f>
        <v>0</v>
      </c>
      <c r="CB486" s="15">
        <f>IF(Table1[[#This Row],[Check 3 Status]]="Continued", Table1[[#This Row],[Check 3 Students Fall]], 0)</f>
        <v>0</v>
      </c>
      <c r="CC486" s="20">
        <f>Table1[[#This Row],[Check 3 Per Student Savings]]*CB486</f>
        <v>0</v>
      </c>
      <c r="CD486" s="15">
        <f>IF(Table1[[#This Row],[Check 3 Status]]="Continued", Table1[[#This Row],[Check 3 Students Spring]], 0)</f>
        <v>0</v>
      </c>
      <c r="CE486" s="20">
        <f>Table1[[#This Row],[Check 3 Per Student Savings]]*CD486</f>
        <v>0</v>
      </c>
      <c r="CF486" s="15">
        <f t="shared" si="340"/>
        <v>0</v>
      </c>
      <c r="CG486" s="20">
        <f t="shared" si="341"/>
        <v>0</v>
      </c>
      <c r="CH486" s="20"/>
      <c r="CI486" s="15"/>
      <c r="CJ486" s="15"/>
      <c r="CK486" s="15"/>
      <c r="CL486" s="15">
        <f t="shared" si="321"/>
        <v>0</v>
      </c>
      <c r="CM486" s="20"/>
      <c r="CN486" s="20">
        <f t="shared" si="322"/>
        <v>0</v>
      </c>
      <c r="CO486" s="15">
        <f>IF(Table1[[#This Row],[Check 3 Status]]="Continued", Table1[[#This Row],[Check 3 Students Summer]], 0)</f>
        <v>0</v>
      </c>
      <c r="CP486" s="20">
        <f>Table1[[#This Row],[Check 4 Per Student Savings]]*CO486</f>
        <v>0</v>
      </c>
      <c r="CQ486" s="15">
        <f>IF(Table1[[#This Row],[Check 4 Status]]="Continued", Table1[[#This Row],[Check 4 Students Fall]], 0)</f>
        <v>0</v>
      </c>
      <c r="CR486" s="20">
        <f>Table1[[#This Row],[Check 4 Per Student Savings]]*CQ486</f>
        <v>0</v>
      </c>
      <c r="CS486" s="20"/>
      <c r="CT486" s="20">
        <f>Table1[[#This Row],[Check 4 Per Student Savings]]*CS486</f>
        <v>0</v>
      </c>
      <c r="CU486" s="89">
        <f t="shared" si="323"/>
        <v>0</v>
      </c>
      <c r="CV486" s="20">
        <f t="shared" si="324"/>
        <v>0</v>
      </c>
      <c r="CW486" s="20" t="s">
        <v>145</v>
      </c>
      <c r="CX486" s="15">
        <v>0</v>
      </c>
      <c r="CY486" s="15">
        <v>0</v>
      </c>
      <c r="CZ486" s="15">
        <v>0</v>
      </c>
      <c r="DA486" s="15">
        <f t="shared" si="325"/>
        <v>0</v>
      </c>
      <c r="DB486" s="20">
        <v>0</v>
      </c>
      <c r="DC486" s="20">
        <f t="shared" si="326"/>
        <v>0</v>
      </c>
      <c r="DD486" s="1" t="s">
        <v>1602</v>
      </c>
      <c r="DE486" s="15">
        <v>0</v>
      </c>
      <c r="DF486" s="20">
        <f>Table1[[#This Row],[Check 5 Per Student Savings]]*DE486</f>
        <v>0</v>
      </c>
      <c r="DG486" s="15">
        <v>0</v>
      </c>
      <c r="DH486" s="20">
        <f>Table1[[#This Row],[Check 5 Per Student Savings]]*DG486</f>
        <v>0</v>
      </c>
      <c r="DI486" s="15">
        <f>IF(Table1[[#This Row],[Check 5 Status]]="Continued", Table1[[#This Row],[Check 5 Students Spring]], 0)</f>
        <v>0</v>
      </c>
      <c r="DJ486" s="20">
        <f>Table1[[#This Row],[Check 5 Per Student Savings]]*DI486</f>
        <v>0</v>
      </c>
      <c r="DK486" s="15">
        <f t="shared" si="327"/>
        <v>0</v>
      </c>
      <c r="DL486" s="20">
        <f t="shared" si="328"/>
        <v>0</v>
      </c>
      <c r="DM486" s="20" t="s">
        <v>858</v>
      </c>
      <c r="DN486" s="15">
        <v>0</v>
      </c>
      <c r="DO486" s="15">
        <v>0</v>
      </c>
      <c r="DP486" s="15">
        <v>0</v>
      </c>
      <c r="DQ486" s="15">
        <f t="shared" si="329"/>
        <v>0</v>
      </c>
      <c r="DR486" s="20">
        <v>0</v>
      </c>
      <c r="DS486" s="20">
        <f t="shared" si="330"/>
        <v>0</v>
      </c>
      <c r="DT486" s="1" t="s">
        <v>1602</v>
      </c>
      <c r="DU486" s="15">
        <f>IF(Table1[[#This Row],[Check 6 Status]]="Continued", Table1[[#This Row],[Check 6 Students Summer]], 0)</f>
        <v>0</v>
      </c>
      <c r="DV486" s="20">
        <f>Table1[[#This Row],[Check 6 Per Student Savings]]*DU486</f>
        <v>0</v>
      </c>
      <c r="DW486" s="15">
        <f>IF(Table1[[#This Row],[Check 6 Status]]="Continued", Table1[[#This Row],[Check 6 Students Fall]], 0)</f>
        <v>0</v>
      </c>
      <c r="DX486" s="20">
        <f>Table1[[#This Row],[Check 6 Per Student Savings]]*DW486</f>
        <v>0</v>
      </c>
      <c r="DY486" s="15">
        <f>IF(Table1[[#This Row],[Check 6 Status]]="Continued", Table1[[#This Row],[Check 6 Students Spring]], 0)</f>
        <v>0</v>
      </c>
      <c r="DZ486" s="20">
        <f>Table1[[#This Row],[Check 6 Per Student Savings]]*DY486</f>
        <v>0</v>
      </c>
      <c r="EA486" s="15">
        <f t="shared" si="331"/>
        <v>0</v>
      </c>
      <c r="EB486" s="20">
        <f t="shared" si="332"/>
        <v>0</v>
      </c>
      <c r="EC486"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486"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486" s="30">
        <f>Table1[[#This Row],[Grand Total Savings]]/Table1[[#This Row],[Total Award]]</f>
        <v>0</v>
      </c>
      <c r="EG486" s="20"/>
      <c r="EH486" s="20"/>
      <c r="EI486" s="13"/>
      <c r="EJ486" s="13"/>
      <c r="EK486" s="13"/>
      <c r="EL486" s="13"/>
      <c r="EX486" s="15"/>
      <c r="EY486" s="20"/>
      <c r="EZ486" s="15"/>
      <c r="FA486" s="15"/>
      <c r="FB486" s="13"/>
      <c r="FC486" s="13"/>
      <c r="FD486" s="13"/>
      <c r="FE486" s="13"/>
    </row>
    <row r="487" spans="1:161" ht="16.5" thickTop="1" thickBot="1" x14ac:dyDescent="0.3">
      <c r="A487" s="116" t="s">
        <v>1895</v>
      </c>
      <c r="B487" s="70" t="s">
        <v>1790</v>
      </c>
      <c r="C487" s="23" t="s">
        <v>1</v>
      </c>
      <c r="D487" s="36" t="s">
        <v>856</v>
      </c>
      <c r="E487" s="36" t="s">
        <v>279</v>
      </c>
      <c r="F487" s="121">
        <v>10000</v>
      </c>
      <c r="G487" s="113" t="s">
        <v>1706</v>
      </c>
      <c r="H487" s="28" t="s">
        <v>1896</v>
      </c>
      <c r="I487" s="28" t="s">
        <v>1897</v>
      </c>
      <c r="J487" s="28" t="s">
        <v>1100</v>
      </c>
      <c r="K487" s="28" t="s">
        <v>1898</v>
      </c>
      <c r="L487" s="28" t="s">
        <v>201</v>
      </c>
      <c r="M487" s="13" t="s">
        <v>857</v>
      </c>
      <c r="N487" s="13" t="s">
        <v>857</v>
      </c>
      <c r="O487" s="13" t="s">
        <v>857</v>
      </c>
      <c r="P487" s="15">
        <v>0</v>
      </c>
      <c r="Q487" s="15">
        <v>0</v>
      </c>
      <c r="R487" s="20">
        <v>0</v>
      </c>
      <c r="S487" s="15">
        <v>0</v>
      </c>
      <c r="T487" s="15">
        <v>0</v>
      </c>
      <c r="U487" s="15">
        <v>0</v>
      </c>
      <c r="V487" s="36" t="s">
        <v>857</v>
      </c>
      <c r="W487" s="20"/>
      <c r="X487" s="20"/>
      <c r="Y487" s="20"/>
      <c r="Z487" s="20"/>
      <c r="AA487" s="15">
        <f t="shared" si="342"/>
        <v>0</v>
      </c>
      <c r="AB487" s="20"/>
      <c r="AC487" s="15"/>
      <c r="AD487" s="20">
        <f t="shared" si="335"/>
        <v>0</v>
      </c>
      <c r="AE487" s="15">
        <f>IF(Table1[[#This Row],[Sustainability Check 1 (2017-2018) Status]]="Continued", Table1[[#This Row],[Students Per Summer]], 0)</f>
        <v>0</v>
      </c>
      <c r="AF487" s="20">
        <f t="shared" si="336"/>
        <v>0</v>
      </c>
      <c r="AG487" s="15">
        <f>IF(Table1[[#This Row],[Sustainability Check 1 (2017-2018) Status]]="Continued", Table1[[#This Row],[Students Per Fall]], 0)</f>
        <v>0</v>
      </c>
      <c r="AH487" s="20">
        <f t="shared" si="337"/>
        <v>0</v>
      </c>
      <c r="AI487" s="15"/>
      <c r="AJ487" s="20">
        <f t="shared" si="338"/>
        <v>0</v>
      </c>
      <c r="AK487" s="15"/>
      <c r="AL487" s="20">
        <f t="shared" si="339"/>
        <v>0</v>
      </c>
      <c r="AM487" s="15"/>
      <c r="AN487" s="20"/>
      <c r="AO487" s="16"/>
      <c r="AP487" s="20"/>
      <c r="AQ487" s="16"/>
      <c r="AR487" s="20"/>
      <c r="AS487" s="16"/>
      <c r="AT487" s="20"/>
      <c r="AU487" s="16"/>
      <c r="AV487" s="20"/>
      <c r="AW487" s="16"/>
      <c r="AX487" s="20"/>
      <c r="AY487" s="16"/>
      <c r="AZ487" s="20"/>
      <c r="BA487" s="16"/>
      <c r="BD487" s="16"/>
      <c r="BG487" s="16">
        <f t="shared" si="343"/>
        <v>0</v>
      </c>
      <c r="BH487" s="20"/>
      <c r="BI487" s="20">
        <f>Table1[[#This Row],[Check 2 Students Total]]*Table1[[#This Row],[Summer 2018 Price Check]]</f>
        <v>0</v>
      </c>
      <c r="BJ487" s="16"/>
      <c r="BK487" s="20"/>
      <c r="BL487" s="16"/>
      <c r="BM487" s="20"/>
      <c r="BN487" s="15"/>
      <c r="BO487" s="20">
        <f>Table1[[#This Row],[Summer 2018 Price Check]]*Table1[[#This Row],[Spring 2019 Students]]</f>
        <v>0</v>
      </c>
      <c r="BP487" s="16">
        <f t="shared" si="319"/>
        <v>0</v>
      </c>
      <c r="BQ487" s="20">
        <f t="shared" si="320"/>
        <v>0</v>
      </c>
      <c r="BR487" s="20"/>
      <c r="BU487" s="15"/>
      <c r="BV487" s="15">
        <f t="shared" si="333"/>
        <v>0</v>
      </c>
      <c r="BW487" s="20"/>
      <c r="BX487" s="20">
        <f t="shared" si="344"/>
        <v>0</v>
      </c>
      <c r="BY487" s="20"/>
      <c r="BZ487" s="15">
        <f>IF(Table1[[#This Row],[Check 3 Status]]="Continued", Table1[[#This Row],[Check 3 Students Summer]], 0)</f>
        <v>0</v>
      </c>
      <c r="CA487" s="20">
        <f>Table1[[#This Row],[Check 3 Per Student Savings]]*BZ487</f>
        <v>0</v>
      </c>
      <c r="CB487" s="15">
        <f>IF(Table1[[#This Row],[Check 3 Status]]="Continued", Table1[[#This Row],[Check 3 Students Fall]], 0)</f>
        <v>0</v>
      </c>
      <c r="CC487" s="20">
        <f>Table1[[#This Row],[Check 3 Per Student Savings]]*CB487</f>
        <v>0</v>
      </c>
      <c r="CD487" s="15">
        <f>IF(Table1[[#This Row],[Check 3 Status]]="Continued", Table1[[#This Row],[Check 3 Students Spring]], 0)</f>
        <v>0</v>
      </c>
      <c r="CE487" s="20">
        <f>Table1[[#This Row],[Check 3 Per Student Savings]]*CD487</f>
        <v>0</v>
      </c>
      <c r="CF487" s="15">
        <f t="shared" si="340"/>
        <v>0</v>
      </c>
      <c r="CG487" s="20">
        <f t="shared" si="341"/>
        <v>0</v>
      </c>
      <c r="CH487" s="20"/>
      <c r="CI487" s="15"/>
      <c r="CJ487" s="15"/>
      <c r="CK487" s="15"/>
      <c r="CL487" s="15">
        <f t="shared" si="321"/>
        <v>0</v>
      </c>
      <c r="CM487" s="20"/>
      <c r="CN487" s="20">
        <f t="shared" si="322"/>
        <v>0</v>
      </c>
      <c r="CO487" s="15">
        <f>IF(Table1[[#This Row],[Check 3 Status]]="Continued", Table1[[#This Row],[Check 3 Students Summer]], 0)</f>
        <v>0</v>
      </c>
      <c r="CP487" s="20">
        <f>Table1[[#This Row],[Check 4 Per Student Savings]]*CO487</f>
        <v>0</v>
      </c>
      <c r="CQ487" s="15">
        <f>IF(Table1[[#This Row],[Check 4 Status]]="Continued", Table1[[#This Row],[Check 4 Students Fall]], 0)</f>
        <v>0</v>
      </c>
      <c r="CR487" s="20">
        <f>Table1[[#This Row],[Check 4 Per Student Savings]]*CQ487</f>
        <v>0</v>
      </c>
      <c r="CS487" s="20"/>
      <c r="CT487" s="20">
        <f>Table1[[#This Row],[Check 4 Per Student Savings]]*CS487</f>
        <v>0</v>
      </c>
      <c r="CU487" s="89">
        <f t="shared" si="323"/>
        <v>0</v>
      </c>
      <c r="CV487" s="20">
        <f t="shared" si="324"/>
        <v>0</v>
      </c>
      <c r="CW487" s="20" t="s">
        <v>145</v>
      </c>
      <c r="CX487" s="15">
        <v>0</v>
      </c>
      <c r="CY487" s="15">
        <v>0</v>
      </c>
      <c r="CZ487" s="15">
        <v>0</v>
      </c>
      <c r="DA487" s="15">
        <f t="shared" si="325"/>
        <v>0</v>
      </c>
      <c r="DB487" s="20">
        <v>0</v>
      </c>
      <c r="DC487" s="20">
        <f t="shared" si="326"/>
        <v>0</v>
      </c>
      <c r="DD487" s="1" t="s">
        <v>1602</v>
      </c>
      <c r="DE487" s="15">
        <v>0</v>
      </c>
      <c r="DF487" s="20">
        <f>Table1[[#This Row],[Check 5 Per Student Savings]]*DE487</f>
        <v>0</v>
      </c>
      <c r="DG487" s="15">
        <v>0</v>
      </c>
      <c r="DH487" s="20">
        <f>Table1[[#This Row],[Check 5 Per Student Savings]]*DG487</f>
        <v>0</v>
      </c>
      <c r="DI487" s="15">
        <f>IF(Table1[[#This Row],[Check 5 Status]]="Continued", Table1[[#This Row],[Check 5 Students Spring]], 0)</f>
        <v>0</v>
      </c>
      <c r="DJ487" s="20">
        <f>Table1[[#This Row],[Check 5 Per Student Savings]]*DI487</f>
        <v>0</v>
      </c>
      <c r="DK487" s="15">
        <f t="shared" si="327"/>
        <v>0</v>
      </c>
      <c r="DL487" s="20">
        <f t="shared" si="328"/>
        <v>0</v>
      </c>
      <c r="DM487" s="20" t="s">
        <v>858</v>
      </c>
      <c r="DN487" s="15">
        <v>0</v>
      </c>
      <c r="DO487" s="15">
        <v>0</v>
      </c>
      <c r="DP487" s="15">
        <v>0</v>
      </c>
      <c r="DQ487" s="15">
        <f t="shared" si="329"/>
        <v>0</v>
      </c>
      <c r="DR487" s="20">
        <v>0</v>
      </c>
      <c r="DS487" s="20">
        <f t="shared" si="330"/>
        <v>0</v>
      </c>
      <c r="DT487" s="1" t="s">
        <v>1602</v>
      </c>
      <c r="DU487" s="15">
        <f>IF(Table1[[#This Row],[Check 6 Status]]="Continued", Table1[[#This Row],[Check 6 Students Summer]], 0)</f>
        <v>0</v>
      </c>
      <c r="DV487" s="20">
        <f>Table1[[#This Row],[Check 6 Per Student Savings]]*DU487</f>
        <v>0</v>
      </c>
      <c r="DW487" s="15">
        <f>IF(Table1[[#This Row],[Check 6 Status]]="Continued", Table1[[#This Row],[Check 6 Students Fall]], 0)</f>
        <v>0</v>
      </c>
      <c r="DX487" s="20">
        <f>Table1[[#This Row],[Check 6 Per Student Savings]]*DW487</f>
        <v>0</v>
      </c>
      <c r="DY487" s="15">
        <f>IF(Table1[[#This Row],[Check 6 Status]]="Continued", Table1[[#This Row],[Check 6 Students Spring]], 0)</f>
        <v>0</v>
      </c>
      <c r="DZ487" s="20">
        <f>Table1[[#This Row],[Check 6 Per Student Savings]]*DY487</f>
        <v>0</v>
      </c>
      <c r="EA487" s="15">
        <f t="shared" si="331"/>
        <v>0</v>
      </c>
      <c r="EB487" s="20">
        <f t="shared" si="332"/>
        <v>0</v>
      </c>
      <c r="EC487"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487"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487" s="30">
        <f>Table1[[#This Row],[Grand Total Savings]]/Table1[[#This Row],[Total Award]]</f>
        <v>0</v>
      </c>
      <c r="EG487" s="20"/>
      <c r="EH487" s="20"/>
      <c r="EI487" s="13"/>
      <c r="EJ487" s="13"/>
      <c r="EK487" s="13"/>
      <c r="EL487" s="13"/>
      <c r="EX487" s="15"/>
      <c r="EY487" s="20"/>
      <c r="EZ487" s="15"/>
      <c r="FA487" s="15"/>
      <c r="FB487" s="13"/>
      <c r="FC487" s="13"/>
      <c r="FD487" s="13"/>
      <c r="FE487" s="13"/>
    </row>
    <row r="488" spans="1:161" ht="16.5" thickTop="1" thickBot="1" x14ac:dyDescent="0.3">
      <c r="A488" s="116" t="s">
        <v>1899</v>
      </c>
      <c r="B488" s="70" t="s">
        <v>1790</v>
      </c>
      <c r="C488" s="23" t="s">
        <v>1</v>
      </c>
      <c r="D488" s="36" t="s">
        <v>856</v>
      </c>
      <c r="E488" s="36" t="s">
        <v>147</v>
      </c>
      <c r="F488" s="108">
        <v>6500</v>
      </c>
      <c r="G488" s="113" t="s">
        <v>1803</v>
      </c>
      <c r="H488" s="28" t="s">
        <v>1073</v>
      </c>
      <c r="I488" s="28" t="s">
        <v>1074</v>
      </c>
      <c r="J488" s="28" t="s">
        <v>1900</v>
      </c>
      <c r="K488" s="28" t="s">
        <v>1901</v>
      </c>
      <c r="L488" s="28" t="s">
        <v>188</v>
      </c>
      <c r="M488" s="13" t="s">
        <v>857</v>
      </c>
      <c r="N488" s="13" t="s">
        <v>857</v>
      </c>
      <c r="O488" s="13" t="s">
        <v>857</v>
      </c>
      <c r="P488" s="15">
        <v>0</v>
      </c>
      <c r="Q488" s="15">
        <v>0</v>
      </c>
      <c r="R488" s="20">
        <v>0</v>
      </c>
      <c r="S488" s="15">
        <v>0</v>
      </c>
      <c r="T488" s="15">
        <v>0</v>
      </c>
      <c r="U488" s="15">
        <v>0</v>
      </c>
      <c r="V488" s="36" t="s">
        <v>857</v>
      </c>
      <c r="W488" s="20"/>
      <c r="X488" s="20"/>
      <c r="Y488" s="20"/>
      <c r="Z488" s="20"/>
      <c r="AA488" s="15">
        <f t="shared" si="342"/>
        <v>0</v>
      </c>
      <c r="AB488" s="20"/>
      <c r="AC488" s="15"/>
      <c r="AD488" s="20">
        <f t="shared" si="335"/>
        <v>0</v>
      </c>
      <c r="AE488" s="15">
        <f>IF(Table1[[#This Row],[Sustainability Check 1 (2017-2018) Status]]="Continued", Table1[[#This Row],[Students Per Summer]], 0)</f>
        <v>0</v>
      </c>
      <c r="AF488" s="20">
        <f t="shared" si="336"/>
        <v>0</v>
      </c>
      <c r="AG488" s="15">
        <f>IF(Table1[[#This Row],[Sustainability Check 1 (2017-2018) Status]]="Continued", Table1[[#This Row],[Students Per Fall]], 0)</f>
        <v>0</v>
      </c>
      <c r="AH488" s="20">
        <f t="shared" si="337"/>
        <v>0</v>
      </c>
      <c r="AI488" s="15"/>
      <c r="AJ488" s="20">
        <f t="shared" si="338"/>
        <v>0</v>
      </c>
      <c r="AK488" s="15"/>
      <c r="AL488" s="20">
        <f t="shared" si="339"/>
        <v>0</v>
      </c>
      <c r="AM488" s="15"/>
      <c r="AN488" s="20"/>
      <c r="AO488" s="16"/>
      <c r="AP488" s="20"/>
      <c r="AQ488" s="16"/>
      <c r="AR488" s="20"/>
      <c r="AS488" s="16"/>
      <c r="AT488" s="20"/>
      <c r="AU488" s="16"/>
      <c r="AV488" s="20"/>
      <c r="AW488" s="16"/>
      <c r="AX488" s="20"/>
      <c r="AY488" s="16"/>
      <c r="AZ488" s="20"/>
      <c r="BA488" s="16"/>
      <c r="BD488" s="16"/>
      <c r="BG488" s="16">
        <f t="shared" si="343"/>
        <v>0</v>
      </c>
      <c r="BH488" s="20"/>
      <c r="BI488" s="20">
        <f>Table1[[#This Row],[Check 2 Students Total]]*Table1[[#This Row],[Summer 2018 Price Check]]</f>
        <v>0</v>
      </c>
      <c r="BJ488" s="16"/>
      <c r="BK488" s="20"/>
      <c r="BL488" s="16"/>
      <c r="BM488" s="20"/>
      <c r="BN488" s="15"/>
      <c r="BO488" s="20">
        <f>Table1[[#This Row],[Summer 2018 Price Check]]*Table1[[#This Row],[Spring 2019 Students]]</f>
        <v>0</v>
      </c>
      <c r="BP488" s="16">
        <f t="shared" si="319"/>
        <v>0</v>
      </c>
      <c r="BQ488" s="20">
        <f t="shared" si="320"/>
        <v>0</v>
      </c>
      <c r="BR488" s="20"/>
      <c r="BU488" s="15"/>
      <c r="BV488" s="15">
        <f t="shared" si="333"/>
        <v>0</v>
      </c>
      <c r="BW488" s="20"/>
      <c r="BX488" s="20">
        <f t="shared" si="344"/>
        <v>0</v>
      </c>
      <c r="BY488" s="20"/>
      <c r="BZ488" s="15">
        <f>IF(Table1[[#This Row],[Check 3 Status]]="Continued", Table1[[#This Row],[Check 3 Students Summer]], 0)</f>
        <v>0</v>
      </c>
      <c r="CA488" s="20">
        <f>Table1[[#This Row],[Check 3 Per Student Savings]]*BZ488</f>
        <v>0</v>
      </c>
      <c r="CB488" s="15">
        <f>IF(Table1[[#This Row],[Check 3 Status]]="Continued", Table1[[#This Row],[Check 3 Students Fall]], 0)</f>
        <v>0</v>
      </c>
      <c r="CC488" s="20">
        <f>Table1[[#This Row],[Check 3 Per Student Savings]]*CB488</f>
        <v>0</v>
      </c>
      <c r="CD488" s="15">
        <f>IF(Table1[[#This Row],[Check 3 Status]]="Continued", Table1[[#This Row],[Check 3 Students Spring]], 0)</f>
        <v>0</v>
      </c>
      <c r="CE488" s="20">
        <f>Table1[[#This Row],[Check 3 Per Student Savings]]*CD488</f>
        <v>0</v>
      </c>
      <c r="CF488" s="15">
        <f t="shared" si="340"/>
        <v>0</v>
      </c>
      <c r="CG488" s="20">
        <f t="shared" si="341"/>
        <v>0</v>
      </c>
      <c r="CH488" s="20"/>
      <c r="CI488" s="15"/>
      <c r="CJ488" s="15"/>
      <c r="CK488" s="15"/>
      <c r="CL488" s="15">
        <f t="shared" si="321"/>
        <v>0</v>
      </c>
      <c r="CM488" s="20"/>
      <c r="CN488" s="20">
        <f t="shared" si="322"/>
        <v>0</v>
      </c>
      <c r="CO488" s="15">
        <f>IF(Table1[[#This Row],[Check 3 Status]]="Continued", Table1[[#This Row],[Check 3 Students Summer]], 0)</f>
        <v>0</v>
      </c>
      <c r="CP488" s="20">
        <f>Table1[[#This Row],[Check 4 Per Student Savings]]*CO488</f>
        <v>0</v>
      </c>
      <c r="CQ488" s="15">
        <f>IF(Table1[[#This Row],[Check 4 Status]]="Continued", Table1[[#This Row],[Check 4 Students Fall]], 0)</f>
        <v>0</v>
      </c>
      <c r="CR488" s="20">
        <f>Table1[[#This Row],[Check 4 Per Student Savings]]*CQ488</f>
        <v>0</v>
      </c>
      <c r="CS488" s="20"/>
      <c r="CT488" s="20">
        <f>Table1[[#This Row],[Check 4 Per Student Savings]]*CS488</f>
        <v>0</v>
      </c>
      <c r="CU488" s="89">
        <f t="shared" si="323"/>
        <v>0</v>
      </c>
      <c r="CV488" s="20">
        <f t="shared" si="324"/>
        <v>0</v>
      </c>
      <c r="CW488" s="20" t="s">
        <v>145</v>
      </c>
      <c r="CX488" s="15">
        <v>0</v>
      </c>
      <c r="CY488" s="15">
        <v>0</v>
      </c>
      <c r="CZ488" s="15">
        <v>0</v>
      </c>
      <c r="DA488" s="15">
        <f t="shared" si="325"/>
        <v>0</v>
      </c>
      <c r="DB488" s="20">
        <v>0</v>
      </c>
      <c r="DC488" s="20">
        <f t="shared" si="326"/>
        <v>0</v>
      </c>
      <c r="DD488" s="1" t="s">
        <v>1602</v>
      </c>
      <c r="DE488" s="15">
        <v>0</v>
      </c>
      <c r="DF488" s="20">
        <f>Table1[[#This Row],[Check 5 Per Student Savings]]*DE488</f>
        <v>0</v>
      </c>
      <c r="DG488" s="15">
        <v>0</v>
      </c>
      <c r="DH488" s="20">
        <f>Table1[[#This Row],[Check 5 Per Student Savings]]*DG488</f>
        <v>0</v>
      </c>
      <c r="DI488" s="15">
        <f>IF(Table1[[#This Row],[Check 5 Status]]="Continued", Table1[[#This Row],[Check 5 Students Spring]], 0)</f>
        <v>0</v>
      </c>
      <c r="DJ488" s="20">
        <f>Table1[[#This Row],[Check 5 Per Student Savings]]*DI488</f>
        <v>0</v>
      </c>
      <c r="DK488" s="15">
        <f t="shared" si="327"/>
        <v>0</v>
      </c>
      <c r="DL488" s="20">
        <f t="shared" si="328"/>
        <v>0</v>
      </c>
      <c r="DM488" s="20" t="s">
        <v>858</v>
      </c>
      <c r="DN488" s="15">
        <v>0</v>
      </c>
      <c r="DO488" s="15">
        <v>0</v>
      </c>
      <c r="DP488" s="15">
        <v>0</v>
      </c>
      <c r="DQ488" s="15">
        <f t="shared" si="329"/>
        <v>0</v>
      </c>
      <c r="DR488" s="20">
        <v>0</v>
      </c>
      <c r="DS488" s="20">
        <f t="shared" si="330"/>
        <v>0</v>
      </c>
      <c r="DT488" s="1" t="s">
        <v>1602</v>
      </c>
      <c r="DU488" s="15">
        <f>IF(Table1[[#This Row],[Check 6 Status]]="Continued", Table1[[#This Row],[Check 6 Students Summer]], 0)</f>
        <v>0</v>
      </c>
      <c r="DV488" s="20">
        <f>Table1[[#This Row],[Check 6 Per Student Savings]]*DU488</f>
        <v>0</v>
      </c>
      <c r="DW488" s="15">
        <f>IF(Table1[[#This Row],[Check 6 Status]]="Continued", Table1[[#This Row],[Check 6 Students Fall]], 0)</f>
        <v>0</v>
      </c>
      <c r="DX488" s="20">
        <f>Table1[[#This Row],[Check 6 Per Student Savings]]*DW488</f>
        <v>0</v>
      </c>
      <c r="DY488" s="15">
        <f>IF(Table1[[#This Row],[Check 6 Status]]="Continued", Table1[[#This Row],[Check 6 Students Spring]], 0)</f>
        <v>0</v>
      </c>
      <c r="DZ488" s="20">
        <f>Table1[[#This Row],[Check 6 Per Student Savings]]*DY488</f>
        <v>0</v>
      </c>
      <c r="EA488" s="15">
        <f t="shared" si="331"/>
        <v>0</v>
      </c>
      <c r="EB488" s="20">
        <f t="shared" si="332"/>
        <v>0</v>
      </c>
      <c r="EC488"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488"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488" s="30">
        <f>Table1[[#This Row],[Grand Total Savings]]/Table1[[#This Row],[Total Award]]</f>
        <v>0</v>
      </c>
      <c r="EG488" s="20"/>
      <c r="EH488" s="20"/>
      <c r="EI488" s="13"/>
      <c r="EJ488" s="13"/>
      <c r="EK488" s="13"/>
      <c r="EL488" s="13"/>
      <c r="EX488" s="15"/>
      <c r="EY488" s="20"/>
      <c r="EZ488" s="15"/>
      <c r="FA488" s="15"/>
      <c r="FB488" s="13"/>
      <c r="FC488" s="13"/>
      <c r="FD488" s="13"/>
      <c r="FE488" s="13"/>
    </row>
    <row r="489" spans="1:161" ht="16.5" thickTop="1" thickBot="1" x14ac:dyDescent="0.3">
      <c r="A489" s="116" t="s">
        <v>1902</v>
      </c>
      <c r="B489" s="70" t="s">
        <v>1790</v>
      </c>
      <c r="C489" s="23" t="s">
        <v>1</v>
      </c>
      <c r="D489" s="36" t="s">
        <v>856</v>
      </c>
      <c r="E489" s="36" t="s">
        <v>147</v>
      </c>
      <c r="F489" s="108">
        <v>10000</v>
      </c>
      <c r="G489" s="1" t="s">
        <v>1602</v>
      </c>
      <c r="H489" s="28" t="s">
        <v>420</v>
      </c>
      <c r="I489" s="28" t="s">
        <v>421</v>
      </c>
      <c r="J489" t="s">
        <v>1903</v>
      </c>
      <c r="K489" t="s">
        <v>1904</v>
      </c>
      <c r="L489" s="28" t="s">
        <v>188</v>
      </c>
      <c r="M489" s="13" t="s">
        <v>857</v>
      </c>
      <c r="N489" s="13" t="s">
        <v>857</v>
      </c>
      <c r="O489" s="13" t="s">
        <v>857</v>
      </c>
      <c r="P489" s="15">
        <v>0</v>
      </c>
      <c r="Q489" s="15">
        <v>0</v>
      </c>
      <c r="R489" s="20">
        <v>0</v>
      </c>
      <c r="S489" s="15">
        <v>0</v>
      </c>
      <c r="T489" s="15">
        <v>0</v>
      </c>
      <c r="U489" s="15">
        <v>0</v>
      </c>
      <c r="V489" s="36" t="s">
        <v>857</v>
      </c>
      <c r="W489" s="20"/>
      <c r="X489" s="20"/>
      <c r="Y489" s="20"/>
      <c r="Z489" s="20"/>
      <c r="AA489" s="15">
        <f t="shared" si="342"/>
        <v>0</v>
      </c>
      <c r="AB489" s="20"/>
      <c r="AC489" s="15"/>
      <c r="AD489" s="20">
        <f t="shared" ref="AD489:AD520" si="345">AB489</f>
        <v>0</v>
      </c>
      <c r="AE489" s="15">
        <f>IF(Table1[[#This Row],[Sustainability Check 1 (2017-2018) Status]]="Continued", Table1[[#This Row],[Students Per Summer]], 0)</f>
        <v>0</v>
      </c>
      <c r="AF489" s="20">
        <f t="shared" ref="AF489:AF499" si="346">$R489*AE489</f>
        <v>0</v>
      </c>
      <c r="AG489" s="15">
        <f>IF(Table1[[#This Row],[Sustainability Check 1 (2017-2018) Status]]="Continued", Table1[[#This Row],[Students Per Fall]], 0)</f>
        <v>0</v>
      </c>
      <c r="AH489" s="20">
        <f t="shared" ref="AH489:AH499" si="347">$R489*AG489</f>
        <v>0</v>
      </c>
      <c r="AI489" s="15"/>
      <c r="AJ489" s="20">
        <f t="shared" ref="AJ489:AJ520" si="348">$R489*AI489</f>
        <v>0</v>
      </c>
      <c r="AK489" s="15"/>
      <c r="AL489" s="20">
        <f t="shared" ref="AL489:AL520" si="349">AF489+AH489+AJ489</f>
        <v>0</v>
      </c>
      <c r="AM489" s="15"/>
      <c r="AN489" s="20"/>
      <c r="AO489" s="16"/>
      <c r="AP489" s="20"/>
      <c r="AQ489" s="16"/>
      <c r="AR489" s="20"/>
      <c r="AS489" s="16"/>
      <c r="AT489" s="20"/>
      <c r="AU489" s="16"/>
      <c r="AV489" s="20"/>
      <c r="AW489" s="16"/>
      <c r="AX489" s="20"/>
      <c r="AY489" s="16"/>
      <c r="AZ489" s="20"/>
      <c r="BA489" s="16"/>
      <c r="BD489" s="16"/>
      <c r="BG489" s="16">
        <f t="shared" si="343"/>
        <v>0</v>
      </c>
      <c r="BH489" s="20"/>
      <c r="BI489" s="20">
        <f>Table1[[#This Row],[Check 2 Students Total]]*Table1[[#This Row],[Summer 2018 Price Check]]</f>
        <v>0</v>
      </c>
      <c r="BJ489" s="16"/>
      <c r="BK489" s="20"/>
      <c r="BL489" s="16"/>
      <c r="BM489" s="20"/>
      <c r="BN489" s="15"/>
      <c r="BO489" s="20">
        <f>Table1[[#This Row],[Summer 2018 Price Check]]*Table1[[#This Row],[Spring 2019 Students]]</f>
        <v>0</v>
      </c>
      <c r="BP489" s="16">
        <f t="shared" si="319"/>
        <v>0</v>
      </c>
      <c r="BQ489" s="20">
        <f t="shared" si="320"/>
        <v>0</v>
      </c>
      <c r="BR489" s="20"/>
      <c r="BU489" s="15"/>
      <c r="BV489" s="15">
        <f t="shared" si="333"/>
        <v>0</v>
      </c>
      <c r="BW489" s="20"/>
      <c r="BX489" s="20">
        <f t="shared" si="344"/>
        <v>0</v>
      </c>
      <c r="BY489" s="20"/>
      <c r="BZ489" s="15">
        <f>IF(Table1[[#This Row],[Check 3 Status]]="Continued", Table1[[#This Row],[Check 3 Students Summer]], 0)</f>
        <v>0</v>
      </c>
      <c r="CA489" s="20">
        <f>Table1[[#This Row],[Check 3 Per Student Savings]]*BZ489</f>
        <v>0</v>
      </c>
      <c r="CB489" s="15">
        <f>IF(Table1[[#This Row],[Check 3 Status]]="Continued", Table1[[#This Row],[Check 3 Students Fall]], 0)</f>
        <v>0</v>
      </c>
      <c r="CC489" s="20">
        <f>Table1[[#This Row],[Check 3 Per Student Savings]]*CB489</f>
        <v>0</v>
      </c>
      <c r="CD489" s="15">
        <f>IF(Table1[[#This Row],[Check 3 Status]]="Continued", Table1[[#This Row],[Check 3 Students Spring]], 0)</f>
        <v>0</v>
      </c>
      <c r="CE489" s="20">
        <f>Table1[[#This Row],[Check 3 Per Student Savings]]*CD489</f>
        <v>0</v>
      </c>
      <c r="CF489" s="15">
        <f t="shared" ref="CF489:CF520" si="350">BZ489+CB489+CD489</f>
        <v>0</v>
      </c>
      <c r="CG489" s="20">
        <f t="shared" ref="CG489:CG520" si="351">CA489+CC489+CE489</f>
        <v>0</v>
      </c>
      <c r="CH489" s="20"/>
      <c r="CI489" s="15"/>
      <c r="CJ489" s="15"/>
      <c r="CK489" s="15"/>
      <c r="CL489" s="15">
        <f t="shared" si="321"/>
        <v>0</v>
      </c>
      <c r="CM489" s="20"/>
      <c r="CN489" s="20">
        <f t="shared" si="322"/>
        <v>0</v>
      </c>
      <c r="CO489" s="15">
        <f>IF(Table1[[#This Row],[Check 3 Status]]="Continued", Table1[[#This Row],[Check 3 Students Summer]], 0)</f>
        <v>0</v>
      </c>
      <c r="CP489" s="20">
        <f>Table1[[#This Row],[Check 4 Per Student Savings]]*CO489</f>
        <v>0</v>
      </c>
      <c r="CQ489" s="15">
        <f>IF(Table1[[#This Row],[Check 4 Status]]="Continued", Table1[[#This Row],[Check 4 Students Fall]], 0)</f>
        <v>0</v>
      </c>
      <c r="CR489" s="20">
        <f>Table1[[#This Row],[Check 4 Per Student Savings]]*CQ489</f>
        <v>0</v>
      </c>
      <c r="CS489" s="20"/>
      <c r="CT489" s="20">
        <f>Table1[[#This Row],[Check 4 Per Student Savings]]*CS489</f>
        <v>0</v>
      </c>
      <c r="CU489" s="89">
        <f t="shared" si="323"/>
        <v>0</v>
      </c>
      <c r="CV489" s="20">
        <f t="shared" si="324"/>
        <v>0</v>
      </c>
      <c r="CW489" s="20" t="s">
        <v>145</v>
      </c>
      <c r="CX489" s="15">
        <v>0</v>
      </c>
      <c r="CY489" s="15">
        <v>0</v>
      </c>
      <c r="CZ489" s="15">
        <v>0</v>
      </c>
      <c r="DA489" s="15">
        <f t="shared" si="325"/>
        <v>0</v>
      </c>
      <c r="DB489" s="20">
        <v>0</v>
      </c>
      <c r="DC489" s="20">
        <f t="shared" si="326"/>
        <v>0</v>
      </c>
      <c r="DD489" s="1" t="s">
        <v>1602</v>
      </c>
      <c r="DE489" s="15">
        <v>0</v>
      </c>
      <c r="DF489" s="20">
        <f>Table1[[#This Row],[Check 5 Per Student Savings]]*DE489</f>
        <v>0</v>
      </c>
      <c r="DG489" s="15">
        <v>0</v>
      </c>
      <c r="DH489" s="20">
        <f>Table1[[#This Row],[Check 5 Per Student Savings]]*DG489</f>
        <v>0</v>
      </c>
      <c r="DI489" s="15">
        <f>IF(Table1[[#This Row],[Check 5 Status]]="Continued", Table1[[#This Row],[Check 5 Students Spring]], 0)</f>
        <v>0</v>
      </c>
      <c r="DJ489" s="20">
        <f>Table1[[#This Row],[Check 5 Per Student Savings]]*DI489</f>
        <v>0</v>
      </c>
      <c r="DK489" s="15">
        <f t="shared" si="327"/>
        <v>0</v>
      </c>
      <c r="DL489" s="20">
        <f t="shared" si="328"/>
        <v>0</v>
      </c>
      <c r="DM489" s="20" t="s">
        <v>858</v>
      </c>
      <c r="DN489" s="15">
        <v>0</v>
      </c>
      <c r="DO489" s="15">
        <v>0</v>
      </c>
      <c r="DP489" s="15">
        <v>0</v>
      </c>
      <c r="DQ489" s="15">
        <f t="shared" si="329"/>
        <v>0</v>
      </c>
      <c r="DR489" s="20">
        <v>0</v>
      </c>
      <c r="DS489" s="20">
        <f t="shared" si="330"/>
        <v>0</v>
      </c>
      <c r="DT489" s="1" t="s">
        <v>1602</v>
      </c>
      <c r="DU489" s="15">
        <f>IF(Table1[[#This Row],[Check 6 Status]]="Continued", Table1[[#This Row],[Check 6 Students Summer]], 0)</f>
        <v>0</v>
      </c>
      <c r="DV489" s="20">
        <f>Table1[[#This Row],[Check 6 Per Student Savings]]*DU489</f>
        <v>0</v>
      </c>
      <c r="DW489" s="15">
        <f>IF(Table1[[#This Row],[Check 6 Status]]="Continued", Table1[[#This Row],[Check 6 Students Fall]], 0)</f>
        <v>0</v>
      </c>
      <c r="DX489" s="20">
        <f>Table1[[#This Row],[Check 6 Per Student Savings]]*DW489</f>
        <v>0</v>
      </c>
      <c r="DY489" s="15">
        <f>IF(Table1[[#This Row],[Check 6 Status]]="Continued", Table1[[#This Row],[Check 6 Students Spring]], 0)</f>
        <v>0</v>
      </c>
      <c r="DZ489" s="20">
        <f>Table1[[#This Row],[Check 6 Per Student Savings]]*DY489</f>
        <v>0</v>
      </c>
      <c r="EA489" s="15">
        <f t="shared" si="331"/>
        <v>0</v>
      </c>
      <c r="EB489" s="20">
        <f t="shared" si="332"/>
        <v>0</v>
      </c>
      <c r="EC489"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489"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489" s="30">
        <f>Table1[[#This Row],[Grand Total Savings]]/Table1[[#This Row],[Total Award]]</f>
        <v>0</v>
      </c>
      <c r="EG489" s="20"/>
      <c r="EH489" s="20"/>
      <c r="EI489" s="13"/>
      <c r="EJ489" s="13"/>
      <c r="EK489" s="13"/>
      <c r="EL489" s="13"/>
      <c r="EX489" s="15"/>
      <c r="EY489" s="20"/>
      <c r="EZ489" s="15"/>
      <c r="FA489" s="15"/>
      <c r="FB489" s="13"/>
      <c r="FC489" s="13"/>
      <c r="FD489" s="13"/>
      <c r="FE489" s="13"/>
    </row>
    <row r="490" spans="1:161" ht="16.5" thickTop="1" thickBot="1" x14ac:dyDescent="0.3">
      <c r="A490" s="116" t="s">
        <v>1905</v>
      </c>
      <c r="B490" s="70" t="s">
        <v>1906</v>
      </c>
      <c r="C490" s="23" t="s">
        <v>1</v>
      </c>
      <c r="D490" s="36" t="s">
        <v>1907</v>
      </c>
      <c r="E490" t="s">
        <v>1022</v>
      </c>
      <c r="F490" s="52">
        <v>2000</v>
      </c>
      <c r="G490" s="23" t="s">
        <v>1578</v>
      </c>
      <c r="H490" t="s">
        <v>1908</v>
      </c>
      <c r="I490" t="s">
        <v>1909</v>
      </c>
      <c r="J490" s="28" t="s">
        <v>214</v>
      </c>
      <c r="K490" s="28" t="s">
        <v>215</v>
      </c>
      <c r="L490" s="28" t="s">
        <v>216</v>
      </c>
      <c r="M490" s="13" t="s">
        <v>1795</v>
      </c>
      <c r="N490" s="13" t="s">
        <v>1795</v>
      </c>
      <c r="O490" s="13" t="s">
        <v>1795</v>
      </c>
      <c r="P490" s="131">
        <v>0</v>
      </c>
      <c r="Q490" s="15">
        <v>30</v>
      </c>
      <c r="R490" s="20"/>
      <c r="U490" s="15"/>
      <c r="V490" s="13" t="s">
        <v>1578</v>
      </c>
      <c r="W490" s="20"/>
      <c r="X490" s="20"/>
      <c r="Y490" s="20"/>
      <c r="Z490" s="20"/>
      <c r="AA490" s="15">
        <f t="shared" si="342"/>
        <v>0</v>
      </c>
      <c r="AB490" s="20"/>
      <c r="AC490" s="15"/>
      <c r="AD490" s="20">
        <f t="shared" si="345"/>
        <v>0</v>
      </c>
      <c r="AE490" s="15">
        <f>IF(Table1[[#This Row],[Sustainability Check 1 (2017-2018) Status]]="Continued", Table1[[#This Row],[Students Per Summer]], 0)</f>
        <v>0</v>
      </c>
      <c r="AF490" s="20">
        <f t="shared" si="346"/>
        <v>0</v>
      </c>
      <c r="AG490" s="15">
        <f>IF(Table1[[#This Row],[Sustainability Check 1 (2017-2018) Status]]="Continued", Table1[[#This Row],[Students Per Fall]], 0)</f>
        <v>0</v>
      </c>
      <c r="AH490" s="20">
        <f t="shared" si="347"/>
        <v>0</v>
      </c>
      <c r="AI490" s="15"/>
      <c r="AJ490" s="20">
        <f t="shared" si="348"/>
        <v>0</v>
      </c>
      <c r="AK490" s="15"/>
      <c r="AL490" s="20">
        <f t="shared" si="349"/>
        <v>0</v>
      </c>
      <c r="AM490" s="15"/>
      <c r="AN490" s="20"/>
      <c r="AO490" s="16"/>
      <c r="AP490" s="20"/>
      <c r="AQ490" s="16"/>
      <c r="AR490" s="20"/>
      <c r="AS490" s="16"/>
      <c r="AT490" s="20"/>
      <c r="AU490" s="16"/>
      <c r="AV490" s="20"/>
      <c r="AW490" s="16"/>
      <c r="AX490" s="20"/>
      <c r="AY490" s="16"/>
      <c r="AZ490" s="20"/>
      <c r="BA490" s="16"/>
      <c r="BD490" s="16"/>
      <c r="BG490" s="31">
        <f t="shared" si="343"/>
        <v>0</v>
      </c>
      <c r="BH490" s="20"/>
      <c r="BI490" s="20">
        <f>Table1[[#This Row],[Check 2 Students Total]]*Table1[[#This Row],[Summer 2018 Price Check]]</f>
        <v>0</v>
      </c>
      <c r="BJ490" s="16"/>
      <c r="BK490" s="20"/>
      <c r="BL490" s="16"/>
      <c r="BM490" s="20"/>
      <c r="BN490" s="15"/>
      <c r="BO490" s="20">
        <f>Table1[[#This Row],[Summer 2018 Price Check]]*Table1[[#This Row],[Spring 2019 Students]]</f>
        <v>0</v>
      </c>
      <c r="BP490" s="16">
        <f t="shared" si="319"/>
        <v>0</v>
      </c>
      <c r="BQ490" s="20">
        <f t="shared" si="320"/>
        <v>0</v>
      </c>
      <c r="BR490" s="20"/>
      <c r="BU490" s="15"/>
      <c r="BV490" s="15">
        <f t="shared" si="333"/>
        <v>30</v>
      </c>
      <c r="BW490" s="20"/>
      <c r="BX490" s="20">
        <f t="shared" si="344"/>
        <v>0</v>
      </c>
      <c r="BY490" s="20"/>
      <c r="BZ490" s="15">
        <f>IF(Table1[[#This Row],[Check 3 Status]]="Continued", Table1[[#This Row],[Check 3 Students Summer]], 0)</f>
        <v>0</v>
      </c>
      <c r="CA490" s="20">
        <f>Table1[[#This Row],[Check 3 Per Student Savings]]*BZ490</f>
        <v>0</v>
      </c>
      <c r="CB490" s="15">
        <f>IF(Table1[[#This Row],[Check 3 Status]]="Continued", Table1[[#This Row],[Check 3 Students Fall]], 0)</f>
        <v>0</v>
      </c>
      <c r="CC490" s="20">
        <f>Table1[[#This Row],[Check 3 Per Student Savings]]*CB490</f>
        <v>0</v>
      </c>
      <c r="CD490" s="15">
        <f>IF(Table1[[#This Row],[Check 3 Status]]="Continued", Table1[[#This Row],[Check 3 Students Spring]], 0)</f>
        <v>0</v>
      </c>
      <c r="CE490" s="20">
        <f>Table1[[#This Row],[Check 3 Per Student Savings]]*CD490</f>
        <v>0</v>
      </c>
      <c r="CF490" s="15">
        <f t="shared" si="350"/>
        <v>0</v>
      </c>
      <c r="CG490" s="20">
        <f t="shared" si="351"/>
        <v>0</v>
      </c>
      <c r="CH490" s="20"/>
      <c r="CI490" s="15"/>
      <c r="CJ490" s="15"/>
      <c r="CK490" s="15"/>
      <c r="CL490" s="15">
        <f t="shared" si="321"/>
        <v>0</v>
      </c>
      <c r="CM490" s="20"/>
      <c r="CN490" s="20">
        <f t="shared" si="322"/>
        <v>0</v>
      </c>
      <c r="CO490" s="15">
        <f>IF(Table1[[#This Row],[Check 3 Status]]="Continued", Table1[[#This Row],[Check 3 Students Summer]], 0)</f>
        <v>0</v>
      </c>
      <c r="CP490" s="20">
        <f>Table1[[#This Row],[Check 4 Per Student Savings]]*CO490</f>
        <v>0</v>
      </c>
      <c r="CQ490" s="15">
        <f>IF(Table1[[#This Row],[Check 4 Status]]="Continued", Table1[[#This Row],[Check 4 Students Fall]], 0)</f>
        <v>0</v>
      </c>
      <c r="CR490" s="20">
        <f>Table1[[#This Row],[Check 4 Per Student Savings]]*CQ490</f>
        <v>0</v>
      </c>
      <c r="CS490" s="20"/>
      <c r="CT490" s="20">
        <f>Table1[[#This Row],[Check 4 Per Student Savings]]*CS490</f>
        <v>0</v>
      </c>
      <c r="CU490" s="89">
        <f t="shared" si="323"/>
        <v>0</v>
      </c>
      <c r="CV490" s="20">
        <f t="shared" si="324"/>
        <v>0</v>
      </c>
      <c r="CW490" s="20" t="s">
        <v>145</v>
      </c>
      <c r="CX490" s="15">
        <v>0</v>
      </c>
      <c r="CY490" s="15">
        <v>0</v>
      </c>
      <c r="CZ490" s="15">
        <v>0</v>
      </c>
      <c r="DA490" s="15">
        <f t="shared" si="325"/>
        <v>0</v>
      </c>
      <c r="DB490" s="20">
        <v>0</v>
      </c>
      <c r="DC490" s="20">
        <f t="shared" si="326"/>
        <v>0</v>
      </c>
      <c r="DD490" s="23" t="s">
        <v>1578</v>
      </c>
      <c r="DE490" s="15">
        <v>0</v>
      </c>
      <c r="DF490" s="20">
        <f>Table1[[#This Row],[Check 5 Per Student Savings]]*DE490</f>
        <v>0</v>
      </c>
      <c r="DG490" s="15">
        <f>IF(Table1[[#This Row],[Check 5 Status]]="Continued", Table1[[#This Row],[Check 5 Students Fall]], 0)</f>
        <v>0</v>
      </c>
      <c r="DH490" s="20">
        <f>Table1[[#This Row],[Check 5 Per Student Savings]]*DG490</f>
        <v>0</v>
      </c>
      <c r="DI490" s="15">
        <f>IF(Table1[[#This Row],[Check 5 Status]]="Continued", Table1[[#This Row],[Check 5 Students Spring]], 0)</f>
        <v>0</v>
      </c>
      <c r="DJ490" s="20">
        <f>Table1[[#This Row],[Check 5 Per Student Savings]]*DI490</f>
        <v>0</v>
      </c>
      <c r="DK490" s="15">
        <f t="shared" si="327"/>
        <v>0</v>
      </c>
      <c r="DL490" s="20">
        <f t="shared" si="328"/>
        <v>0</v>
      </c>
      <c r="DM490" s="20" t="s">
        <v>145</v>
      </c>
      <c r="DN490" s="15">
        <v>0</v>
      </c>
      <c r="DO490" s="15">
        <v>0</v>
      </c>
      <c r="DP490" s="15">
        <v>0</v>
      </c>
      <c r="DQ490" s="15">
        <f t="shared" si="329"/>
        <v>0</v>
      </c>
      <c r="DR490" s="20">
        <v>0</v>
      </c>
      <c r="DS490" s="20">
        <f t="shared" si="330"/>
        <v>0</v>
      </c>
      <c r="DT490" s="23" t="s">
        <v>1578</v>
      </c>
      <c r="DU490" s="15">
        <f>IF(Table1[[#This Row],[Check 6 Status]]="Continued", Table1[[#This Row],[Check 6 Students Summer]], 0)</f>
        <v>0</v>
      </c>
      <c r="DV490" s="20">
        <f>Table1[[#This Row],[Check 6 Per Student Savings]]*DU490</f>
        <v>0</v>
      </c>
      <c r="DW490" s="15">
        <f>IF(Table1[[#This Row],[Check 6 Status]]="Continued", Table1[[#This Row],[Check 6 Students Fall]], 0)</f>
        <v>0</v>
      </c>
      <c r="DX490" s="20">
        <f>Table1[[#This Row],[Check 6 Per Student Savings]]*DW490</f>
        <v>0</v>
      </c>
      <c r="DY490" s="15">
        <f>IF(Table1[[#This Row],[Check 6 Status]]="Continued", Table1[[#This Row],[Check 6 Students Spring]], 0)</f>
        <v>0</v>
      </c>
      <c r="DZ490" s="20">
        <f>Table1[[#This Row],[Check 6 Per Student Savings]]*DY490</f>
        <v>0</v>
      </c>
      <c r="EA490" s="15">
        <f t="shared" si="331"/>
        <v>0</v>
      </c>
      <c r="EB490" s="20">
        <f t="shared" si="332"/>
        <v>0</v>
      </c>
      <c r="EC490"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490"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490" s="30">
        <f>Table1[[#This Row],[Grand Total Savings]]/Table1[[#This Row],[Total Award]]</f>
        <v>0</v>
      </c>
      <c r="EG490" s="20"/>
      <c r="EH490" s="20"/>
      <c r="EI490" s="13"/>
      <c r="EJ490" s="13"/>
      <c r="EK490" s="13"/>
      <c r="EL490" s="13"/>
      <c r="EX490" s="15"/>
      <c r="EY490" s="20"/>
      <c r="EZ490" s="15"/>
      <c r="FA490" s="15"/>
      <c r="FB490" s="13"/>
      <c r="FC490" s="13"/>
      <c r="FD490" s="13"/>
      <c r="FE490" s="13"/>
    </row>
    <row r="491" spans="1:161" ht="16.5" thickTop="1" thickBot="1" x14ac:dyDescent="0.3">
      <c r="A491" s="116" t="s">
        <v>1910</v>
      </c>
      <c r="B491" s="70" t="s">
        <v>1906</v>
      </c>
      <c r="C491" s="23" t="s">
        <v>1</v>
      </c>
      <c r="D491" s="13" t="s">
        <v>1907</v>
      </c>
      <c r="E491" t="s">
        <v>171</v>
      </c>
      <c r="F491" s="52">
        <v>2000</v>
      </c>
      <c r="G491" s="23" t="s">
        <v>1578</v>
      </c>
      <c r="H491" t="s">
        <v>1911</v>
      </c>
      <c r="I491" t="s">
        <v>1912</v>
      </c>
      <c r="J491" s="28" t="s">
        <v>214</v>
      </c>
      <c r="K491" s="28" t="s">
        <v>215</v>
      </c>
      <c r="L491" s="28" t="s">
        <v>216</v>
      </c>
      <c r="M491" s="13" t="s">
        <v>1795</v>
      </c>
      <c r="N491" s="13" t="s">
        <v>1795</v>
      </c>
      <c r="O491" s="13" t="s">
        <v>1795</v>
      </c>
      <c r="P491" s="131">
        <v>0</v>
      </c>
      <c r="Q491" s="15">
        <v>300</v>
      </c>
      <c r="R491" s="20"/>
      <c r="U491" s="15"/>
      <c r="V491" s="13" t="s">
        <v>1578</v>
      </c>
      <c r="W491" s="20"/>
      <c r="X491" s="20"/>
      <c r="Y491" s="20"/>
      <c r="Z491" s="20"/>
      <c r="AA491" s="15">
        <f t="shared" si="342"/>
        <v>0</v>
      </c>
      <c r="AB491" s="20"/>
      <c r="AC491" s="15"/>
      <c r="AD491" s="20">
        <f t="shared" si="345"/>
        <v>0</v>
      </c>
      <c r="AE491" s="15">
        <f>IF(Table1[[#This Row],[Sustainability Check 1 (2017-2018) Status]]="Continued", Table1[[#This Row],[Students Per Summer]], 0)</f>
        <v>0</v>
      </c>
      <c r="AF491" s="20">
        <f t="shared" si="346"/>
        <v>0</v>
      </c>
      <c r="AG491" s="15">
        <f>IF(Table1[[#This Row],[Sustainability Check 1 (2017-2018) Status]]="Continued", Table1[[#This Row],[Students Per Fall]], 0)</f>
        <v>0</v>
      </c>
      <c r="AH491" s="20">
        <f t="shared" si="347"/>
        <v>0</v>
      </c>
      <c r="AI491" s="15"/>
      <c r="AJ491" s="20">
        <f t="shared" si="348"/>
        <v>0</v>
      </c>
      <c r="AK491" s="15"/>
      <c r="AL491" s="20">
        <f t="shared" si="349"/>
        <v>0</v>
      </c>
      <c r="AM491" s="15"/>
      <c r="AN491" s="20"/>
      <c r="AO491" s="16"/>
      <c r="AP491" s="20"/>
      <c r="AQ491" s="16"/>
      <c r="AR491" s="20"/>
      <c r="AS491" s="16"/>
      <c r="AT491" s="20"/>
      <c r="AU491" s="16"/>
      <c r="AV491" s="20"/>
      <c r="AW491" s="16"/>
      <c r="AX491" s="20"/>
      <c r="AY491" s="16"/>
      <c r="AZ491" s="20"/>
      <c r="BA491" s="16"/>
      <c r="BD491" s="16"/>
      <c r="BG491" s="31">
        <f t="shared" si="343"/>
        <v>0</v>
      </c>
      <c r="BH491" s="20"/>
      <c r="BI491" s="20">
        <f>Table1[[#This Row],[Check 2 Students Total]]*Table1[[#This Row],[Summer 2018 Price Check]]</f>
        <v>0</v>
      </c>
      <c r="BJ491" s="16"/>
      <c r="BK491" s="20"/>
      <c r="BL491" s="16"/>
      <c r="BM491" s="20"/>
      <c r="BN491" s="15"/>
      <c r="BO491" s="20">
        <f>Table1[[#This Row],[Summer 2018 Price Check]]*Table1[[#This Row],[Spring 2019 Students]]</f>
        <v>0</v>
      </c>
      <c r="BP491" s="16">
        <f t="shared" si="319"/>
        <v>0</v>
      </c>
      <c r="BQ491" s="20">
        <f t="shared" si="320"/>
        <v>0</v>
      </c>
      <c r="BR491" s="20"/>
      <c r="BU491" s="15"/>
      <c r="BV491" s="15">
        <f t="shared" si="333"/>
        <v>300</v>
      </c>
      <c r="BW491" s="20"/>
      <c r="BX491" s="20">
        <f t="shared" si="344"/>
        <v>0</v>
      </c>
      <c r="BY491" s="20"/>
      <c r="BZ491" s="15">
        <f>IF(Table1[[#This Row],[Check 3 Status]]="Continued", Table1[[#This Row],[Check 3 Students Summer]], 0)</f>
        <v>0</v>
      </c>
      <c r="CA491" s="20">
        <f>Table1[[#This Row],[Check 3 Per Student Savings]]*BZ491</f>
        <v>0</v>
      </c>
      <c r="CB491" s="15">
        <f>IF(Table1[[#This Row],[Check 3 Status]]="Continued", Table1[[#This Row],[Check 3 Students Fall]], 0)</f>
        <v>0</v>
      </c>
      <c r="CC491" s="20">
        <f>Table1[[#This Row],[Check 3 Per Student Savings]]*CB491</f>
        <v>0</v>
      </c>
      <c r="CD491" s="15">
        <f>IF(Table1[[#This Row],[Check 3 Status]]="Continued", Table1[[#This Row],[Check 3 Students Spring]], 0)</f>
        <v>0</v>
      </c>
      <c r="CE491" s="20">
        <f>Table1[[#This Row],[Check 3 Per Student Savings]]*CD491</f>
        <v>0</v>
      </c>
      <c r="CF491" s="15">
        <f t="shared" si="350"/>
        <v>0</v>
      </c>
      <c r="CG491" s="20">
        <f t="shared" si="351"/>
        <v>0</v>
      </c>
      <c r="CH491" s="20"/>
      <c r="CI491" s="15"/>
      <c r="CJ491" s="15"/>
      <c r="CK491" s="15"/>
      <c r="CL491" s="15">
        <f t="shared" si="321"/>
        <v>0</v>
      </c>
      <c r="CM491" s="20"/>
      <c r="CN491" s="20">
        <f t="shared" si="322"/>
        <v>0</v>
      </c>
      <c r="CO491" s="15">
        <f>IF(Table1[[#This Row],[Check 3 Status]]="Continued", Table1[[#This Row],[Check 3 Students Summer]], 0)</f>
        <v>0</v>
      </c>
      <c r="CP491" s="20">
        <f>Table1[[#This Row],[Check 4 Per Student Savings]]*CO491</f>
        <v>0</v>
      </c>
      <c r="CQ491" s="15">
        <f>IF(Table1[[#This Row],[Check 4 Status]]="Continued", Table1[[#This Row],[Check 4 Students Fall]], 0)</f>
        <v>0</v>
      </c>
      <c r="CR491" s="20">
        <f>Table1[[#This Row],[Check 4 Per Student Savings]]*CQ491</f>
        <v>0</v>
      </c>
      <c r="CS491" s="20"/>
      <c r="CT491" s="20">
        <f>Table1[[#This Row],[Check 4 Per Student Savings]]*CS491</f>
        <v>0</v>
      </c>
      <c r="CU491" s="89">
        <f t="shared" si="323"/>
        <v>0</v>
      </c>
      <c r="CV491" s="20">
        <f t="shared" si="324"/>
        <v>0</v>
      </c>
      <c r="CW491" s="20" t="s">
        <v>145</v>
      </c>
      <c r="CX491" s="15">
        <v>0</v>
      </c>
      <c r="CY491" s="15">
        <v>0</v>
      </c>
      <c r="CZ491" s="15">
        <v>0</v>
      </c>
      <c r="DA491" s="15">
        <f t="shared" si="325"/>
        <v>0</v>
      </c>
      <c r="DB491" s="20">
        <v>0</v>
      </c>
      <c r="DC491" s="20">
        <f t="shared" si="326"/>
        <v>0</v>
      </c>
      <c r="DD491" s="23" t="s">
        <v>1578</v>
      </c>
      <c r="DE491" s="15">
        <v>0</v>
      </c>
      <c r="DF491" s="20">
        <f>Table1[[#This Row],[Check 5 Per Student Savings]]*DE491</f>
        <v>0</v>
      </c>
      <c r="DG491" s="15">
        <f>IF(Table1[[#This Row],[Check 5 Status]]="Continued", Table1[[#This Row],[Check 5 Students Fall]], 0)</f>
        <v>0</v>
      </c>
      <c r="DH491" s="20">
        <f>Table1[[#This Row],[Check 5 Per Student Savings]]*DG491</f>
        <v>0</v>
      </c>
      <c r="DI491" s="15">
        <f>IF(Table1[[#This Row],[Check 5 Status]]="Continued", Table1[[#This Row],[Check 5 Students Spring]], 0)</f>
        <v>0</v>
      </c>
      <c r="DJ491" s="20">
        <f>Table1[[#This Row],[Check 5 Per Student Savings]]*DI491</f>
        <v>0</v>
      </c>
      <c r="DK491" s="15">
        <f t="shared" si="327"/>
        <v>0</v>
      </c>
      <c r="DL491" s="20">
        <f t="shared" si="328"/>
        <v>0</v>
      </c>
      <c r="DM491" s="20" t="s">
        <v>145</v>
      </c>
      <c r="DN491" s="15">
        <v>0</v>
      </c>
      <c r="DO491" s="15">
        <v>0</v>
      </c>
      <c r="DP491" s="15">
        <v>0</v>
      </c>
      <c r="DQ491" s="15">
        <f t="shared" si="329"/>
        <v>0</v>
      </c>
      <c r="DR491" s="20">
        <v>0</v>
      </c>
      <c r="DS491" s="20">
        <f t="shared" si="330"/>
        <v>0</v>
      </c>
      <c r="DT491" s="23" t="s">
        <v>1578</v>
      </c>
      <c r="DU491" s="15">
        <f>IF(Table1[[#This Row],[Check 6 Status]]="Continued", Table1[[#This Row],[Check 6 Students Summer]], 0)</f>
        <v>0</v>
      </c>
      <c r="DV491" s="20">
        <f>Table1[[#This Row],[Check 6 Per Student Savings]]*DU491</f>
        <v>0</v>
      </c>
      <c r="DW491" s="15">
        <f>IF(Table1[[#This Row],[Check 6 Status]]="Continued", Table1[[#This Row],[Check 6 Students Fall]], 0)</f>
        <v>0</v>
      </c>
      <c r="DX491" s="20">
        <f>Table1[[#This Row],[Check 6 Per Student Savings]]*DW491</f>
        <v>0</v>
      </c>
      <c r="DY491" s="15">
        <f>IF(Table1[[#This Row],[Check 6 Status]]="Continued", Table1[[#This Row],[Check 6 Students Spring]], 0)</f>
        <v>0</v>
      </c>
      <c r="DZ491" s="20">
        <f>Table1[[#This Row],[Check 6 Per Student Savings]]*DY491</f>
        <v>0</v>
      </c>
      <c r="EA491" s="15">
        <f t="shared" si="331"/>
        <v>0</v>
      </c>
      <c r="EB491" s="20">
        <f t="shared" si="332"/>
        <v>0</v>
      </c>
      <c r="EC491"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491"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491" s="30">
        <f>Table1[[#This Row],[Grand Total Savings]]/Table1[[#This Row],[Total Award]]</f>
        <v>0</v>
      </c>
      <c r="EG491" s="20"/>
      <c r="EH491" s="20"/>
      <c r="EI491" s="13"/>
      <c r="EJ491" s="13"/>
      <c r="EK491" s="13"/>
      <c r="EL491" s="13"/>
      <c r="EX491" s="15"/>
      <c r="EY491" s="20"/>
      <c r="EZ491" s="15"/>
      <c r="FA491" s="15"/>
      <c r="FB491" s="13"/>
      <c r="FC491" s="13"/>
      <c r="FD491" s="13"/>
      <c r="FE491" s="13"/>
    </row>
    <row r="492" spans="1:161" ht="16.5" thickTop="1" thickBot="1" x14ac:dyDescent="0.3">
      <c r="A492" s="116" t="s">
        <v>1913</v>
      </c>
      <c r="B492" s="70" t="s">
        <v>1906</v>
      </c>
      <c r="C492" s="23" t="s">
        <v>1</v>
      </c>
      <c r="D492" s="13" t="s">
        <v>1907</v>
      </c>
      <c r="E492" t="s">
        <v>171</v>
      </c>
      <c r="F492" s="52">
        <v>2000</v>
      </c>
      <c r="G492" s="23" t="s">
        <v>1578</v>
      </c>
      <c r="H492" t="s">
        <v>1914</v>
      </c>
      <c r="I492" t="s">
        <v>1915</v>
      </c>
      <c r="J492" s="28" t="s">
        <v>214</v>
      </c>
      <c r="K492" s="28" t="s">
        <v>215</v>
      </c>
      <c r="L492" s="28" t="s">
        <v>216</v>
      </c>
      <c r="M492" s="13" t="s">
        <v>1795</v>
      </c>
      <c r="N492" s="13" t="s">
        <v>1795</v>
      </c>
      <c r="O492" s="13" t="s">
        <v>1795</v>
      </c>
      <c r="P492" s="131">
        <v>0</v>
      </c>
      <c r="Q492" s="15">
        <v>300</v>
      </c>
      <c r="R492" s="20"/>
      <c r="U492" s="15"/>
      <c r="V492" s="13" t="s">
        <v>1578</v>
      </c>
      <c r="W492" s="20"/>
      <c r="X492" s="20"/>
      <c r="Y492" s="20"/>
      <c r="Z492" s="20"/>
      <c r="AA492" s="15">
        <f t="shared" si="342"/>
        <v>0</v>
      </c>
      <c r="AB492" s="20"/>
      <c r="AC492" s="15"/>
      <c r="AD492" s="20">
        <f t="shared" si="345"/>
        <v>0</v>
      </c>
      <c r="AE492" s="15">
        <f>IF(Table1[[#This Row],[Sustainability Check 1 (2017-2018) Status]]="Continued", Table1[[#This Row],[Students Per Summer]], 0)</f>
        <v>0</v>
      </c>
      <c r="AF492" s="20">
        <f t="shared" si="346"/>
        <v>0</v>
      </c>
      <c r="AG492" s="15">
        <f>IF(Table1[[#This Row],[Sustainability Check 1 (2017-2018) Status]]="Continued", Table1[[#This Row],[Students Per Fall]], 0)</f>
        <v>0</v>
      </c>
      <c r="AH492" s="20">
        <f t="shared" si="347"/>
        <v>0</v>
      </c>
      <c r="AI492" s="15"/>
      <c r="AJ492" s="20">
        <f t="shared" si="348"/>
        <v>0</v>
      </c>
      <c r="AK492" s="15"/>
      <c r="AL492" s="20">
        <f t="shared" si="349"/>
        <v>0</v>
      </c>
      <c r="AM492" s="15"/>
      <c r="AN492" s="20"/>
      <c r="AO492" s="16"/>
      <c r="AP492" s="20"/>
      <c r="AQ492" s="16"/>
      <c r="AR492" s="20"/>
      <c r="AS492" s="16"/>
      <c r="AT492" s="20"/>
      <c r="AU492" s="16"/>
      <c r="AV492" s="20"/>
      <c r="AW492" s="16"/>
      <c r="AX492" s="20"/>
      <c r="AY492" s="16"/>
      <c r="AZ492" s="20"/>
      <c r="BA492" s="16"/>
      <c r="BD492" s="16"/>
      <c r="BG492" s="31">
        <f t="shared" si="343"/>
        <v>0</v>
      </c>
      <c r="BH492" s="20"/>
      <c r="BI492" s="20">
        <f>Table1[[#This Row],[Check 2 Students Total]]*Table1[[#This Row],[Summer 2018 Price Check]]</f>
        <v>0</v>
      </c>
      <c r="BJ492" s="16"/>
      <c r="BK492" s="20"/>
      <c r="BL492" s="16"/>
      <c r="BM492" s="20"/>
      <c r="BN492" s="15"/>
      <c r="BO492" s="20">
        <f>Table1[[#This Row],[Summer 2018 Price Check]]*Table1[[#This Row],[Spring 2019 Students]]</f>
        <v>0</v>
      </c>
      <c r="BP492" s="16">
        <f t="shared" si="319"/>
        <v>0</v>
      </c>
      <c r="BQ492" s="20">
        <f t="shared" si="320"/>
        <v>0</v>
      </c>
      <c r="BR492" s="20"/>
      <c r="BU492" s="15"/>
      <c r="BV492" s="15">
        <f t="shared" si="333"/>
        <v>300</v>
      </c>
      <c r="BW492" s="20"/>
      <c r="BX492" s="20">
        <f t="shared" si="344"/>
        <v>0</v>
      </c>
      <c r="BY492" s="20"/>
      <c r="BZ492" s="15">
        <f>IF(Table1[[#This Row],[Check 3 Status]]="Continued", Table1[[#This Row],[Check 3 Students Summer]], 0)</f>
        <v>0</v>
      </c>
      <c r="CA492" s="20">
        <f>Table1[[#This Row],[Check 3 Per Student Savings]]*BZ492</f>
        <v>0</v>
      </c>
      <c r="CB492" s="15">
        <f>IF(Table1[[#This Row],[Check 3 Status]]="Continued", Table1[[#This Row],[Check 3 Students Fall]], 0)</f>
        <v>0</v>
      </c>
      <c r="CC492" s="20">
        <f>Table1[[#This Row],[Check 3 Per Student Savings]]*CB492</f>
        <v>0</v>
      </c>
      <c r="CD492" s="15">
        <f>IF(Table1[[#This Row],[Check 3 Status]]="Continued", Table1[[#This Row],[Check 3 Students Spring]], 0)</f>
        <v>0</v>
      </c>
      <c r="CE492" s="20">
        <f>Table1[[#This Row],[Check 3 Per Student Savings]]*CD492</f>
        <v>0</v>
      </c>
      <c r="CF492" s="15">
        <f t="shared" si="350"/>
        <v>0</v>
      </c>
      <c r="CG492" s="20">
        <f t="shared" si="351"/>
        <v>0</v>
      </c>
      <c r="CH492" s="20"/>
      <c r="CI492" s="15"/>
      <c r="CJ492" s="15"/>
      <c r="CK492" s="15"/>
      <c r="CL492" s="15">
        <f t="shared" si="321"/>
        <v>0</v>
      </c>
      <c r="CM492" s="20"/>
      <c r="CN492" s="20">
        <f t="shared" si="322"/>
        <v>0</v>
      </c>
      <c r="CO492" s="15">
        <f>IF(Table1[[#This Row],[Check 3 Status]]="Continued", Table1[[#This Row],[Check 3 Students Summer]], 0)</f>
        <v>0</v>
      </c>
      <c r="CP492" s="20">
        <f>Table1[[#This Row],[Check 4 Per Student Savings]]*CO492</f>
        <v>0</v>
      </c>
      <c r="CQ492" s="15">
        <f>IF(Table1[[#This Row],[Check 4 Status]]="Continued", Table1[[#This Row],[Check 4 Students Fall]], 0)</f>
        <v>0</v>
      </c>
      <c r="CR492" s="20">
        <f>Table1[[#This Row],[Check 4 Per Student Savings]]*CQ492</f>
        <v>0</v>
      </c>
      <c r="CS492" s="20"/>
      <c r="CT492" s="20">
        <f>Table1[[#This Row],[Check 4 Per Student Savings]]*CS492</f>
        <v>0</v>
      </c>
      <c r="CU492" s="89">
        <f t="shared" si="323"/>
        <v>0</v>
      </c>
      <c r="CV492" s="20">
        <f t="shared" si="324"/>
        <v>0</v>
      </c>
      <c r="CW492" s="20" t="s">
        <v>145</v>
      </c>
      <c r="CX492" s="15">
        <v>0</v>
      </c>
      <c r="CY492" s="15">
        <v>0</v>
      </c>
      <c r="CZ492" s="15">
        <v>0</v>
      </c>
      <c r="DA492" s="15">
        <f t="shared" si="325"/>
        <v>0</v>
      </c>
      <c r="DB492" s="20">
        <v>0</v>
      </c>
      <c r="DC492" s="20">
        <f t="shared" si="326"/>
        <v>0</v>
      </c>
      <c r="DD492" s="23" t="s">
        <v>1578</v>
      </c>
      <c r="DE492" s="15">
        <v>0</v>
      </c>
      <c r="DF492" s="20">
        <f>Table1[[#This Row],[Check 5 Per Student Savings]]*DE492</f>
        <v>0</v>
      </c>
      <c r="DG492" s="15">
        <f>IF(Table1[[#This Row],[Check 5 Status]]="Continued", Table1[[#This Row],[Check 5 Students Fall]], 0)</f>
        <v>0</v>
      </c>
      <c r="DH492" s="20">
        <f>Table1[[#This Row],[Check 5 Per Student Savings]]*DG492</f>
        <v>0</v>
      </c>
      <c r="DI492" s="15">
        <f>IF(Table1[[#This Row],[Check 5 Status]]="Continued", Table1[[#This Row],[Check 5 Students Spring]], 0)</f>
        <v>0</v>
      </c>
      <c r="DJ492" s="20">
        <f>Table1[[#This Row],[Check 5 Per Student Savings]]*DI492</f>
        <v>0</v>
      </c>
      <c r="DK492" s="15">
        <f t="shared" si="327"/>
        <v>0</v>
      </c>
      <c r="DL492" s="20">
        <f t="shared" si="328"/>
        <v>0</v>
      </c>
      <c r="DM492" s="20" t="s">
        <v>145</v>
      </c>
      <c r="DN492" s="15">
        <v>0</v>
      </c>
      <c r="DO492" s="15">
        <v>0</v>
      </c>
      <c r="DP492" s="15">
        <v>0</v>
      </c>
      <c r="DQ492" s="15">
        <f t="shared" si="329"/>
        <v>0</v>
      </c>
      <c r="DR492" s="20">
        <v>0</v>
      </c>
      <c r="DS492" s="20">
        <f t="shared" si="330"/>
        <v>0</v>
      </c>
      <c r="DT492" s="23" t="s">
        <v>1578</v>
      </c>
      <c r="DU492" s="15">
        <f>IF(Table1[[#This Row],[Check 6 Status]]="Continued", Table1[[#This Row],[Check 6 Students Summer]], 0)</f>
        <v>0</v>
      </c>
      <c r="DV492" s="20">
        <f>Table1[[#This Row],[Check 6 Per Student Savings]]*DU492</f>
        <v>0</v>
      </c>
      <c r="DW492" s="15">
        <f>IF(Table1[[#This Row],[Check 6 Status]]="Continued", Table1[[#This Row],[Check 6 Students Fall]], 0)</f>
        <v>0</v>
      </c>
      <c r="DX492" s="20">
        <f>Table1[[#This Row],[Check 6 Per Student Savings]]*DW492</f>
        <v>0</v>
      </c>
      <c r="DY492" s="15">
        <f>IF(Table1[[#This Row],[Check 6 Status]]="Continued", Table1[[#This Row],[Check 6 Students Spring]], 0)</f>
        <v>0</v>
      </c>
      <c r="DZ492" s="20">
        <f>Table1[[#This Row],[Check 6 Per Student Savings]]*DY492</f>
        <v>0</v>
      </c>
      <c r="EA492" s="15">
        <f t="shared" si="331"/>
        <v>0</v>
      </c>
      <c r="EB492" s="20">
        <f t="shared" si="332"/>
        <v>0</v>
      </c>
      <c r="EC492"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492"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492" s="30">
        <f>Table1[[#This Row],[Grand Total Savings]]/Table1[[#This Row],[Total Award]]</f>
        <v>0</v>
      </c>
      <c r="EG492" s="20"/>
      <c r="EH492" s="20"/>
      <c r="EI492" s="13"/>
      <c r="EJ492" s="13"/>
      <c r="EK492" s="13"/>
      <c r="EL492" s="13"/>
      <c r="EX492" s="15"/>
      <c r="EY492" s="20"/>
      <c r="EZ492" s="15"/>
      <c r="FA492" s="15"/>
      <c r="FB492" s="13"/>
      <c r="FC492" s="13"/>
      <c r="FD492" s="13"/>
      <c r="FE492" s="13"/>
    </row>
    <row r="493" spans="1:161" ht="16.5" thickTop="1" thickBot="1" x14ac:dyDescent="0.3">
      <c r="A493" s="116" t="s">
        <v>1916</v>
      </c>
      <c r="B493" s="70" t="s">
        <v>1906</v>
      </c>
      <c r="C493" s="23" t="s">
        <v>1</v>
      </c>
      <c r="D493" s="13" t="s">
        <v>1907</v>
      </c>
      <c r="E493" t="s">
        <v>381</v>
      </c>
      <c r="F493" s="52">
        <v>2000</v>
      </c>
      <c r="G493" s="23" t="s">
        <v>1578</v>
      </c>
      <c r="H493" t="s">
        <v>1917</v>
      </c>
      <c r="I493" t="s">
        <v>1918</v>
      </c>
      <c r="J493" s="28" t="s">
        <v>214</v>
      </c>
      <c r="K493" s="28" t="s">
        <v>215</v>
      </c>
      <c r="L493" s="28" t="s">
        <v>216</v>
      </c>
      <c r="M493" s="13" t="s">
        <v>1795</v>
      </c>
      <c r="N493" s="13" t="s">
        <v>1795</v>
      </c>
      <c r="O493" s="13" t="s">
        <v>1795</v>
      </c>
      <c r="P493" s="131">
        <v>2400</v>
      </c>
      <c r="Q493" s="15">
        <v>40</v>
      </c>
      <c r="R493" s="20"/>
      <c r="U493" s="15"/>
      <c r="V493" s="13" t="s">
        <v>1578</v>
      </c>
      <c r="W493" s="20"/>
      <c r="X493" s="20"/>
      <c r="Y493" s="20"/>
      <c r="Z493" s="20"/>
      <c r="AA493" s="15">
        <f t="shared" si="342"/>
        <v>0</v>
      </c>
      <c r="AB493" s="20"/>
      <c r="AC493" s="15"/>
      <c r="AD493" s="20">
        <f t="shared" si="345"/>
        <v>0</v>
      </c>
      <c r="AE493" s="15">
        <f>IF(Table1[[#This Row],[Sustainability Check 1 (2017-2018) Status]]="Continued", Table1[[#This Row],[Students Per Summer]], 0)</f>
        <v>0</v>
      </c>
      <c r="AF493" s="20">
        <f t="shared" si="346"/>
        <v>0</v>
      </c>
      <c r="AG493" s="15">
        <f>IF(Table1[[#This Row],[Sustainability Check 1 (2017-2018) Status]]="Continued", Table1[[#This Row],[Students Per Fall]], 0)</f>
        <v>0</v>
      </c>
      <c r="AH493" s="20">
        <f t="shared" si="347"/>
        <v>0</v>
      </c>
      <c r="AI493" s="15"/>
      <c r="AJ493" s="20">
        <f t="shared" si="348"/>
        <v>0</v>
      </c>
      <c r="AK493" s="15"/>
      <c r="AL493" s="20">
        <f t="shared" si="349"/>
        <v>0</v>
      </c>
      <c r="AM493" s="15"/>
      <c r="AN493" s="20"/>
      <c r="AO493" s="16"/>
      <c r="AP493" s="20"/>
      <c r="AQ493" s="16"/>
      <c r="AR493" s="20"/>
      <c r="AS493" s="16"/>
      <c r="AT493" s="20"/>
      <c r="AU493" s="16"/>
      <c r="AV493" s="20"/>
      <c r="AW493" s="16"/>
      <c r="AX493" s="20"/>
      <c r="AY493" s="16"/>
      <c r="AZ493" s="20"/>
      <c r="BA493" s="16"/>
      <c r="BD493" s="16"/>
      <c r="BG493" s="31">
        <f t="shared" si="343"/>
        <v>0</v>
      </c>
      <c r="BH493" s="20"/>
      <c r="BI493" s="20">
        <f>Table1[[#This Row],[Check 2 Students Total]]*Table1[[#This Row],[Summer 2018 Price Check]]</f>
        <v>0</v>
      </c>
      <c r="BJ493" s="16"/>
      <c r="BK493" s="20"/>
      <c r="BL493" s="16"/>
      <c r="BM493" s="20"/>
      <c r="BN493" s="15"/>
      <c r="BO493" s="20">
        <f>Table1[[#This Row],[Summer 2018 Price Check]]*Table1[[#This Row],[Spring 2019 Students]]</f>
        <v>0</v>
      </c>
      <c r="BP493" s="16">
        <f t="shared" si="319"/>
        <v>0</v>
      </c>
      <c r="BQ493" s="20">
        <f t="shared" si="320"/>
        <v>0</v>
      </c>
      <c r="BR493" s="20"/>
      <c r="BU493" s="15"/>
      <c r="BV493" s="15">
        <f t="shared" si="333"/>
        <v>40</v>
      </c>
      <c r="BW493" s="20"/>
      <c r="BX493" s="20">
        <f t="shared" si="344"/>
        <v>0</v>
      </c>
      <c r="BY493" s="20"/>
      <c r="BZ493" s="15">
        <f>IF(Table1[[#This Row],[Check 3 Status]]="Continued", Table1[[#This Row],[Check 3 Students Summer]], 0)</f>
        <v>0</v>
      </c>
      <c r="CA493" s="20">
        <f>Table1[[#This Row],[Check 3 Per Student Savings]]*BZ493</f>
        <v>0</v>
      </c>
      <c r="CB493" s="15">
        <f>IF(Table1[[#This Row],[Check 3 Status]]="Continued", Table1[[#This Row],[Check 3 Students Fall]], 0)</f>
        <v>0</v>
      </c>
      <c r="CC493" s="20">
        <f>Table1[[#This Row],[Check 3 Per Student Savings]]*CB493</f>
        <v>0</v>
      </c>
      <c r="CD493" s="15">
        <f>IF(Table1[[#This Row],[Check 3 Status]]="Continued", Table1[[#This Row],[Check 3 Students Spring]], 0)</f>
        <v>0</v>
      </c>
      <c r="CE493" s="20">
        <f>Table1[[#This Row],[Check 3 Per Student Savings]]*CD493</f>
        <v>0</v>
      </c>
      <c r="CF493" s="15">
        <f t="shared" si="350"/>
        <v>0</v>
      </c>
      <c r="CG493" s="20">
        <f t="shared" si="351"/>
        <v>0</v>
      </c>
      <c r="CH493" s="20"/>
      <c r="CI493" s="15"/>
      <c r="CJ493" s="15"/>
      <c r="CK493" s="15"/>
      <c r="CL493" s="15">
        <f t="shared" si="321"/>
        <v>0</v>
      </c>
      <c r="CM493" s="20"/>
      <c r="CN493" s="20">
        <f t="shared" si="322"/>
        <v>0</v>
      </c>
      <c r="CO493" s="15">
        <f>IF(Table1[[#This Row],[Check 3 Status]]="Continued", Table1[[#This Row],[Check 3 Students Summer]], 0)</f>
        <v>0</v>
      </c>
      <c r="CP493" s="20">
        <f>Table1[[#This Row],[Check 4 Per Student Savings]]*CO493</f>
        <v>0</v>
      </c>
      <c r="CQ493" s="15">
        <f>IF(Table1[[#This Row],[Check 4 Status]]="Continued", Table1[[#This Row],[Check 4 Students Fall]], 0)</f>
        <v>0</v>
      </c>
      <c r="CR493" s="20">
        <f>Table1[[#This Row],[Check 4 Per Student Savings]]*CQ493</f>
        <v>0</v>
      </c>
      <c r="CS493" s="20"/>
      <c r="CT493" s="20">
        <f>Table1[[#This Row],[Check 4 Per Student Savings]]*CS493</f>
        <v>0</v>
      </c>
      <c r="CU493" s="89">
        <f t="shared" si="323"/>
        <v>0</v>
      </c>
      <c r="CV493" s="20">
        <f t="shared" si="324"/>
        <v>0</v>
      </c>
      <c r="CW493" s="20" t="s">
        <v>145</v>
      </c>
      <c r="CX493" s="15">
        <v>0</v>
      </c>
      <c r="CY493" s="15">
        <v>0</v>
      </c>
      <c r="CZ493" s="15">
        <v>0</v>
      </c>
      <c r="DA493" s="15">
        <f t="shared" si="325"/>
        <v>0</v>
      </c>
      <c r="DB493" s="20">
        <v>0</v>
      </c>
      <c r="DC493" s="20">
        <f t="shared" si="326"/>
        <v>0</v>
      </c>
      <c r="DD493" s="23" t="s">
        <v>1578</v>
      </c>
      <c r="DE493" s="15">
        <v>0</v>
      </c>
      <c r="DF493" s="20">
        <f>Table1[[#This Row],[Check 5 Per Student Savings]]*DE493</f>
        <v>0</v>
      </c>
      <c r="DG493" s="15">
        <f>IF(Table1[[#This Row],[Check 5 Status]]="Continued", Table1[[#This Row],[Check 5 Students Fall]], 0)</f>
        <v>0</v>
      </c>
      <c r="DH493" s="20">
        <f>Table1[[#This Row],[Check 5 Per Student Savings]]*DG493</f>
        <v>0</v>
      </c>
      <c r="DI493" s="15">
        <f>IF(Table1[[#This Row],[Check 5 Status]]="Continued", Table1[[#This Row],[Check 5 Students Spring]], 0)</f>
        <v>0</v>
      </c>
      <c r="DJ493" s="20">
        <f>Table1[[#This Row],[Check 5 Per Student Savings]]*DI493</f>
        <v>0</v>
      </c>
      <c r="DK493" s="15">
        <f t="shared" si="327"/>
        <v>0</v>
      </c>
      <c r="DL493" s="20">
        <f t="shared" si="328"/>
        <v>0</v>
      </c>
      <c r="DM493" s="20" t="s">
        <v>145</v>
      </c>
      <c r="DN493" s="15">
        <v>0</v>
      </c>
      <c r="DO493" s="15">
        <v>0</v>
      </c>
      <c r="DP493" s="15">
        <v>0</v>
      </c>
      <c r="DQ493" s="15">
        <f t="shared" si="329"/>
        <v>0</v>
      </c>
      <c r="DR493" s="20">
        <v>0</v>
      </c>
      <c r="DS493" s="20">
        <f t="shared" si="330"/>
        <v>0</v>
      </c>
      <c r="DT493" s="23" t="s">
        <v>1578</v>
      </c>
      <c r="DU493" s="15">
        <f>IF(Table1[[#This Row],[Check 6 Status]]="Continued", Table1[[#This Row],[Check 6 Students Summer]], 0)</f>
        <v>0</v>
      </c>
      <c r="DV493" s="20">
        <f>Table1[[#This Row],[Check 6 Per Student Savings]]*DU493</f>
        <v>0</v>
      </c>
      <c r="DW493" s="15">
        <f>IF(Table1[[#This Row],[Check 6 Status]]="Continued", Table1[[#This Row],[Check 6 Students Fall]], 0)</f>
        <v>0</v>
      </c>
      <c r="DX493" s="20">
        <f>Table1[[#This Row],[Check 6 Per Student Savings]]*DW493</f>
        <v>0</v>
      </c>
      <c r="DY493" s="15">
        <f>IF(Table1[[#This Row],[Check 6 Status]]="Continued", Table1[[#This Row],[Check 6 Students Spring]], 0)</f>
        <v>0</v>
      </c>
      <c r="DZ493" s="20">
        <f>Table1[[#This Row],[Check 6 Per Student Savings]]*DY493</f>
        <v>0</v>
      </c>
      <c r="EA493" s="15">
        <f t="shared" si="331"/>
        <v>0</v>
      </c>
      <c r="EB493" s="20">
        <f t="shared" si="332"/>
        <v>0</v>
      </c>
      <c r="EC493"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493"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493" s="30">
        <f>Table1[[#This Row],[Grand Total Savings]]/Table1[[#This Row],[Total Award]]</f>
        <v>0</v>
      </c>
      <c r="EG493" s="20"/>
      <c r="EH493" s="20"/>
      <c r="EI493" s="13"/>
      <c r="EJ493" s="13"/>
      <c r="EK493" s="13"/>
      <c r="EL493" s="13"/>
      <c r="EX493" s="15"/>
      <c r="EY493" s="20"/>
      <c r="EZ493" s="15"/>
      <c r="FA493" s="15"/>
      <c r="FB493" s="13"/>
      <c r="FC493" s="13"/>
      <c r="FD493" s="13"/>
      <c r="FE493" s="13"/>
    </row>
    <row r="494" spans="1:161" ht="16.5" thickTop="1" thickBot="1" x14ac:dyDescent="0.3">
      <c r="A494" s="116" t="s">
        <v>1919</v>
      </c>
      <c r="B494" s="70" t="s">
        <v>1906</v>
      </c>
      <c r="C494" s="23" t="s">
        <v>1</v>
      </c>
      <c r="D494" s="13" t="s">
        <v>1907</v>
      </c>
      <c r="E494" t="s">
        <v>381</v>
      </c>
      <c r="F494" s="52">
        <v>2000</v>
      </c>
      <c r="G494" s="23" t="s">
        <v>1578</v>
      </c>
      <c r="H494" t="s">
        <v>450</v>
      </c>
      <c r="I494" t="s">
        <v>451</v>
      </c>
      <c r="J494" s="28" t="s">
        <v>214</v>
      </c>
      <c r="K494" s="28" t="s">
        <v>215</v>
      </c>
      <c r="L494" s="28" t="s">
        <v>216</v>
      </c>
      <c r="M494" s="13" t="s">
        <v>1795</v>
      </c>
      <c r="N494" s="13" t="s">
        <v>1795</v>
      </c>
      <c r="O494" s="13" t="s">
        <v>1795</v>
      </c>
      <c r="P494" s="131">
        <v>3314</v>
      </c>
      <c r="Q494" s="15">
        <v>40</v>
      </c>
      <c r="R494" s="20"/>
      <c r="U494" s="15"/>
      <c r="V494" s="13" t="s">
        <v>1578</v>
      </c>
      <c r="W494" s="20"/>
      <c r="X494" s="20"/>
      <c r="Y494" s="20"/>
      <c r="Z494" s="20"/>
      <c r="AA494" s="15">
        <f t="shared" si="342"/>
        <v>0</v>
      </c>
      <c r="AB494" s="20"/>
      <c r="AC494" s="15"/>
      <c r="AD494" s="20">
        <f t="shared" si="345"/>
        <v>0</v>
      </c>
      <c r="AE494" s="15">
        <f>IF(Table1[[#This Row],[Sustainability Check 1 (2017-2018) Status]]="Continued", Table1[[#This Row],[Students Per Summer]], 0)</f>
        <v>0</v>
      </c>
      <c r="AF494" s="20">
        <f t="shared" si="346"/>
        <v>0</v>
      </c>
      <c r="AG494" s="15">
        <f>IF(Table1[[#This Row],[Sustainability Check 1 (2017-2018) Status]]="Continued", Table1[[#This Row],[Students Per Fall]], 0)</f>
        <v>0</v>
      </c>
      <c r="AH494" s="20">
        <f t="shared" si="347"/>
        <v>0</v>
      </c>
      <c r="AI494" s="15"/>
      <c r="AJ494" s="20">
        <f t="shared" si="348"/>
        <v>0</v>
      </c>
      <c r="AK494" s="15"/>
      <c r="AL494" s="20">
        <f t="shared" si="349"/>
        <v>0</v>
      </c>
      <c r="AM494" s="15"/>
      <c r="AN494" s="20"/>
      <c r="AO494" s="16"/>
      <c r="AP494" s="20"/>
      <c r="AQ494" s="16"/>
      <c r="AR494" s="20"/>
      <c r="AS494" s="16"/>
      <c r="AT494" s="20"/>
      <c r="AU494" s="16"/>
      <c r="AV494" s="20"/>
      <c r="AW494" s="16"/>
      <c r="AX494" s="20"/>
      <c r="AY494" s="16"/>
      <c r="AZ494" s="20"/>
      <c r="BA494" s="16"/>
      <c r="BD494" s="16"/>
      <c r="BG494" s="31">
        <f t="shared" si="343"/>
        <v>0</v>
      </c>
      <c r="BH494" s="20"/>
      <c r="BI494" s="20">
        <f>Table1[[#This Row],[Check 2 Students Total]]*Table1[[#This Row],[Summer 2018 Price Check]]</f>
        <v>0</v>
      </c>
      <c r="BJ494" s="16"/>
      <c r="BK494" s="20"/>
      <c r="BL494" s="16"/>
      <c r="BM494" s="20"/>
      <c r="BN494" s="15"/>
      <c r="BO494" s="20">
        <f>Table1[[#This Row],[Summer 2018 Price Check]]*Table1[[#This Row],[Spring 2019 Students]]</f>
        <v>0</v>
      </c>
      <c r="BP494" s="16">
        <f t="shared" si="319"/>
        <v>0</v>
      </c>
      <c r="BQ494" s="20">
        <f t="shared" si="320"/>
        <v>0</v>
      </c>
      <c r="BR494" s="20"/>
      <c r="BU494" s="15"/>
      <c r="BV494" s="15">
        <f t="shared" si="333"/>
        <v>40</v>
      </c>
      <c r="BW494" s="20"/>
      <c r="BX494" s="20">
        <f t="shared" si="344"/>
        <v>0</v>
      </c>
      <c r="BY494" s="20"/>
      <c r="BZ494" s="15">
        <f>IF(Table1[[#This Row],[Check 3 Status]]="Continued", Table1[[#This Row],[Check 3 Students Summer]], 0)</f>
        <v>0</v>
      </c>
      <c r="CA494" s="20">
        <f>Table1[[#This Row],[Check 3 Per Student Savings]]*BZ494</f>
        <v>0</v>
      </c>
      <c r="CB494" s="15">
        <f>IF(Table1[[#This Row],[Check 3 Status]]="Continued", Table1[[#This Row],[Check 3 Students Fall]], 0)</f>
        <v>0</v>
      </c>
      <c r="CC494" s="20">
        <f>Table1[[#This Row],[Check 3 Per Student Savings]]*CB494</f>
        <v>0</v>
      </c>
      <c r="CD494" s="15">
        <f>IF(Table1[[#This Row],[Check 3 Status]]="Continued", Table1[[#This Row],[Check 3 Students Spring]], 0)</f>
        <v>0</v>
      </c>
      <c r="CE494" s="20">
        <f>Table1[[#This Row],[Check 3 Per Student Savings]]*CD494</f>
        <v>0</v>
      </c>
      <c r="CF494" s="15">
        <f t="shared" si="350"/>
        <v>0</v>
      </c>
      <c r="CG494" s="20">
        <f t="shared" si="351"/>
        <v>0</v>
      </c>
      <c r="CH494" s="20"/>
      <c r="CI494" s="15"/>
      <c r="CJ494" s="15"/>
      <c r="CK494" s="15"/>
      <c r="CL494" s="15">
        <f t="shared" si="321"/>
        <v>0</v>
      </c>
      <c r="CM494" s="20"/>
      <c r="CN494" s="20">
        <f t="shared" si="322"/>
        <v>0</v>
      </c>
      <c r="CO494" s="15">
        <f>IF(Table1[[#This Row],[Check 3 Status]]="Continued", Table1[[#This Row],[Check 3 Students Summer]], 0)</f>
        <v>0</v>
      </c>
      <c r="CP494" s="20">
        <f>Table1[[#This Row],[Check 4 Per Student Savings]]*CO494</f>
        <v>0</v>
      </c>
      <c r="CQ494" s="15">
        <f>IF(Table1[[#This Row],[Check 4 Status]]="Continued", Table1[[#This Row],[Check 4 Students Fall]], 0)</f>
        <v>0</v>
      </c>
      <c r="CR494" s="20">
        <f>Table1[[#This Row],[Check 4 Per Student Savings]]*CQ494</f>
        <v>0</v>
      </c>
      <c r="CS494" s="20"/>
      <c r="CT494" s="20">
        <f>Table1[[#This Row],[Check 4 Per Student Savings]]*CS494</f>
        <v>0</v>
      </c>
      <c r="CU494" s="89">
        <f t="shared" si="323"/>
        <v>0</v>
      </c>
      <c r="CV494" s="20">
        <f t="shared" si="324"/>
        <v>0</v>
      </c>
      <c r="CW494" s="20" t="s">
        <v>145</v>
      </c>
      <c r="CX494" s="15">
        <v>0</v>
      </c>
      <c r="CY494" s="15">
        <v>0</v>
      </c>
      <c r="CZ494" s="15">
        <v>0</v>
      </c>
      <c r="DA494" s="15">
        <f t="shared" si="325"/>
        <v>0</v>
      </c>
      <c r="DB494" s="20">
        <v>0</v>
      </c>
      <c r="DC494" s="20">
        <f t="shared" si="326"/>
        <v>0</v>
      </c>
      <c r="DD494" s="23" t="s">
        <v>1578</v>
      </c>
      <c r="DE494" s="15">
        <v>0</v>
      </c>
      <c r="DF494" s="20">
        <f>Table1[[#This Row],[Check 5 Per Student Savings]]*DE494</f>
        <v>0</v>
      </c>
      <c r="DG494" s="15">
        <f>IF(Table1[[#This Row],[Check 5 Status]]="Continued", Table1[[#This Row],[Check 5 Students Fall]], 0)</f>
        <v>0</v>
      </c>
      <c r="DH494" s="20">
        <f>Table1[[#This Row],[Check 5 Per Student Savings]]*DG494</f>
        <v>0</v>
      </c>
      <c r="DI494" s="15">
        <f>IF(Table1[[#This Row],[Check 5 Status]]="Continued", Table1[[#This Row],[Check 5 Students Spring]], 0)</f>
        <v>0</v>
      </c>
      <c r="DJ494" s="20">
        <f>Table1[[#This Row],[Check 5 Per Student Savings]]*DI494</f>
        <v>0</v>
      </c>
      <c r="DK494" s="15">
        <f t="shared" si="327"/>
        <v>0</v>
      </c>
      <c r="DL494" s="20">
        <f t="shared" si="328"/>
        <v>0</v>
      </c>
      <c r="DM494" s="20" t="s">
        <v>145</v>
      </c>
      <c r="DN494" s="15">
        <v>0</v>
      </c>
      <c r="DO494" s="15">
        <v>0</v>
      </c>
      <c r="DP494" s="15">
        <v>0</v>
      </c>
      <c r="DQ494" s="15">
        <f t="shared" si="329"/>
        <v>0</v>
      </c>
      <c r="DR494" s="20">
        <v>0</v>
      </c>
      <c r="DS494" s="20">
        <f t="shared" si="330"/>
        <v>0</v>
      </c>
      <c r="DT494" s="23" t="s">
        <v>1578</v>
      </c>
      <c r="DU494" s="15">
        <f>IF(Table1[[#This Row],[Check 6 Status]]="Continued", Table1[[#This Row],[Check 6 Students Summer]], 0)</f>
        <v>0</v>
      </c>
      <c r="DV494" s="20">
        <f>Table1[[#This Row],[Check 6 Per Student Savings]]*DU494</f>
        <v>0</v>
      </c>
      <c r="DW494" s="15">
        <f>IF(Table1[[#This Row],[Check 6 Status]]="Continued", Table1[[#This Row],[Check 6 Students Fall]], 0)</f>
        <v>0</v>
      </c>
      <c r="DX494" s="20">
        <f>Table1[[#This Row],[Check 6 Per Student Savings]]*DW494</f>
        <v>0</v>
      </c>
      <c r="DY494" s="15">
        <f>IF(Table1[[#This Row],[Check 6 Status]]="Continued", Table1[[#This Row],[Check 6 Students Spring]], 0)</f>
        <v>0</v>
      </c>
      <c r="DZ494" s="20">
        <f>Table1[[#This Row],[Check 6 Per Student Savings]]*DY494</f>
        <v>0</v>
      </c>
      <c r="EA494" s="15">
        <f t="shared" si="331"/>
        <v>0</v>
      </c>
      <c r="EB494" s="20">
        <f t="shared" si="332"/>
        <v>0</v>
      </c>
      <c r="EC494"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494"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494" s="30">
        <f>Table1[[#This Row],[Grand Total Savings]]/Table1[[#This Row],[Total Award]]</f>
        <v>0</v>
      </c>
      <c r="EG494" s="20"/>
      <c r="EH494" s="20"/>
      <c r="EI494" s="13"/>
      <c r="EJ494" s="13"/>
      <c r="EK494" s="13"/>
      <c r="EL494" s="13"/>
      <c r="EX494" s="15"/>
      <c r="EY494" s="20"/>
      <c r="EZ494" s="15"/>
      <c r="FA494" s="15"/>
      <c r="FB494" s="13"/>
      <c r="FC494" s="13"/>
      <c r="FD494" s="13"/>
      <c r="FE494" s="13"/>
    </row>
    <row r="495" spans="1:161" ht="16.5" thickTop="1" thickBot="1" x14ac:dyDescent="0.3">
      <c r="A495" s="116" t="s">
        <v>1920</v>
      </c>
      <c r="B495" s="70" t="s">
        <v>1906</v>
      </c>
      <c r="C495" s="23" t="s">
        <v>1</v>
      </c>
      <c r="D495" s="13" t="s">
        <v>1907</v>
      </c>
      <c r="E495" s="132" t="s">
        <v>381</v>
      </c>
      <c r="F495" s="52">
        <v>2000</v>
      </c>
      <c r="G495" s="23" t="s">
        <v>1578</v>
      </c>
      <c r="H495" t="s">
        <v>1921</v>
      </c>
      <c r="I495" t="s">
        <v>1922</v>
      </c>
      <c r="J495" s="28" t="s">
        <v>214</v>
      </c>
      <c r="K495" s="28" t="s">
        <v>215</v>
      </c>
      <c r="L495" s="28" t="s">
        <v>216</v>
      </c>
      <c r="M495" s="13" t="s">
        <v>1795</v>
      </c>
      <c r="N495" s="13" t="s">
        <v>1795</v>
      </c>
      <c r="O495" s="13" t="s">
        <v>1795</v>
      </c>
      <c r="P495" s="131">
        <v>3314</v>
      </c>
      <c r="Q495" s="15">
        <v>40</v>
      </c>
      <c r="R495" s="131"/>
      <c r="U495" s="15"/>
      <c r="V495" s="13" t="s">
        <v>1578</v>
      </c>
      <c r="W495" s="20"/>
      <c r="X495" s="20"/>
      <c r="Y495" s="20"/>
      <c r="Z495" s="20"/>
      <c r="AA495" s="15">
        <f t="shared" si="342"/>
        <v>0</v>
      </c>
      <c r="AB495" s="20"/>
      <c r="AC495" s="15"/>
      <c r="AD495" s="20">
        <f t="shared" si="345"/>
        <v>0</v>
      </c>
      <c r="AE495" s="15">
        <f>IF(Table1[[#This Row],[Sustainability Check 1 (2017-2018) Status]]="Continued", Table1[[#This Row],[Students Per Summer]], 0)</f>
        <v>0</v>
      </c>
      <c r="AF495" s="20">
        <f t="shared" si="346"/>
        <v>0</v>
      </c>
      <c r="AG495" s="15">
        <f>IF(Table1[[#This Row],[Sustainability Check 1 (2017-2018) Status]]="Continued", Table1[[#This Row],[Students Per Fall]], 0)</f>
        <v>0</v>
      </c>
      <c r="AH495" s="20">
        <f t="shared" si="347"/>
        <v>0</v>
      </c>
      <c r="AI495" s="15"/>
      <c r="AJ495" s="20">
        <f t="shared" si="348"/>
        <v>0</v>
      </c>
      <c r="AK495" s="15"/>
      <c r="AL495" s="20">
        <f t="shared" si="349"/>
        <v>0</v>
      </c>
      <c r="AM495" s="15"/>
      <c r="AN495" s="20"/>
      <c r="AO495" s="16"/>
      <c r="AP495" s="20"/>
      <c r="AQ495" s="16"/>
      <c r="AR495" s="20"/>
      <c r="AS495" s="16"/>
      <c r="AT495" s="20"/>
      <c r="AU495" s="16"/>
      <c r="AV495" s="20"/>
      <c r="AW495" s="16"/>
      <c r="AX495" s="20"/>
      <c r="AY495" s="16"/>
      <c r="AZ495" s="20"/>
      <c r="BA495" s="16"/>
      <c r="BD495" s="16"/>
      <c r="BG495" s="31">
        <f t="shared" si="343"/>
        <v>0</v>
      </c>
      <c r="BH495" s="20"/>
      <c r="BI495" s="20">
        <f>Table1[[#This Row],[Check 2 Students Total]]*Table1[[#This Row],[Summer 2018 Price Check]]</f>
        <v>0</v>
      </c>
      <c r="BJ495" s="16"/>
      <c r="BK495" s="20"/>
      <c r="BL495" s="16"/>
      <c r="BM495" s="20"/>
      <c r="BN495" s="15"/>
      <c r="BO495" s="20">
        <f>Table1[[#This Row],[Summer 2018 Price Check]]*Table1[[#This Row],[Spring 2019 Students]]</f>
        <v>0</v>
      </c>
      <c r="BP495" s="16">
        <f t="shared" si="319"/>
        <v>0</v>
      </c>
      <c r="BQ495" s="20">
        <f t="shared" si="320"/>
        <v>0</v>
      </c>
      <c r="BR495" s="20"/>
      <c r="BU495" s="15"/>
      <c r="BV495" s="15">
        <f t="shared" si="333"/>
        <v>40</v>
      </c>
      <c r="BW495" s="131"/>
      <c r="BX495" s="20">
        <f t="shared" si="344"/>
        <v>0</v>
      </c>
      <c r="BY495" s="20"/>
      <c r="BZ495" s="15">
        <f>IF(Table1[[#This Row],[Check 3 Status]]="Continued", Table1[[#This Row],[Check 3 Students Summer]], 0)</f>
        <v>0</v>
      </c>
      <c r="CA495" s="20">
        <f>Table1[[#This Row],[Check 3 Per Student Savings]]*BZ495</f>
        <v>0</v>
      </c>
      <c r="CB495" s="15">
        <f>IF(Table1[[#This Row],[Check 3 Status]]="Continued", Table1[[#This Row],[Check 3 Students Fall]], 0)</f>
        <v>0</v>
      </c>
      <c r="CC495" s="20">
        <f>Table1[[#This Row],[Check 3 Per Student Savings]]*CB495</f>
        <v>0</v>
      </c>
      <c r="CD495" s="15">
        <f>IF(Table1[[#This Row],[Check 3 Status]]="Continued", Table1[[#This Row],[Check 3 Students Spring]], 0)</f>
        <v>0</v>
      </c>
      <c r="CE495" s="20">
        <f>Table1[[#This Row],[Check 3 Per Student Savings]]*CD495</f>
        <v>0</v>
      </c>
      <c r="CF495" s="15">
        <f t="shared" si="350"/>
        <v>0</v>
      </c>
      <c r="CG495" s="20">
        <f t="shared" si="351"/>
        <v>0</v>
      </c>
      <c r="CH495" s="20"/>
      <c r="CI495" s="15"/>
      <c r="CJ495" s="15"/>
      <c r="CK495" s="15"/>
      <c r="CL495" s="15">
        <f t="shared" si="321"/>
        <v>0</v>
      </c>
      <c r="CM495" s="20"/>
      <c r="CN495" s="20">
        <f t="shared" si="322"/>
        <v>0</v>
      </c>
      <c r="CO495" s="15">
        <f>IF(Table1[[#This Row],[Check 3 Status]]="Continued", Table1[[#This Row],[Check 3 Students Summer]], 0)</f>
        <v>0</v>
      </c>
      <c r="CP495" s="20">
        <f>Table1[[#This Row],[Check 4 Per Student Savings]]*CO495</f>
        <v>0</v>
      </c>
      <c r="CQ495" s="15">
        <f>IF(Table1[[#This Row],[Check 4 Status]]="Continued", Table1[[#This Row],[Check 4 Students Fall]], 0)</f>
        <v>0</v>
      </c>
      <c r="CR495" s="20">
        <f>Table1[[#This Row],[Check 4 Per Student Savings]]*CQ495</f>
        <v>0</v>
      </c>
      <c r="CS495" s="20"/>
      <c r="CT495" s="20">
        <f>Table1[[#This Row],[Check 4 Per Student Savings]]*CS495</f>
        <v>0</v>
      </c>
      <c r="CU495" s="89">
        <f t="shared" si="323"/>
        <v>0</v>
      </c>
      <c r="CV495" s="20">
        <f t="shared" si="324"/>
        <v>0</v>
      </c>
      <c r="CW495" s="20" t="s">
        <v>145</v>
      </c>
      <c r="CX495" s="15">
        <v>0</v>
      </c>
      <c r="CY495" s="15">
        <v>0</v>
      </c>
      <c r="CZ495" s="15">
        <v>0</v>
      </c>
      <c r="DA495" s="15">
        <f t="shared" si="325"/>
        <v>0</v>
      </c>
      <c r="DB495" s="20">
        <v>0</v>
      </c>
      <c r="DC495" s="20">
        <f t="shared" si="326"/>
        <v>0</v>
      </c>
      <c r="DD495" s="23" t="s">
        <v>1578</v>
      </c>
      <c r="DE495" s="15">
        <v>0</v>
      </c>
      <c r="DF495" s="20">
        <f>Table1[[#This Row],[Check 5 Per Student Savings]]*DE495</f>
        <v>0</v>
      </c>
      <c r="DG495" s="15">
        <f>IF(Table1[[#This Row],[Check 5 Status]]="Continued", Table1[[#This Row],[Check 5 Students Fall]], 0)</f>
        <v>0</v>
      </c>
      <c r="DH495" s="20">
        <f>Table1[[#This Row],[Check 5 Per Student Savings]]*DG495</f>
        <v>0</v>
      </c>
      <c r="DI495" s="15">
        <f>IF(Table1[[#This Row],[Check 5 Status]]="Continued", Table1[[#This Row],[Check 5 Students Spring]], 0)</f>
        <v>0</v>
      </c>
      <c r="DJ495" s="20">
        <f>Table1[[#This Row],[Check 5 Per Student Savings]]*DI495</f>
        <v>0</v>
      </c>
      <c r="DK495" s="15">
        <f t="shared" si="327"/>
        <v>0</v>
      </c>
      <c r="DL495" s="20">
        <f t="shared" si="328"/>
        <v>0</v>
      </c>
      <c r="DM495" s="20" t="s">
        <v>145</v>
      </c>
      <c r="DN495" s="15">
        <v>0</v>
      </c>
      <c r="DO495" s="15">
        <v>0</v>
      </c>
      <c r="DP495" s="15">
        <v>0</v>
      </c>
      <c r="DQ495" s="15">
        <f t="shared" si="329"/>
        <v>0</v>
      </c>
      <c r="DR495" s="20">
        <v>0</v>
      </c>
      <c r="DS495" s="20">
        <f t="shared" si="330"/>
        <v>0</v>
      </c>
      <c r="DT495" s="23" t="s">
        <v>1578</v>
      </c>
      <c r="DU495" s="15">
        <f>IF(Table1[[#This Row],[Check 6 Status]]="Continued", Table1[[#This Row],[Check 6 Students Summer]], 0)</f>
        <v>0</v>
      </c>
      <c r="DV495" s="20">
        <f>Table1[[#This Row],[Check 6 Per Student Savings]]*DU495</f>
        <v>0</v>
      </c>
      <c r="DW495" s="15">
        <f>IF(Table1[[#This Row],[Check 6 Status]]="Continued", Table1[[#This Row],[Check 6 Students Fall]], 0)</f>
        <v>0</v>
      </c>
      <c r="DX495" s="20">
        <f>Table1[[#This Row],[Check 6 Per Student Savings]]*DW495</f>
        <v>0</v>
      </c>
      <c r="DY495" s="15">
        <f>IF(Table1[[#This Row],[Check 6 Status]]="Continued", Table1[[#This Row],[Check 6 Students Spring]], 0)</f>
        <v>0</v>
      </c>
      <c r="DZ495" s="20">
        <f>Table1[[#This Row],[Check 6 Per Student Savings]]*DY495</f>
        <v>0</v>
      </c>
      <c r="EA495" s="15">
        <f t="shared" si="331"/>
        <v>0</v>
      </c>
      <c r="EB495" s="20">
        <f t="shared" si="332"/>
        <v>0</v>
      </c>
      <c r="EC495"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495"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495" s="30">
        <f>Table1[[#This Row],[Grand Total Savings]]/Table1[[#This Row],[Total Award]]</f>
        <v>0</v>
      </c>
      <c r="EG495" s="20"/>
      <c r="EH495" s="20"/>
      <c r="EI495" s="13"/>
      <c r="EJ495" s="13"/>
      <c r="EK495" s="13"/>
      <c r="EL495" s="13"/>
      <c r="EX495" s="15"/>
      <c r="EY495" s="20"/>
      <c r="EZ495" s="15"/>
      <c r="FA495" s="15"/>
      <c r="FB495" s="13"/>
      <c r="FC495" s="13"/>
      <c r="FD495" s="13"/>
      <c r="FE495" s="13"/>
    </row>
    <row r="496" spans="1:161" ht="16.5" thickTop="1" thickBot="1" x14ac:dyDescent="0.3">
      <c r="A496" s="116" t="s">
        <v>1923</v>
      </c>
      <c r="B496" s="70" t="s">
        <v>1906</v>
      </c>
      <c r="C496" s="23" t="s">
        <v>1</v>
      </c>
      <c r="D496" s="13" t="s">
        <v>1907</v>
      </c>
      <c r="E496" t="s">
        <v>381</v>
      </c>
      <c r="F496" s="52">
        <v>2000</v>
      </c>
      <c r="G496" s="23" t="s">
        <v>1578</v>
      </c>
      <c r="H496" t="s">
        <v>1924</v>
      </c>
      <c r="I496" t="s">
        <v>1925</v>
      </c>
      <c r="J496" s="28" t="s">
        <v>214</v>
      </c>
      <c r="K496" s="28" t="s">
        <v>215</v>
      </c>
      <c r="L496" s="28" t="s">
        <v>216</v>
      </c>
      <c r="M496" s="13" t="s">
        <v>1795</v>
      </c>
      <c r="N496" s="13" t="s">
        <v>1795</v>
      </c>
      <c r="O496" s="13" t="s">
        <v>1795</v>
      </c>
      <c r="P496" s="131" t="s">
        <v>1926</v>
      </c>
      <c r="Q496" s="15" t="s">
        <v>1926</v>
      </c>
      <c r="R496" s="20"/>
      <c r="U496" s="15"/>
      <c r="V496" s="13" t="s">
        <v>1578</v>
      </c>
      <c r="W496" s="20"/>
      <c r="X496" s="20"/>
      <c r="Y496" s="20"/>
      <c r="Z496" s="20"/>
      <c r="AA496" s="15">
        <f t="shared" si="342"/>
        <v>0</v>
      </c>
      <c r="AB496" s="20"/>
      <c r="AC496" s="15"/>
      <c r="AD496" s="20">
        <f t="shared" si="345"/>
        <v>0</v>
      </c>
      <c r="AE496" s="15">
        <f>IF(Table1[[#This Row],[Sustainability Check 1 (2017-2018) Status]]="Continued", Table1[[#This Row],[Students Per Summer]], 0)</f>
        <v>0</v>
      </c>
      <c r="AF496" s="20">
        <f t="shared" si="346"/>
        <v>0</v>
      </c>
      <c r="AG496" s="15">
        <f>IF(Table1[[#This Row],[Sustainability Check 1 (2017-2018) Status]]="Continued", Table1[[#This Row],[Students Per Fall]], 0)</f>
        <v>0</v>
      </c>
      <c r="AH496" s="20">
        <f t="shared" si="347"/>
        <v>0</v>
      </c>
      <c r="AI496" s="15"/>
      <c r="AJ496" s="20">
        <f t="shared" si="348"/>
        <v>0</v>
      </c>
      <c r="AK496" s="15"/>
      <c r="AL496" s="20">
        <f t="shared" si="349"/>
        <v>0</v>
      </c>
      <c r="AM496" s="15"/>
      <c r="AN496" s="20"/>
      <c r="AO496" s="16"/>
      <c r="AP496" s="20"/>
      <c r="AQ496" s="16"/>
      <c r="AR496" s="20"/>
      <c r="AS496" s="16"/>
      <c r="AT496" s="20"/>
      <c r="AU496" s="16"/>
      <c r="AV496" s="20"/>
      <c r="AW496" s="16"/>
      <c r="AX496" s="20"/>
      <c r="AY496" s="16"/>
      <c r="AZ496" s="20"/>
      <c r="BA496" s="16"/>
      <c r="BD496" s="16"/>
      <c r="BG496" s="31">
        <f t="shared" si="343"/>
        <v>0</v>
      </c>
      <c r="BH496" s="20"/>
      <c r="BI496" s="20">
        <f>Table1[[#This Row],[Check 2 Students Total]]*Table1[[#This Row],[Summer 2018 Price Check]]</f>
        <v>0</v>
      </c>
      <c r="BJ496" s="16"/>
      <c r="BK496" s="20"/>
      <c r="BL496" s="16"/>
      <c r="BM496" s="20"/>
      <c r="BN496" s="15"/>
      <c r="BO496" s="20">
        <f>Table1[[#This Row],[Summer 2018 Price Check]]*Table1[[#This Row],[Spring 2019 Students]]</f>
        <v>0</v>
      </c>
      <c r="BP496" s="16">
        <f t="shared" si="319"/>
        <v>0</v>
      </c>
      <c r="BQ496" s="20">
        <f t="shared" si="320"/>
        <v>0</v>
      </c>
      <c r="BR496" s="20"/>
      <c r="BU496" s="15"/>
      <c r="BV496" s="15" t="str">
        <f t="shared" si="333"/>
        <v>?</v>
      </c>
      <c r="BW496" s="20"/>
      <c r="BX496" s="20" t="e">
        <f t="shared" si="344"/>
        <v>#VALUE!</v>
      </c>
      <c r="BY496" s="20"/>
      <c r="BZ496" s="15">
        <f>IF(Table1[[#This Row],[Check 3 Status]]="Continued", Table1[[#This Row],[Check 3 Students Summer]], 0)</f>
        <v>0</v>
      </c>
      <c r="CA496" s="20">
        <f>Table1[[#This Row],[Check 3 Per Student Savings]]*BZ496</f>
        <v>0</v>
      </c>
      <c r="CB496" s="15">
        <f>IF(Table1[[#This Row],[Check 3 Status]]="Continued", Table1[[#This Row],[Check 3 Students Fall]], 0)</f>
        <v>0</v>
      </c>
      <c r="CC496" s="20">
        <f>Table1[[#This Row],[Check 3 Per Student Savings]]*CB496</f>
        <v>0</v>
      </c>
      <c r="CD496" s="15">
        <f>IF(Table1[[#This Row],[Check 3 Status]]="Continued", Table1[[#This Row],[Check 3 Students Spring]], 0)</f>
        <v>0</v>
      </c>
      <c r="CE496" s="20">
        <f>Table1[[#This Row],[Check 3 Per Student Savings]]*CD496</f>
        <v>0</v>
      </c>
      <c r="CF496" s="15">
        <f t="shared" si="350"/>
        <v>0</v>
      </c>
      <c r="CG496" s="20">
        <f t="shared" si="351"/>
        <v>0</v>
      </c>
      <c r="CH496" s="20"/>
      <c r="CI496" s="15"/>
      <c r="CJ496" s="15"/>
      <c r="CK496" s="15"/>
      <c r="CL496" s="15">
        <f t="shared" si="321"/>
        <v>0</v>
      </c>
      <c r="CM496" s="20"/>
      <c r="CN496" s="20">
        <f t="shared" si="322"/>
        <v>0</v>
      </c>
      <c r="CO496" s="15">
        <f>IF(Table1[[#This Row],[Check 3 Status]]="Continued", Table1[[#This Row],[Check 3 Students Summer]], 0)</f>
        <v>0</v>
      </c>
      <c r="CP496" s="20">
        <f>Table1[[#This Row],[Check 4 Per Student Savings]]*CO496</f>
        <v>0</v>
      </c>
      <c r="CQ496" s="15">
        <f>IF(Table1[[#This Row],[Check 4 Status]]="Continued", Table1[[#This Row],[Check 4 Students Fall]], 0)</f>
        <v>0</v>
      </c>
      <c r="CR496" s="20">
        <f>Table1[[#This Row],[Check 4 Per Student Savings]]*CQ496</f>
        <v>0</v>
      </c>
      <c r="CS496" s="20"/>
      <c r="CT496" s="20">
        <f>Table1[[#This Row],[Check 4 Per Student Savings]]*CS496</f>
        <v>0</v>
      </c>
      <c r="CU496" s="89">
        <f t="shared" si="323"/>
        <v>0</v>
      </c>
      <c r="CV496" s="20">
        <f t="shared" si="324"/>
        <v>0</v>
      </c>
      <c r="CW496" s="20" t="s">
        <v>145</v>
      </c>
      <c r="CX496" s="15">
        <v>0</v>
      </c>
      <c r="CY496" s="15">
        <v>0</v>
      </c>
      <c r="CZ496" s="15">
        <v>0</v>
      </c>
      <c r="DA496" s="15">
        <f t="shared" si="325"/>
        <v>0</v>
      </c>
      <c r="DB496" s="20">
        <v>0</v>
      </c>
      <c r="DC496" s="20">
        <f t="shared" si="326"/>
        <v>0</v>
      </c>
      <c r="DD496" s="23" t="s">
        <v>1578</v>
      </c>
      <c r="DE496" s="15">
        <v>0</v>
      </c>
      <c r="DF496" s="20">
        <f>Table1[[#This Row],[Check 5 Per Student Savings]]*DE496</f>
        <v>0</v>
      </c>
      <c r="DG496" s="15">
        <f>IF(Table1[[#This Row],[Check 5 Status]]="Continued", Table1[[#This Row],[Check 5 Students Fall]], 0)</f>
        <v>0</v>
      </c>
      <c r="DH496" s="20">
        <f>Table1[[#This Row],[Check 5 Per Student Savings]]*DG496</f>
        <v>0</v>
      </c>
      <c r="DI496" s="15">
        <f>IF(Table1[[#This Row],[Check 5 Status]]="Continued", Table1[[#This Row],[Check 5 Students Spring]], 0)</f>
        <v>0</v>
      </c>
      <c r="DJ496" s="20">
        <f>Table1[[#This Row],[Check 5 Per Student Savings]]*DI496</f>
        <v>0</v>
      </c>
      <c r="DK496" s="15">
        <f t="shared" si="327"/>
        <v>0</v>
      </c>
      <c r="DL496" s="20">
        <f t="shared" si="328"/>
        <v>0</v>
      </c>
      <c r="DM496" s="20" t="s">
        <v>145</v>
      </c>
      <c r="DN496" s="15">
        <v>0</v>
      </c>
      <c r="DO496" s="15">
        <v>0</v>
      </c>
      <c r="DP496" s="15">
        <v>0</v>
      </c>
      <c r="DQ496" s="15">
        <f t="shared" si="329"/>
        <v>0</v>
      </c>
      <c r="DR496" s="20">
        <v>0</v>
      </c>
      <c r="DS496" s="20">
        <f t="shared" si="330"/>
        <v>0</v>
      </c>
      <c r="DT496" s="23" t="s">
        <v>1578</v>
      </c>
      <c r="DU496" s="15">
        <f>IF(Table1[[#This Row],[Check 6 Status]]="Continued", Table1[[#This Row],[Check 6 Students Summer]], 0)</f>
        <v>0</v>
      </c>
      <c r="DV496" s="20">
        <f>Table1[[#This Row],[Check 6 Per Student Savings]]*DU496</f>
        <v>0</v>
      </c>
      <c r="DW496" s="15">
        <f>IF(Table1[[#This Row],[Check 6 Status]]="Continued", Table1[[#This Row],[Check 6 Students Fall]], 0)</f>
        <v>0</v>
      </c>
      <c r="DX496" s="20">
        <f>Table1[[#This Row],[Check 6 Per Student Savings]]*DW496</f>
        <v>0</v>
      </c>
      <c r="DY496" s="15">
        <f>IF(Table1[[#This Row],[Check 6 Status]]="Continued", Table1[[#This Row],[Check 6 Students Spring]], 0)</f>
        <v>0</v>
      </c>
      <c r="DZ496" s="20">
        <f>Table1[[#This Row],[Check 6 Per Student Savings]]*DY496</f>
        <v>0</v>
      </c>
      <c r="EA496" s="15">
        <f t="shared" si="331"/>
        <v>0</v>
      </c>
      <c r="EB496" s="20">
        <f t="shared" si="332"/>
        <v>0</v>
      </c>
      <c r="EC496"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496"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496" s="30">
        <f>Table1[[#This Row],[Grand Total Savings]]/Table1[[#This Row],[Total Award]]</f>
        <v>0</v>
      </c>
      <c r="EG496" s="20"/>
      <c r="EH496" s="20"/>
      <c r="EI496" s="13"/>
      <c r="EJ496" s="13"/>
      <c r="EK496" s="13"/>
      <c r="EL496" s="13"/>
      <c r="EX496" s="15"/>
      <c r="EY496" s="20"/>
      <c r="EZ496" s="15"/>
      <c r="FA496" s="15"/>
      <c r="FB496" s="13"/>
      <c r="FC496" s="13"/>
      <c r="FD496" s="13"/>
      <c r="FE496" s="13"/>
    </row>
    <row r="497" spans="1:161" ht="16.5" thickTop="1" thickBot="1" x14ac:dyDescent="0.3">
      <c r="A497" s="116" t="s">
        <v>1927</v>
      </c>
      <c r="B497" s="70" t="s">
        <v>1906</v>
      </c>
      <c r="C497" s="23" t="s">
        <v>1</v>
      </c>
      <c r="D497" s="13" t="s">
        <v>1907</v>
      </c>
      <c r="E497" t="s">
        <v>183</v>
      </c>
      <c r="F497" s="52">
        <v>2000</v>
      </c>
      <c r="G497" s="23" t="s">
        <v>1578</v>
      </c>
      <c r="H497" t="s">
        <v>1928</v>
      </c>
      <c r="I497" t="s">
        <v>1929</v>
      </c>
      <c r="J497" s="28" t="s">
        <v>214</v>
      </c>
      <c r="K497" s="28" t="s">
        <v>215</v>
      </c>
      <c r="L497" s="28" t="s">
        <v>216</v>
      </c>
      <c r="M497" s="13" t="s">
        <v>1795</v>
      </c>
      <c r="N497" s="13" t="s">
        <v>1795</v>
      </c>
      <c r="O497" s="13" t="s">
        <v>1795</v>
      </c>
      <c r="P497" s="131">
        <v>28000</v>
      </c>
      <c r="Q497" s="15">
        <v>200</v>
      </c>
      <c r="R497" s="20"/>
      <c r="U497" s="15"/>
      <c r="V497" s="13" t="s">
        <v>1578</v>
      </c>
      <c r="W497" s="20"/>
      <c r="X497" s="20"/>
      <c r="Y497" s="20"/>
      <c r="Z497" s="20"/>
      <c r="AA497" s="15">
        <f t="shared" si="342"/>
        <v>0</v>
      </c>
      <c r="AB497" s="20"/>
      <c r="AC497" s="15"/>
      <c r="AD497" s="20">
        <f t="shared" si="345"/>
        <v>0</v>
      </c>
      <c r="AE497" s="15">
        <f>IF(Table1[[#This Row],[Sustainability Check 1 (2017-2018) Status]]="Continued", Table1[[#This Row],[Students Per Summer]], 0)</f>
        <v>0</v>
      </c>
      <c r="AF497" s="20">
        <f t="shared" si="346"/>
        <v>0</v>
      </c>
      <c r="AG497" s="15">
        <f>IF(Table1[[#This Row],[Sustainability Check 1 (2017-2018) Status]]="Continued", Table1[[#This Row],[Students Per Fall]], 0)</f>
        <v>0</v>
      </c>
      <c r="AH497" s="20">
        <f t="shared" si="347"/>
        <v>0</v>
      </c>
      <c r="AI497" s="15"/>
      <c r="AJ497" s="20">
        <f t="shared" si="348"/>
        <v>0</v>
      </c>
      <c r="AK497" s="15"/>
      <c r="AL497" s="20">
        <f t="shared" si="349"/>
        <v>0</v>
      </c>
      <c r="AM497" s="15"/>
      <c r="AN497" s="20"/>
      <c r="AO497" s="16"/>
      <c r="AP497" s="20"/>
      <c r="AQ497" s="16"/>
      <c r="AR497" s="20"/>
      <c r="AS497" s="16"/>
      <c r="AT497" s="20"/>
      <c r="AU497" s="16"/>
      <c r="AV497" s="20"/>
      <c r="AW497" s="16"/>
      <c r="AX497" s="20"/>
      <c r="AY497" s="16"/>
      <c r="AZ497" s="20"/>
      <c r="BA497" s="16"/>
      <c r="BD497" s="16"/>
      <c r="BG497" s="31">
        <f t="shared" si="343"/>
        <v>0</v>
      </c>
      <c r="BH497" s="20"/>
      <c r="BI497" s="20">
        <f>Table1[[#This Row],[Check 2 Students Total]]*Table1[[#This Row],[Summer 2018 Price Check]]</f>
        <v>0</v>
      </c>
      <c r="BJ497" s="16"/>
      <c r="BK497" s="20"/>
      <c r="BL497" s="16"/>
      <c r="BM497" s="20"/>
      <c r="BN497" s="15"/>
      <c r="BO497" s="20">
        <f>Table1[[#This Row],[Summer 2018 Price Check]]*Table1[[#This Row],[Spring 2019 Students]]</f>
        <v>0</v>
      </c>
      <c r="BP497" s="16">
        <f t="shared" si="319"/>
        <v>0</v>
      </c>
      <c r="BQ497" s="20">
        <f t="shared" si="320"/>
        <v>0</v>
      </c>
      <c r="BR497" s="20"/>
      <c r="BU497" s="15"/>
      <c r="BV497" s="15">
        <f t="shared" si="333"/>
        <v>200</v>
      </c>
      <c r="BW497" s="20"/>
      <c r="BX497" s="20">
        <f t="shared" si="344"/>
        <v>0</v>
      </c>
      <c r="BY497" s="20"/>
      <c r="BZ497" s="15">
        <f>IF(Table1[[#This Row],[Check 3 Status]]="Continued", Table1[[#This Row],[Check 3 Students Summer]], 0)</f>
        <v>0</v>
      </c>
      <c r="CA497" s="20">
        <f>Table1[[#This Row],[Check 3 Per Student Savings]]*BZ497</f>
        <v>0</v>
      </c>
      <c r="CB497" s="15">
        <f>IF(Table1[[#This Row],[Check 3 Status]]="Continued", Table1[[#This Row],[Check 3 Students Fall]], 0)</f>
        <v>0</v>
      </c>
      <c r="CC497" s="20">
        <f>Table1[[#This Row],[Check 3 Per Student Savings]]*CB497</f>
        <v>0</v>
      </c>
      <c r="CD497" s="15">
        <f>IF(Table1[[#This Row],[Check 3 Status]]="Continued", Table1[[#This Row],[Check 3 Students Spring]], 0)</f>
        <v>0</v>
      </c>
      <c r="CE497" s="20">
        <f>Table1[[#This Row],[Check 3 Per Student Savings]]*CD497</f>
        <v>0</v>
      </c>
      <c r="CF497" s="15">
        <f t="shared" si="350"/>
        <v>0</v>
      </c>
      <c r="CG497" s="20">
        <f t="shared" si="351"/>
        <v>0</v>
      </c>
      <c r="CH497" s="20"/>
      <c r="CI497" s="15"/>
      <c r="CJ497" s="15"/>
      <c r="CK497" s="15"/>
      <c r="CL497" s="15">
        <f t="shared" si="321"/>
        <v>0</v>
      </c>
      <c r="CM497" s="20"/>
      <c r="CN497" s="20">
        <f t="shared" si="322"/>
        <v>0</v>
      </c>
      <c r="CO497" s="15">
        <f>IF(Table1[[#This Row],[Check 3 Status]]="Continued", Table1[[#This Row],[Check 3 Students Summer]], 0)</f>
        <v>0</v>
      </c>
      <c r="CP497" s="20">
        <f>Table1[[#This Row],[Check 4 Per Student Savings]]*CO497</f>
        <v>0</v>
      </c>
      <c r="CQ497" s="15">
        <f>IF(Table1[[#This Row],[Check 4 Status]]="Continued", Table1[[#This Row],[Check 4 Students Fall]], 0)</f>
        <v>0</v>
      </c>
      <c r="CR497" s="20">
        <f>Table1[[#This Row],[Check 4 Per Student Savings]]*CQ497</f>
        <v>0</v>
      </c>
      <c r="CS497" s="20"/>
      <c r="CT497" s="20">
        <f>Table1[[#This Row],[Check 4 Per Student Savings]]*CS497</f>
        <v>0</v>
      </c>
      <c r="CU497" s="89">
        <f t="shared" si="323"/>
        <v>0</v>
      </c>
      <c r="CV497" s="20">
        <f t="shared" si="324"/>
        <v>0</v>
      </c>
      <c r="CW497" s="20" t="s">
        <v>145</v>
      </c>
      <c r="CX497" s="15">
        <v>0</v>
      </c>
      <c r="CY497" s="15">
        <v>0</v>
      </c>
      <c r="CZ497" s="15">
        <v>0</v>
      </c>
      <c r="DA497" s="15">
        <f t="shared" si="325"/>
        <v>0</v>
      </c>
      <c r="DB497" s="20">
        <v>0</v>
      </c>
      <c r="DC497" s="20">
        <f t="shared" si="326"/>
        <v>0</v>
      </c>
      <c r="DD497" s="23" t="s">
        <v>1578</v>
      </c>
      <c r="DE497" s="15">
        <v>0</v>
      </c>
      <c r="DF497" s="20">
        <f>Table1[[#This Row],[Check 5 Per Student Savings]]*DE497</f>
        <v>0</v>
      </c>
      <c r="DG497" s="15">
        <f>IF(Table1[[#This Row],[Check 5 Status]]="Continued", Table1[[#This Row],[Check 5 Students Fall]], 0)</f>
        <v>0</v>
      </c>
      <c r="DH497" s="20">
        <f>Table1[[#This Row],[Check 5 Per Student Savings]]*DG497</f>
        <v>0</v>
      </c>
      <c r="DI497" s="15">
        <f>IF(Table1[[#This Row],[Check 5 Status]]="Continued", Table1[[#This Row],[Check 5 Students Spring]], 0)</f>
        <v>0</v>
      </c>
      <c r="DJ497" s="20">
        <f>Table1[[#This Row],[Check 5 Per Student Savings]]*DI497</f>
        <v>0</v>
      </c>
      <c r="DK497" s="15">
        <f t="shared" si="327"/>
        <v>0</v>
      </c>
      <c r="DL497" s="20">
        <f t="shared" si="328"/>
        <v>0</v>
      </c>
      <c r="DM497" s="20" t="s">
        <v>145</v>
      </c>
      <c r="DN497" s="15">
        <v>0</v>
      </c>
      <c r="DO497" s="15">
        <v>0</v>
      </c>
      <c r="DP497" s="15">
        <v>0</v>
      </c>
      <c r="DQ497" s="15">
        <f t="shared" si="329"/>
        <v>0</v>
      </c>
      <c r="DR497" s="20">
        <v>0</v>
      </c>
      <c r="DS497" s="20">
        <f t="shared" si="330"/>
        <v>0</v>
      </c>
      <c r="DT497" s="23" t="s">
        <v>1578</v>
      </c>
      <c r="DU497" s="15">
        <f>IF(Table1[[#This Row],[Check 6 Status]]="Continued", Table1[[#This Row],[Check 6 Students Summer]], 0)</f>
        <v>0</v>
      </c>
      <c r="DV497" s="20">
        <f>Table1[[#This Row],[Check 6 Per Student Savings]]*DU497</f>
        <v>0</v>
      </c>
      <c r="DW497" s="15">
        <f>IF(Table1[[#This Row],[Check 6 Status]]="Continued", Table1[[#This Row],[Check 6 Students Fall]], 0)</f>
        <v>0</v>
      </c>
      <c r="DX497" s="20">
        <f>Table1[[#This Row],[Check 6 Per Student Savings]]*DW497</f>
        <v>0</v>
      </c>
      <c r="DY497" s="15">
        <f>IF(Table1[[#This Row],[Check 6 Status]]="Continued", Table1[[#This Row],[Check 6 Students Spring]], 0)</f>
        <v>0</v>
      </c>
      <c r="DZ497" s="20">
        <f>Table1[[#This Row],[Check 6 Per Student Savings]]*DY497</f>
        <v>0</v>
      </c>
      <c r="EA497" s="15">
        <f t="shared" si="331"/>
        <v>0</v>
      </c>
      <c r="EB497" s="20">
        <f t="shared" si="332"/>
        <v>0</v>
      </c>
      <c r="EC497"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497"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497" s="30">
        <f>Table1[[#This Row],[Grand Total Savings]]/Table1[[#This Row],[Total Award]]</f>
        <v>0</v>
      </c>
      <c r="EG497" s="20"/>
      <c r="EH497" s="20"/>
      <c r="EI497" s="13"/>
      <c r="EJ497" s="13"/>
      <c r="EK497" s="13"/>
      <c r="EL497" s="13"/>
      <c r="EX497" s="15"/>
      <c r="EY497" s="20"/>
      <c r="EZ497" s="15"/>
      <c r="FA497" s="15"/>
      <c r="FB497" s="13"/>
      <c r="FC497" s="13"/>
      <c r="FD497" s="13"/>
      <c r="FE497" s="13"/>
    </row>
    <row r="498" spans="1:161" ht="16.5" thickTop="1" thickBot="1" x14ac:dyDescent="0.3">
      <c r="A498" s="116" t="s">
        <v>1930</v>
      </c>
      <c r="B498" s="70" t="s">
        <v>1906</v>
      </c>
      <c r="C498" s="23" t="s">
        <v>1</v>
      </c>
      <c r="D498" s="13" t="s">
        <v>1907</v>
      </c>
      <c r="E498" t="s">
        <v>219</v>
      </c>
      <c r="F498" s="52">
        <v>2000</v>
      </c>
      <c r="G498" s="23" t="s">
        <v>1578</v>
      </c>
      <c r="H498" t="s">
        <v>1931</v>
      </c>
      <c r="I498" t="s">
        <v>1932</v>
      </c>
      <c r="J498" s="28" t="s">
        <v>214</v>
      </c>
      <c r="K498" s="28" t="s">
        <v>215</v>
      </c>
      <c r="L498" s="28" t="s">
        <v>216</v>
      </c>
      <c r="M498" s="13" t="s">
        <v>1795</v>
      </c>
      <c r="N498" s="13" t="s">
        <v>1795</v>
      </c>
      <c r="O498" s="13" t="s">
        <v>1795</v>
      </c>
      <c r="P498" s="20">
        <v>24000</v>
      </c>
      <c r="Q498" s="15">
        <v>200</v>
      </c>
      <c r="R498" s="20"/>
      <c r="U498" s="15"/>
      <c r="V498" s="13" t="s">
        <v>1578</v>
      </c>
      <c r="W498" s="20"/>
      <c r="X498" s="20"/>
      <c r="Y498" s="20"/>
      <c r="Z498" s="20"/>
      <c r="AA498" s="15">
        <f t="shared" si="342"/>
        <v>0</v>
      </c>
      <c r="AB498" s="20"/>
      <c r="AC498" s="15"/>
      <c r="AD498" s="20">
        <f t="shared" si="345"/>
        <v>0</v>
      </c>
      <c r="AE498" s="15">
        <f>IF(Table1[[#This Row],[Sustainability Check 1 (2017-2018) Status]]="Continued", Table1[[#This Row],[Students Per Summer]], 0)</f>
        <v>0</v>
      </c>
      <c r="AF498" s="20">
        <f t="shared" si="346"/>
        <v>0</v>
      </c>
      <c r="AG498" s="15">
        <f>IF(Table1[[#This Row],[Sustainability Check 1 (2017-2018) Status]]="Continued", Table1[[#This Row],[Students Per Fall]], 0)</f>
        <v>0</v>
      </c>
      <c r="AH498" s="20">
        <f t="shared" si="347"/>
        <v>0</v>
      </c>
      <c r="AI498" s="15"/>
      <c r="AJ498" s="20">
        <f t="shared" si="348"/>
        <v>0</v>
      </c>
      <c r="AK498" s="15"/>
      <c r="AL498" s="20">
        <f t="shared" si="349"/>
        <v>0</v>
      </c>
      <c r="AM498" s="15"/>
      <c r="AN498" s="20"/>
      <c r="AO498" s="16"/>
      <c r="AP498" s="20"/>
      <c r="AQ498" s="16"/>
      <c r="AR498" s="20"/>
      <c r="AS498" s="16"/>
      <c r="AT498" s="20"/>
      <c r="AU498" s="16"/>
      <c r="AV498" s="20"/>
      <c r="AW498" s="16"/>
      <c r="AX498" s="20"/>
      <c r="AY498" s="16"/>
      <c r="AZ498" s="20"/>
      <c r="BA498" s="16"/>
      <c r="BD498" s="16"/>
      <c r="BG498" s="31">
        <f t="shared" si="343"/>
        <v>0</v>
      </c>
      <c r="BH498" s="20"/>
      <c r="BI498" s="20">
        <f>Table1[[#This Row],[Check 2 Students Total]]*Table1[[#This Row],[Summer 2018 Price Check]]</f>
        <v>0</v>
      </c>
      <c r="BJ498" s="16"/>
      <c r="BK498" s="20"/>
      <c r="BL498" s="16"/>
      <c r="BM498" s="20"/>
      <c r="BN498" s="15"/>
      <c r="BO498" s="20">
        <f>Table1[[#This Row],[Summer 2018 Price Check]]*Table1[[#This Row],[Spring 2019 Students]]</f>
        <v>0</v>
      </c>
      <c r="BP498" s="16">
        <f t="shared" si="319"/>
        <v>0</v>
      </c>
      <c r="BQ498" s="20">
        <f t="shared" si="320"/>
        <v>0</v>
      </c>
      <c r="BR498" s="20"/>
      <c r="BU498" s="15"/>
      <c r="BV498" s="15">
        <f t="shared" si="333"/>
        <v>200</v>
      </c>
      <c r="BW498" s="20"/>
      <c r="BX498" s="20">
        <f t="shared" si="344"/>
        <v>0</v>
      </c>
      <c r="BY498" s="20"/>
      <c r="BZ498" s="15">
        <f>IF(Table1[[#This Row],[Check 3 Status]]="Continued", Table1[[#This Row],[Check 3 Students Summer]], 0)</f>
        <v>0</v>
      </c>
      <c r="CA498" s="20">
        <f>Table1[[#This Row],[Check 3 Per Student Savings]]*BZ498</f>
        <v>0</v>
      </c>
      <c r="CB498" s="15">
        <f>IF(Table1[[#This Row],[Check 3 Status]]="Continued", Table1[[#This Row],[Check 3 Students Fall]], 0)</f>
        <v>0</v>
      </c>
      <c r="CC498" s="20">
        <f>Table1[[#This Row],[Check 3 Per Student Savings]]*CB498</f>
        <v>0</v>
      </c>
      <c r="CD498" s="15">
        <f>IF(Table1[[#This Row],[Check 3 Status]]="Continued", Table1[[#This Row],[Check 3 Students Spring]], 0)</f>
        <v>0</v>
      </c>
      <c r="CE498" s="20">
        <f>Table1[[#This Row],[Check 3 Per Student Savings]]*CD498</f>
        <v>0</v>
      </c>
      <c r="CF498" s="15">
        <f t="shared" si="350"/>
        <v>0</v>
      </c>
      <c r="CG498" s="20">
        <f t="shared" si="351"/>
        <v>0</v>
      </c>
      <c r="CH498" s="20"/>
      <c r="CI498" s="15"/>
      <c r="CJ498" s="15"/>
      <c r="CK498" s="15"/>
      <c r="CL498" s="15">
        <f t="shared" si="321"/>
        <v>0</v>
      </c>
      <c r="CM498" s="20"/>
      <c r="CN498" s="20">
        <f t="shared" si="322"/>
        <v>0</v>
      </c>
      <c r="CO498" s="15">
        <f>IF(Table1[[#This Row],[Check 3 Status]]="Continued", Table1[[#This Row],[Check 3 Students Summer]], 0)</f>
        <v>0</v>
      </c>
      <c r="CP498" s="20">
        <f>Table1[[#This Row],[Check 4 Per Student Savings]]*CO498</f>
        <v>0</v>
      </c>
      <c r="CQ498" s="15">
        <f>IF(Table1[[#This Row],[Check 4 Status]]="Continued", Table1[[#This Row],[Check 4 Students Fall]], 0)</f>
        <v>0</v>
      </c>
      <c r="CR498" s="20">
        <f>Table1[[#This Row],[Check 4 Per Student Savings]]*CQ498</f>
        <v>0</v>
      </c>
      <c r="CS498" s="20"/>
      <c r="CT498" s="20">
        <f>Table1[[#This Row],[Check 4 Per Student Savings]]*CS498</f>
        <v>0</v>
      </c>
      <c r="CU498" s="89">
        <f t="shared" si="323"/>
        <v>0</v>
      </c>
      <c r="CV498" s="20">
        <f t="shared" si="324"/>
        <v>0</v>
      </c>
      <c r="CW498" s="20" t="s">
        <v>145</v>
      </c>
      <c r="CX498" s="15">
        <v>0</v>
      </c>
      <c r="CY498" s="15">
        <v>0</v>
      </c>
      <c r="CZ498" s="15">
        <v>0</v>
      </c>
      <c r="DA498" s="15">
        <f t="shared" si="325"/>
        <v>0</v>
      </c>
      <c r="DB498" s="20">
        <v>0</v>
      </c>
      <c r="DC498" s="20">
        <f t="shared" si="326"/>
        <v>0</v>
      </c>
      <c r="DD498" s="23" t="s">
        <v>1578</v>
      </c>
      <c r="DE498" s="15">
        <v>0</v>
      </c>
      <c r="DF498" s="20">
        <f>Table1[[#This Row],[Check 5 Per Student Savings]]*DE498</f>
        <v>0</v>
      </c>
      <c r="DG498" s="15">
        <f>IF(Table1[[#This Row],[Check 5 Status]]="Continued", Table1[[#This Row],[Check 5 Students Fall]], 0)</f>
        <v>0</v>
      </c>
      <c r="DH498" s="20">
        <f>Table1[[#This Row],[Check 5 Per Student Savings]]*DG498</f>
        <v>0</v>
      </c>
      <c r="DI498" s="15">
        <f>IF(Table1[[#This Row],[Check 5 Status]]="Continued", Table1[[#This Row],[Check 5 Students Spring]], 0)</f>
        <v>0</v>
      </c>
      <c r="DJ498" s="20">
        <f>Table1[[#This Row],[Check 5 Per Student Savings]]*DI498</f>
        <v>0</v>
      </c>
      <c r="DK498" s="15">
        <f t="shared" si="327"/>
        <v>0</v>
      </c>
      <c r="DL498" s="20">
        <f t="shared" si="328"/>
        <v>0</v>
      </c>
      <c r="DM498" s="20" t="s">
        <v>145</v>
      </c>
      <c r="DN498" s="15">
        <v>0</v>
      </c>
      <c r="DO498" s="15">
        <v>0</v>
      </c>
      <c r="DP498" s="15">
        <v>0</v>
      </c>
      <c r="DQ498" s="15">
        <f t="shared" si="329"/>
        <v>0</v>
      </c>
      <c r="DR498" s="20">
        <v>0</v>
      </c>
      <c r="DS498" s="20">
        <f t="shared" si="330"/>
        <v>0</v>
      </c>
      <c r="DT498" s="23" t="s">
        <v>1578</v>
      </c>
      <c r="DU498" s="15">
        <f>IF(Table1[[#This Row],[Check 6 Status]]="Continued", Table1[[#This Row],[Check 6 Students Summer]], 0)</f>
        <v>0</v>
      </c>
      <c r="DV498" s="20">
        <f>Table1[[#This Row],[Check 6 Per Student Savings]]*DU498</f>
        <v>0</v>
      </c>
      <c r="DW498" s="15">
        <f>IF(Table1[[#This Row],[Check 6 Status]]="Continued", Table1[[#This Row],[Check 6 Students Fall]], 0)</f>
        <v>0</v>
      </c>
      <c r="DX498" s="20">
        <f>Table1[[#This Row],[Check 6 Per Student Savings]]*DW498</f>
        <v>0</v>
      </c>
      <c r="DY498" s="15">
        <f>IF(Table1[[#This Row],[Check 6 Status]]="Continued", Table1[[#This Row],[Check 6 Students Spring]], 0)</f>
        <v>0</v>
      </c>
      <c r="DZ498" s="20">
        <f>Table1[[#This Row],[Check 6 Per Student Savings]]*DY498</f>
        <v>0</v>
      </c>
      <c r="EA498" s="15">
        <f t="shared" si="331"/>
        <v>0</v>
      </c>
      <c r="EB498" s="20">
        <f t="shared" si="332"/>
        <v>0</v>
      </c>
      <c r="EC498"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498"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498" s="30">
        <f>Table1[[#This Row],[Grand Total Savings]]/Table1[[#This Row],[Total Award]]</f>
        <v>0</v>
      </c>
      <c r="EG498" s="20"/>
      <c r="EH498" s="20"/>
      <c r="EI498" s="13"/>
      <c r="EJ498" s="13"/>
      <c r="EK498" s="13"/>
      <c r="EL498" s="13"/>
      <c r="EX498" s="15"/>
      <c r="EY498" s="20"/>
      <c r="EZ498" s="15"/>
      <c r="FA498" s="15"/>
      <c r="FB498" s="13"/>
      <c r="FC498" s="13"/>
      <c r="FD498" s="13"/>
      <c r="FE498" s="13"/>
    </row>
    <row r="499" spans="1:161" ht="16.5" thickTop="1" thickBot="1" x14ac:dyDescent="0.3">
      <c r="A499" s="116" t="s">
        <v>1933</v>
      </c>
      <c r="B499" s="70" t="s">
        <v>1906</v>
      </c>
      <c r="C499" s="23" t="s">
        <v>1</v>
      </c>
      <c r="D499" s="13" t="s">
        <v>1907</v>
      </c>
      <c r="E499" t="s">
        <v>534</v>
      </c>
      <c r="F499" s="52">
        <v>2000</v>
      </c>
      <c r="G499" s="23" t="s">
        <v>1578</v>
      </c>
      <c r="H499" t="s">
        <v>1934</v>
      </c>
      <c r="I499" t="s">
        <v>1587</v>
      </c>
      <c r="J499" s="28" t="s">
        <v>214</v>
      </c>
      <c r="K499" s="28" t="s">
        <v>215</v>
      </c>
      <c r="L499" s="28" t="s">
        <v>216</v>
      </c>
      <c r="M499" s="13" t="s">
        <v>1795</v>
      </c>
      <c r="N499" s="13" t="s">
        <v>1795</v>
      </c>
      <c r="O499" s="13" t="s">
        <v>1795</v>
      </c>
      <c r="P499" s="20" t="s">
        <v>1926</v>
      </c>
      <c r="Q499" s="15">
        <v>40</v>
      </c>
      <c r="R499" s="20"/>
      <c r="U499" s="15"/>
      <c r="V499" s="13" t="s">
        <v>1578</v>
      </c>
      <c r="W499" s="20"/>
      <c r="X499" s="20"/>
      <c r="Y499" s="20"/>
      <c r="Z499" s="20"/>
      <c r="AA499" s="15">
        <f t="shared" si="342"/>
        <v>0</v>
      </c>
      <c r="AB499" s="20"/>
      <c r="AC499" s="15"/>
      <c r="AD499" s="20">
        <f t="shared" si="345"/>
        <v>0</v>
      </c>
      <c r="AE499" s="15">
        <f>IF(Table1[[#This Row],[Sustainability Check 1 (2017-2018) Status]]="Continued", Table1[[#This Row],[Students Per Summer]], 0)</f>
        <v>0</v>
      </c>
      <c r="AF499" s="20">
        <f t="shared" si="346"/>
        <v>0</v>
      </c>
      <c r="AG499" s="15">
        <f>IF(Table1[[#This Row],[Sustainability Check 1 (2017-2018) Status]]="Continued", Table1[[#This Row],[Students Per Fall]], 0)</f>
        <v>0</v>
      </c>
      <c r="AH499" s="20">
        <f t="shared" si="347"/>
        <v>0</v>
      </c>
      <c r="AI499" s="15"/>
      <c r="AJ499" s="20">
        <f t="shared" si="348"/>
        <v>0</v>
      </c>
      <c r="AK499" s="15"/>
      <c r="AL499" s="20">
        <f t="shared" si="349"/>
        <v>0</v>
      </c>
      <c r="AM499" s="15"/>
      <c r="AN499" s="20"/>
      <c r="AO499" s="16"/>
      <c r="AP499" s="20"/>
      <c r="AQ499" s="16"/>
      <c r="AR499" s="20"/>
      <c r="AS499" s="16"/>
      <c r="AT499" s="20"/>
      <c r="AU499" s="16"/>
      <c r="AV499" s="20"/>
      <c r="AW499" s="16"/>
      <c r="AX499" s="20"/>
      <c r="AY499" s="16"/>
      <c r="AZ499" s="20"/>
      <c r="BA499" s="16"/>
      <c r="BD499" s="16"/>
      <c r="BG499" s="31">
        <f t="shared" si="343"/>
        <v>0</v>
      </c>
      <c r="BH499" s="20"/>
      <c r="BI499" s="20">
        <f>Table1[[#This Row],[Check 2 Students Total]]*Table1[[#This Row],[Summer 2018 Price Check]]</f>
        <v>0</v>
      </c>
      <c r="BJ499" s="16"/>
      <c r="BK499" s="20"/>
      <c r="BL499" s="16"/>
      <c r="BM499" s="20"/>
      <c r="BN499" s="15"/>
      <c r="BO499" s="20">
        <f>Table1[[#This Row],[Summer 2018 Price Check]]*Table1[[#This Row],[Spring 2019 Students]]</f>
        <v>0</v>
      </c>
      <c r="BP499" s="16">
        <f t="shared" si="319"/>
        <v>0</v>
      </c>
      <c r="BQ499" s="20">
        <f t="shared" si="320"/>
        <v>0</v>
      </c>
      <c r="BR499" s="20"/>
      <c r="BU499" s="15"/>
      <c r="BV499" s="15">
        <f t="shared" si="333"/>
        <v>40</v>
      </c>
      <c r="BW499" s="20"/>
      <c r="BX499" s="20">
        <f t="shared" si="344"/>
        <v>0</v>
      </c>
      <c r="BY499" s="20"/>
      <c r="BZ499" s="15">
        <f>IF(Table1[[#This Row],[Check 3 Status]]="Continued", Table1[[#This Row],[Check 3 Students Summer]], 0)</f>
        <v>0</v>
      </c>
      <c r="CA499" s="20">
        <f>Table1[[#This Row],[Check 3 Per Student Savings]]*BZ499</f>
        <v>0</v>
      </c>
      <c r="CB499" s="15">
        <f>IF(Table1[[#This Row],[Check 3 Status]]="Continued", Table1[[#This Row],[Check 3 Students Fall]], 0)</f>
        <v>0</v>
      </c>
      <c r="CC499" s="20">
        <f>Table1[[#This Row],[Check 3 Per Student Savings]]*CB499</f>
        <v>0</v>
      </c>
      <c r="CD499" s="15">
        <f>IF(Table1[[#This Row],[Check 3 Status]]="Continued", Table1[[#This Row],[Check 3 Students Spring]], 0)</f>
        <v>0</v>
      </c>
      <c r="CE499" s="20">
        <f>Table1[[#This Row],[Check 3 Per Student Savings]]*CD499</f>
        <v>0</v>
      </c>
      <c r="CF499" s="15">
        <f t="shared" si="350"/>
        <v>0</v>
      </c>
      <c r="CG499" s="20">
        <f t="shared" si="351"/>
        <v>0</v>
      </c>
      <c r="CH499" s="20"/>
      <c r="CI499" s="15"/>
      <c r="CJ499" s="15"/>
      <c r="CK499" s="15"/>
      <c r="CL499" s="15">
        <f t="shared" si="321"/>
        <v>0</v>
      </c>
      <c r="CM499" s="20"/>
      <c r="CN499" s="20">
        <f t="shared" si="322"/>
        <v>0</v>
      </c>
      <c r="CO499" s="15">
        <f>IF(Table1[[#This Row],[Check 3 Status]]="Continued", Table1[[#This Row],[Check 3 Students Summer]], 0)</f>
        <v>0</v>
      </c>
      <c r="CP499" s="20">
        <f>Table1[[#This Row],[Check 4 Per Student Savings]]*CO499</f>
        <v>0</v>
      </c>
      <c r="CQ499" s="15">
        <f>IF(Table1[[#This Row],[Check 4 Status]]="Continued", Table1[[#This Row],[Check 4 Students Fall]], 0)</f>
        <v>0</v>
      </c>
      <c r="CR499" s="20">
        <f>Table1[[#This Row],[Check 4 Per Student Savings]]*CQ499</f>
        <v>0</v>
      </c>
      <c r="CS499" s="20"/>
      <c r="CT499" s="20">
        <f>Table1[[#This Row],[Check 4 Per Student Savings]]*CS499</f>
        <v>0</v>
      </c>
      <c r="CU499" s="89">
        <f t="shared" si="323"/>
        <v>0</v>
      </c>
      <c r="CV499" s="20">
        <f t="shared" si="324"/>
        <v>0</v>
      </c>
      <c r="CW499" s="20" t="s">
        <v>145</v>
      </c>
      <c r="CX499" s="15">
        <v>0</v>
      </c>
      <c r="CY499" s="15">
        <v>0</v>
      </c>
      <c r="CZ499" s="15">
        <v>0</v>
      </c>
      <c r="DA499" s="15">
        <f t="shared" si="325"/>
        <v>0</v>
      </c>
      <c r="DB499" s="20">
        <v>0</v>
      </c>
      <c r="DC499" s="20">
        <f t="shared" si="326"/>
        <v>0</v>
      </c>
      <c r="DD499" s="23" t="s">
        <v>1578</v>
      </c>
      <c r="DE499" s="15">
        <v>0</v>
      </c>
      <c r="DF499" s="20">
        <f>Table1[[#This Row],[Check 5 Per Student Savings]]*DE499</f>
        <v>0</v>
      </c>
      <c r="DG499" s="15">
        <f>IF(Table1[[#This Row],[Check 5 Status]]="Continued", Table1[[#This Row],[Check 5 Students Fall]], 0)</f>
        <v>0</v>
      </c>
      <c r="DH499" s="20">
        <f>Table1[[#This Row],[Check 5 Per Student Savings]]*DG499</f>
        <v>0</v>
      </c>
      <c r="DI499" s="15">
        <f>IF(Table1[[#This Row],[Check 5 Status]]="Continued", Table1[[#This Row],[Check 5 Students Spring]], 0)</f>
        <v>0</v>
      </c>
      <c r="DJ499" s="20">
        <f>Table1[[#This Row],[Check 5 Per Student Savings]]*DI499</f>
        <v>0</v>
      </c>
      <c r="DK499" s="15">
        <f t="shared" si="327"/>
        <v>0</v>
      </c>
      <c r="DL499" s="20">
        <f t="shared" si="328"/>
        <v>0</v>
      </c>
      <c r="DM499" s="20" t="s">
        <v>145</v>
      </c>
      <c r="DN499" s="15">
        <v>0</v>
      </c>
      <c r="DO499" s="15">
        <v>0</v>
      </c>
      <c r="DP499" s="15">
        <v>0</v>
      </c>
      <c r="DQ499" s="15">
        <f t="shared" si="329"/>
        <v>0</v>
      </c>
      <c r="DR499" s="20">
        <v>0</v>
      </c>
      <c r="DS499" s="20">
        <f t="shared" si="330"/>
        <v>0</v>
      </c>
      <c r="DT499" s="23" t="s">
        <v>1578</v>
      </c>
      <c r="DU499" s="15">
        <f>IF(Table1[[#This Row],[Check 6 Status]]="Continued", Table1[[#This Row],[Check 6 Students Summer]], 0)</f>
        <v>0</v>
      </c>
      <c r="DV499" s="20">
        <f>Table1[[#This Row],[Check 6 Per Student Savings]]*DU499</f>
        <v>0</v>
      </c>
      <c r="DW499" s="15">
        <f>IF(Table1[[#This Row],[Check 6 Status]]="Continued", Table1[[#This Row],[Check 6 Students Fall]], 0)</f>
        <v>0</v>
      </c>
      <c r="DX499" s="20">
        <f>Table1[[#This Row],[Check 6 Per Student Savings]]*DW499</f>
        <v>0</v>
      </c>
      <c r="DY499" s="15">
        <f>IF(Table1[[#This Row],[Check 6 Status]]="Continued", Table1[[#This Row],[Check 6 Students Spring]], 0)</f>
        <v>0</v>
      </c>
      <c r="DZ499" s="20">
        <f>Table1[[#This Row],[Check 6 Per Student Savings]]*DY499</f>
        <v>0</v>
      </c>
      <c r="EA499" s="15">
        <f t="shared" si="331"/>
        <v>0</v>
      </c>
      <c r="EB499" s="20">
        <f t="shared" si="332"/>
        <v>0</v>
      </c>
      <c r="EC499"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499"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499" s="30">
        <f>Table1[[#This Row],[Grand Total Savings]]/Table1[[#This Row],[Total Award]]</f>
        <v>0</v>
      </c>
      <c r="EG499" s="20"/>
      <c r="EH499" s="20"/>
      <c r="EI499" s="13"/>
      <c r="EJ499" s="13"/>
      <c r="EK499" s="13"/>
      <c r="EL499" s="13"/>
      <c r="EX499" s="15"/>
      <c r="EY499" s="20"/>
      <c r="EZ499" s="15"/>
      <c r="FA499" s="15"/>
      <c r="FB499" s="13"/>
      <c r="FC499" s="13"/>
      <c r="FD499" s="13"/>
      <c r="FE499" s="13"/>
    </row>
    <row r="500" spans="1:161" ht="16.5" thickTop="1" thickBot="1" x14ac:dyDescent="0.3">
      <c r="A500" s="116">
        <v>592</v>
      </c>
      <c r="B500" s="70" t="s">
        <v>1479</v>
      </c>
      <c r="C500" s="23" t="s">
        <v>1999</v>
      </c>
      <c r="D500" s="71" t="s">
        <v>134</v>
      </c>
      <c r="E500" s="13" t="s">
        <v>219</v>
      </c>
      <c r="F500" s="122">
        <v>12880</v>
      </c>
      <c r="G500" s="23" t="s">
        <v>1706</v>
      </c>
      <c r="H500" s="28" t="s">
        <v>2000</v>
      </c>
      <c r="I500" s="28" t="s">
        <v>2001</v>
      </c>
      <c r="J500" s="28"/>
      <c r="K500" s="28" t="s">
        <v>2002</v>
      </c>
      <c r="L500" s="28"/>
      <c r="M500" s="13" t="s">
        <v>1795</v>
      </c>
      <c r="N500" s="13" t="s">
        <v>1795</v>
      </c>
      <c r="O500" s="13" t="s">
        <v>1795</v>
      </c>
      <c r="P500" s="20">
        <v>41250</v>
      </c>
      <c r="Q500" s="15">
        <v>345</v>
      </c>
      <c r="R500" s="20">
        <v>115</v>
      </c>
      <c r="S500" s="15">
        <v>45</v>
      </c>
      <c r="T500" s="15">
        <v>160</v>
      </c>
      <c r="U500" s="15">
        <v>140</v>
      </c>
      <c r="V500" s="23" t="s">
        <v>1706</v>
      </c>
      <c r="W500" s="20"/>
      <c r="X500" s="20"/>
      <c r="Y500" s="20"/>
      <c r="Z500" s="20" t="s">
        <v>145</v>
      </c>
      <c r="AA500" s="15">
        <v>0</v>
      </c>
      <c r="AB500" s="15">
        <v>0</v>
      </c>
      <c r="AC500" s="15">
        <v>0</v>
      </c>
      <c r="AD500" s="20">
        <f t="shared" si="345"/>
        <v>0</v>
      </c>
      <c r="AE500" s="15">
        <v>0</v>
      </c>
      <c r="AF500" s="15">
        <v>0</v>
      </c>
      <c r="AG500" s="15">
        <v>0</v>
      </c>
      <c r="AH500" s="15">
        <v>0</v>
      </c>
      <c r="AI500" s="15">
        <v>0</v>
      </c>
      <c r="AJ500" s="20">
        <f t="shared" si="348"/>
        <v>0</v>
      </c>
      <c r="AK500" s="15">
        <v>0</v>
      </c>
      <c r="AL500" s="20">
        <f t="shared" si="349"/>
        <v>0</v>
      </c>
      <c r="AM500" s="15">
        <v>0</v>
      </c>
      <c r="AN500" s="15">
        <v>0</v>
      </c>
      <c r="AO500" s="15">
        <v>0</v>
      </c>
      <c r="AP500" s="15">
        <v>0</v>
      </c>
      <c r="AQ500" s="15">
        <v>0</v>
      </c>
      <c r="AR500" s="15">
        <v>0</v>
      </c>
      <c r="AS500" s="15">
        <v>0</v>
      </c>
      <c r="AT500" s="15">
        <v>0</v>
      </c>
      <c r="AU500" s="15">
        <v>0</v>
      </c>
      <c r="AV500" s="15">
        <v>0</v>
      </c>
      <c r="AW500" s="15">
        <v>0</v>
      </c>
      <c r="AX500" s="15">
        <v>0</v>
      </c>
      <c r="AY500" s="15">
        <v>0</v>
      </c>
      <c r="AZ500" s="15">
        <v>0</v>
      </c>
      <c r="BA500" s="15">
        <v>0</v>
      </c>
      <c r="BB500" s="15">
        <v>0</v>
      </c>
      <c r="BC500" s="20" t="s">
        <v>145</v>
      </c>
      <c r="BD500" s="15">
        <v>0</v>
      </c>
      <c r="BE500" s="15">
        <v>0</v>
      </c>
      <c r="BF500" s="15">
        <v>0</v>
      </c>
      <c r="BG500" s="15">
        <v>0</v>
      </c>
      <c r="BH500" s="15">
        <v>0</v>
      </c>
      <c r="BI500" s="20">
        <f>Table1[[#This Row],[Check 2 Students Total]]*Table1[[#This Row],[Summer 2018 Price Check]]</f>
        <v>0</v>
      </c>
      <c r="BJ500" s="15">
        <v>0</v>
      </c>
      <c r="BK500" s="15">
        <v>0</v>
      </c>
      <c r="BL500" s="15">
        <v>0</v>
      </c>
      <c r="BM500" s="15">
        <v>0</v>
      </c>
      <c r="BN500" s="15">
        <v>0</v>
      </c>
      <c r="BO500" s="20">
        <f>Table1[[#This Row],[Summer 2018 Price Check]]*Table1[[#This Row],[Spring 2019 Students]]</f>
        <v>0</v>
      </c>
      <c r="BP500" s="16">
        <f t="shared" si="319"/>
        <v>0</v>
      </c>
      <c r="BQ500" s="20">
        <f t="shared" si="320"/>
        <v>0</v>
      </c>
      <c r="BR500" s="20" t="s">
        <v>145</v>
      </c>
      <c r="BS500" s="15">
        <v>0</v>
      </c>
      <c r="BT500" s="15">
        <v>0</v>
      </c>
      <c r="BU500" s="15">
        <v>0</v>
      </c>
      <c r="BV500" s="15">
        <v>0</v>
      </c>
      <c r="BW500" s="15">
        <v>0</v>
      </c>
      <c r="BX500" s="20">
        <f t="shared" si="344"/>
        <v>0</v>
      </c>
      <c r="BY500" s="20"/>
      <c r="BZ500" s="15">
        <f>IF(Table1[[#This Row],[Check 3 Status]]="Continued", Table1[[#This Row],[Check 3 Students Summer]], 0)</f>
        <v>0</v>
      </c>
      <c r="CA500" s="20">
        <f>Table1[[#This Row],[Check 3 Per Student Savings]]*BZ500</f>
        <v>0</v>
      </c>
      <c r="CB500" s="15">
        <f>IF(Table1[[#This Row],[Check 3 Status]]="Continued", Table1[[#This Row],[Check 3 Students Fall]], 0)</f>
        <v>0</v>
      </c>
      <c r="CC500" s="20">
        <f>Table1[[#This Row],[Check 3 Per Student Savings]]*CB500</f>
        <v>0</v>
      </c>
      <c r="CD500" s="15">
        <f>IF(Table1[[#This Row],[Check 3 Status]]="Continued", Table1[[#This Row],[Check 3 Students Spring]], 0)</f>
        <v>0</v>
      </c>
      <c r="CE500" s="20">
        <f>Table1[[#This Row],[Check 3 Per Student Savings]]*CD500</f>
        <v>0</v>
      </c>
      <c r="CF500" s="15">
        <f t="shared" si="350"/>
        <v>0</v>
      </c>
      <c r="CG500" s="20">
        <f t="shared" si="351"/>
        <v>0</v>
      </c>
      <c r="CH500" s="20" t="s">
        <v>145</v>
      </c>
      <c r="CI500" s="15">
        <f t="shared" ref="CI500:CI523" si="352">CC500+CE500+CG500</f>
        <v>0</v>
      </c>
      <c r="CJ500" s="15">
        <v>0</v>
      </c>
      <c r="CK500" s="15">
        <f t="shared" ref="CK500:CK523" si="353">CE500+CG500+CI500</f>
        <v>0</v>
      </c>
      <c r="CL500" s="15">
        <f t="shared" si="321"/>
        <v>0</v>
      </c>
      <c r="CM500" s="15">
        <v>0</v>
      </c>
      <c r="CN500" s="20">
        <f t="shared" si="322"/>
        <v>0</v>
      </c>
      <c r="CO500" s="15">
        <f>IF(Table1[[#This Row],[Check 3 Status]]="Continued", Table1[[#This Row],[Check 3 Students Summer]], 0)</f>
        <v>0</v>
      </c>
      <c r="CP500" s="20">
        <f>Table1[[#This Row],[Check 4 Per Student Savings]]*CO500</f>
        <v>0</v>
      </c>
      <c r="CQ500" s="15">
        <f>IF(Table1[[#This Row],[Check 4 Status]]="Continued", Table1[[#This Row],[Check 4 Students Fall]], 0)</f>
        <v>0</v>
      </c>
      <c r="CR500" s="20">
        <f>Table1[[#This Row],[Check 4 Per Student Savings]]*CQ500</f>
        <v>0</v>
      </c>
      <c r="CS500" s="15">
        <v>0</v>
      </c>
      <c r="CT500" s="20">
        <f>Table1[[#This Row],[Check 4 Per Student Savings]]*CS500</f>
        <v>0</v>
      </c>
      <c r="CU500" s="89">
        <f t="shared" si="323"/>
        <v>0</v>
      </c>
      <c r="CV500" s="20">
        <f t="shared" si="324"/>
        <v>0</v>
      </c>
      <c r="CW500" s="20" t="s">
        <v>145</v>
      </c>
      <c r="CX500" s="15">
        <v>45</v>
      </c>
      <c r="CY500" s="15">
        <v>160</v>
      </c>
      <c r="CZ500" s="15">
        <v>140</v>
      </c>
      <c r="DA500" s="15">
        <f t="shared" si="325"/>
        <v>345</v>
      </c>
      <c r="DB500" s="20">
        <v>115</v>
      </c>
      <c r="DC500" s="20">
        <f t="shared" si="326"/>
        <v>39675</v>
      </c>
      <c r="DD500" s="23" t="s">
        <v>1706</v>
      </c>
      <c r="DE500" s="15">
        <v>0</v>
      </c>
      <c r="DF500" s="15">
        <v>0</v>
      </c>
      <c r="DG500" s="15">
        <v>0</v>
      </c>
      <c r="DH500" s="15">
        <v>0</v>
      </c>
      <c r="DI500" s="15">
        <v>0</v>
      </c>
      <c r="DJ500" s="15">
        <v>0</v>
      </c>
      <c r="DK500" s="15">
        <f t="shared" si="327"/>
        <v>0</v>
      </c>
      <c r="DL500" s="20">
        <f t="shared" si="328"/>
        <v>0</v>
      </c>
      <c r="DM500" s="20" t="s">
        <v>145</v>
      </c>
      <c r="DN500" s="15">
        <v>45</v>
      </c>
      <c r="DO500" s="15">
        <v>160</v>
      </c>
      <c r="DP500" s="15">
        <v>140</v>
      </c>
      <c r="DQ500" s="15">
        <f t="shared" si="329"/>
        <v>345</v>
      </c>
      <c r="DR500" s="20">
        <v>115</v>
      </c>
      <c r="DS500" s="20">
        <f t="shared" si="330"/>
        <v>39675</v>
      </c>
      <c r="DT500" s="23" t="s">
        <v>1706</v>
      </c>
      <c r="DU500" s="15">
        <v>0</v>
      </c>
      <c r="DV500" s="20">
        <f>Table1[[#This Row],[Check 6 Per Student Savings]]*DU500</f>
        <v>0</v>
      </c>
      <c r="DW500" s="15">
        <f>IF(Table1[[#This Row],[Check 6 Status]]="Continued", Table1[[#This Row],[Check 6 Students Fall]], 0)</f>
        <v>160</v>
      </c>
      <c r="DX500" s="20">
        <f>Table1[[#This Row],[Check 6 Per Student Savings]]*DW500</f>
        <v>18400</v>
      </c>
      <c r="DY500" s="15">
        <f>IF(Table1[[#This Row],[Check 6 Status]]="Continued", Table1[[#This Row],[Check 6 Students Spring]], 0)</f>
        <v>140</v>
      </c>
      <c r="DZ500" s="20">
        <f>Table1[[#This Row],[Check 6 Per Student Savings]]*DY500</f>
        <v>16100</v>
      </c>
      <c r="EA500" s="15">
        <f t="shared" si="331"/>
        <v>300</v>
      </c>
      <c r="EB500" s="20">
        <f t="shared" si="332"/>
        <v>34500</v>
      </c>
      <c r="EC500"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300</v>
      </c>
      <c r="ED500"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34500</v>
      </c>
      <c r="EE500" s="30">
        <f>Table1[[#This Row],[Grand Total Savings]]/Table1[[#This Row],[Total Award]]</f>
        <v>2.6785714285714284</v>
      </c>
      <c r="EF500" s="59"/>
      <c r="EG500" s="20"/>
      <c r="EH500" s="16"/>
      <c r="EJ500" s="20"/>
      <c r="EK500" s="13"/>
      <c r="EL500" s="13"/>
      <c r="EZ500" s="15"/>
      <c r="FA500" s="20"/>
      <c r="FC500" s="15"/>
      <c r="FD500" s="13"/>
      <c r="FE500" s="13"/>
    </row>
    <row r="501" spans="1:161" ht="16.5" thickTop="1" thickBot="1" x14ac:dyDescent="0.3">
      <c r="A501" s="116">
        <v>593</v>
      </c>
      <c r="B501" s="70" t="s">
        <v>1479</v>
      </c>
      <c r="C501" s="23" t="s">
        <v>1999</v>
      </c>
      <c r="D501" s="71" t="s">
        <v>134</v>
      </c>
      <c r="E501" s="36" t="s">
        <v>544</v>
      </c>
      <c r="F501" s="122">
        <v>10000</v>
      </c>
      <c r="G501" s="23" t="s">
        <v>1706</v>
      </c>
      <c r="H501" s="28" t="s">
        <v>2003</v>
      </c>
      <c r="I501" s="28" t="s">
        <v>2004</v>
      </c>
      <c r="J501" s="28"/>
      <c r="K501" s="28" t="s">
        <v>2005</v>
      </c>
      <c r="L501" s="28"/>
      <c r="M501" s="13" t="s">
        <v>1795</v>
      </c>
      <c r="N501" s="13" t="s">
        <v>1795</v>
      </c>
      <c r="O501" s="13" t="s">
        <v>1795</v>
      </c>
      <c r="P501" s="20">
        <v>20000</v>
      </c>
      <c r="Q501" s="15">
        <v>160</v>
      </c>
      <c r="R501" s="20">
        <v>125</v>
      </c>
      <c r="S501" s="15">
        <v>0</v>
      </c>
      <c r="T501" s="15">
        <v>80</v>
      </c>
      <c r="U501" s="15">
        <v>80</v>
      </c>
      <c r="V501" s="23" t="s">
        <v>1706</v>
      </c>
      <c r="W501" s="20"/>
      <c r="X501" s="20"/>
      <c r="Y501" s="20"/>
      <c r="Z501" s="20" t="s">
        <v>145</v>
      </c>
      <c r="AA501" s="15">
        <v>0</v>
      </c>
      <c r="AB501" s="15">
        <v>0</v>
      </c>
      <c r="AC501" s="15">
        <v>0</v>
      </c>
      <c r="AD501" s="20">
        <f t="shared" si="345"/>
        <v>0</v>
      </c>
      <c r="AE501" s="15">
        <v>0</v>
      </c>
      <c r="AF501" s="15">
        <v>0</v>
      </c>
      <c r="AG501" s="15">
        <v>0</v>
      </c>
      <c r="AH501" s="15">
        <v>0</v>
      </c>
      <c r="AI501" s="15">
        <v>0</v>
      </c>
      <c r="AJ501" s="20">
        <f t="shared" si="348"/>
        <v>0</v>
      </c>
      <c r="AK501" s="15">
        <v>0</v>
      </c>
      <c r="AL501" s="20">
        <f t="shared" si="349"/>
        <v>0</v>
      </c>
      <c r="AM501" s="15">
        <v>0</v>
      </c>
      <c r="AN501" s="15">
        <v>0</v>
      </c>
      <c r="AO501" s="15">
        <v>0</v>
      </c>
      <c r="AP501" s="15">
        <v>0</v>
      </c>
      <c r="AQ501" s="15">
        <v>0</v>
      </c>
      <c r="AR501" s="15">
        <v>0</v>
      </c>
      <c r="AS501" s="15">
        <v>0</v>
      </c>
      <c r="AT501" s="15">
        <v>0</v>
      </c>
      <c r="AU501" s="15">
        <v>0</v>
      </c>
      <c r="AV501" s="15">
        <v>0</v>
      </c>
      <c r="AW501" s="15">
        <v>0</v>
      </c>
      <c r="AX501" s="15">
        <v>0</v>
      </c>
      <c r="AY501" s="15">
        <v>0</v>
      </c>
      <c r="AZ501" s="15">
        <v>0</v>
      </c>
      <c r="BA501" s="15">
        <v>0</v>
      </c>
      <c r="BB501" s="15">
        <v>0</v>
      </c>
      <c r="BC501" s="20" t="s">
        <v>145</v>
      </c>
      <c r="BD501" s="15">
        <v>0</v>
      </c>
      <c r="BE501" s="15">
        <v>0</v>
      </c>
      <c r="BF501" s="15">
        <v>0</v>
      </c>
      <c r="BG501" s="15">
        <v>0</v>
      </c>
      <c r="BH501" s="15">
        <v>0</v>
      </c>
      <c r="BI501" s="20">
        <f>Table1[[#This Row],[Check 2 Students Total]]*Table1[[#This Row],[Summer 2018 Price Check]]</f>
        <v>0</v>
      </c>
      <c r="BJ501" s="15">
        <v>0</v>
      </c>
      <c r="BK501" s="15">
        <v>0</v>
      </c>
      <c r="BL501" s="15">
        <v>0</v>
      </c>
      <c r="BM501" s="15">
        <v>0</v>
      </c>
      <c r="BN501" s="15">
        <v>0</v>
      </c>
      <c r="BO501" s="20">
        <f>Table1[[#This Row],[Summer 2018 Price Check]]*Table1[[#This Row],[Spring 2019 Students]]</f>
        <v>0</v>
      </c>
      <c r="BP501" s="16">
        <f t="shared" si="319"/>
        <v>0</v>
      </c>
      <c r="BQ501" s="20">
        <f t="shared" si="320"/>
        <v>0</v>
      </c>
      <c r="BR501" s="20" t="s">
        <v>145</v>
      </c>
      <c r="BS501" s="15">
        <v>0</v>
      </c>
      <c r="BT501" s="15">
        <v>0</v>
      </c>
      <c r="BU501" s="15">
        <v>0</v>
      </c>
      <c r="BV501" s="15">
        <v>0</v>
      </c>
      <c r="BW501" s="15">
        <v>0</v>
      </c>
      <c r="BX501" s="20">
        <f t="shared" si="344"/>
        <v>0</v>
      </c>
      <c r="BY501" s="20"/>
      <c r="BZ501" s="15">
        <f>IF(Table1[[#This Row],[Check 3 Status]]="Continued", Table1[[#This Row],[Check 3 Students Summer]], 0)</f>
        <v>0</v>
      </c>
      <c r="CA501" s="20">
        <f>Table1[[#This Row],[Check 3 Per Student Savings]]*BZ501</f>
        <v>0</v>
      </c>
      <c r="CB501" s="15">
        <f>IF(Table1[[#This Row],[Check 3 Status]]="Continued", Table1[[#This Row],[Check 3 Students Fall]], 0)</f>
        <v>0</v>
      </c>
      <c r="CC501" s="20">
        <f>Table1[[#This Row],[Check 3 Per Student Savings]]*CB501</f>
        <v>0</v>
      </c>
      <c r="CD501" s="15">
        <f>IF(Table1[[#This Row],[Check 3 Status]]="Continued", Table1[[#This Row],[Check 3 Students Spring]], 0)</f>
        <v>0</v>
      </c>
      <c r="CE501" s="20">
        <f>Table1[[#This Row],[Check 3 Per Student Savings]]*CD501</f>
        <v>0</v>
      </c>
      <c r="CF501" s="15">
        <f t="shared" si="350"/>
        <v>0</v>
      </c>
      <c r="CG501" s="20">
        <f t="shared" si="351"/>
        <v>0</v>
      </c>
      <c r="CH501" s="20" t="s">
        <v>145</v>
      </c>
      <c r="CI501" s="15">
        <f t="shared" si="352"/>
        <v>0</v>
      </c>
      <c r="CJ501" s="15">
        <v>0</v>
      </c>
      <c r="CK501" s="15">
        <f t="shared" si="353"/>
        <v>0</v>
      </c>
      <c r="CL501" s="15">
        <f t="shared" si="321"/>
        <v>0</v>
      </c>
      <c r="CM501" s="15">
        <v>0</v>
      </c>
      <c r="CN501" s="20">
        <f t="shared" si="322"/>
        <v>0</v>
      </c>
      <c r="CO501" s="15">
        <f>IF(Table1[[#This Row],[Check 3 Status]]="Continued", Table1[[#This Row],[Check 3 Students Summer]], 0)</f>
        <v>0</v>
      </c>
      <c r="CP501" s="20">
        <f>Table1[[#This Row],[Check 4 Per Student Savings]]*CO501</f>
        <v>0</v>
      </c>
      <c r="CQ501" s="15">
        <f>IF(Table1[[#This Row],[Check 4 Status]]="Continued", Table1[[#This Row],[Check 4 Students Fall]], 0)</f>
        <v>0</v>
      </c>
      <c r="CR501" s="20">
        <f>Table1[[#This Row],[Check 4 Per Student Savings]]*CQ501</f>
        <v>0</v>
      </c>
      <c r="CS501" s="15">
        <v>0</v>
      </c>
      <c r="CT501" s="20">
        <f>Table1[[#This Row],[Check 4 Per Student Savings]]*CS501</f>
        <v>0</v>
      </c>
      <c r="CU501" s="89">
        <f t="shared" si="323"/>
        <v>0</v>
      </c>
      <c r="CV501" s="20">
        <f t="shared" si="324"/>
        <v>0</v>
      </c>
      <c r="CW501" s="20" t="s">
        <v>145</v>
      </c>
      <c r="CX501" s="15">
        <v>0</v>
      </c>
      <c r="CY501" s="15">
        <v>80</v>
      </c>
      <c r="CZ501" s="15">
        <v>80</v>
      </c>
      <c r="DA501" s="15">
        <f t="shared" si="325"/>
        <v>160</v>
      </c>
      <c r="DB501" s="20">
        <v>125</v>
      </c>
      <c r="DC501" s="20">
        <f t="shared" si="326"/>
        <v>20000</v>
      </c>
      <c r="DD501" s="23" t="s">
        <v>1706</v>
      </c>
      <c r="DE501" s="15">
        <v>0</v>
      </c>
      <c r="DF501" s="15">
        <v>0</v>
      </c>
      <c r="DG501" s="15">
        <v>0</v>
      </c>
      <c r="DH501" s="15">
        <v>0</v>
      </c>
      <c r="DI501" s="15">
        <v>0</v>
      </c>
      <c r="DJ501" s="15">
        <v>0</v>
      </c>
      <c r="DK501" s="15">
        <f t="shared" si="327"/>
        <v>0</v>
      </c>
      <c r="DL501" s="20">
        <f t="shared" si="328"/>
        <v>0</v>
      </c>
      <c r="DM501" s="20" t="s">
        <v>145</v>
      </c>
      <c r="DN501" s="15">
        <v>0</v>
      </c>
      <c r="DO501" s="15">
        <v>80</v>
      </c>
      <c r="DP501" s="15">
        <v>80</v>
      </c>
      <c r="DQ501" s="15">
        <f t="shared" si="329"/>
        <v>160</v>
      </c>
      <c r="DR501" s="20">
        <v>125</v>
      </c>
      <c r="DS501" s="20">
        <f t="shared" si="330"/>
        <v>20000</v>
      </c>
      <c r="DT501" s="23" t="s">
        <v>1706</v>
      </c>
      <c r="DU501" s="15">
        <v>0</v>
      </c>
      <c r="DV501" s="20">
        <f>Table1[[#This Row],[Check 6 Per Student Savings]]*DU501</f>
        <v>0</v>
      </c>
      <c r="DW501" s="15">
        <f>IF(Table1[[#This Row],[Check 6 Status]]="Continued", Table1[[#This Row],[Check 6 Students Fall]], 0)</f>
        <v>80</v>
      </c>
      <c r="DX501" s="20">
        <f>Table1[[#This Row],[Check 6 Per Student Savings]]*DW501</f>
        <v>10000</v>
      </c>
      <c r="DY501" s="15">
        <f>IF(Table1[[#This Row],[Check 6 Status]]="Continued", Table1[[#This Row],[Check 6 Students Spring]], 0)</f>
        <v>80</v>
      </c>
      <c r="DZ501" s="20">
        <f>Table1[[#This Row],[Check 6 Per Student Savings]]*DY501</f>
        <v>10000</v>
      </c>
      <c r="EA501" s="15">
        <f t="shared" si="331"/>
        <v>160</v>
      </c>
      <c r="EB501" s="20">
        <f t="shared" si="332"/>
        <v>20000</v>
      </c>
      <c r="EC501"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160</v>
      </c>
      <c r="ED501"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20000</v>
      </c>
      <c r="EE501" s="30">
        <f>Table1[[#This Row],[Grand Total Savings]]/Table1[[#This Row],[Total Award]]</f>
        <v>2</v>
      </c>
      <c r="EF501" s="20"/>
      <c r="EH501" s="20"/>
      <c r="EJ501" s="13"/>
      <c r="EK501" s="13"/>
      <c r="EL501" s="13"/>
      <c r="EY501" s="15"/>
      <c r="EZ501" s="20"/>
      <c r="FA501" s="15"/>
      <c r="FC501" s="13"/>
      <c r="FD501" s="13"/>
      <c r="FE501" s="13"/>
    </row>
    <row r="502" spans="1:161" ht="16.5" thickTop="1" thickBot="1" x14ac:dyDescent="0.3">
      <c r="A502" s="116">
        <v>594</v>
      </c>
      <c r="B502" s="70" t="s">
        <v>1479</v>
      </c>
      <c r="C502" s="23" t="s">
        <v>1999</v>
      </c>
      <c r="D502" s="71" t="s">
        <v>134</v>
      </c>
      <c r="E502" s="36" t="s">
        <v>279</v>
      </c>
      <c r="F502" s="122">
        <v>13764</v>
      </c>
      <c r="G502" s="23" t="s">
        <v>1706</v>
      </c>
      <c r="H502" s="28" t="s">
        <v>2006</v>
      </c>
      <c r="I502" s="28" t="s">
        <v>2007</v>
      </c>
      <c r="J502" s="28"/>
      <c r="K502" s="28" t="s">
        <v>2008</v>
      </c>
      <c r="L502" s="28"/>
      <c r="M502" s="13" t="s">
        <v>1795</v>
      </c>
      <c r="N502" s="13" t="s">
        <v>1795</v>
      </c>
      <c r="O502" s="13" t="s">
        <v>1795</v>
      </c>
      <c r="P502" s="20">
        <v>10944</v>
      </c>
      <c r="Q502" s="15">
        <v>120</v>
      </c>
      <c r="R502" s="20">
        <v>91.199999999999989</v>
      </c>
      <c r="S502" s="15">
        <v>0</v>
      </c>
      <c r="T502" s="15">
        <v>60</v>
      </c>
      <c r="U502" s="15">
        <v>60</v>
      </c>
      <c r="V502" s="23" t="s">
        <v>1706</v>
      </c>
      <c r="W502" s="20"/>
      <c r="X502" s="20"/>
      <c r="Y502" s="20"/>
      <c r="Z502" s="20" t="s">
        <v>145</v>
      </c>
      <c r="AA502" s="15">
        <v>0</v>
      </c>
      <c r="AB502" s="15">
        <v>0</v>
      </c>
      <c r="AC502" s="15">
        <v>0</v>
      </c>
      <c r="AD502" s="20">
        <f t="shared" si="345"/>
        <v>0</v>
      </c>
      <c r="AE502" s="15">
        <v>0</v>
      </c>
      <c r="AF502" s="15">
        <v>0</v>
      </c>
      <c r="AG502" s="15">
        <v>0</v>
      </c>
      <c r="AH502" s="15">
        <v>0</v>
      </c>
      <c r="AI502" s="15">
        <v>0</v>
      </c>
      <c r="AJ502" s="20">
        <f t="shared" si="348"/>
        <v>0</v>
      </c>
      <c r="AK502" s="15">
        <v>0</v>
      </c>
      <c r="AL502" s="20">
        <f t="shared" si="349"/>
        <v>0</v>
      </c>
      <c r="AM502" s="15">
        <v>0</v>
      </c>
      <c r="AN502" s="15">
        <v>0</v>
      </c>
      <c r="AO502" s="15">
        <v>0</v>
      </c>
      <c r="AP502" s="15">
        <v>0</v>
      </c>
      <c r="AQ502" s="15">
        <v>0</v>
      </c>
      <c r="AR502" s="15">
        <v>0</v>
      </c>
      <c r="AS502" s="15">
        <v>0</v>
      </c>
      <c r="AT502" s="15">
        <v>0</v>
      </c>
      <c r="AU502" s="15">
        <v>0</v>
      </c>
      <c r="AV502" s="15">
        <v>0</v>
      </c>
      <c r="AW502" s="15">
        <v>0</v>
      </c>
      <c r="AX502" s="15">
        <v>0</v>
      </c>
      <c r="AY502" s="15">
        <v>0</v>
      </c>
      <c r="AZ502" s="15">
        <v>0</v>
      </c>
      <c r="BA502" s="15">
        <v>0</v>
      </c>
      <c r="BB502" s="15">
        <v>0</v>
      </c>
      <c r="BC502" s="20" t="s">
        <v>145</v>
      </c>
      <c r="BD502" s="15">
        <v>0</v>
      </c>
      <c r="BE502" s="15">
        <v>0</v>
      </c>
      <c r="BF502" s="15">
        <v>0</v>
      </c>
      <c r="BG502" s="15">
        <v>0</v>
      </c>
      <c r="BH502" s="15">
        <v>0</v>
      </c>
      <c r="BI502" s="20">
        <f>Table1[[#This Row],[Check 2 Students Total]]*Table1[[#This Row],[Summer 2018 Price Check]]</f>
        <v>0</v>
      </c>
      <c r="BJ502" s="15">
        <v>0</v>
      </c>
      <c r="BK502" s="15">
        <v>0</v>
      </c>
      <c r="BL502" s="15">
        <v>0</v>
      </c>
      <c r="BM502" s="15">
        <v>0</v>
      </c>
      <c r="BN502" s="15">
        <v>0</v>
      </c>
      <c r="BO502" s="20">
        <f>Table1[[#This Row],[Summer 2018 Price Check]]*Table1[[#This Row],[Spring 2019 Students]]</f>
        <v>0</v>
      </c>
      <c r="BP502" s="16">
        <f t="shared" si="319"/>
        <v>0</v>
      </c>
      <c r="BQ502" s="20">
        <f t="shared" si="320"/>
        <v>0</v>
      </c>
      <c r="BR502" s="20" t="s">
        <v>145</v>
      </c>
      <c r="BS502" s="15">
        <v>0</v>
      </c>
      <c r="BT502" s="15">
        <v>0</v>
      </c>
      <c r="BU502" s="15">
        <v>0</v>
      </c>
      <c r="BV502" s="15">
        <v>0</v>
      </c>
      <c r="BW502" s="15">
        <v>0</v>
      </c>
      <c r="BX502" s="20">
        <f t="shared" si="344"/>
        <v>0</v>
      </c>
      <c r="BY502" s="20"/>
      <c r="BZ502" s="15">
        <f>IF(Table1[[#This Row],[Check 3 Status]]="Continued", Table1[[#This Row],[Check 3 Students Summer]], 0)</f>
        <v>0</v>
      </c>
      <c r="CA502" s="20">
        <f>Table1[[#This Row],[Check 3 Per Student Savings]]*BZ502</f>
        <v>0</v>
      </c>
      <c r="CB502" s="15">
        <f>IF(Table1[[#This Row],[Check 3 Status]]="Continued", Table1[[#This Row],[Check 3 Students Fall]], 0)</f>
        <v>0</v>
      </c>
      <c r="CC502" s="20">
        <f>Table1[[#This Row],[Check 3 Per Student Savings]]*CB502</f>
        <v>0</v>
      </c>
      <c r="CD502" s="15">
        <f>IF(Table1[[#This Row],[Check 3 Status]]="Continued", Table1[[#This Row],[Check 3 Students Spring]], 0)</f>
        <v>0</v>
      </c>
      <c r="CE502" s="20">
        <f>Table1[[#This Row],[Check 3 Per Student Savings]]*CD502</f>
        <v>0</v>
      </c>
      <c r="CF502" s="15">
        <f t="shared" si="350"/>
        <v>0</v>
      </c>
      <c r="CG502" s="20">
        <f t="shared" si="351"/>
        <v>0</v>
      </c>
      <c r="CH502" s="20" t="s">
        <v>145</v>
      </c>
      <c r="CI502" s="15">
        <f t="shared" si="352"/>
        <v>0</v>
      </c>
      <c r="CJ502" s="15">
        <v>0</v>
      </c>
      <c r="CK502" s="15">
        <f t="shared" si="353"/>
        <v>0</v>
      </c>
      <c r="CL502" s="15">
        <f t="shared" si="321"/>
        <v>0</v>
      </c>
      <c r="CM502" s="15">
        <v>0</v>
      </c>
      <c r="CN502" s="20">
        <f t="shared" si="322"/>
        <v>0</v>
      </c>
      <c r="CO502" s="15">
        <f>IF(Table1[[#This Row],[Check 3 Status]]="Continued", Table1[[#This Row],[Check 3 Students Summer]], 0)</f>
        <v>0</v>
      </c>
      <c r="CP502" s="20">
        <f>Table1[[#This Row],[Check 4 Per Student Savings]]*CO502</f>
        <v>0</v>
      </c>
      <c r="CQ502" s="15">
        <f>IF(Table1[[#This Row],[Check 4 Status]]="Continued", Table1[[#This Row],[Check 4 Students Fall]], 0)</f>
        <v>0</v>
      </c>
      <c r="CR502" s="20">
        <f>Table1[[#This Row],[Check 4 Per Student Savings]]*CQ502</f>
        <v>0</v>
      </c>
      <c r="CS502" s="15">
        <v>0</v>
      </c>
      <c r="CT502" s="20">
        <f>Table1[[#This Row],[Check 4 Per Student Savings]]*CS502</f>
        <v>0</v>
      </c>
      <c r="CU502" s="89">
        <f t="shared" si="323"/>
        <v>0</v>
      </c>
      <c r="CV502" s="20">
        <f t="shared" si="324"/>
        <v>0</v>
      </c>
      <c r="CW502" s="20" t="s">
        <v>145</v>
      </c>
      <c r="CX502" s="15">
        <v>0</v>
      </c>
      <c r="CY502" s="15">
        <v>60</v>
      </c>
      <c r="CZ502" s="15">
        <v>60</v>
      </c>
      <c r="DA502" s="15">
        <f t="shared" si="325"/>
        <v>120</v>
      </c>
      <c r="DB502" s="20">
        <v>91.199999999999989</v>
      </c>
      <c r="DC502" s="20">
        <f t="shared" si="326"/>
        <v>10943.999999999998</v>
      </c>
      <c r="DD502" s="23" t="s">
        <v>1706</v>
      </c>
      <c r="DE502" s="15">
        <v>0</v>
      </c>
      <c r="DF502" s="15">
        <v>0</v>
      </c>
      <c r="DG502" s="15">
        <v>0</v>
      </c>
      <c r="DH502" s="15">
        <v>0</v>
      </c>
      <c r="DI502" s="15">
        <v>0</v>
      </c>
      <c r="DJ502" s="15">
        <v>0</v>
      </c>
      <c r="DK502" s="15">
        <f t="shared" si="327"/>
        <v>0</v>
      </c>
      <c r="DL502" s="20">
        <f t="shared" si="328"/>
        <v>0</v>
      </c>
      <c r="DM502" s="20" t="s">
        <v>145</v>
      </c>
      <c r="DN502" s="15">
        <v>0</v>
      </c>
      <c r="DO502" s="15">
        <v>60</v>
      </c>
      <c r="DP502" s="15">
        <v>60</v>
      </c>
      <c r="DQ502" s="15">
        <f t="shared" si="329"/>
        <v>120</v>
      </c>
      <c r="DR502" s="20">
        <v>91.199999999999989</v>
      </c>
      <c r="DS502" s="20">
        <f t="shared" si="330"/>
        <v>10943.999999999998</v>
      </c>
      <c r="DT502" s="23" t="s">
        <v>1706</v>
      </c>
      <c r="DU502" s="15">
        <v>0</v>
      </c>
      <c r="DV502" s="20">
        <f>Table1[[#This Row],[Check 6 Per Student Savings]]*DU502</f>
        <v>0</v>
      </c>
      <c r="DW502" s="15">
        <f>IF(Table1[[#This Row],[Check 6 Status]]="Continued", Table1[[#This Row],[Check 6 Students Fall]], 0)</f>
        <v>60</v>
      </c>
      <c r="DX502" s="20">
        <f>Table1[[#This Row],[Check 6 Per Student Savings]]*DW502</f>
        <v>5471.9999999999991</v>
      </c>
      <c r="DY502" s="15">
        <f>IF(Table1[[#This Row],[Check 6 Status]]="Continued", Table1[[#This Row],[Check 6 Students Spring]], 0)</f>
        <v>60</v>
      </c>
      <c r="DZ502" s="20">
        <f>Table1[[#This Row],[Check 6 Per Student Savings]]*DY502</f>
        <v>5471.9999999999991</v>
      </c>
      <c r="EA502" s="15">
        <f t="shared" si="331"/>
        <v>120</v>
      </c>
      <c r="EB502" s="20">
        <f t="shared" si="332"/>
        <v>10943.999999999998</v>
      </c>
      <c r="EC502"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120</v>
      </c>
      <c r="ED502"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10943.999999999998</v>
      </c>
      <c r="EE502" s="30">
        <f>Table1[[#This Row],[Grand Total Savings]]/Table1[[#This Row],[Total Award]]</f>
        <v>0.79511769834350465</v>
      </c>
      <c r="EF502" s="20"/>
      <c r="EH502" s="20"/>
      <c r="EJ502" s="13"/>
      <c r="EK502" s="13"/>
      <c r="EL502" s="13"/>
      <c r="EY502" s="15"/>
      <c r="EZ502" s="20"/>
      <c r="FA502" s="15"/>
      <c r="FC502" s="13"/>
      <c r="FD502" s="13"/>
      <c r="FE502" s="13"/>
    </row>
    <row r="503" spans="1:161" ht="16.5" thickTop="1" thickBot="1" x14ac:dyDescent="0.3">
      <c r="A503" s="116">
        <v>597</v>
      </c>
      <c r="B503" s="70" t="s">
        <v>1479</v>
      </c>
      <c r="C503" s="23" t="s">
        <v>1999</v>
      </c>
      <c r="D503" s="71" t="s">
        <v>134</v>
      </c>
      <c r="E503" s="36" t="s">
        <v>219</v>
      </c>
      <c r="F503" s="52">
        <v>30000</v>
      </c>
      <c r="G503" s="115" t="s">
        <v>2009</v>
      </c>
      <c r="H503" s="28" t="s">
        <v>1554</v>
      </c>
      <c r="I503" s="28" t="s">
        <v>1339</v>
      </c>
      <c r="J503" s="28"/>
      <c r="K503" s="28" t="s">
        <v>1341</v>
      </c>
      <c r="L503" s="28"/>
      <c r="M503" s="13" t="s">
        <v>1795</v>
      </c>
      <c r="N503" s="13" t="s">
        <v>1795</v>
      </c>
      <c r="O503" s="13" t="s">
        <v>1795</v>
      </c>
      <c r="P503" s="20">
        <v>30240</v>
      </c>
      <c r="Q503" s="15">
        <v>672</v>
      </c>
      <c r="R503" s="20">
        <v>45</v>
      </c>
      <c r="S503" s="15">
        <v>96</v>
      </c>
      <c r="T503" s="15">
        <v>288</v>
      </c>
      <c r="U503" s="15">
        <v>288</v>
      </c>
      <c r="V503" s="23" t="s">
        <v>1706</v>
      </c>
      <c r="W503" s="20"/>
      <c r="X503" s="20"/>
      <c r="Y503" s="20"/>
      <c r="Z503" s="20" t="s">
        <v>145</v>
      </c>
      <c r="AA503" s="15">
        <v>0</v>
      </c>
      <c r="AB503" s="15">
        <v>0</v>
      </c>
      <c r="AC503" s="15">
        <v>0</v>
      </c>
      <c r="AD503" s="20">
        <f t="shared" si="345"/>
        <v>0</v>
      </c>
      <c r="AE503" s="15">
        <v>0</v>
      </c>
      <c r="AF503" s="15">
        <v>0</v>
      </c>
      <c r="AG503" s="15">
        <v>0</v>
      </c>
      <c r="AH503" s="15">
        <v>0</v>
      </c>
      <c r="AI503" s="15">
        <v>0</v>
      </c>
      <c r="AJ503" s="20">
        <f t="shared" si="348"/>
        <v>0</v>
      </c>
      <c r="AK503" s="15">
        <v>0</v>
      </c>
      <c r="AL503" s="20">
        <f t="shared" si="349"/>
        <v>0</v>
      </c>
      <c r="AM503" s="15">
        <v>0</v>
      </c>
      <c r="AN503" s="15">
        <v>0</v>
      </c>
      <c r="AO503" s="15">
        <v>0</v>
      </c>
      <c r="AP503" s="15">
        <v>0</v>
      </c>
      <c r="AQ503" s="15">
        <v>0</v>
      </c>
      <c r="AR503" s="15">
        <v>0</v>
      </c>
      <c r="AS503" s="15">
        <v>0</v>
      </c>
      <c r="AT503" s="15">
        <v>0</v>
      </c>
      <c r="AU503" s="15">
        <v>0</v>
      </c>
      <c r="AV503" s="15">
        <v>0</v>
      </c>
      <c r="AW503" s="15">
        <v>0</v>
      </c>
      <c r="AX503" s="15">
        <v>0</v>
      </c>
      <c r="AY503" s="15">
        <v>0</v>
      </c>
      <c r="AZ503" s="15">
        <v>0</v>
      </c>
      <c r="BA503" s="15">
        <v>0</v>
      </c>
      <c r="BB503" s="15">
        <v>0</v>
      </c>
      <c r="BC503" s="20" t="s">
        <v>145</v>
      </c>
      <c r="BD503" s="15">
        <v>0</v>
      </c>
      <c r="BE503" s="15">
        <v>0</v>
      </c>
      <c r="BF503" s="15">
        <v>0</v>
      </c>
      <c r="BG503" s="15">
        <v>0</v>
      </c>
      <c r="BH503" s="15">
        <v>0</v>
      </c>
      <c r="BI503" s="20">
        <f>Table1[[#This Row],[Check 2 Students Total]]*Table1[[#This Row],[Summer 2018 Price Check]]</f>
        <v>0</v>
      </c>
      <c r="BJ503" s="15">
        <v>0</v>
      </c>
      <c r="BK503" s="15">
        <v>0</v>
      </c>
      <c r="BL503" s="15">
        <v>0</v>
      </c>
      <c r="BM503" s="15">
        <v>0</v>
      </c>
      <c r="BN503" s="15">
        <v>0</v>
      </c>
      <c r="BO503" s="20">
        <f>Table1[[#This Row],[Summer 2018 Price Check]]*Table1[[#This Row],[Spring 2019 Students]]</f>
        <v>0</v>
      </c>
      <c r="BP503" s="16">
        <f t="shared" si="319"/>
        <v>0</v>
      </c>
      <c r="BQ503" s="20">
        <f t="shared" si="320"/>
        <v>0</v>
      </c>
      <c r="BR503" s="20" t="s">
        <v>145</v>
      </c>
      <c r="BS503" s="15">
        <v>0</v>
      </c>
      <c r="BT503" s="15">
        <v>0</v>
      </c>
      <c r="BU503" s="15">
        <v>0</v>
      </c>
      <c r="BV503" s="15">
        <v>0</v>
      </c>
      <c r="BW503" s="15">
        <v>0</v>
      </c>
      <c r="BX503" s="20">
        <f t="shared" si="344"/>
        <v>0</v>
      </c>
      <c r="BY503" s="20"/>
      <c r="BZ503" s="15">
        <f>IF(Table1[[#This Row],[Check 3 Status]]="Continued", Table1[[#This Row],[Check 3 Students Summer]], 0)</f>
        <v>0</v>
      </c>
      <c r="CA503" s="20">
        <f>Table1[[#This Row],[Check 3 Per Student Savings]]*BZ503</f>
        <v>0</v>
      </c>
      <c r="CB503" s="15">
        <f>IF(Table1[[#This Row],[Check 3 Status]]="Continued", Table1[[#This Row],[Check 3 Students Fall]], 0)</f>
        <v>0</v>
      </c>
      <c r="CC503" s="20">
        <f>Table1[[#This Row],[Check 3 Per Student Savings]]*CB503</f>
        <v>0</v>
      </c>
      <c r="CD503" s="15">
        <f>IF(Table1[[#This Row],[Check 3 Status]]="Continued", Table1[[#This Row],[Check 3 Students Spring]], 0)</f>
        <v>0</v>
      </c>
      <c r="CE503" s="20">
        <f>Table1[[#This Row],[Check 3 Per Student Savings]]*CD503</f>
        <v>0</v>
      </c>
      <c r="CF503" s="15">
        <f t="shared" si="350"/>
        <v>0</v>
      </c>
      <c r="CG503" s="20">
        <f t="shared" si="351"/>
        <v>0</v>
      </c>
      <c r="CH503" s="20" t="s">
        <v>145</v>
      </c>
      <c r="CI503" s="15">
        <f t="shared" si="352"/>
        <v>0</v>
      </c>
      <c r="CJ503" s="15">
        <v>0</v>
      </c>
      <c r="CK503" s="15">
        <f t="shared" si="353"/>
        <v>0</v>
      </c>
      <c r="CL503" s="15">
        <f t="shared" si="321"/>
        <v>0</v>
      </c>
      <c r="CM503" s="15">
        <v>0</v>
      </c>
      <c r="CN503" s="20">
        <f t="shared" si="322"/>
        <v>0</v>
      </c>
      <c r="CO503" s="15">
        <f>IF(Table1[[#This Row],[Check 3 Status]]="Continued", Table1[[#This Row],[Check 3 Students Summer]], 0)</f>
        <v>0</v>
      </c>
      <c r="CP503" s="20">
        <f>Table1[[#This Row],[Check 4 Per Student Savings]]*CO503</f>
        <v>0</v>
      </c>
      <c r="CQ503" s="15">
        <f>IF(Table1[[#This Row],[Check 4 Status]]="Continued", Table1[[#This Row],[Check 4 Students Fall]], 0)</f>
        <v>0</v>
      </c>
      <c r="CR503" s="20">
        <f>Table1[[#This Row],[Check 4 Per Student Savings]]*CQ503</f>
        <v>0</v>
      </c>
      <c r="CS503" s="15">
        <v>0</v>
      </c>
      <c r="CT503" s="20">
        <f>Table1[[#This Row],[Check 4 Per Student Savings]]*CS503</f>
        <v>0</v>
      </c>
      <c r="CU503" s="89">
        <f t="shared" si="323"/>
        <v>0</v>
      </c>
      <c r="CV503" s="20">
        <f t="shared" si="324"/>
        <v>0</v>
      </c>
      <c r="CW503" s="20" t="s">
        <v>145</v>
      </c>
      <c r="CX503" s="15">
        <v>96</v>
      </c>
      <c r="CY503" s="15">
        <v>288</v>
      </c>
      <c r="CZ503" s="15">
        <v>288</v>
      </c>
      <c r="DA503" s="15">
        <f t="shared" si="325"/>
        <v>672</v>
      </c>
      <c r="DB503" s="20">
        <v>45</v>
      </c>
      <c r="DC503" s="20">
        <f t="shared" si="326"/>
        <v>30240</v>
      </c>
      <c r="DD503" s="23" t="s">
        <v>1706</v>
      </c>
      <c r="DE503" s="15">
        <v>0</v>
      </c>
      <c r="DF503" s="15">
        <v>0</v>
      </c>
      <c r="DG503" s="15">
        <v>0</v>
      </c>
      <c r="DH503" s="15">
        <v>0</v>
      </c>
      <c r="DI503" s="15">
        <v>0</v>
      </c>
      <c r="DJ503" s="15">
        <v>0</v>
      </c>
      <c r="DK503" s="15">
        <f t="shared" si="327"/>
        <v>0</v>
      </c>
      <c r="DL503" s="20">
        <f t="shared" si="328"/>
        <v>0</v>
      </c>
      <c r="DM503" s="20" t="s">
        <v>145</v>
      </c>
      <c r="DN503" s="15">
        <v>96</v>
      </c>
      <c r="DO503" s="15">
        <v>288</v>
      </c>
      <c r="DP503" s="15">
        <v>288</v>
      </c>
      <c r="DQ503" s="15">
        <f t="shared" si="329"/>
        <v>672</v>
      </c>
      <c r="DR503" s="20">
        <v>45</v>
      </c>
      <c r="DS503" s="20">
        <f t="shared" si="330"/>
        <v>30240</v>
      </c>
      <c r="DT503" s="23" t="s">
        <v>1706</v>
      </c>
      <c r="DU503" s="15">
        <v>0</v>
      </c>
      <c r="DV503" s="20">
        <f>Table1[[#This Row],[Check 6 Per Student Savings]]*DU503</f>
        <v>0</v>
      </c>
      <c r="DW503" s="15">
        <f>IF(Table1[[#This Row],[Check 6 Status]]="Continued", Table1[[#This Row],[Check 6 Students Fall]], 0)</f>
        <v>288</v>
      </c>
      <c r="DX503" s="20">
        <f>Table1[[#This Row],[Check 6 Per Student Savings]]*DW503</f>
        <v>12960</v>
      </c>
      <c r="DY503" s="15">
        <f>IF(Table1[[#This Row],[Check 6 Status]]="Continued", Table1[[#This Row],[Check 6 Students Spring]], 0)</f>
        <v>288</v>
      </c>
      <c r="DZ503" s="20">
        <f>Table1[[#This Row],[Check 6 Per Student Savings]]*DY503</f>
        <v>12960</v>
      </c>
      <c r="EA503" s="15">
        <f t="shared" si="331"/>
        <v>576</v>
      </c>
      <c r="EB503" s="20">
        <f t="shared" si="332"/>
        <v>25920</v>
      </c>
      <c r="EC503"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576</v>
      </c>
      <c r="ED503"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25920</v>
      </c>
      <c r="EE503" s="30">
        <f>Table1[[#This Row],[Grand Total Savings]]/Table1[[#This Row],[Total Award]]</f>
        <v>0.86399999999999999</v>
      </c>
      <c r="EF503" s="20"/>
      <c r="EH503" s="20"/>
      <c r="EJ503" s="13"/>
      <c r="EK503" s="13"/>
      <c r="EL503" s="13"/>
      <c r="EY503" s="15"/>
      <c r="EZ503" s="20"/>
      <c r="FA503" s="15"/>
      <c r="FC503" s="13"/>
      <c r="FD503" s="13"/>
      <c r="FE503" s="13"/>
    </row>
    <row r="504" spans="1:161" ht="16.5" thickTop="1" thickBot="1" x14ac:dyDescent="0.3">
      <c r="A504" s="116">
        <v>599</v>
      </c>
      <c r="B504" s="70" t="s">
        <v>1479</v>
      </c>
      <c r="C504" s="23" t="s">
        <v>1999</v>
      </c>
      <c r="D504" s="71" t="s">
        <v>134</v>
      </c>
      <c r="E504" s="36" t="s">
        <v>147</v>
      </c>
      <c r="F504" s="122">
        <v>25000</v>
      </c>
      <c r="G504" s="23" t="s">
        <v>1706</v>
      </c>
      <c r="H504" s="28" t="s">
        <v>495</v>
      </c>
      <c r="I504" s="28" t="s">
        <v>496</v>
      </c>
      <c r="J504" s="28"/>
      <c r="K504" s="28" t="s">
        <v>2010</v>
      </c>
      <c r="L504" s="28"/>
      <c r="M504" s="13" t="s">
        <v>1795</v>
      </c>
      <c r="N504" s="13" t="s">
        <v>1795</v>
      </c>
      <c r="O504" s="13" t="s">
        <v>1795</v>
      </c>
      <c r="P504" s="20">
        <v>46490.5</v>
      </c>
      <c r="Q504" s="15">
        <v>370</v>
      </c>
      <c r="R504" s="20">
        <v>125.65</v>
      </c>
      <c r="S504" s="15">
        <v>30</v>
      </c>
      <c r="T504" s="15">
        <v>184</v>
      </c>
      <c r="U504" s="15">
        <v>132</v>
      </c>
      <c r="V504" s="23" t="s">
        <v>1706</v>
      </c>
      <c r="W504" s="20"/>
      <c r="X504" s="20"/>
      <c r="Y504" s="20"/>
      <c r="Z504" s="20" t="s">
        <v>145</v>
      </c>
      <c r="AA504" s="15">
        <v>0</v>
      </c>
      <c r="AB504" s="15">
        <v>0</v>
      </c>
      <c r="AC504" s="15">
        <v>0</v>
      </c>
      <c r="AD504" s="20">
        <f t="shared" si="345"/>
        <v>0</v>
      </c>
      <c r="AE504" s="15">
        <v>0</v>
      </c>
      <c r="AF504" s="15">
        <v>0</v>
      </c>
      <c r="AG504" s="15">
        <v>0</v>
      </c>
      <c r="AH504" s="15">
        <v>0</v>
      </c>
      <c r="AI504" s="15">
        <v>0</v>
      </c>
      <c r="AJ504" s="20">
        <f t="shared" si="348"/>
        <v>0</v>
      </c>
      <c r="AK504" s="15">
        <v>0</v>
      </c>
      <c r="AL504" s="20">
        <f t="shared" si="349"/>
        <v>0</v>
      </c>
      <c r="AM504" s="15">
        <v>0</v>
      </c>
      <c r="AN504" s="15">
        <v>0</v>
      </c>
      <c r="AO504" s="15">
        <v>0</v>
      </c>
      <c r="AP504" s="15">
        <v>0</v>
      </c>
      <c r="AQ504" s="15">
        <v>0</v>
      </c>
      <c r="AR504" s="15">
        <v>0</v>
      </c>
      <c r="AS504" s="15">
        <v>0</v>
      </c>
      <c r="AT504" s="15">
        <v>0</v>
      </c>
      <c r="AU504" s="15">
        <v>0</v>
      </c>
      <c r="AV504" s="15">
        <v>0</v>
      </c>
      <c r="AW504" s="15">
        <v>0</v>
      </c>
      <c r="AX504" s="15">
        <v>0</v>
      </c>
      <c r="AY504" s="15">
        <v>0</v>
      </c>
      <c r="AZ504" s="15">
        <v>0</v>
      </c>
      <c r="BA504" s="15">
        <v>0</v>
      </c>
      <c r="BB504" s="15">
        <v>0</v>
      </c>
      <c r="BC504" s="20" t="s">
        <v>145</v>
      </c>
      <c r="BD504" s="15">
        <v>0</v>
      </c>
      <c r="BE504" s="15">
        <v>0</v>
      </c>
      <c r="BF504" s="15">
        <v>0</v>
      </c>
      <c r="BG504" s="15">
        <v>0</v>
      </c>
      <c r="BH504" s="15">
        <v>0</v>
      </c>
      <c r="BI504" s="20">
        <f>Table1[[#This Row],[Check 2 Students Total]]*Table1[[#This Row],[Summer 2018 Price Check]]</f>
        <v>0</v>
      </c>
      <c r="BJ504" s="15">
        <v>0</v>
      </c>
      <c r="BK504" s="15">
        <v>0</v>
      </c>
      <c r="BL504" s="15">
        <v>0</v>
      </c>
      <c r="BM504" s="15">
        <v>0</v>
      </c>
      <c r="BN504" s="15">
        <v>0</v>
      </c>
      <c r="BO504" s="20">
        <f>Table1[[#This Row],[Summer 2018 Price Check]]*Table1[[#This Row],[Spring 2019 Students]]</f>
        <v>0</v>
      </c>
      <c r="BP504" s="16">
        <f t="shared" si="319"/>
        <v>0</v>
      </c>
      <c r="BQ504" s="20">
        <f t="shared" si="320"/>
        <v>0</v>
      </c>
      <c r="BR504" s="20" t="s">
        <v>145</v>
      </c>
      <c r="BS504" s="15">
        <v>0</v>
      </c>
      <c r="BT504" s="15">
        <v>0</v>
      </c>
      <c r="BU504" s="15">
        <v>0</v>
      </c>
      <c r="BV504" s="15">
        <v>0</v>
      </c>
      <c r="BW504" s="15">
        <v>0</v>
      </c>
      <c r="BX504" s="20">
        <f t="shared" si="344"/>
        <v>0</v>
      </c>
      <c r="BY504" s="20"/>
      <c r="BZ504" s="15">
        <f>IF(Table1[[#This Row],[Check 3 Status]]="Continued", Table1[[#This Row],[Check 3 Students Summer]], 0)</f>
        <v>0</v>
      </c>
      <c r="CA504" s="20">
        <f>Table1[[#This Row],[Check 3 Per Student Savings]]*BZ504</f>
        <v>0</v>
      </c>
      <c r="CB504" s="15">
        <f>IF(Table1[[#This Row],[Check 3 Status]]="Continued", Table1[[#This Row],[Check 3 Students Fall]], 0)</f>
        <v>0</v>
      </c>
      <c r="CC504" s="20">
        <f>Table1[[#This Row],[Check 3 Per Student Savings]]*CB504</f>
        <v>0</v>
      </c>
      <c r="CD504" s="15">
        <f>IF(Table1[[#This Row],[Check 3 Status]]="Continued", Table1[[#This Row],[Check 3 Students Spring]], 0)</f>
        <v>0</v>
      </c>
      <c r="CE504" s="20">
        <f>Table1[[#This Row],[Check 3 Per Student Savings]]*CD504</f>
        <v>0</v>
      </c>
      <c r="CF504" s="15">
        <f t="shared" si="350"/>
        <v>0</v>
      </c>
      <c r="CG504" s="20">
        <f t="shared" si="351"/>
        <v>0</v>
      </c>
      <c r="CH504" s="20" t="s">
        <v>145</v>
      </c>
      <c r="CI504" s="15">
        <f t="shared" si="352"/>
        <v>0</v>
      </c>
      <c r="CJ504" s="15">
        <v>0</v>
      </c>
      <c r="CK504" s="15">
        <f t="shared" si="353"/>
        <v>0</v>
      </c>
      <c r="CL504" s="15">
        <f t="shared" si="321"/>
        <v>0</v>
      </c>
      <c r="CM504" s="15">
        <v>0</v>
      </c>
      <c r="CN504" s="20">
        <f t="shared" si="322"/>
        <v>0</v>
      </c>
      <c r="CO504" s="15">
        <f>IF(Table1[[#This Row],[Check 3 Status]]="Continued", Table1[[#This Row],[Check 3 Students Summer]], 0)</f>
        <v>0</v>
      </c>
      <c r="CP504" s="20">
        <f>Table1[[#This Row],[Check 4 Per Student Savings]]*CO504</f>
        <v>0</v>
      </c>
      <c r="CQ504" s="15">
        <f>IF(Table1[[#This Row],[Check 4 Status]]="Continued", Table1[[#This Row],[Check 4 Students Fall]], 0)</f>
        <v>0</v>
      </c>
      <c r="CR504" s="20">
        <f>Table1[[#This Row],[Check 4 Per Student Savings]]*CQ504</f>
        <v>0</v>
      </c>
      <c r="CS504" s="15">
        <v>0</v>
      </c>
      <c r="CT504" s="20">
        <f>Table1[[#This Row],[Check 4 Per Student Savings]]*CS504</f>
        <v>0</v>
      </c>
      <c r="CU504" s="89">
        <f t="shared" si="323"/>
        <v>0</v>
      </c>
      <c r="CV504" s="20">
        <f t="shared" si="324"/>
        <v>0</v>
      </c>
      <c r="CW504" s="20" t="s">
        <v>145</v>
      </c>
      <c r="CX504" s="15">
        <v>30</v>
      </c>
      <c r="CY504" s="15">
        <v>184</v>
      </c>
      <c r="CZ504" s="15">
        <v>132</v>
      </c>
      <c r="DA504" s="15">
        <f t="shared" si="325"/>
        <v>346</v>
      </c>
      <c r="DB504" s="20">
        <v>125.65</v>
      </c>
      <c r="DC504" s="20">
        <f t="shared" si="326"/>
        <v>43474.9</v>
      </c>
      <c r="DD504" s="23" t="s">
        <v>1706</v>
      </c>
      <c r="DE504" s="15">
        <v>0</v>
      </c>
      <c r="DF504" s="15">
        <v>0</v>
      </c>
      <c r="DG504" s="15">
        <v>0</v>
      </c>
      <c r="DH504" s="15">
        <v>0</v>
      </c>
      <c r="DI504" s="15">
        <v>0</v>
      </c>
      <c r="DJ504" s="15">
        <v>0</v>
      </c>
      <c r="DK504" s="15">
        <f t="shared" si="327"/>
        <v>0</v>
      </c>
      <c r="DL504" s="20">
        <f t="shared" si="328"/>
        <v>0</v>
      </c>
      <c r="DM504" s="20" t="s">
        <v>145</v>
      </c>
      <c r="DN504" s="15">
        <v>30</v>
      </c>
      <c r="DO504" s="15">
        <v>184</v>
      </c>
      <c r="DP504" s="15">
        <v>132</v>
      </c>
      <c r="DQ504" s="15">
        <f t="shared" si="329"/>
        <v>346</v>
      </c>
      <c r="DR504" s="20">
        <v>125.65</v>
      </c>
      <c r="DS504" s="20">
        <f t="shared" si="330"/>
        <v>43474.9</v>
      </c>
      <c r="DT504" s="23" t="s">
        <v>1706</v>
      </c>
      <c r="DU504" s="15">
        <v>0</v>
      </c>
      <c r="DV504" s="20">
        <f>Table1[[#This Row],[Check 6 Per Student Savings]]*DU504</f>
        <v>0</v>
      </c>
      <c r="DW504" s="15">
        <f>IF(Table1[[#This Row],[Check 6 Status]]="Continued", Table1[[#This Row],[Check 6 Students Fall]], 0)</f>
        <v>184</v>
      </c>
      <c r="DX504" s="20">
        <f>Table1[[#This Row],[Check 6 Per Student Savings]]*DW504</f>
        <v>23119.600000000002</v>
      </c>
      <c r="DY504" s="15">
        <f>IF(Table1[[#This Row],[Check 6 Status]]="Continued", Table1[[#This Row],[Check 6 Students Spring]], 0)</f>
        <v>132</v>
      </c>
      <c r="DZ504" s="20">
        <f>Table1[[#This Row],[Check 6 Per Student Savings]]*DY504</f>
        <v>16585.8</v>
      </c>
      <c r="EA504" s="15">
        <f t="shared" si="331"/>
        <v>316</v>
      </c>
      <c r="EB504" s="20">
        <f t="shared" si="332"/>
        <v>39705.4</v>
      </c>
      <c r="EC504"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316</v>
      </c>
      <c r="ED504"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39705.4</v>
      </c>
      <c r="EE504" s="30">
        <f>Table1[[#This Row],[Grand Total Savings]]/Table1[[#This Row],[Total Award]]</f>
        <v>1.5882160000000001</v>
      </c>
      <c r="EF504" s="20"/>
      <c r="EH504" s="20"/>
      <c r="EJ504" s="13"/>
      <c r="EK504" s="13"/>
      <c r="EL504" s="13"/>
      <c r="EY504" s="15"/>
      <c r="EZ504" s="20"/>
      <c r="FA504" s="15"/>
      <c r="FC504" s="13"/>
      <c r="FD504" s="13"/>
      <c r="FE504" s="13"/>
    </row>
    <row r="505" spans="1:161" ht="16.5" thickTop="1" thickBot="1" x14ac:dyDescent="0.3">
      <c r="A505" s="116">
        <v>600</v>
      </c>
      <c r="B505" s="70" t="s">
        <v>1479</v>
      </c>
      <c r="C505" s="23" t="s">
        <v>1999</v>
      </c>
      <c r="D505" s="71" t="s">
        <v>134</v>
      </c>
      <c r="E505" s="36" t="s">
        <v>219</v>
      </c>
      <c r="F505" s="122">
        <v>7000</v>
      </c>
      <c r="G505" s="23" t="s">
        <v>1706</v>
      </c>
      <c r="H505" s="28" t="s">
        <v>2011</v>
      </c>
      <c r="I505" s="28" t="s">
        <v>2012</v>
      </c>
      <c r="J505" s="28"/>
      <c r="K505" s="28" t="s">
        <v>2013</v>
      </c>
      <c r="L505" s="28"/>
      <c r="M505" s="13" t="s">
        <v>1795</v>
      </c>
      <c r="N505" s="13" t="s">
        <v>1795</v>
      </c>
      <c r="O505" s="13" t="s">
        <v>1795</v>
      </c>
      <c r="P505" s="20">
        <v>59794.8</v>
      </c>
      <c r="Q505" s="15">
        <v>390</v>
      </c>
      <c r="R505" s="20">
        <v>153.32</v>
      </c>
      <c r="S505" s="15">
        <v>90</v>
      </c>
      <c r="T505" s="15">
        <v>150</v>
      </c>
      <c r="U505" s="15">
        <v>150</v>
      </c>
      <c r="V505" s="23" t="s">
        <v>1706</v>
      </c>
      <c r="W505" s="20"/>
      <c r="X505" s="20"/>
      <c r="Y505" s="20"/>
      <c r="Z505" s="20" t="s">
        <v>145</v>
      </c>
      <c r="AA505" s="15">
        <v>0</v>
      </c>
      <c r="AB505" s="15">
        <v>0</v>
      </c>
      <c r="AC505" s="15">
        <v>0</v>
      </c>
      <c r="AD505" s="20">
        <f t="shared" si="345"/>
        <v>0</v>
      </c>
      <c r="AE505" s="15">
        <v>0</v>
      </c>
      <c r="AF505" s="15">
        <v>0</v>
      </c>
      <c r="AG505" s="15">
        <v>0</v>
      </c>
      <c r="AH505" s="15">
        <v>0</v>
      </c>
      <c r="AI505" s="15">
        <v>0</v>
      </c>
      <c r="AJ505" s="20">
        <f t="shared" si="348"/>
        <v>0</v>
      </c>
      <c r="AK505" s="15">
        <v>0</v>
      </c>
      <c r="AL505" s="20">
        <f t="shared" si="349"/>
        <v>0</v>
      </c>
      <c r="AM505" s="15">
        <v>0</v>
      </c>
      <c r="AN505" s="15">
        <v>0</v>
      </c>
      <c r="AO505" s="15">
        <v>0</v>
      </c>
      <c r="AP505" s="15">
        <v>0</v>
      </c>
      <c r="AQ505" s="15">
        <v>0</v>
      </c>
      <c r="AR505" s="15">
        <v>0</v>
      </c>
      <c r="AS505" s="15">
        <v>0</v>
      </c>
      <c r="AT505" s="15">
        <v>0</v>
      </c>
      <c r="AU505" s="15">
        <v>0</v>
      </c>
      <c r="AV505" s="15">
        <v>0</v>
      </c>
      <c r="AW505" s="15">
        <v>0</v>
      </c>
      <c r="AX505" s="15">
        <v>0</v>
      </c>
      <c r="AY505" s="15">
        <v>0</v>
      </c>
      <c r="AZ505" s="15">
        <v>0</v>
      </c>
      <c r="BA505" s="15">
        <v>0</v>
      </c>
      <c r="BB505" s="15">
        <v>0</v>
      </c>
      <c r="BC505" s="20" t="s">
        <v>145</v>
      </c>
      <c r="BD505" s="15">
        <v>0</v>
      </c>
      <c r="BE505" s="15">
        <v>0</v>
      </c>
      <c r="BF505" s="15">
        <v>0</v>
      </c>
      <c r="BG505" s="15">
        <v>0</v>
      </c>
      <c r="BH505" s="15">
        <v>0</v>
      </c>
      <c r="BI505" s="20">
        <f>Table1[[#This Row],[Check 2 Students Total]]*Table1[[#This Row],[Summer 2018 Price Check]]</f>
        <v>0</v>
      </c>
      <c r="BJ505" s="15">
        <v>0</v>
      </c>
      <c r="BK505" s="15">
        <v>0</v>
      </c>
      <c r="BL505" s="15">
        <v>0</v>
      </c>
      <c r="BM505" s="15">
        <v>0</v>
      </c>
      <c r="BN505" s="15">
        <v>0</v>
      </c>
      <c r="BO505" s="20">
        <f>Table1[[#This Row],[Summer 2018 Price Check]]*Table1[[#This Row],[Spring 2019 Students]]</f>
        <v>0</v>
      </c>
      <c r="BP505" s="16">
        <f t="shared" si="319"/>
        <v>0</v>
      </c>
      <c r="BQ505" s="20">
        <f t="shared" si="320"/>
        <v>0</v>
      </c>
      <c r="BR505" s="20" t="s">
        <v>145</v>
      </c>
      <c r="BS505" s="15">
        <v>0</v>
      </c>
      <c r="BT505" s="15">
        <v>0</v>
      </c>
      <c r="BU505" s="15">
        <v>0</v>
      </c>
      <c r="BV505" s="15">
        <v>0</v>
      </c>
      <c r="BW505" s="15">
        <v>0</v>
      </c>
      <c r="BX505" s="20">
        <f t="shared" si="344"/>
        <v>0</v>
      </c>
      <c r="BY505" s="20"/>
      <c r="BZ505" s="15">
        <f>IF(Table1[[#This Row],[Check 3 Status]]="Continued", Table1[[#This Row],[Check 3 Students Summer]], 0)</f>
        <v>0</v>
      </c>
      <c r="CA505" s="20">
        <f>Table1[[#This Row],[Check 3 Per Student Savings]]*BZ505</f>
        <v>0</v>
      </c>
      <c r="CB505" s="15">
        <f>IF(Table1[[#This Row],[Check 3 Status]]="Continued", Table1[[#This Row],[Check 3 Students Fall]], 0)</f>
        <v>0</v>
      </c>
      <c r="CC505" s="20">
        <f>Table1[[#This Row],[Check 3 Per Student Savings]]*CB505</f>
        <v>0</v>
      </c>
      <c r="CD505" s="15">
        <f>IF(Table1[[#This Row],[Check 3 Status]]="Continued", Table1[[#This Row],[Check 3 Students Spring]], 0)</f>
        <v>0</v>
      </c>
      <c r="CE505" s="20">
        <f>Table1[[#This Row],[Check 3 Per Student Savings]]*CD505</f>
        <v>0</v>
      </c>
      <c r="CF505" s="15">
        <f t="shared" si="350"/>
        <v>0</v>
      </c>
      <c r="CG505" s="20">
        <f t="shared" si="351"/>
        <v>0</v>
      </c>
      <c r="CH505" s="20" t="s">
        <v>145</v>
      </c>
      <c r="CI505" s="15">
        <f t="shared" si="352"/>
        <v>0</v>
      </c>
      <c r="CJ505" s="15">
        <v>0</v>
      </c>
      <c r="CK505" s="15">
        <f t="shared" si="353"/>
        <v>0</v>
      </c>
      <c r="CL505" s="15">
        <f t="shared" si="321"/>
        <v>0</v>
      </c>
      <c r="CM505" s="15">
        <v>0</v>
      </c>
      <c r="CN505" s="20">
        <f t="shared" si="322"/>
        <v>0</v>
      </c>
      <c r="CO505" s="15">
        <f>IF(Table1[[#This Row],[Check 3 Status]]="Continued", Table1[[#This Row],[Check 3 Students Summer]], 0)</f>
        <v>0</v>
      </c>
      <c r="CP505" s="20">
        <f>Table1[[#This Row],[Check 4 Per Student Savings]]*CO505</f>
        <v>0</v>
      </c>
      <c r="CQ505" s="15">
        <f>IF(Table1[[#This Row],[Check 4 Status]]="Continued", Table1[[#This Row],[Check 4 Students Fall]], 0)</f>
        <v>0</v>
      </c>
      <c r="CR505" s="20">
        <f>Table1[[#This Row],[Check 4 Per Student Savings]]*CQ505</f>
        <v>0</v>
      </c>
      <c r="CS505" s="15">
        <v>0</v>
      </c>
      <c r="CT505" s="20">
        <f>Table1[[#This Row],[Check 4 Per Student Savings]]*CS505</f>
        <v>0</v>
      </c>
      <c r="CU505" s="89">
        <f t="shared" si="323"/>
        <v>0</v>
      </c>
      <c r="CV505" s="20">
        <f t="shared" si="324"/>
        <v>0</v>
      </c>
      <c r="CW505" s="20" t="s">
        <v>145</v>
      </c>
      <c r="CX505" s="15">
        <v>90</v>
      </c>
      <c r="CY505" s="15">
        <v>150</v>
      </c>
      <c r="CZ505" s="15">
        <v>150</v>
      </c>
      <c r="DA505" s="15">
        <f t="shared" si="325"/>
        <v>390</v>
      </c>
      <c r="DB505" s="20">
        <v>153.32</v>
      </c>
      <c r="DC505" s="20">
        <f t="shared" si="326"/>
        <v>59794.799999999996</v>
      </c>
      <c r="DD505" s="23" t="s">
        <v>1706</v>
      </c>
      <c r="DE505" s="15">
        <v>0</v>
      </c>
      <c r="DF505" s="15">
        <v>0</v>
      </c>
      <c r="DG505" s="15">
        <v>0</v>
      </c>
      <c r="DH505" s="15">
        <v>0</v>
      </c>
      <c r="DI505" s="15">
        <v>0</v>
      </c>
      <c r="DJ505" s="15">
        <v>0</v>
      </c>
      <c r="DK505" s="15">
        <f t="shared" si="327"/>
        <v>0</v>
      </c>
      <c r="DL505" s="20">
        <f t="shared" si="328"/>
        <v>0</v>
      </c>
      <c r="DM505" s="20" t="s">
        <v>145</v>
      </c>
      <c r="DN505" s="15">
        <v>90</v>
      </c>
      <c r="DO505" s="15">
        <v>150</v>
      </c>
      <c r="DP505" s="15">
        <v>150</v>
      </c>
      <c r="DQ505" s="15">
        <f t="shared" si="329"/>
        <v>390</v>
      </c>
      <c r="DR505" s="20">
        <v>153.32</v>
      </c>
      <c r="DS505" s="20">
        <f t="shared" si="330"/>
        <v>59794.799999999996</v>
      </c>
      <c r="DT505" s="23" t="s">
        <v>1706</v>
      </c>
      <c r="DU505" s="15">
        <v>0</v>
      </c>
      <c r="DV505" s="20">
        <f>Table1[[#This Row],[Check 6 Per Student Savings]]*DU505</f>
        <v>0</v>
      </c>
      <c r="DW505" s="15">
        <f>IF(Table1[[#This Row],[Check 6 Status]]="Continued", Table1[[#This Row],[Check 6 Students Fall]], 0)</f>
        <v>150</v>
      </c>
      <c r="DX505" s="20">
        <f>Table1[[#This Row],[Check 6 Per Student Savings]]*DW505</f>
        <v>22998</v>
      </c>
      <c r="DY505" s="15">
        <f>IF(Table1[[#This Row],[Check 6 Status]]="Continued", Table1[[#This Row],[Check 6 Students Spring]], 0)</f>
        <v>150</v>
      </c>
      <c r="DZ505" s="20">
        <f>Table1[[#This Row],[Check 6 Per Student Savings]]*DY505</f>
        <v>22998</v>
      </c>
      <c r="EA505" s="15">
        <f t="shared" si="331"/>
        <v>300</v>
      </c>
      <c r="EB505" s="20">
        <f t="shared" si="332"/>
        <v>45996</v>
      </c>
      <c r="EC505"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300</v>
      </c>
      <c r="ED505"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45996</v>
      </c>
      <c r="EE505" s="30">
        <f>Table1[[#This Row],[Grand Total Savings]]/Table1[[#This Row],[Total Award]]</f>
        <v>6.5708571428571432</v>
      </c>
      <c r="EF505" s="20"/>
      <c r="EH505" s="20"/>
      <c r="EJ505" s="13"/>
      <c r="EK505" s="13"/>
      <c r="EL505" s="13"/>
      <c r="EY505" s="15"/>
      <c r="EZ505" s="20"/>
      <c r="FA505" s="15"/>
      <c r="FC505" s="13"/>
      <c r="FD505" s="13"/>
      <c r="FE505" s="13"/>
    </row>
    <row r="506" spans="1:161" ht="16.5" thickTop="1" thickBot="1" x14ac:dyDescent="0.3">
      <c r="A506" s="116">
        <v>601</v>
      </c>
      <c r="B506" s="70" t="s">
        <v>1479</v>
      </c>
      <c r="C506" s="23" t="s">
        <v>1999</v>
      </c>
      <c r="D506" s="71" t="s">
        <v>134</v>
      </c>
      <c r="E506" s="36" t="s">
        <v>544</v>
      </c>
      <c r="F506" s="122">
        <v>6280</v>
      </c>
      <c r="G506" s="23" t="s">
        <v>1706</v>
      </c>
      <c r="H506" s="28" t="s">
        <v>2014</v>
      </c>
      <c r="I506" s="28" t="s">
        <v>2015</v>
      </c>
      <c r="J506" s="28"/>
      <c r="K506" s="28" t="s">
        <v>1520</v>
      </c>
      <c r="L506" s="28"/>
      <c r="M506" s="13" t="s">
        <v>1795</v>
      </c>
      <c r="N506" s="13" t="s">
        <v>1795</v>
      </c>
      <c r="O506" s="13" t="s">
        <v>1795</v>
      </c>
      <c r="P506" s="20">
        <v>97184.36</v>
      </c>
      <c r="Q506" s="15">
        <v>364</v>
      </c>
      <c r="R506" s="20">
        <v>266.99</v>
      </c>
      <c r="S506" s="15">
        <v>28</v>
      </c>
      <c r="T506" s="15">
        <v>140</v>
      </c>
      <c r="U506" s="15">
        <v>196</v>
      </c>
      <c r="V506" s="23" t="s">
        <v>1706</v>
      </c>
      <c r="W506" s="20"/>
      <c r="X506" s="20"/>
      <c r="Y506" s="20"/>
      <c r="Z506" s="20" t="s">
        <v>145</v>
      </c>
      <c r="AA506" s="15">
        <v>0</v>
      </c>
      <c r="AB506" s="15">
        <v>0</v>
      </c>
      <c r="AC506" s="15">
        <v>0</v>
      </c>
      <c r="AD506" s="20">
        <f t="shared" si="345"/>
        <v>0</v>
      </c>
      <c r="AE506" s="15">
        <v>0</v>
      </c>
      <c r="AF506" s="15">
        <v>0</v>
      </c>
      <c r="AG506" s="15">
        <v>0</v>
      </c>
      <c r="AH506" s="15">
        <v>0</v>
      </c>
      <c r="AI506" s="15">
        <v>0</v>
      </c>
      <c r="AJ506" s="20">
        <f t="shared" si="348"/>
        <v>0</v>
      </c>
      <c r="AK506" s="15">
        <v>0</v>
      </c>
      <c r="AL506" s="20">
        <f t="shared" si="349"/>
        <v>0</v>
      </c>
      <c r="AM506" s="15">
        <v>0</v>
      </c>
      <c r="AN506" s="15">
        <v>0</v>
      </c>
      <c r="AO506" s="15">
        <v>0</v>
      </c>
      <c r="AP506" s="15">
        <v>0</v>
      </c>
      <c r="AQ506" s="15">
        <v>0</v>
      </c>
      <c r="AR506" s="15">
        <v>0</v>
      </c>
      <c r="AS506" s="15">
        <v>0</v>
      </c>
      <c r="AT506" s="15">
        <v>0</v>
      </c>
      <c r="AU506" s="15">
        <v>0</v>
      </c>
      <c r="AV506" s="15">
        <v>0</v>
      </c>
      <c r="AW506" s="15">
        <v>0</v>
      </c>
      <c r="AX506" s="15">
        <v>0</v>
      </c>
      <c r="AY506" s="15">
        <v>0</v>
      </c>
      <c r="AZ506" s="15">
        <v>0</v>
      </c>
      <c r="BA506" s="15">
        <v>0</v>
      </c>
      <c r="BB506" s="15">
        <v>0</v>
      </c>
      <c r="BC506" s="20" t="s">
        <v>145</v>
      </c>
      <c r="BD506" s="15">
        <v>0</v>
      </c>
      <c r="BE506" s="15">
        <v>0</v>
      </c>
      <c r="BF506" s="15">
        <v>0</v>
      </c>
      <c r="BG506" s="15">
        <v>0</v>
      </c>
      <c r="BH506" s="15">
        <v>0</v>
      </c>
      <c r="BI506" s="20">
        <f>Table1[[#This Row],[Check 2 Students Total]]*Table1[[#This Row],[Summer 2018 Price Check]]</f>
        <v>0</v>
      </c>
      <c r="BJ506" s="15">
        <v>0</v>
      </c>
      <c r="BK506" s="15">
        <v>0</v>
      </c>
      <c r="BL506" s="15">
        <v>0</v>
      </c>
      <c r="BM506" s="15">
        <v>0</v>
      </c>
      <c r="BN506" s="15">
        <v>0</v>
      </c>
      <c r="BO506" s="20">
        <f>Table1[[#This Row],[Summer 2018 Price Check]]*Table1[[#This Row],[Spring 2019 Students]]</f>
        <v>0</v>
      </c>
      <c r="BP506" s="16">
        <f t="shared" si="319"/>
        <v>0</v>
      </c>
      <c r="BQ506" s="20">
        <f t="shared" si="320"/>
        <v>0</v>
      </c>
      <c r="BR506" s="20" t="s">
        <v>145</v>
      </c>
      <c r="BS506" s="15">
        <v>0</v>
      </c>
      <c r="BT506" s="15">
        <v>0</v>
      </c>
      <c r="BU506" s="15">
        <v>0</v>
      </c>
      <c r="BV506" s="15">
        <v>0</v>
      </c>
      <c r="BW506" s="15">
        <v>0</v>
      </c>
      <c r="BX506" s="20">
        <f t="shared" si="344"/>
        <v>0</v>
      </c>
      <c r="BY506" s="20"/>
      <c r="BZ506" s="15">
        <f>IF(Table1[[#This Row],[Check 3 Status]]="Continued", Table1[[#This Row],[Check 3 Students Summer]], 0)</f>
        <v>0</v>
      </c>
      <c r="CA506" s="20">
        <f>Table1[[#This Row],[Check 3 Per Student Savings]]*BZ506</f>
        <v>0</v>
      </c>
      <c r="CB506" s="15">
        <f>IF(Table1[[#This Row],[Check 3 Status]]="Continued", Table1[[#This Row],[Check 3 Students Fall]], 0)</f>
        <v>0</v>
      </c>
      <c r="CC506" s="20">
        <f>Table1[[#This Row],[Check 3 Per Student Savings]]*CB506</f>
        <v>0</v>
      </c>
      <c r="CD506" s="15">
        <f>IF(Table1[[#This Row],[Check 3 Status]]="Continued", Table1[[#This Row],[Check 3 Students Spring]], 0)</f>
        <v>0</v>
      </c>
      <c r="CE506" s="20">
        <f>Table1[[#This Row],[Check 3 Per Student Savings]]*CD506</f>
        <v>0</v>
      </c>
      <c r="CF506" s="15">
        <f t="shared" si="350"/>
        <v>0</v>
      </c>
      <c r="CG506" s="20">
        <f t="shared" si="351"/>
        <v>0</v>
      </c>
      <c r="CH506" s="20" t="s">
        <v>145</v>
      </c>
      <c r="CI506" s="15">
        <f t="shared" si="352"/>
        <v>0</v>
      </c>
      <c r="CJ506" s="15">
        <v>0</v>
      </c>
      <c r="CK506" s="15">
        <f t="shared" si="353"/>
        <v>0</v>
      </c>
      <c r="CL506" s="15">
        <f t="shared" si="321"/>
        <v>0</v>
      </c>
      <c r="CM506" s="15">
        <v>0</v>
      </c>
      <c r="CN506" s="20">
        <f t="shared" si="322"/>
        <v>0</v>
      </c>
      <c r="CO506" s="15">
        <f>IF(Table1[[#This Row],[Check 3 Status]]="Continued", Table1[[#This Row],[Check 3 Students Summer]], 0)</f>
        <v>0</v>
      </c>
      <c r="CP506" s="20">
        <f>Table1[[#This Row],[Check 4 Per Student Savings]]*CO506</f>
        <v>0</v>
      </c>
      <c r="CQ506" s="15">
        <f>IF(Table1[[#This Row],[Check 4 Status]]="Continued", Table1[[#This Row],[Check 4 Students Fall]], 0)</f>
        <v>0</v>
      </c>
      <c r="CR506" s="20">
        <f>Table1[[#This Row],[Check 4 Per Student Savings]]*CQ506</f>
        <v>0</v>
      </c>
      <c r="CS506" s="15">
        <v>0</v>
      </c>
      <c r="CT506" s="20">
        <f>Table1[[#This Row],[Check 4 Per Student Savings]]*CS506</f>
        <v>0</v>
      </c>
      <c r="CU506" s="89">
        <f t="shared" si="323"/>
        <v>0</v>
      </c>
      <c r="CV506" s="20">
        <f t="shared" si="324"/>
        <v>0</v>
      </c>
      <c r="CW506" s="20" t="s">
        <v>145</v>
      </c>
      <c r="CX506" s="15">
        <v>28</v>
      </c>
      <c r="CY506" s="15">
        <v>140</v>
      </c>
      <c r="CZ506" s="15">
        <v>196</v>
      </c>
      <c r="DA506" s="15">
        <f t="shared" si="325"/>
        <v>364</v>
      </c>
      <c r="DB506" s="20">
        <v>266.99</v>
      </c>
      <c r="DC506" s="20">
        <f t="shared" si="326"/>
        <v>97184.36</v>
      </c>
      <c r="DD506" s="23" t="s">
        <v>1706</v>
      </c>
      <c r="DE506" s="15">
        <v>0</v>
      </c>
      <c r="DF506" s="15">
        <v>0</v>
      </c>
      <c r="DG506" s="15">
        <v>0</v>
      </c>
      <c r="DH506" s="15">
        <v>0</v>
      </c>
      <c r="DI506" s="15">
        <v>0</v>
      </c>
      <c r="DJ506" s="15">
        <v>0</v>
      </c>
      <c r="DK506" s="15">
        <f t="shared" si="327"/>
        <v>0</v>
      </c>
      <c r="DL506" s="20">
        <f t="shared" si="328"/>
        <v>0</v>
      </c>
      <c r="DM506" s="20" t="s">
        <v>145</v>
      </c>
      <c r="DN506" s="15">
        <v>28</v>
      </c>
      <c r="DO506" s="15">
        <v>140</v>
      </c>
      <c r="DP506" s="15">
        <v>196</v>
      </c>
      <c r="DQ506" s="15">
        <f t="shared" si="329"/>
        <v>364</v>
      </c>
      <c r="DR506" s="20">
        <v>266.99</v>
      </c>
      <c r="DS506" s="20">
        <f t="shared" si="330"/>
        <v>97184.36</v>
      </c>
      <c r="DT506" s="23" t="s">
        <v>1706</v>
      </c>
      <c r="DU506" s="15">
        <v>0</v>
      </c>
      <c r="DV506" s="20">
        <f>Table1[[#This Row],[Check 6 Per Student Savings]]*DU506</f>
        <v>0</v>
      </c>
      <c r="DW506" s="15">
        <f>IF(Table1[[#This Row],[Check 6 Status]]="Continued", Table1[[#This Row],[Check 6 Students Fall]], 0)</f>
        <v>140</v>
      </c>
      <c r="DX506" s="20">
        <f>Table1[[#This Row],[Check 6 Per Student Savings]]*DW506</f>
        <v>37378.6</v>
      </c>
      <c r="DY506" s="15">
        <f>IF(Table1[[#This Row],[Check 6 Status]]="Continued", Table1[[#This Row],[Check 6 Students Spring]], 0)</f>
        <v>196</v>
      </c>
      <c r="DZ506" s="20">
        <f>Table1[[#This Row],[Check 6 Per Student Savings]]*DY506</f>
        <v>52330.04</v>
      </c>
      <c r="EA506" s="15">
        <f t="shared" si="331"/>
        <v>336</v>
      </c>
      <c r="EB506" s="20">
        <f t="shared" si="332"/>
        <v>89708.64</v>
      </c>
      <c r="EC506"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336</v>
      </c>
      <c r="ED506"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89708.64</v>
      </c>
      <c r="EE506" s="30">
        <f>Table1[[#This Row],[Grand Total Savings]]/Table1[[#This Row],[Total Award]]</f>
        <v>14.284815286624204</v>
      </c>
      <c r="EF506" s="20"/>
      <c r="EH506" s="20"/>
      <c r="EJ506" s="13"/>
      <c r="EK506" s="13"/>
      <c r="EL506" s="13"/>
      <c r="EY506" s="15"/>
      <c r="EZ506" s="20"/>
      <c r="FA506" s="15"/>
      <c r="FC506" s="13"/>
      <c r="FD506" s="13"/>
      <c r="FE506" s="13"/>
    </row>
    <row r="507" spans="1:161" ht="16.5" thickTop="1" thickBot="1" x14ac:dyDescent="0.3">
      <c r="A507" s="116">
        <v>602</v>
      </c>
      <c r="B507" s="70" t="s">
        <v>1479</v>
      </c>
      <c r="C507" s="23" t="s">
        <v>1999</v>
      </c>
      <c r="D507" s="71" t="s">
        <v>134</v>
      </c>
      <c r="E507" s="36" t="s">
        <v>243</v>
      </c>
      <c r="F507" s="122">
        <v>22324</v>
      </c>
      <c r="G507" s="23" t="s">
        <v>1706</v>
      </c>
      <c r="H507" s="28" t="s">
        <v>2016</v>
      </c>
      <c r="I507" s="28" t="s">
        <v>2017</v>
      </c>
      <c r="J507" s="28"/>
      <c r="K507" s="28" t="s">
        <v>2018</v>
      </c>
      <c r="L507" s="28"/>
      <c r="M507" s="13" t="s">
        <v>1795</v>
      </c>
      <c r="N507" s="13" t="s">
        <v>1795</v>
      </c>
      <c r="O507" s="13" t="s">
        <v>1795</v>
      </c>
      <c r="P507" s="20">
        <v>15230</v>
      </c>
      <c r="Q507" s="15">
        <v>110</v>
      </c>
      <c r="R507" s="20">
        <v>142.16666666666666</v>
      </c>
      <c r="S507" s="15">
        <v>40</v>
      </c>
      <c r="T507" s="15">
        <v>20</v>
      </c>
      <c r="U507" s="15">
        <v>50</v>
      </c>
      <c r="V507" s="23" t="s">
        <v>1706</v>
      </c>
      <c r="W507" s="20"/>
      <c r="X507" s="20"/>
      <c r="Y507" s="20"/>
      <c r="Z507" s="20" t="s">
        <v>145</v>
      </c>
      <c r="AA507" s="15">
        <v>0</v>
      </c>
      <c r="AB507" s="15">
        <v>0</v>
      </c>
      <c r="AC507" s="15">
        <v>0</v>
      </c>
      <c r="AD507" s="20">
        <f t="shared" si="345"/>
        <v>0</v>
      </c>
      <c r="AE507" s="15">
        <v>0</v>
      </c>
      <c r="AF507" s="15">
        <v>0</v>
      </c>
      <c r="AG507" s="15">
        <v>0</v>
      </c>
      <c r="AH507" s="15">
        <v>0</v>
      </c>
      <c r="AI507" s="15">
        <v>0</v>
      </c>
      <c r="AJ507" s="20">
        <f t="shared" si="348"/>
        <v>0</v>
      </c>
      <c r="AK507" s="15">
        <v>0</v>
      </c>
      <c r="AL507" s="20">
        <f t="shared" si="349"/>
        <v>0</v>
      </c>
      <c r="AM507" s="15">
        <v>0</v>
      </c>
      <c r="AN507" s="15">
        <v>0</v>
      </c>
      <c r="AO507" s="15">
        <v>0</v>
      </c>
      <c r="AP507" s="15">
        <v>0</v>
      </c>
      <c r="AQ507" s="15">
        <v>0</v>
      </c>
      <c r="AR507" s="15">
        <v>0</v>
      </c>
      <c r="AS507" s="15">
        <v>0</v>
      </c>
      <c r="AT507" s="15">
        <v>0</v>
      </c>
      <c r="AU507" s="15">
        <v>0</v>
      </c>
      <c r="AV507" s="15">
        <v>0</v>
      </c>
      <c r="AW507" s="15">
        <v>0</v>
      </c>
      <c r="AX507" s="15">
        <v>0</v>
      </c>
      <c r="AY507" s="15">
        <v>0</v>
      </c>
      <c r="AZ507" s="15">
        <v>0</v>
      </c>
      <c r="BA507" s="15">
        <v>0</v>
      </c>
      <c r="BB507" s="15">
        <v>0</v>
      </c>
      <c r="BC507" s="20" t="s">
        <v>145</v>
      </c>
      <c r="BD507" s="15">
        <v>0</v>
      </c>
      <c r="BE507" s="15">
        <v>0</v>
      </c>
      <c r="BF507" s="15">
        <v>0</v>
      </c>
      <c r="BG507" s="15">
        <v>0</v>
      </c>
      <c r="BH507" s="15">
        <v>0</v>
      </c>
      <c r="BI507" s="20">
        <f>Table1[[#This Row],[Check 2 Students Total]]*Table1[[#This Row],[Summer 2018 Price Check]]</f>
        <v>0</v>
      </c>
      <c r="BJ507" s="15">
        <v>0</v>
      </c>
      <c r="BK507" s="15">
        <v>0</v>
      </c>
      <c r="BL507" s="15">
        <v>0</v>
      </c>
      <c r="BM507" s="15">
        <v>0</v>
      </c>
      <c r="BN507" s="15">
        <v>0</v>
      </c>
      <c r="BO507" s="20">
        <f>Table1[[#This Row],[Summer 2018 Price Check]]*Table1[[#This Row],[Spring 2019 Students]]</f>
        <v>0</v>
      </c>
      <c r="BP507" s="16">
        <f t="shared" si="319"/>
        <v>0</v>
      </c>
      <c r="BQ507" s="20">
        <f t="shared" si="320"/>
        <v>0</v>
      </c>
      <c r="BR507" s="20" t="s">
        <v>145</v>
      </c>
      <c r="BS507" s="15">
        <v>0</v>
      </c>
      <c r="BT507" s="15">
        <v>0</v>
      </c>
      <c r="BU507" s="15">
        <v>0</v>
      </c>
      <c r="BV507" s="15">
        <v>0</v>
      </c>
      <c r="BW507" s="15">
        <v>0</v>
      </c>
      <c r="BX507" s="20">
        <f t="shared" si="344"/>
        <v>0</v>
      </c>
      <c r="BY507" s="20"/>
      <c r="BZ507" s="15">
        <f>IF(Table1[[#This Row],[Check 3 Status]]="Continued", Table1[[#This Row],[Check 3 Students Summer]], 0)</f>
        <v>0</v>
      </c>
      <c r="CA507" s="20">
        <f>Table1[[#This Row],[Check 3 Per Student Savings]]*BZ507</f>
        <v>0</v>
      </c>
      <c r="CB507" s="15">
        <f>IF(Table1[[#This Row],[Check 3 Status]]="Continued", Table1[[#This Row],[Check 3 Students Fall]], 0)</f>
        <v>0</v>
      </c>
      <c r="CC507" s="20">
        <f>Table1[[#This Row],[Check 3 Per Student Savings]]*CB507</f>
        <v>0</v>
      </c>
      <c r="CD507" s="15">
        <f>IF(Table1[[#This Row],[Check 3 Status]]="Continued", Table1[[#This Row],[Check 3 Students Spring]], 0)</f>
        <v>0</v>
      </c>
      <c r="CE507" s="20">
        <f>Table1[[#This Row],[Check 3 Per Student Savings]]*CD507</f>
        <v>0</v>
      </c>
      <c r="CF507" s="15">
        <f t="shared" si="350"/>
        <v>0</v>
      </c>
      <c r="CG507" s="20">
        <f t="shared" si="351"/>
        <v>0</v>
      </c>
      <c r="CH507" s="20" t="s">
        <v>145</v>
      </c>
      <c r="CI507" s="15">
        <f t="shared" si="352"/>
        <v>0</v>
      </c>
      <c r="CJ507" s="15">
        <v>0</v>
      </c>
      <c r="CK507" s="15">
        <f t="shared" si="353"/>
        <v>0</v>
      </c>
      <c r="CL507" s="15">
        <f t="shared" si="321"/>
        <v>0</v>
      </c>
      <c r="CM507" s="15">
        <v>0</v>
      </c>
      <c r="CN507" s="20">
        <f t="shared" si="322"/>
        <v>0</v>
      </c>
      <c r="CO507" s="15">
        <f>IF(Table1[[#This Row],[Check 3 Status]]="Continued", Table1[[#This Row],[Check 3 Students Summer]], 0)</f>
        <v>0</v>
      </c>
      <c r="CP507" s="20">
        <f>Table1[[#This Row],[Check 4 Per Student Savings]]*CO507</f>
        <v>0</v>
      </c>
      <c r="CQ507" s="15">
        <f>IF(Table1[[#This Row],[Check 4 Status]]="Continued", Table1[[#This Row],[Check 4 Students Fall]], 0)</f>
        <v>0</v>
      </c>
      <c r="CR507" s="20">
        <f>Table1[[#This Row],[Check 4 Per Student Savings]]*CQ507</f>
        <v>0</v>
      </c>
      <c r="CS507" s="15">
        <v>0</v>
      </c>
      <c r="CT507" s="20">
        <f>Table1[[#This Row],[Check 4 Per Student Savings]]*CS507</f>
        <v>0</v>
      </c>
      <c r="CU507" s="89">
        <f t="shared" si="323"/>
        <v>0</v>
      </c>
      <c r="CV507" s="20">
        <f t="shared" si="324"/>
        <v>0</v>
      </c>
      <c r="CW507" s="20" t="s">
        <v>145</v>
      </c>
      <c r="CX507" s="15">
        <v>40</v>
      </c>
      <c r="CY507" s="15">
        <v>20</v>
      </c>
      <c r="CZ507" s="15">
        <v>50</v>
      </c>
      <c r="DA507" s="15">
        <f t="shared" si="325"/>
        <v>110</v>
      </c>
      <c r="DB507" s="20">
        <v>142.16666666666666</v>
      </c>
      <c r="DC507" s="20">
        <f t="shared" si="326"/>
        <v>15638.333333333332</v>
      </c>
      <c r="DD507" s="23" t="s">
        <v>1706</v>
      </c>
      <c r="DE507" s="15">
        <v>0</v>
      </c>
      <c r="DF507" s="15">
        <v>0</v>
      </c>
      <c r="DG507" s="15">
        <v>0</v>
      </c>
      <c r="DH507" s="15">
        <v>0</v>
      </c>
      <c r="DI507" s="15">
        <v>0</v>
      </c>
      <c r="DJ507" s="15">
        <v>0</v>
      </c>
      <c r="DK507" s="15">
        <f t="shared" si="327"/>
        <v>0</v>
      </c>
      <c r="DL507" s="20">
        <f t="shared" si="328"/>
        <v>0</v>
      </c>
      <c r="DM507" s="20" t="s">
        <v>145</v>
      </c>
      <c r="DN507" s="15">
        <v>40</v>
      </c>
      <c r="DO507" s="15">
        <v>20</v>
      </c>
      <c r="DP507" s="15">
        <v>50</v>
      </c>
      <c r="DQ507" s="15">
        <f t="shared" si="329"/>
        <v>110</v>
      </c>
      <c r="DR507" s="20">
        <v>142.16666666666666</v>
      </c>
      <c r="DS507" s="20">
        <f t="shared" si="330"/>
        <v>15638.333333333332</v>
      </c>
      <c r="DT507" s="23" t="s">
        <v>1706</v>
      </c>
      <c r="DU507" s="15">
        <v>0</v>
      </c>
      <c r="DV507" s="20">
        <f>Table1[[#This Row],[Check 6 Per Student Savings]]*DU507</f>
        <v>0</v>
      </c>
      <c r="DW507" s="15">
        <f>IF(Table1[[#This Row],[Check 6 Status]]="Continued", Table1[[#This Row],[Check 6 Students Fall]], 0)</f>
        <v>20</v>
      </c>
      <c r="DX507" s="20">
        <f>Table1[[#This Row],[Check 6 Per Student Savings]]*DW507</f>
        <v>2843.333333333333</v>
      </c>
      <c r="DY507" s="15">
        <f>IF(Table1[[#This Row],[Check 6 Status]]="Continued", Table1[[#This Row],[Check 6 Students Spring]], 0)</f>
        <v>50</v>
      </c>
      <c r="DZ507" s="20">
        <f>Table1[[#This Row],[Check 6 Per Student Savings]]*DY507</f>
        <v>7108.333333333333</v>
      </c>
      <c r="EA507" s="15">
        <f t="shared" si="331"/>
        <v>70</v>
      </c>
      <c r="EB507" s="20">
        <f t="shared" si="332"/>
        <v>9951.6666666666661</v>
      </c>
      <c r="EC507"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70</v>
      </c>
      <c r="ED507"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9951.6666666666661</v>
      </c>
      <c r="EE507" s="30">
        <f>Table1[[#This Row],[Grand Total Savings]]/Table1[[#This Row],[Total Award]]</f>
        <v>0.44578331242907482</v>
      </c>
      <c r="EF507" s="20"/>
      <c r="EH507" s="20"/>
      <c r="EJ507" s="13"/>
      <c r="EK507" s="13"/>
      <c r="EL507" s="13"/>
      <c r="EY507" s="15"/>
      <c r="EZ507" s="20"/>
      <c r="FA507" s="15"/>
      <c r="FC507" s="13"/>
      <c r="FD507" s="13"/>
      <c r="FE507" s="13"/>
    </row>
    <row r="508" spans="1:161" ht="16.5" thickTop="1" thickBot="1" x14ac:dyDescent="0.3">
      <c r="A508" s="116">
        <v>603</v>
      </c>
      <c r="B508" s="70" t="s">
        <v>1479</v>
      </c>
      <c r="C508" s="23" t="s">
        <v>1999</v>
      </c>
      <c r="D508" s="71" t="s">
        <v>134</v>
      </c>
      <c r="E508" s="36" t="s">
        <v>249</v>
      </c>
      <c r="F508" s="122">
        <v>25000</v>
      </c>
      <c r="G508" s="23" t="s">
        <v>1706</v>
      </c>
      <c r="H508" s="28" t="s">
        <v>2019</v>
      </c>
      <c r="I508" s="28" t="s">
        <v>2020</v>
      </c>
      <c r="J508" s="28"/>
      <c r="K508" s="28" t="s">
        <v>2021</v>
      </c>
      <c r="L508" s="28"/>
      <c r="M508" s="13" t="s">
        <v>1795</v>
      </c>
      <c r="N508" s="13" t="s">
        <v>1795</v>
      </c>
      <c r="O508" s="13" t="s">
        <v>1795</v>
      </c>
      <c r="P508" s="20">
        <v>14262.67</v>
      </c>
      <c r="Q508" s="15">
        <v>104</v>
      </c>
      <c r="R508" s="20">
        <v>137.76600000000002</v>
      </c>
      <c r="S508" s="15">
        <v>0</v>
      </c>
      <c r="T508" s="15">
        <v>68</v>
      </c>
      <c r="U508" s="15">
        <v>36</v>
      </c>
      <c r="V508" s="23" t="s">
        <v>1706</v>
      </c>
      <c r="W508" s="20"/>
      <c r="X508" s="20"/>
      <c r="Y508" s="20"/>
      <c r="Z508" s="20" t="s">
        <v>145</v>
      </c>
      <c r="AA508" s="15">
        <v>0</v>
      </c>
      <c r="AB508" s="15">
        <v>0</v>
      </c>
      <c r="AC508" s="15">
        <v>0</v>
      </c>
      <c r="AD508" s="20">
        <f t="shared" si="345"/>
        <v>0</v>
      </c>
      <c r="AE508" s="15">
        <v>0</v>
      </c>
      <c r="AF508" s="15">
        <v>0</v>
      </c>
      <c r="AG508" s="15">
        <v>0</v>
      </c>
      <c r="AH508" s="15">
        <v>0</v>
      </c>
      <c r="AI508" s="15">
        <v>0</v>
      </c>
      <c r="AJ508" s="20">
        <f t="shared" si="348"/>
        <v>0</v>
      </c>
      <c r="AK508" s="15">
        <v>0</v>
      </c>
      <c r="AL508" s="20">
        <f t="shared" si="349"/>
        <v>0</v>
      </c>
      <c r="AM508" s="15">
        <v>0</v>
      </c>
      <c r="AN508" s="15">
        <v>0</v>
      </c>
      <c r="AO508" s="15">
        <v>0</v>
      </c>
      <c r="AP508" s="15">
        <v>0</v>
      </c>
      <c r="AQ508" s="15">
        <v>0</v>
      </c>
      <c r="AR508" s="15">
        <v>0</v>
      </c>
      <c r="AS508" s="15">
        <v>0</v>
      </c>
      <c r="AT508" s="15">
        <v>0</v>
      </c>
      <c r="AU508" s="15">
        <v>0</v>
      </c>
      <c r="AV508" s="15">
        <v>0</v>
      </c>
      <c r="AW508" s="15">
        <v>0</v>
      </c>
      <c r="AX508" s="15">
        <v>0</v>
      </c>
      <c r="AY508" s="15">
        <v>0</v>
      </c>
      <c r="AZ508" s="15">
        <v>0</v>
      </c>
      <c r="BA508" s="15">
        <v>0</v>
      </c>
      <c r="BB508" s="15">
        <v>0</v>
      </c>
      <c r="BC508" s="20" t="s">
        <v>145</v>
      </c>
      <c r="BD508" s="15">
        <v>0</v>
      </c>
      <c r="BE508" s="15">
        <v>0</v>
      </c>
      <c r="BF508" s="15">
        <v>0</v>
      </c>
      <c r="BG508" s="15">
        <v>0</v>
      </c>
      <c r="BH508" s="15">
        <v>0</v>
      </c>
      <c r="BI508" s="20">
        <f>Table1[[#This Row],[Check 2 Students Total]]*Table1[[#This Row],[Summer 2018 Price Check]]</f>
        <v>0</v>
      </c>
      <c r="BJ508" s="15">
        <v>0</v>
      </c>
      <c r="BK508" s="15">
        <v>0</v>
      </c>
      <c r="BL508" s="15">
        <v>0</v>
      </c>
      <c r="BM508" s="15">
        <v>0</v>
      </c>
      <c r="BN508" s="15">
        <v>0</v>
      </c>
      <c r="BO508" s="20">
        <f>Table1[[#This Row],[Summer 2018 Price Check]]*Table1[[#This Row],[Spring 2019 Students]]</f>
        <v>0</v>
      </c>
      <c r="BP508" s="16">
        <f t="shared" si="319"/>
        <v>0</v>
      </c>
      <c r="BQ508" s="20">
        <f t="shared" si="320"/>
        <v>0</v>
      </c>
      <c r="BR508" s="20" t="s">
        <v>145</v>
      </c>
      <c r="BS508" s="15">
        <v>0</v>
      </c>
      <c r="BT508" s="15">
        <v>0</v>
      </c>
      <c r="BU508" s="15">
        <v>0</v>
      </c>
      <c r="BV508" s="15">
        <v>0</v>
      </c>
      <c r="BW508" s="15">
        <v>0</v>
      </c>
      <c r="BX508" s="20">
        <f t="shared" si="344"/>
        <v>0</v>
      </c>
      <c r="BY508" s="20"/>
      <c r="BZ508" s="15">
        <f>IF(Table1[[#This Row],[Check 3 Status]]="Continued", Table1[[#This Row],[Check 3 Students Summer]], 0)</f>
        <v>0</v>
      </c>
      <c r="CA508" s="20">
        <f>Table1[[#This Row],[Check 3 Per Student Savings]]*BZ508</f>
        <v>0</v>
      </c>
      <c r="CB508" s="15">
        <f>IF(Table1[[#This Row],[Check 3 Status]]="Continued", Table1[[#This Row],[Check 3 Students Fall]], 0)</f>
        <v>0</v>
      </c>
      <c r="CC508" s="20">
        <f>Table1[[#This Row],[Check 3 Per Student Savings]]*CB508</f>
        <v>0</v>
      </c>
      <c r="CD508" s="15">
        <f>IF(Table1[[#This Row],[Check 3 Status]]="Continued", Table1[[#This Row],[Check 3 Students Spring]], 0)</f>
        <v>0</v>
      </c>
      <c r="CE508" s="20">
        <f>Table1[[#This Row],[Check 3 Per Student Savings]]*CD508</f>
        <v>0</v>
      </c>
      <c r="CF508" s="15">
        <f t="shared" si="350"/>
        <v>0</v>
      </c>
      <c r="CG508" s="20">
        <f t="shared" si="351"/>
        <v>0</v>
      </c>
      <c r="CH508" s="20" t="s">
        <v>145</v>
      </c>
      <c r="CI508" s="15">
        <f t="shared" si="352"/>
        <v>0</v>
      </c>
      <c r="CJ508" s="15">
        <v>0</v>
      </c>
      <c r="CK508" s="15">
        <f t="shared" si="353"/>
        <v>0</v>
      </c>
      <c r="CL508" s="15">
        <f t="shared" si="321"/>
        <v>0</v>
      </c>
      <c r="CM508" s="15">
        <v>0</v>
      </c>
      <c r="CN508" s="20">
        <f t="shared" si="322"/>
        <v>0</v>
      </c>
      <c r="CO508" s="15">
        <f>IF(Table1[[#This Row],[Check 3 Status]]="Continued", Table1[[#This Row],[Check 3 Students Summer]], 0)</f>
        <v>0</v>
      </c>
      <c r="CP508" s="20">
        <f>Table1[[#This Row],[Check 4 Per Student Savings]]*CO508</f>
        <v>0</v>
      </c>
      <c r="CQ508" s="15">
        <f>IF(Table1[[#This Row],[Check 4 Status]]="Continued", Table1[[#This Row],[Check 4 Students Fall]], 0)</f>
        <v>0</v>
      </c>
      <c r="CR508" s="20">
        <f>Table1[[#This Row],[Check 4 Per Student Savings]]*CQ508</f>
        <v>0</v>
      </c>
      <c r="CS508" s="15">
        <v>0</v>
      </c>
      <c r="CT508" s="20">
        <f>Table1[[#This Row],[Check 4 Per Student Savings]]*CS508</f>
        <v>0</v>
      </c>
      <c r="CU508" s="89">
        <f t="shared" si="323"/>
        <v>0</v>
      </c>
      <c r="CV508" s="20">
        <f t="shared" si="324"/>
        <v>0</v>
      </c>
      <c r="CW508" s="20" t="s">
        <v>145</v>
      </c>
      <c r="CX508" s="15">
        <v>0</v>
      </c>
      <c r="CY508" s="15">
        <v>68</v>
      </c>
      <c r="CZ508" s="15">
        <v>36</v>
      </c>
      <c r="DA508" s="15">
        <f t="shared" si="325"/>
        <v>104</v>
      </c>
      <c r="DB508" s="20">
        <v>137.76600000000002</v>
      </c>
      <c r="DC508" s="20">
        <f t="shared" si="326"/>
        <v>14327.664000000002</v>
      </c>
      <c r="DD508" s="23" t="s">
        <v>1706</v>
      </c>
      <c r="DE508" s="15">
        <v>0</v>
      </c>
      <c r="DF508" s="15">
        <v>0</v>
      </c>
      <c r="DG508" s="15">
        <v>0</v>
      </c>
      <c r="DH508" s="15">
        <v>0</v>
      </c>
      <c r="DI508" s="15">
        <v>0</v>
      </c>
      <c r="DJ508" s="15">
        <v>0</v>
      </c>
      <c r="DK508" s="15">
        <f t="shared" si="327"/>
        <v>0</v>
      </c>
      <c r="DL508" s="20">
        <f t="shared" si="328"/>
        <v>0</v>
      </c>
      <c r="DM508" s="20" t="s">
        <v>145</v>
      </c>
      <c r="DN508" s="15">
        <v>0</v>
      </c>
      <c r="DO508" s="15">
        <v>68</v>
      </c>
      <c r="DP508" s="15">
        <v>36</v>
      </c>
      <c r="DQ508" s="15">
        <f t="shared" si="329"/>
        <v>104</v>
      </c>
      <c r="DR508" s="20">
        <v>137.76600000000002</v>
      </c>
      <c r="DS508" s="20">
        <f t="shared" si="330"/>
        <v>14327.664000000002</v>
      </c>
      <c r="DT508" s="23" t="s">
        <v>1706</v>
      </c>
      <c r="DU508" s="15">
        <v>0</v>
      </c>
      <c r="DV508" s="20">
        <f>Table1[[#This Row],[Check 6 Per Student Savings]]*DU508</f>
        <v>0</v>
      </c>
      <c r="DW508" s="15">
        <f>IF(Table1[[#This Row],[Check 6 Status]]="Continued", Table1[[#This Row],[Check 6 Students Fall]], 0)</f>
        <v>68</v>
      </c>
      <c r="DX508" s="20">
        <f>Table1[[#This Row],[Check 6 Per Student Savings]]*DW508</f>
        <v>9368.0880000000016</v>
      </c>
      <c r="DY508" s="15">
        <f>IF(Table1[[#This Row],[Check 6 Status]]="Continued", Table1[[#This Row],[Check 6 Students Spring]], 0)</f>
        <v>36</v>
      </c>
      <c r="DZ508" s="20">
        <f>Table1[[#This Row],[Check 6 Per Student Savings]]*DY508</f>
        <v>4959.5760000000009</v>
      </c>
      <c r="EA508" s="15">
        <f t="shared" si="331"/>
        <v>104</v>
      </c>
      <c r="EB508" s="20">
        <f t="shared" si="332"/>
        <v>14327.664000000002</v>
      </c>
      <c r="EC508"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104</v>
      </c>
      <c r="ED508"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14327.664000000002</v>
      </c>
      <c r="EE508" s="30">
        <f>Table1[[#This Row],[Grand Total Savings]]/Table1[[#This Row],[Total Award]]</f>
        <v>0.57310656000000015</v>
      </c>
      <c r="EF508" s="20"/>
      <c r="EH508" s="20"/>
      <c r="EJ508" s="13"/>
      <c r="EK508" s="13"/>
      <c r="EL508" s="13"/>
      <c r="EY508" s="15"/>
      <c r="EZ508" s="20"/>
      <c r="FA508" s="15"/>
      <c r="FC508" s="13"/>
      <c r="FD508" s="13"/>
      <c r="FE508" s="13"/>
    </row>
    <row r="509" spans="1:161" ht="16.5" thickTop="1" thickBot="1" x14ac:dyDescent="0.3">
      <c r="A509" s="116">
        <v>604</v>
      </c>
      <c r="B509" s="70" t="s">
        <v>1479</v>
      </c>
      <c r="C509" s="23" t="s">
        <v>1999</v>
      </c>
      <c r="D509" s="71" t="s">
        <v>134</v>
      </c>
      <c r="E509" s="36" t="s">
        <v>219</v>
      </c>
      <c r="F509" s="122">
        <v>10300</v>
      </c>
      <c r="G509" s="23" t="s">
        <v>1706</v>
      </c>
      <c r="H509" s="28" t="s">
        <v>2022</v>
      </c>
      <c r="I509" s="28" t="s">
        <v>2023</v>
      </c>
      <c r="J509" s="28"/>
      <c r="K509" s="28" t="s">
        <v>2024</v>
      </c>
      <c r="L509" s="28"/>
      <c r="M509" s="13" t="s">
        <v>1795</v>
      </c>
      <c r="N509" s="13" t="s">
        <v>1795</v>
      </c>
      <c r="O509" s="13" t="s">
        <v>1795</v>
      </c>
      <c r="P509" s="131">
        <v>16000</v>
      </c>
      <c r="Q509" s="15">
        <v>80</v>
      </c>
      <c r="R509" s="20">
        <v>200</v>
      </c>
      <c r="S509" s="15">
        <v>0</v>
      </c>
      <c r="T509" s="15">
        <v>40</v>
      </c>
      <c r="U509" s="15">
        <v>40</v>
      </c>
      <c r="V509" s="23" t="s">
        <v>1706</v>
      </c>
      <c r="W509" s="20"/>
      <c r="X509" s="20"/>
      <c r="Y509" s="20"/>
      <c r="Z509" s="20" t="s">
        <v>145</v>
      </c>
      <c r="AA509" s="15">
        <v>0</v>
      </c>
      <c r="AB509" s="15">
        <v>0</v>
      </c>
      <c r="AC509" s="15">
        <v>0</v>
      </c>
      <c r="AD509" s="20">
        <f t="shared" si="345"/>
        <v>0</v>
      </c>
      <c r="AE509" s="15">
        <v>0</v>
      </c>
      <c r="AF509" s="15">
        <v>0</v>
      </c>
      <c r="AG509" s="15">
        <v>0</v>
      </c>
      <c r="AH509" s="15">
        <v>0</v>
      </c>
      <c r="AI509" s="15">
        <v>0</v>
      </c>
      <c r="AJ509" s="20">
        <f t="shared" si="348"/>
        <v>0</v>
      </c>
      <c r="AK509" s="15">
        <v>0</v>
      </c>
      <c r="AL509" s="20">
        <f t="shared" si="349"/>
        <v>0</v>
      </c>
      <c r="AM509" s="15">
        <v>0</v>
      </c>
      <c r="AN509" s="15">
        <v>0</v>
      </c>
      <c r="AO509" s="15">
        <v>0</v>
      </c>
      <c r="AP509" s="15">
        <v>0</v>
      </c>
      <c r="AQ509" s="15">
        <v>0</v>
      </c>
      <c r="AR509" s="15">
        <v>0</v>
      </c>
      <c r="AS509" s="15">
        <v>0</v>
      </c>
      <c r="AT509" s="15">
        <v>0</v>
      </c>
      <c r="AU509" s="15">
        <v>0</v>
      </c>
      <c r="AV509" s="15">
        <v>0</v>
      </c>
      <c r="AW509" s="15">
        <v>0</v>
      </c>
      <c r="AX509" s="15">
        <v>0</v>
      </c>
      <c r="AY509" s="15">
        <v>0</v>
      </c>
      <c r="AZ509" s="15">
        <v>0</v>
      </c>
      <c r="BA509" s="15">
        <v>0</v>
      </c>
      <c r="BB509" s="15">
        <v>0</v>
      </c>
      <c r="BC509" s="20" t="s">
        <v>145</v>
      </c>
      <c r="BD509" s="15">
        <v>0</v>
      </c>
      <c r="BE509" s="15">
        <v>0</v>
      </c>
      <c r="BF509" s="15">
        <v>0</v>
      </c>
      <c r="BG509" s="15">
        <v>0</v>
      </c>
      <c r="BH509" s="15">
        <v>0</v>
      </c>
      <c r="BI509" s="20">
        <f>Table1[[#This Row],[Check 2 Students Total]]*Table1[[#This Row],[Summer 2018 Price Check]]</f>
        <v>0</v>
      </c>
      <c r="BJ509" s="15">
        <v>0</v>
      </c>
      <c r="BK509" s="15">
        <v>0</v>
      </c>
      <c r="BL509" s="15">
        <v>0</v>
      </c>
      <c r="BM509" s="15">
        <v>0</v>
      </c>
      <c r="BN509" s="15">
        <v>0</v>
      </c>
      <c r="BO509" s="20">
        <f>Table1[[#This Row],[Summer 2018 Price Check]]*Table1[[#This Row],[Spring 2019 Students]]</f>
        <v>0</v>
      </c>
      <c r="BP509" s="16">
        <f t="shared" si="319"/>
        <v>0</v>
      </c>
      <c r="BQ509" s="20">
        <f t="shared" si="320"/>
        <v>0</v>
      </c>
      <c r="BR509" s="20" t="s">
        <v>145</v>
      </c>
      <c r="BS509" s="15">
        <v>0</v>
      </c>
      <c r="BT509" s="15">
        <v>0</v>
      </c>
      <c r="BU509" s="15">
        <v>0</v>
      </c>
      <c r="BV509" s="15">
        <v>0</v>
      </c>
      <c r="BW509" s="15">
        <v>0</v>
      </c>
      <c r="BX509" s="20">
        <f t="shared" si="344"/>
        <v>0</v>
      </c>
      <c r="BY509" s="20"/>
      <c r="BZ509" s="15">
        <f>IF(Table1[[#This Row],[Check 3 Status]]="Continued", Table1[[#This Row],[Check 3 Students Summer]], 0)</f>
        <v>0</v>
      </c>
      <c r="CA509" s="20">
        <f>Table1[[#This Row],[Check 3 Per Student Savings]]*BZ509</f>
        <v>0</v>
      </c>
      <c r="CB509" s="15">
        <f>IF(Table1[[#This Row],[Check 3 Status]]="Continued", Table1[[#This Row],[Check 3 Students Fall]], 0)</f>
        <v>0</v>
      </c>
      <c r="CC509" s="20">
        <f>Table1[[#This Row],[Check 3 Per Student Savings]]*CB509</f>
        <v>0</v>
      </c>
      <c r="CD509" s="15">
        <f>IF(Table1[[#This Row],[Check 3 Status]]="Continued", Table1[[#This Row],[Check 3 Students Spring]], 0)</f>
        <v>0</v>
      </c>
      <c r="CE509" s="20">
        <f>Table1[[#This Row],[Check 3 Per Student Savings]]*CD509</f>
        <v>0</v>
      </c>
      <c r="CF509" s="15">
        <f t="shared" si="350"/>
        <v>0</v>
      </c>
      <c r="CG509" s="20">
        <f t="shared" si="351"/>
        <v>0</v>
      </c>
      <c r="CH509" s="20" t="s">
        <v>145</v>
      </c>
      <c r="CI509" s="15">
        <f t="shared" si="352"/>
        <v>0</v>
      </c>
      <c r="CJ509" s="15">
        <v>0</v>
      </c>
      <c r="CK509" s="15">
        <f t="shared" si="353"/>
        <v>0</v>
      </c>
      <c r="CL509" s="15">
        <f t="shared" si="321"/>
        <v>0</v>
      </c>
      <c r="CM509" s="15">
        <v>0</v>
      </c>
      <c r="CN509" s="20">
        <f t="shared" si="322"/>
        <v>0</v>
      </c>
      <c r="CO509" s="15">
        <f>IF(Table1[[#This Row],[Check 3 Status]]="Continued", Table1[[#This Row],[Check 3 Students Summer]], 0)</f>
        <v>0</v>
      </c>
      <c r="CP509" s="20">
        <f>Table1[[#This Row],[Check 4 Per Student Savings]]*CO509</f>
        <v>0</v>
      </c>
      <c r="CQ509" s="15">
        <f>IF(Table1[[#This Row],[Check 4 Status]]="Continued", Table1[[#This Row],[Check 4 Students Fall]], 0)</f>
        <v>0</v>
      </c>
      <c r="CR509" s="20">
        <f>Table1[[#This Row],[Check 4 Per Student Savings]]*CQ509</f>
        <v>0</v>
      </c>
      <c r="CS509" s="15">
        <v>0</v>
      </c>
      <c r="CT509" s="20">
        <f>Table1[[#This Row],[Check 4 Per Student Savings]]*CS509</f>
        <v>0</v>
      </c>
      <c r="CU509" s="89">
        <f t="shared" si="323"/>
        <v>0</v>
      </c>
      <c r="CV509" s="20">
        <f t="shared" si="324"/>
        <v>0</v>
      </c>
      <c r="CW509" s="20" t="s">
        <v>145</v>
      </c>
      <c r="CX509" s="15">
        <v>0</v>
      </c>
      <c r="CY509" s="15">
        <v>40</v>
      </c>
      <c r="CZ509" s="15">
        <v>40</v>
      </c>
      <c r="DA509" s="15">
        <f t="shared" si="325"/>
        <v>80</v>
      </c>
      <c r="DB509" s="20">
        <v>200</v>
      </c>
      <c r="DC509" s="20">
        <f t="shared" si="326"/>
        <v>16000</v>
      </c>
      <c r="DD509" s="23" t="s">
        <v>1706</v>
      </c>
      <c r="DE509" s="15">
        <v>0</v>
      </c>
      <c r="DF509" s="15">
        <v>0</v>
      </c>
      <c r="DG509" s="15">
        <v>0</v>
      </c>
      <c r="DH509" s="15">
        <v>0</v>
      </c>
      <c r="DI509" s="15">
        <v>0</v>
      </c>
      <c r="DJ509" s="15">
        <v>0</v>
      </c>
      <c r="DK509" s="15">
        <f t="shared" si="327"/>
        <v>0</v>
      </c>
      <c r="DL509" s="20">
        <f t="shared" si="328"/>
        <v>0</v>
      </c>
      <c r="DM509" s="20" t="s">
        <v>145</v>
      </c>
      <c r="DN509" s="15">
        <v>0</v>
      </c>
      <c r="DO509" s="15">
        <v>40</v>
      </c>
      <c r="DP509" s="15">
        <v>40</v>
      </c>
      <c r="DQ509" s="15">
        <f t="shared" si="329"/>
        <v>80</v>
      </c>
      <c r="DR509" s="20">
        <v>200</v>
      </c>
      <c r="DS509" s="20">
        <f t="shared" si="330"/>
        <v>16000</v>
      </c>
      <c r="DT509" s="23" t="s">
        <v>1706</v>
      </c>
      <c r="DU509" s="15">
        <v>0</v>
      </c>
      <c r="DV509" s="20">
        <f>Table1[[#This Row],[Check 6 Per Student Savings]]*DU509</f>
        <v>0</v>
      </c>
      <c r="DW509" s="15">
        <f>IF(Table1[[#This Row],[Check 6 Status]]="Continued", Table1[[#This Row],[Check 6 Students Fall]], 0)</f>
        <v>40</v>
      </c>
      <c r="DX509" s="20">
        <f>Table1[[#This Row],[Check 6 Per Student Savings]]*DW509</f>
        <v>8000</v>
      </c>
      <c r="DY509" s="15">
        <f>IF(Table1[[#This Row],[Check 6 Status]]="Continued", Table1[[#This Row],[Check 6 Students Spring]], 0)</f>
        <v>40</v>
      </c>
      <c r="DZ509" s="20">
        <f>Table1[[#This Row],[Check 6 Per Student Savings]]*DY509</f>
        <v>8000</v>
      </c>
      <c r="EA509" s="15">
        <f t="shared" si="331"/>
        <v>80</v>
      </c>
      <c r="EB509" s="20">
        <f t="shared" si="332"/>
        <v>16000</v>
      </c>
      <c r="EC509"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80</v>
      </c>
      <c r="ED509"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16000</v>
      </c>
      <c r="EE509" s="30">
        <f>Table1[[#This Row],[Grand Total Savings]]/Table1[[#This Row],[Total Award]]</f>
        <v>1.5533980582524272</v>
      </c>
      <c r="EF509" s="20"/>
      <c r="EH509" s="20"/>
      <c r="EJ509" s="13"/>
      <c r="EK509" s="13"/>
      <c r="EL509" s="13"/>
      <c r="EY509" s="15"/>
      <c r="EZ509" s="20"/>
      <c r="FA509" s="15"/>
      <c r="FC509" s="13"/>
      <c r="FD509" s="13"/>
      <c r="FE509" s="13"/>
    </row>
    <row r="510" spans="1:161" ht="16.5" thickTop="1" thickBot="1" x14ac:dyDescent="0.3">
      <c r="A510" s="116">
        <v>605</v>
      </c>
      <c r="B510" s="70" t="s">
        <v>1479</v>
      </c>
      <c r="C510" s="23" t="s">
        <v>1999</v>
      </c>
      <c r="D510" s="71" t="s">
        <v>134</v>
      </c>
      <c r="E510" s="36" t="s">
        <v>219</v>
      </c>
      <c r="F510" s="122">
        <v>20000</v>
      </c>
      <c r="G510" s="23" t="s">
        <v>2009</v>
      </c>
      <c r="H510" s="28" t="s">
        <v>1338</v>
      </c>
      <c r="I510" s="28" t="s">
        <v>1339</v>
      </c>
      <c r="J510" s="28"/>
      <c r="K510" s="28" t="s">
        <v>2025</v>
      </c>
      <c r="L510" s="28"/>
      <c r="M510" s="13" t="s">
        <v>1795</v>
      </c>
      <c r="N510" s="13" t="s">
        <v>1795</v>
      </c>
      <c r="O510" s="13" t="s">
        <v>1795</v>
      </c>
      <c r="P510" s="20">
        <v>5280</v>
      </c>
      <c r="Q510" s="15">
        <v>48</v>
      </c>
      <c r="R510" s="20">
        <v>110</v>
      </c>
      <c r="S510" s="15">
        <v>0</v>
      </c>
      <c r="T510" s="15">
        <v>0</v>
      </c>
      <c r="U510" s="15">
        <v>48</v>
      </c>
      <c r="V510" s="23" t="s">
        <v>1706</v>
      </c>
      <c r="W510" s="20"/>
      <c r="X510" s="20"/>
      <c r="Y510" s="20"/>
      <c r="Z510" s="20" t="s">
        <v>145</v>
      </c>
      <c r="AA510" s="15">
        <v>0</v>
      </c>
      <c r="AB510" s="15">
        <v>0</v>
      </c>
      <c r="AC510" s="15">
        <v>0</v>
      </c>
      <c r="AD510" s="20">
        <f t="shared" si="345"/>
        <v>0</v>
      </c>
      <c r="AE510" s="15">
        <v>0</v>
      </c>
      <c r="AF510" s="15">
        <v>0</v>
      </c>
      <c r="AG510" s="15">
        <v>0</v>
      </c>
      <c r="AH510" s="15">
        <v>0</v>
      </c>
      <c r="AI510" s="15">
        <v>0</v>
      </c>
      <c r="AJ510" s="20">
        <f t="shared" si="348"/>
        <v>0</v>
      </c>
      <c r="AK510" s="15">
        <v>0</v>
      </c>
      <c r="AL510" s="20">
        <f t="shared" si="349"/>
        <v>0</v>
      </c>
      <c r="AM510" s="15">
        <v>0</v>
      </c>
      <c r="AN510" s="15">
        <v>0</v>
      </c>
      <c r="AO510" s="15">
        <v>0</v>
      </c>
      <c r="AP510" s="15">
        <v>0</v>
      </c>
      <c r="AQ510" s="15">
        <v>0</v>
      </c>
      <c r="AR510" s="15">
        <v>0</v>
      </c>
      <c r="AS510" s="15">
        <v>0</v>
      </c>
      <c r="AT510" s="15">
        <v>0</v>
      </c>
      <c r="AU510" s="15">
        <v>0</v>
      </c>
      <c r="AV510" s="15">
        <v>0</v>
      </c>
      <c r="AW510" s="15">
        <v>0</v>
      </c>
      <c r="AX510" s="15">
        <v>0</v>
      </c>
      <c r="AY510" s="15">
        <v>0</v>
      </c>
      <c r="AZ510" s="15">
        <v>0</v>
      </c>
      <c r="BA510" s="15">
        <v>0</v>
      </c>
      <c r="BB510" s="15">
        <v>0</v>
      </c>
      <c r="BC510" s="20" t="s">
        <v>145</v>
      </c>
      <c r="BD510" s="15">
        <v>0</v>
      </c>
      <c r="BE510" s="15">
        <v>0</v>
      </c>
      <c r="BF510" s="15">
        <v>0</v>
      </c>
      <c r="BG510" s="15">
        <v>0</v>
      </c>
      <c r="BH510" s="15">
        <v>0</v>
      </c>
      <c r="BI510" s="20">
        <f>Table1[[#This Row],[Check 2 Students Total]]*Table1[[#This Row],[Summer 2018 Price Check]]</f>
        <v>0</v>
      </c>
      <c r="BJ510" s="15">
        <v>0</v>
      </c>
      <c r="BK510" s="15">
        <v>0</v>
      </c>
      <c r="BL510" s="15">
        <v>0</v>
      </c>
      <c r="BM510" s="15">
        <v>0</v>
      </c>
      <c r="BN510" s="15">
        <v>0</v>
      </c>
      <c r="BO510" s="20">
        <f>Table1[[#This Row],[Summer 2018 Price Check]]*Table1[[#This Row],[Spring 2019 Students]]</f>
        <v>0</v>
      </c>
      <c r="BP510" s="16">
        <f t="shared" si="319"/>
        <v>0</v>
      </c>
      <c r="BQ510" s="20">
        <f t="shared" si="320"/>
        <v>0</v>
      </c>
      <c r="BR510" s="20" t="s">
        <v>145</v>
      </c>
      <c r="BS510" s="15">
        <v>0</v>
      </c>
      <c r="BT510" s="15">
        <v>0</v>
      </c>
      <c r="BU510" s="15">
        <v>0</v>
      </c>
      <c r="BV510" s="15">
        <v>0</v>
      </c>
      <c r="BW510" s="15">
        <v>0</v>
      </c>
      <c r="BX510" s="20">
        <f t="shared" si="344"/>
        <v>0</v>
      </c>
      <c r="BY510" s="20"/>
      <c r="BZ510" s="15">
        <f>IF(Table1[[#This Row],[Check 3 Status]]="Continued", Table1[[#This Row],[Check 3 Students Summer]], 0)</f>
        <v>0</v>
      </c>
      <c r="CA510" s="20">
        <f>Table1[[#This Row],[Check 3 Per Student Savings]]*BZ510</f>
        <v>0</v>
      </c>
      <c r="CB510" s="15">
        <f>IF(Table1[[#This Row],[Check 3 Status]]="Continued", Table1[[#This Row],[Check 3 Students Fall]], 0)</f>
        <v>0</v>
      </c>
      <c r="CC510" s="20">
        <f>Table1[[#This Row],[Check 3 Per Student Savings]]*CB510</f>
        <v>0</v>
      </c>
      <c r="CD510" s="15">
        <f>IF(Table1[[#This Row],[Check 3 Status]]="Continued", Table1[[#This Row],[Check 3 Students Spring]], 0)</f>
        <v>0</v>
      </c>
      <c r="CE510" s="20">
        <f>Table1[[#This Row],[Check 3 Per Student Savings]]*CD510</f>
        <v>0</v>
      </c>
      <c r="CF510" s="15">
        <f t="shared" si="350"/>
        <v>0</v>
      </c>
      <c r="CG510" s="20">
        <f t="shared" si="351"/>
        <v>0</v>
      </c>
      <c r="CH510" s="20" t="s">
        <v>145</v>
      </c>
      <c r="CI510" s="15">
        <f t="shared" si="352"/>
        <v>0</v>
      </c>
      <c r="CJ510" s="15">
        <v>0</v>
      </c>
      <c r="CK510" s="15">
        <f t="shared" si="353"/>
        <v>0</v>
      </c>
      <c r="CL510" s="15">
        <f t="shared" si="321"/>
        <v>0</v>
      </c>
      <c r="CM510" s="15">
        <v>0</v>
      </c>
      <c r="CN510" s="20">
        <f t="shared" si="322"/>
        <v>0</v>
      </c>
      <c r="CO510" s="15">
        <f>IF(Table1[[#This Row],[Check 3 Status]]="Continued", Table1[[#This Row],[Check 3 Students Summer]], 0)</f>
        <v>0</v>
      </c>
      <c r="CP510" s="20">
        <f>Table1[[#This Row],[Check 4 Per Student Savings]]*CO510</f>
        <v>0</v>
      </c>
      <c r="CQ510" s="15">
        <f>IF(Table1[[#This Row],[Check 4 Status]]="Continued", Table1[[#This Row],[Check 4 Students Fall]], 0)</f>
        <v>0</v>
      </c>
      <c r="CR510" s="20">
        <f>Table1[[#This Row],[Check 4 Per Student Savings]]*CQ510</f>
        <v>0</v>
      </c>
      <c r="CS510" s="15">
        <v>0</v>
      </c>
      <c r="CT510" s="20">
        <f>Table1[[#This Row],[Check 4 Per Student Savings]]*CS510</f>
        <v>0</v>
      </c>
      <c r="CU510" s="89">
        <f t="shared" si="323"/>
        <v>0</v>
      </c>
      <c r="CV510" s="20">
        <f t="shared" si="324"/>
        <v>0</v>
      </c>
      <c r="CW510" s="20" t="s">
        <v>145</v>
      </c>
      <c r="CX510" s="15">
        <v>0</v>
      </c>
      <c r="CY510" s="15">
        <v>0</v>
      </c>
      <c r="CZ510" s="15">
        <v>48</v>
      </c>
      <c r="DA510" s="15">
        <f t="shared" si="325"/>
        <v>48</v>
      </c>
      <c r="DB510" s="20">
        <v>110</v>
      </c>
      <c r="DC510" s="20">
        <f t="shared" si="326"/>
        <v>5280</v>
      </c>
      <c r="DD510" s="23" t="s">
        <v>1706</v>
      </c>
      <c r="DE510" s="15">
        <v>0</v>
      </c>
      <c r="DF510" s="15">
        <v>0</v>
      </c>
      <c r="DG510" s="15">
        <v>0</v>
      </c>
      <c r="DH510" s="15">
        <v>0</v>
      </c>
      <c r="DI510" s="15">
        <v>0</v>
      </c>
      <c r="DJ510" s="15">
        <v>0</v>
      </c>
      <c r="DK510" s="15">
        <f t="shared" si="327"/>
        <v>0</v>
      </c>
      <c r="DL510" s="20">
        <f t="shared" si="328"/>
        <v>0</v>
      </c>
      <c r="DM510" s="20" t="s">
        <v>145</v>
      </c>
      <c r="DN510" s="15">
        <v>0</v>
      </c>
      <c r="DO510" s="15">
        <v>0</v>
      </c>
      <c r="DP510" s="15">
        <v>48</v>
      </c>
      <c r="DQ510" s="15">
        <f t="shared" si="329"/>
        <v>48</v>
      </c>
      <c r="DR510" s="20">
        <v>110</v>
      </c>
      <c r="DS510" s="20">
        <f t="shared" si="330"/>
        <v>5280</v>
      </c>
      <c r="DT510" s="23" t="s">
        <v>1706</v>
      </c>
      <c r="DU510" s="15">
        <v>0</v>
      </c>
      <c r="DV510" s="20">
        <f>Table1[[#This Row],[Check 6 Per Student Savings]]*DU510</f>
        <v>0</v>
      </c>
      <c r="DW510" s="15">
        <f>IF(Table1[[#This Row],[Check 6 Status]]="Continued", Table1[[#This Row],[Check 6 Students Fall]], 0)</f>
        <v>0</v>
      </c>
      <c r="DX510" s="20">
        <f>Table1[[#This Row],[Check 6 Per Student Savings]]*DW510</f>
        <v>0</v>
      </c>
      <c r="DY510" s="15">
        <f>IF(Table1[[#This Row],[Check 6 Status]]="Continued", Table1[[#This Row],[Check 6 Students Spring]], 0)</f>
        <v>48</v>
      </c>
      <c r="DZ510" s="20">
        <f>Table1[[#This Row],[Check 6 Per Student Savings]]*DY510</f>
        <v>5280</v>
      </c>
      <c r="EA510" s="15">
        <f t="shared" si="331"/>
        <v>48</v>
      </c>
      <c r="EB510" s="20">
        <f t="shared" si="332"/>
        <v>5280</v>
      </c>
      <c r="EC510"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48</v>
      </c>
      <c r="ED510"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5280</v>
      </c>
      <c r="EE510" s="30">
        <f>Table1[[#This Row],[Grand Total Savings]]/Table1[[#This Row],[Total Award]]</f>
        <v>0.26400000000000001</v>
      </c>
      <c r="EF510" s="20"/>
      <c r="EH510" s="20"/>
      <c r="EJ510" s="13"/>
      <c r="EK510" s="13"/>
      <c r="EL510" s="13"/>
      <c r="EY510" s="15"/>
      <c r="EZ510" s="20"/>
      <c r="FA510" s="15"/>
      <c r="FC510" s="13"/>
      <c r="FD510" s="13"/>
      <c r="FE510" s="13"/>
    </row>
    <row r="511" spans="1:161" ht="16.5" thickTop="1" thickBot="1" x14ac:dyDescent="0.3">
      <c r="A511" s="116">
        <v>606</v>
      </c>
      <c r="B511" s="70" t="s">
        <v>1479</v>
      </c>
      <c r="C511" s="23" t="s">
        <v>1999</v>
      </c>
      <c r="D511" s="71" t="s">
        <v>134</v>
      </c>
      <c r="E511" s="36" t="s">
        <v>534</v>
      </c>
      <c r="F511" s="122">
        <v>12259</v>
      </c>
      <c r="G511" s="23" t="s">
        <v>1706</v>
      </c>
      <c r="H511" s="28" t="s">
        <v>1586</v>
      </c>
      <c r="I511" s="28" t="s">
        <v>1587</v>
      </c>
      <c r="J511" s="28"/>
      <c r="K511" s="28" t="s">
        <v>2026</v>
      </c>
      <c r="L511" s="28"/>
      <c r="M511" s="13" t="s">
        <v>1795</v>
      </c>
      <c r="N511" s="13" t="s">
        <v>1795</v>
      </c>
      <c r="O511" s="13" t="s">
        <v>1795</v>
      </c>
      <c r="P511" s="20">
        <v>10250</v>
      </c>
      <c r="Q511" s="15">
        <v>200</v>
      </c>
      <c r="R511" s="20">
        <v>61.666666666666664</v>
      </c>
      <c r="S511" s="15">
        <v>80</v>
      </c>
      <c r="T511" s="15">
        <v>60</v>
      </c>
      <c r="U511" s="15">
        <v>60</v>
      </c>
      <c r="V511" s="23" t="s">
        <v>1706</v>
      </c>
      <c r="W511" s="20"/>
      <c r="X511" s="20"/>
      <c r="Y511" s="20"/>
      <c r="Z511" s="20" t="s">
        <v>145</v>
      </c>
      <c r="AA511" s="15">
        <v>0</v>
      </c>
      <c r="AB511" s="15">
        <v>0</v>
      </c>
      <c r="AC511" s="15">
        <v>0</v>
      </c>
      <c r="AD511" s="20">
        <f t="shared" si="345"/>
        <v>0</v>
      </c>
      <c r="AE511" s="15">
        <v>0</v>
      </c>
      <c r="AF511" s="15">
        <v>0</v>
      </c>
      <c r="AG511" s="15">
        <v>0</v>
      </c>
      <c r="AH511" s="15">
        <v>0</v>
      </c>
      <c r="AI511" s="15">
        <v>0</v>
      </c>
      <c r="AJ511" s="20">
        <f t="shared" si="348"/>
        <v>0</v>
      </c>
      <c r="AK511" s="15">
        <v>0</v>
      </c>
      <c r="AL511" s="20">
        <f t="shared" si="349"/>
        <v>0</v>
      </c>
      <c r="AM511" s="15">
        <v>0</v>
      </c>
      <c r="AN511" s="15">
        <v>0</v>
      </c>
      <c r="AO511" s="15">
        <v>0</v>
      </c>
      <c r="AP511" s="15">
        <v>0</v>
      </c>
      <c r="AQ511" s="15">
        <v>0</v>
      </c>
      <c r="AR511" s="15">
        <v>0</v>
      </c>
      <c r="AS511" s="15">
        <v>0</v>
      </c>
      <c r="AT511" s="15">
        <v>0</v>
      </c>
      <c r="AU511" s="15">
        <v>0</v>
      </c>
      <c r="AV511" s="15">
        <v>0</v>
      </c>
      <c r="AW511" s="15">
        <v>0</v>
      </c>
      <c r="AX511" s="15">
        <v>0</v>
      </c>
      <c r="AY511" s="15">
        <v>0</v>
      </c>
      <c r="AZ511" s="15">
        <v>0</v>
      </c>
      <c r="BA511" s="15">
        <v>0</v>
      </c>
      <c r="BB511" s="15">
        <v>0</v>
      </c>
      <c r="BC511" s="20" t="s">
        <v>145</v>
      </c>
      <c r="BD511" s="15">
        <v>0</v>
      </c>
      <c r="BE511" s="15">
        <v>0</v>
      </c>
      <c r="BF511" s="15">
        <v>0</v>
      </c>
      <c r="BG511" s="15">
        <v>0</v>
      </c>
      <c r="BH511" s="15">
        <v>0</v>
      </c>
      <c r="BI511" s="20">
        <f>Table1[[#This Row],[Check 2 Students Total]]*Table1[[#This Row],[Summer 2018 Price Check]]</f>
        <v>0</v>
      </c>
      <c r="BJ511" s="15">
        <v>0</v>
      </c>
      <c r="BK511" s="15">
        <v>0</v>
      </c>
      <c r="BL511" s="15">
        <v>0</v>
      </c>
      <c r="BM511" s="15">
        <v>0</v>
      </c>
      <c r="BN511" s="15">
        <v>0</v>
      </c>
      <c r="BO511" s="20">
        <f>Table1[[#This Row],[Summer 2018 Price Check]]*Table1[[#This Row],[Spring 2019 Students]]</f>
        <v>0</v>
      </c>
      <c r="BP511" s="16">
        <f t="shared" si="319"/>
        <v>0</v>
      </c>
      <c r="BQ511" s="20">
        <f t="shared" si="320"/>
        <v>0</v>
      </c>
      <c r="BR511" s="20" t="s">
        <v>145</v>
      </c>
      <c r="BS511" s="15">
        <v>0</v>
      </c>
      <c r="BT511" s="15">
        <v>0</v>
      </c>
      <c r="BU511" s="15">
        <v>0</v>
      </c>
      <c r="BV511" s="15">
        <v>0</v>
      </c>
      <c r="BW511" s="15">
        <v>0</v>
      </c>
      <c r="BX511" s="20">
        <f t="shared" si="344"/>
        <v>0</v>
      </c>
      <c r="BY511" s="20"/>
      <c r="BZ511" s="15">
        <f>IF(Table1[[#This Row],[Check 3 Status]]="Continued", Table1[[#This Row],[Check 3 Students Summer]], 0)</f>
        <v>0</v>
      </c>
      <c r="CA511" s="20">
        <f>Table1[[#This Row],[Check 3 Per Student Savings]]*BZ511</f>
        <v>0</v>
      </c>
      <c r="CB511" s="15">
        <f>IF(Table1[[#This Row],[Check 3 Status]]="Continued", Table1[[#This Row],[Check 3 Students Fall]], 0)</f>
        <v>0</v>
      </c>
      <c r="CC511" s="20">
        <f>Table1[[#This Row],[Check 3 Per Student Savings]]*CB511</f>
        <v>0</v>
      </c>
      <c r="CD511" s="15">
        <f>IF(Table1[[#This Row],[Check 3 Status]]="Continued", Table1[[#This Row],[Check 3 Students Spring]], 0)</f>
        <v>0</v>
      </c>
      <c r="CE511" s="20">
        <f>Table1[[#This Row],[Check 3 Per Student Savings]]*CD511</f>
        <v>0</v>
      </c>
      <c r="CF511" s="15">
        <f t="shared" si="350"/>
        <v>0</v>
      </c>
      <c r="CG511" s="20">
        <f t="shared" si="351"/>
        <v>0</v>
      </c>
      <c r="CH511" s="20" t="s">
        <v>145</v>
      </c>
      <c r="CI511" s="15">
        <f t="shared" si="352"/>
        <v>0</v>
      </c>
      <c r="CJ511" s="15">
        <v>0</v>
      </c>
      <c r="CK511" s="15">
        <f t="shared" si="353"/>
        <v>0</v>
      </c>
      <c r="CL511" s="15">
        <f t="shared" si="321"/>
        <v>0</v>
      </c>
      <c r="CM511" s="15">
        <v>0</v>
      </c>
      <c r="CN511" s="20">
        <f t="shared" si="322"/>
        <v>0</v>
      </c>
      <c r="CO511" s="15">
        <f>IF(Table1[[#This Row],[Check 3 Status]]="Continued", Table1[[#This Row],[Check 3 Students Summer]], 0)</f>
        <v>0</v>
      </c>
      <c r="CP511" s="20">
        <f>Table1[[#This Row],[Check 4 Per Student Savings]]*CO511</f>
        <v>0</v>
      </c>
      <c r="CQ511" s="15">
        <f>IF(Table1[[#This Row],[Check 4 Status]]="Continued", Table1[[#This Row],[Check 4 Students Fall]], 0)</f>
        <v>0</v>
      </c>
      <c r="CR511" s="20">
        <f>Table1[[#This Row],[Check 4 Per Student Savings]]*CQ511</f>
        <v>0</v>
      </c>
      <c r="CS511" s="15">
        <v>0</v>
      </c>
      <c r="CT511" s="20">
        <f>Table1[[#This Row],[Check 4 Per Student Savings]]*CS511</f>
        <v>0</v>
      </c>
      <c r="CU511" s="89">
        <f t="shared" si="323"/>
        <v>0</v>
      </c>
      <c r="CV511" s="20">
        <f t="shared" si="324"/>
        <v>0</v>
      </c>
      <c r="CW511" s="20" t="s">
        <v>145</v>
      </c>
      <c r="CX511" s="15">
        <v>80</v>
      </c>
      <c r="CY511" s="15">
        <v>60</v>
      </c>
      <c r="CZ511" s="15">
        <v>60</v>
      </c>
      <c r="DA511" s="15">
        <f t="shared" si="325"/>
        <v>200</v>
      </c>
      <c r="DB511" s="20">
        <v>61.666666666666664</v>
      </c>
      <c r="DC511" s="20">
        <f t="shared" si="326"/>
        <v>12333.333333333332</v>
      </c>
      <c r="DD511" s="23" t="s">
        <v>1706</v>
      </c>
      <c r="DE511" s="15">
        <v>0</v>
      </c>
      <c r="DF511" s="15">
        <v>0</v>
      </c>
      <c r="DG511" s="15">
        <v>0</v>
      </c>
      <c r="DH511" s="15">
        <v>0</v>
      </c>
      <c r="DI511" s="15">
        <v>0</v>
      </c>
      <c r="DJ511" s="15">
        <v>0</v>
      </c>
      <c r="DK511" s="15">
        <f t="shared" si="327"/>
        <v>0</v>
      </c>
      <c r="DL511" s="20">
        <f t="shared" si="328"/>
        <v>0</v>
      </c>
      <c r="DM511" s="20" t="s">
        <v>145</v>
      </c>
      <c r="DN511" s="15">
        <v>80</v>
      </c>
      <c r="DO511" s="15">
        <v>60</v>
      </c>
      <c r="DP511" s="15">
        <v>60</v>
      </c>
      <c r="DQ511" s="15">
        <f t="shared" si="329"/>
        <v>200</v>
      </c>
      <c r="DR511" s="20">
        <v>61.666666666666664</v>
      </c>
      <c r="DS511" s="20">
        <f t="shared" si="330"/>
        <v>12333.333333333332</v>
      </c>
      <c r="DT511" s="23" t="s">
        <v>1706</v>
      </c>
      <c r="DU511" s="15">
        <v>0</v>
      </c>
      <c r="DV511" s="20">
        <f>Table1[[#This Row],[Check 6 Per Student Savings]]*DU511</f>
        <v>0</v>
      </c>
      <c r="DW511" s="15">
        <f>IF(Table1[[#This Row],[Check 6 Status]]="Continued", Table1[[#This Row],[Check 6 Students Fall]], 0)</f>
        <v>60</v>
      </c>
      <c r="DX511" s="20">
        <f>Table1[[#This Row],[Check 6 Per Student Savings]]*DW511</f>
        <v>3700</v>
      </c>
      <c r="DY511" s="15">
        <f>IF(Table1[[#This Row],[Check 6 Status]]="Continued", Table1[[#This Row],[Check 6 Students Spring]], 0)</f>
        <v>60</v>
      </c>
      <c r="DZ511" s="20">
        <f>Table1[[#This Row],[Check 6 Per Student Savings]]*DY511</f>
        <v>3700</v>
      </c>
      <c r="EA511" s="15">
        <f t="shared" si="331"/>
        <v>120</v>
      </c>
      <c r="EB511" s="20">
        <f t="shared" si="332"/>
        <v>7400</v>
      </c>
      <c r="EC511"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120</v>
      </c>
      <c r="ED511"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7400</v>
      </c>
      <c r="EE511" s="30">
        <f>Table1[[#This Row],[Grand Total Savings]]/Table1[[#This Row],[Total Award]]</f>
        <v>0.60363814340484545</v>
      </c>
      <c r="EF511" s="20"/>
      <c r="EH511" s="20"/>
      <c r="EJ511" s="13"/>
      <c r="EK511" s="13"/>
      <c r="EL511" s="13"/>
      <c r="EY511" s="15"/>
      <c r="EZ511" s="20"/>
      <c r="FA511" s="15"/>
      <c r="FC511" s="13"/>
      <c r="FD511" s="13"/>
      <c r="FE511" s="13"/>
    </row>
    <row r="512" spans="1:161" ht="16.5" thickTop="1" thickBot="1" x14ac:dyDescent="0.3">
      <c r="A512" s="116" t="s">
        <v>2027</v>
      </c>
      <c r="B512" s="70" t="s">
        <v>1479</v>
      </c>
      <c r="C512" s="23" t="s">
        <v>1999</v>
      </c>
      <c r="D512" s="36" t="s">
        <v>856</v>
      </c>
      <c r="E512" s="36" t="s">
        <v>219</v>
      </c>
      <c r="F512" s="122">
        <v>8400</v>
      </c>
      <c r="G512" s="23" t="s">
        <v>1706</v>
      </c>
      <c r="H512" s="28" t="s">
        <v>1353</v>
      </c>
      <c r="I512" s="28" t="s">
        <v>1354</v>
      </c>
      <c r="J512" s="28"/>
      <c r="K512" s="28" t="s">
        <v>1356</v>
      </c>
      <c r="L512" s="28"/>
      <c r="M512" s="13" t="s">
        <v>857</v>
      </c>
      <c r="N512" s="13" t="s">
        <v>857</v>
      </c>
      <c r="O512" s="13" t="s">
        <v>857</v>
      </c>
      <c r="P512" s="20">
        <v>0</v>
      </c>
      <c r="Q512" s="15">
        <v>0</v>
      </c>
      <c r="R512" s="15">
        <v>0</v>
      </c>
      <c r="S512" s="15">
        <v>0</v>
      </c>
      <c r="T512" s="15">
        <v>0</v>
      </c>
      <c r="U512" s="15">
        <v>0</v>
      </c>
      <c r="V512" s="23" t="s">
        <v>1706</v>
      </c>
      <c r="W512" s="20"/>
      <c r="X512" s="20"/>
      <c r="Y512" s="20"/>
      <c r="Z512" s="20" t="s">
        <v>145</v>
      </c>
      <c r="AA512" s="15">
        <f t="shared" ref="AA512:AA523" si="354">U512</f>
        <v>0</v>
      </c>
      <c r="AB512" s="15">
        <v>0</v>
      </c>
      <c r="AC512" s="15">
        <v>0</v>
      </c>
      <c r="AD512" s="20">
        <f t="shared" si="345"/>
        <v>0</v>
      </c>
      <c r="AE512" s="15">
        <v>0</v>
      </c>
      <c r="AF512" s="15">
        <v>0</v>
      </c>
      <c r="AG512" s="15">
        <v>0</v>
      </c>
      <c r="AH512" s="15">
        <v>0</v>
      </c>
      <c r="AI512" s="15">
        <v>0</v>
      </c>
      <c r="AJ512" s="20">
        <f t="shared" si="348"/>
        <v>0</v>
      </c>
      <c r="AK512" s="15">
        <v>0</v>
      </c>
      <c r="AL512" s="20">
        <f t="shared" si="349"/>
        <v>0</v>
      </c>
      <c r="AM512" s="15">
        <v>0</v>
      </c>
      <c r="AN512" s="15">
        <v>0</v>
      </c>
      <c r="AO512" s="15">
        <v>0</v>
      </c>
      <c r="AP512" s="15">
        <v>0</v>
      </c>
      <c r="AQ512" s="15">
        <v>0</v>
      </c>
      <c r="AR512" s="15">
        <v>0</v>
      </c>
      <c r="AS512" s="15">
        <v>0</v>
      </c>
      <c r="AT512" s="15">
        <v>0</v>
      </c>
      <c r="AU512" s="15">
        <v>0</v>
      </c>
      <c r="AV512" s="15">
        <v>0</v>
      </c>
      <c r="AW512" s="15">
        <v>0</v>
      </c>
      <c r="AX512" s="15">
        <v>0</v>
      </c>
      <c r="AY512" s="15">
        <v>0</v>
      </c>
      <c r="AZ512" s="15">
        <v>0</v>
      </c>
      <c r="BA512" s="15">
        <v>0</v>
      </c>
      <c r="BB512" s="15">
        <v>0</v>
      </c>
      <c r="BC512" s="20" t="s">
        <v>145</v>
      </c>
      <c r="BD512" s="15">
        <v>0</v>
      </c>
      <c r="BE512" s="15">
        <v>0</v>
      </c>
      <c r="BF512" s="15">
        <v>0</v>
      </c>
      <c r="BG512" s="15">
        <v>0</v>
      </c>
      <c r="BH512" s="15">
        <v>0</v>
      </c>
      <c r="BI512" s="20">
        <f>Table1[[#This Row],[Check 2 Students Total]]*Table1[[#This Row],[Summer 2018 Price Check]]</f>
        <v>0</v>
      </c>
      <c r="BJ512" s="15">
        <v>0</v>
      </c>
      <c r="BK512" s="15">
        <v>0</v>
      </c>
      <c r="BL512" s="15">
        <v>0</v>
      </c>
      <c r="BM512" s="15">
        <v>0</v>
      </c>
      <c r="BN512" s="15">
        <v>0</v>
      </c>
      <c r="BO512" s="20">
        <f>Table1[[#This Row],[Summer 2018 Price Check]]*Table1[[#This Row],[Spring 2019 Students]]</f>
        <v>0</v>
      </c>
      <c r="BP512" s="16">
        <f t="shared" si="319"/>
        <v>0</v>
      </c>
      <c r="BQ512" s="20">
        <f t="shared" si="320"/>
        <v>0</v>
      </c>
      <c r="BR512" s="20" t="s">
        <v>145</v>
      </c>
      <c r="BS512" s="15">
        <v>0</v>
      </c>
      <c r="BT512" s="15">
        <v>0</v>
      </c>
      <c r="BU512" s="15">
        <v>0</v>
      </c>
      <c r="BV512" s="15">
        <v>0</v>
      </c>
      <c r="BW512" s="15">
        <v>0</v>
      </c>
      <c r="BX512" s="20">
        <f t="shared" si="344"/>
        <v>0</v>
      </c>
      <c r="BY512" s="20"/>
      <c r="BZ512" s="15">
        <f>IF(Table1[[#This Row],[Check 3 Status]]="Continued", Table1[[#This Row],[Check 3 Students Summer]], 0)</f>
        <v>0</v>
      </c>
      <c r="CA512" s="20">
        <f>Table1[[#This Row],[Check 3 Per Student Savings]]*BZ512</f>
        <v>0</v>
      </c>
      <c r="CB512" s="15">
        <f>IF(Table1[[#This Row],[Check 3 Status]]="Continued", Table1[[#This Row],[Check 3 Students Fall]], 0)</f>
        <v>0</v>
      </c>
      <c r="CC512" s="20">
        <f>Table1[[#This Row],[Check 3 Per Student Savings]]*CB512</f>
        <v>0</v>
      </c>
      <c r="CD512" s="15">
        <f>IF(Table1[[#This Row],[Check 3 Status]]="Continued", Table1[[#This Row],[Check 3 Students Spring]], 0)</f>
        <v>0</v>
      </c>
      <c r="CE512" s="20">
        <f>Table1[[#This Row],[Check 3 Per Student Savings]]*CD512</f>
        <v>0</v>
      </c>
      <c r="CF512" s="15">
        <f t="shared" si="350"/>
        <v>0</v>
      </c>
      <c r="CG512" s="20">
        <f t="shared" si="351"/>
        <v>0</v>
      </c>
      <c r="CH512" s="20" t="s">
        <v>145</v>
      </c>
      <c r="CI512" s="15">
        <f t="shared" si="352"/>
        <v>0</v>
      </c>
      <c r="CJ512" s="15">
        <v>0</v>
      </c>
      <c r="CK512" s="15">
        <f t="shared" si="353"/>
        <v>0</v>
      </c>
      <c r="CL512" s="15">
        <f t="shared" si="321"/>
        <v>0</v>
      </c>
      <c r="CM512" s="15">
        <v>0</v>
      </c>
      <c r="CN512" s="20">
        <f t="shared" si="322"/>
        <v>0</v>
      </c>
      <c r="CO512" s="15">
        <f>IF(Table1[[#This Row],[Check 3 Status]]="Continued", Table1[[#This Row],[Check 3 Students Summer]], 0)</f>
        <v>0</v>
      </c>
      <c r="CP512" s="20">
        <f>Table1[[#This Row],[Check 4 Per Student Savings]]*CO512</f>
        <v>0</v>
      </c>
      <c r="CQ512" s="15">
        <f>IF(Table1[[#This Row],[Check 4 Status]]="Continued", Table1[[#This Row],[Check 4 Students Fall]], 0)</f>
        <v>0</v>
      </c>
      <c r="CR512" s="20">
        <f>Table1[[#This Row],[Check 4 Per Student Savings]]*CQ512</f>
        <v>0</v>
      </c>
      <c r="CS512" s="15">
        <v>0</v>
      </c>
      <c r="CT512" s="20">
        <f>Table1[[#This Row],[Check 4 Per Student Savings]]*CS512</f>
        <v>0</v>
      </c>
      <c r="CU512" s="89">
        <f t="shared" si="323"/>
        <v>0</v>
      </c>
      <c r="CV512" s="20">
        <f t="shared" si="324"/>
        <v>0</v>
      </c>
      <c r="CW512" s="20" t="s">
        <v>145</v>
      </c>
      <c r="CX512" s="15">
        <v>0</v>
      </c>
      <c r="CY512" s="15">
        <v>0</v>
      </c>
      <c r="CZ512" s="15">
        <v>0</v>
      </c>
      <c r="DA512" s="15">
        <v>0</v>
      </c>
      <c r="DB512" s="20"/>
      <c r="DC512" s="20">
        <f t="shared" si="326"/>
        <v>0</v>
      </c>
      <c r="DD512" s="23" t="s">
        <v>1706</v>
      </c>
      <c r="DE512" s="15">
        <v>0</v>
      </c>
      <c r="DF512" s="15">
        <v>0</v>
      </c>
      <c r="DG512" s="15">
        <v>0</v>
      </c>
      <c r="DH512" s="15">
        <v>0</v>
      </c>
      <c r="DI512" s="15">
        <v>0</v>
      </c>
      <c r="DJ512" s="15">
        <v>0</v>
      </c>
      <c r="DK512" s="15">
        <f t="shared" si="327"/>
        <v>0</v>
      </c>
      <c r="DL512" s="20">
        <f t="shared" si="328"/>
        <v>0</v>
      </c>
      <c r="DM512" s="20" t="s">
        <v>858</v>
      </c>
      <c r="DN512" s="15">
        <v>0</v>
      </c>
      <c r="DO512" s="15">
        <v>0</v>
      </c>
      <c r="DP512" s="15">
        <v>0</v>
      </c>
      <c r="DQ512" s="15">
        <v>0</v>
      </c>
      <c r="DR512" s="15">
        <v>0</v>
      </c>
      <c r="DS512" s="20">
        <f t="shared" si="330"/>
        <v>0</v>
      </c>
      <c r="DT512" s="23" t="s">
        <v>1706</v>
      </c>
      <c r="DU512" s="15">
        <v>0</v>
      </c>
      <c r="DV512" s="20">
        <f>Table1[[#This Row],[Check 6 Per Student Savings]]*DU512</f>
        <v>0</v>
      </c>
      <c r="DW512" s="15">
        <f>IF(Table1[[#This Row],[Check 6 Status]]="Continued", Table1[[#This Row],[Check 6 Students Fall]], 0)</f>
        <v>0</v>
      </c>
      <c r="DX512" s="20">
        <f>Table1[[#This Row],[Check 6 Per Student Savings]]*DW512</f>
        <v>0</v>
      </c>
      <c r="DY512" s="15">
        <f>IF(Table1[[#This Row],[Check 6 Status]]="Continued", Table1[[#This Row],[Check 6 Students Spring]], 0)</f>
        <v>0</v>
      </c>
      <c r="DZ512" s="20">
        <f>Table1[[#This Row],[Check 6 Per Student Savings]]*DY512</f>
        <v>0</v>
      </c>
      <c r="EA512" s="15">
        <f t="shared" si="331"/>
        <v>0</v>
      </c>
      <c r="EB512" s="20">
        <f t="shared" si="332"/>
        <v>0</v>
      </c>
      <c r="EC512"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512"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512" s="30">
        <f>Table1[[#This Row],[Grand Total Savings]]/Table1[[#This Row],[Total Award]]</f>
        <v>0</v>
      </c>
      <c r="EF512" s="20"/>
      <c r="EH512" s="20"/>
      <c r="EJ512" s="13"/>
      <c r="EK512" s="13"/>
      <c r="EL512" s="13"/>
      <c r="EY512" s="15"/>
      <c r="EZ512" s="20"/>
      <c r="FA512" s="15"/>
      <c r="FC512" s="13"/>
      <c r="FD512" s="13"/>
      <c r="FE512" s="13"/>
    </row>
    <row r="513" spans="1:161" ht="16.5" thickTop="1" thickBot="1" x14ac:dyDescent="0.3">
      <c r="A513" s="116" t="s">
        <v>2028</v>
      </c>
      <c r="B513" s="70" t="s">
        <v>1479</v>
      </c>
      <c r="C513" s="23" t="s">
        <v>1999</v>
      </c>
      <c r="D513" s="36" t="s">
        <v>856</v>
      </c>
      <c r="E513" s="36" t="s">
        <v>171</v>
      </c>
      <c r="F513" s="122">
        <v>10000</v>
      </c>
      <c r="G513" s="23" t="s">
        <v>1706</v>
      </c>
      <c r="H513" s="28" t="s">
        <v>2029</v>
      </c>
      <c r="I513" s="28" t="s">
        <v>2030</v>
      </c>
      <c r="J513" s="28"/>
      <c r="K513" s="28" t="s">
        <v>2031</v>
      </c>
      <c r="L513" s="28"/>
      <c r="M513" s="13" t="s">
        <v>857</v>
      </c>
      <c r="N513" s="13" t="s">
        <v>857</v>
      </c>
      <c r="O513" s="13" t="s">
        <v>857</v>
      </c>
      <c r="P513" s="20">
        <v>0</v>
      </c>
      <c r="Q513" s="15">
        <v>0</v>
      </c>
      <c r="R513" s="15">
        <v>0</v>
      </c>
      <c r="S513" s="15">
        <v>0</v>
      </c>
      <c r="T513" s="15">
        <v>0</v>
      </c>
      <c r="U513" s="15">
        <v>0</v>
      </c>
      <c r="V513" s="23" t="s">
        <v>1706</v>
      </c>
      <c r="W513" s="20"/>
      <c r="X513" s="20"/>
      <c r="Y513" s="20"/>
      <c r="Z513" s="20" t="s">
        <v>145</v>
      </c>
      <c r="AA513" s="15">
        <f t="shared" si="354"/>
        <v>0</v>
      </c>
      <c r="AB513" s="15">
        <v>0</v>
      </c>
      <c r="AC513" s="15">
        <v>0</v>
      </c>
      <c r="AD513" s="20">
        <f t="shared" si="345"/>
        <v>0</v>
      </c>
      <c r="AE513" s="15">
        <v>0</v>
      </c>
      <c r="AF513" s="15">
        <v>0</v>
      </c>
      <c r="AG513" s="15">
        <v>0</v>
      </c>
      <c r="AH513" s="15">
        <v>0</v>
      </c>
      <c r="AI513" s="15">
        <v>0</v>
      </c>
      <c r="AJ513" s="20">
        <f t="shared" si="348"/>
        <v>0</v>
      </c>
      <c r="AK513" s="15">
        <v>0</v>
      </c>
      <c r="AL513" s="20">
        <f t="shared" si="349"/>
        <v>0</v>
      </c>
      <c r="AM513" s="15">
        <v>0</v>
      </c>
      <c r="AN513" s="15">
        <v>0</v>
      </c>
      <c r="AO513" s="15">
        <v>0</v>
      </c>
      <c r="AP513" s="15">
        <v>0</v>
      </c>
      <c r="AQ513" s="15">
        <v>0</v>
      </c>
      <c r="AR513" s="15">
        <v>0</v>
      </c>
      <c r="AS513" s="15">
        <v>0</v>
      </c>
      <c r="AT513" s="15">
        <v>0</v>
      </c>
      <c r="AU513" s="15">
        <v>0</v>
      </c>
      <c r="AV513" s="15">
        <v>0</v>
      </c>
      <c r="AW513" s="15">
        <v>0</v>
      </c>
      <c r="AX513" s="15">
        <v>0</v>
      </c>
      <c r="AY513" s="15">
        <v>0</v>
      </c>
      <c r="AZ513" s="15">
        <v>0</v>
      </c>
      <c r="BA513" s="15">
        <v>0</v>
      </c>
      <c r="BB513" s="15">
        <v>0</v>
      </c>
      <c r="BC513" s="20" t="s">
        <v>145</v>
      </c>
      <c r="BD513" s="15">
        <v>0</v>
      </c>
      <c r="BE513" s="15">
        <v>0</v>
      </c>
      <c r="BF513" s="15">
        <v>0</v>
      </c>
      <c r="BG513" s="15">
        <v>0</v>
      </c>
      <c r="BH513" s="15">
        <v>0</v>
      </c>
      <c r="BI513" s="20">
        <f>Table1[[#This Row],[Check 2 Students Total]]*Table1[[#This Row],[Summer 2018 Price Check]]</f>
        <v>0</v>
      </c>
      <c r="BJ513" s="15">
        <v>0</v>
      </c>
      <c r="BK513" s="15">
        <v>0</v>
      </c>
      <c r="BL513" s="15">
        <v>0</v>
      </c>
      <c r="BM513" s="15">
        <v>0</v>
      </c>
      <c r="BN513" s="15">
        <v>0</v>
      </c>
      <c r="BO513" s="20">
        <f>Table1[[#This Row],[Summer 2018 Price Check]]*Table1[[#This Row],[Spring 2019 Students]]</f>
        <v>0</v>
      </c>
      <c r="BP513" s="16">
        <f t="shared" si="319"/>
        <v>0</v>
      </c>
      <c r="BQ513" s="20">
        <f t="shared" si="320"/>
        <v>0</v>
      </c>
      <c r="BR513" s="20" t="s">
        <v>145</v>
      </c>
      <c r="BS513" s="15">
        <v>0</v>
      </c>
      <c r="BT513" s="15">
        <v>0</v>
      </c>
      <c r="BU513" s="15">
        <v>0</v>
      </c>
      <c r="BV513" s="15">
        <v>0</v>
      </c>
      <c r="BW513" s="15">
        <v>0</v>
      </c>
      <c r="BX513" s="20">
        <f t="shared" si="344"/>
        <v>0</v>
      </c>
      <c r="BY513" s="20"/>
      <c r="BZ513" s="15">
        <f>IF(Table1[[#This Row],[Check 3 Status]]="Continued", Table1[[#This Row],[Check 3 Students Summer]], 0)</f>
        <v>0</v>
      </c>
      <c r="CA513" s="20">
        <f>Table1[[#This Row],[Check 3 Per Student Savings]]*BZ513</f>
        <v>0</v>
      </c>
      <c r="CB513" s="15">
        <f>IF(Table1[[#This Row],[Check 3 Status]]="Continued", Table1[[#This Row],[Check 3 Students Fall]], 0)</f>
        <v>0</v>
      </c>
      <c r="CC513" s="20">
        <f>Table1[[#This Row],[Check 3 Per Student Savings]]*CB513</f>
        <v>0</v>
      </c>
      <c r="CD513" s="15">
        <f>IF(Table1[[#This Row],[Check 3 Status]]="Continued", Table1[[#This Row],[Check 3 Students Spring]], 0)</f>
        <v>0</v>
      </c>
      <c r="CE513" s="20">
        <f>Table1[[#This Row],[Check 3 Per Student Savings]]*CD513</f>
        <v>0</v>
      </c>
      <c r="CF513" s="15">
        <f t="shared" si="350"/>
        <v>0</v>
      </c>
      <c r="CG513" s="20">
        <f t="shared" si="351"/>
        <v>0</v>
      </c>
      <c r="CH513" s="20" t="s">
        <v>145</v>
      </c>
      <c r="CI513" s="15">
        <f t="shared" si="352"/>
        <v>0</v>
      </c>
      <c r="CJ513" s="15">
        <v>0</v>
      </c>
      <c r="CK513" s="15">
        <f t="shared" si="353"/>
        <v>0</v>
      </c>
      <c r="CL513" s="15">
        <f t="shared" si="321"/>
        <v>0</v>
      </c>
      <c r="CM513" s="15">
        <v>0</v>
      </c>
      <c r="CN513" s="20">
        <f t="shared" si="322"/>
        <v>0</v>
      </c>
      <c r="CO513" s="15">
        <f>IF(Table1[[#This Row],[Check 3 Status]]="Continued", Table1[[#This Row],[Check 3 Students Summer]], 0)</f>
        <v>0</v>
      </c>
      <c r="CP513" s="20">
        <f>Table1[[#This Row],[Check 4 Per Student Savings]]*CO513</f>
        <v>0</v>
      </c>
      <c r="CQ513" s="15">
        <f>IF(Table1[[#This Row],[Check 4 Status]]="Continued", Table1[[#This Row],[Check 4 Students Fall]], 0)</f>
        <v>0</v>
      </c>
      <c r="CR513" s="20">
        <f>Table1[[#This Row],[Check 4 Per Student Savings]]*CQ513</f>
        <v>0</v>
      </c>
      <c r="CS513" s="15">
        <v>0</v>
      </c>
      <c r="CT513" s="20">
        <f>Table1[[#This Row],[Check 4 Per Student Savings]]*CS513</f>
        <v>0</v>
      </c>
      <c r="CU513" s="89">
        <f t="shared" si="323"/>
        <v>0</v>
      </c>
      <c r="CV513" s="20">
        <f t="shared" si="324"/>
        <v>0</v>
      </c>
      <c r="CW513" s="20" t="s">
        <v>145</v>
      </c>
      <c r="CX513" s="15">
        <v>0</v>
      </c>
      <c r="CY513" s="15">
        <v>0</v>
      </c>
      <c r="CZ513" s="15">
        <v>0</v>
      </c>
      <c r="DA513" s="15">
        <v>0</v>
      </c>
      <c r="DB513" s="20"/>
      <c r="DC513" s="20">
        <f t="shared" si="326"/>
        <v>0</v>
      </c>
      <c r="DD513" s="23" t="s">
        <v>1706</v>
      </c>
      <c r="DE513" s="15">
        <v>0</v>
      </c>
      <c r="DF513" s="15">
        <v>0</v>
      </c>
      <c r="DG513" s="15">
        <v>0</v>
      </c>
      <c r="DH513" s="15">
        <v>0</v>
      </c>
      <c r="DI513" s="15">
        <v>0</v>
      </c>
      <c r="DJ513" s="15">
        <v>0</v>
      </c>
      <c r="DK513" s="15">
        <f t="shared" si="327"/>
        <v>0</v>
      </c>
      <c r="DL513" s="20">
        <f t="shared" si="328"/>
        <v>0</v>
      </c>
      <c r="DM513" s="20" t="s">
        <v>858</v>
      </c>
      <c r="DN513" s="15">
        <v>0</v>
      </c>
      <c r="DO513" s="15">
        <v>0</v>
      </c>
      <c r="DP513" s="15">
        <v>0</v>
      </c>
      <c r="DQ513" s="15">
        <v>0</v>
      </c>
      <c r="DR513" s="15">
        <v>0</v>
      </c>
      <c r="DS513" s="20">
        <f t="shared" si="330"/>
        <v>0</v>
      </c>
      <c r="DT513" s="23" t="s">
        <v>1706</v>
      </c>
      <c r="DU513" s="15">
        <v>0</v>
      </c>
      <c r="DV513" s="20">
        <f>Table1[[#This Row],[Check 6 Per Student Savings]]*DU513</f>
        <v>0</v>
      </c>
      <c r="DW513" s="15">
        <f>IF(Table1[[#This Row],[Check 6 Status]]="Continued", Table1[[#This Row],[Check 6 Students Fall]], 0)</f>
        <v>0</v>
      </c>
      <c r="DX513" s="20">
        <f>Table1[[#This Row],[Check 6 Per Student Savings]]*DW513</f>
        <v>0</v>
      </c>
      <c r="DY513" s="15">
        <f>IF(Table1[[#This Row],[Check 6 Status]]="Continued", Table1[[#This Row],[Check 6 Students Spring]], 0)</f>
        <v>0</v>
      </c>
      <c r="DZ513" s="20">
        <f>Table1[[#This Row],[Check 6 Per Student Savings]]*DY513</f>
        <v>0</v>
      </c>
      <c r="EA513" s="15">
        <f t="shared" si="331"/>
        <v>0</v>
      </c>
      <c r="EB513" s="20">
        <f t="shared" si="332"/>
        <v>0</v>
      </c>
      <c r="EC513"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513"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513" s="30">
        <f>Table1[[#This Row],[Grand Total Savings]]/Table1[[#This Row],[Total Award]]</f>
        <v>0</v>
      </c>
      <c r="EF513" s="20"/>
      <c r="EH513" s="20"/>
      <c r="EJ513" s="13"/>
      <c r="EK513" s="13"/>
      <c r="EL513" s="13"/>
      <c r="EY513" s="15"/>
      <c r="EZ513" s="20"/>
      <c r="FA513" s="15"/>
      <c r="FC513" s="13"/>
      <c r="FD513" s="13"/>
      <c r="FE513" s="13"/>
    </row>
    <row r="514" spans="1:161" ht="16.5" thickTop="1" thickBot="1" x14ac:dyDescent="0.3">
      <c r="A514" s="116" t="s">
        <v>2032</v>
      </c>
      <c r="B514" s="70" t="s">
        <v>1479</v>
      </c>
      <c r="C514" s="23" t="s">
        <v>1999</v>
      </c>
      <c r="D514" s="36" t="s">
        <v>856</v>
      </c>
      <c r="E514" s="36" t="s">
        <v>147</v>
      </c>
      <c r="F514" s="122">
        <v>3600</v>
      </c>
      <c r="G514" s="23" t="s">
        <v>1706</v>
      </c>
      <c r="H514" s="28" t="s">
        <v>2033</v>
      </c>
      <c r="I514" s="28" t="s">
        <v>2034</v>
      </c>
      <c r="J514" s="28"/>
      <c r="K514" s="28" t="s">
        <v>2035</v>
      </c>
      <c r="L514" s="28"/>
      <c r="M514" s="13" t="s">
        <v>857</v>
      </c>
      <c r="N514" s="13" t="s">
        <v>857</v>
      </c>
      <c r="O514" s="13" t="s">
        <v>857</v>
      </c>
      <c r="P514" s="20">
        <v>0</v>
      </c>
      <c r="Q514" s="15">
        <v>0</v>
      </c>
      <c r="R514" s="15">
        <v>0</v>
      </c>
      <c r="S514" s="15">
        <v>0</v>
      </c>
      <c r="T514" s="15">
        <v>0</v>
      </c>
      <c r="U514" s="15">
        <v>0</v>
      </c>
      <c r="V514" s="23" t="s">
        <v>1706</v>
      </c>
      <c r="W514" s="20"/>
      <c r="X514" s="20"/>
      <c r="Y514" s="20"/>
      <c r="Z514" s="20" t="s">
        <v>145</v>
      </c>
      <c r="AA514" s="15">
        <f t="shared" si="354"/>
        <v>0</v>
      </c>
      <c r="AB514" s="15">
        <v>0</v>
      </c>
      <c r="AC514" s="15">
        <v>0</v>
      </c>
      <c r="AD514" s="20">
        <f t="shared" si="345"/>
        <v>0</v>
      </c>
      <c r="AE514" s="15">
        <v>0</v>
      </c>
      <c r="AF514" s="15">
        <v>0</v>
      </c>
      <c r="AG514" s="15">
        <v>0</v>
      </c>
      <c r="AH514" s="15">
        <v>0</v>
      </c>
      <c r="AI514" s="15">
        <v>0</v>
      </c>
      <c r="AJ514" s="20">
        <f t="shared" si="348"/>
        <v>0</v>
      </c>
      <c r="AK514" s="15">
        <v>0</v>
      </c>
      <c r="AL514" s="20">
        <f t="shared" si="349"/>
        <v>0</v>
      </c>
      <c r="AM514" s="15">
        <v>0</v>
      </c>
      <c r="AN514" s="15">
        <v>0</v>
      </c>
      <c r="AO514" s="15">
        <v>0</v>
      </c>
      <c r="AP514" s="15">
        <v>0</v>
      </c>
      <c r="AQ514" s="15">
        <v>0</v>
      </c>
      <c r="AR514" s="15">
        <v>0</v>
      </c>
      <c r="AS514" s="15">
        <v>0</v>
      </c>
      <c r="AT514" s="15">
        <v>0</v>
      </c>
      <c r="AU514" s="15">
        <v>0</v>
      </c>
      <c r="AV514" s="15">
        <v>0</v>
      </c>
      <c r="AW514" s="15">
        <v>0</v>
      </c>
      <c r="AX514" s="15">
        <v>0</v>
      </c>
      <c r="AY514" s="15">
        <v>0</v>
      </c>
      <c r="AZ514" s="15">
        <v>0</v>
      </c>
      <c r="BA514" s="15">
        <v>0</v>
      </c>
      <c r="BB514" s="15">
        <v>0</v>
      </c>
      <c r="BC514" s="20" t="s">
        <v>145</v>
      </c>
      <c r="BD514" s="15">
        <v>0</v>
      </c>
      <c r="BE514" s="15">
        <v>0</v>
      </c>
      <c r="BF514" s="15">
        <v>0</v>
      </c>
      <c r="BG514" s="15">
        <v>0</v>
      </c>
      <c r="BH514" s="15">
        <v>0</v>
      </c>
      <c r="BI514" s="20">
        <f>Table1[[#This Row],[Check 2 Students Total]]*Table1[[#This Row],[Summer 2018 Price Check]]</f>
        <v>0</v>
      </c>
      <c r="BJ514" s="15">
        <v>0</v>
      </c>
      <c r="BK514" s="15">
        <v>0</v>
      </c>
      <c r="BL514" s="15">
        <v>0</v>
      </c>
      <c r="BM514" s="15">
        <v>0</v>
      </c>
      <c r="BN514" s="15">
        <v>0</v>
      </c>
      <c r="BO514" s="20">
        <f>Table1[[#This Row],[Summer 2018 Price Check]]*Table1[[#This Row],[Spring 2019 Students]]</f>
        <v>0</v>
      </c>
      <c r="BP514" s="16">
        <f t="shared" ref="BP514:BP523" si="355">BJ514+BL514+BN514</f>
        <v>0</v>
      </c>
      <c r="BQ514" s="20">
        <f t="shared" ref="BQ514:BQ523" si="356">BK514+BM514+BO514</f>
        <v>0</v>
      </c>
      <c r="BR514" s="20" t="s">
        <v>145</v>
      </c>
      <c r="BS514" s="15">
        <v>0</v>
      </c>
      <c r="BT514" s="15">
        <v>0</v>
      </c>
      <c r="BU514" s="15">
        <v>0</v>
      </c>
      <c r="BV514" s="15">
        <v>0</v>
      </c>
      <c r="BW514" s="15">
        <v>0</v>
      </c>
      <c r="BX514" s="20">
        <f t="shared" si="344"/>
        <v>0</v>
      </c>
      <c r="BY514" s="20"/>
      <c r="BZ514" s="15">
        <f>IF(Table1[[#This Row],[Check 3 Status]]="Continued", Table1[[#This Row],[Check 3 Students Summer]], 0)</f>
        <v>0</v>
      </c>
      <c r="CA514" s="20">
        <f>Table1[[#This Row],[Check 3 Per Student Savings]]*BZ514</f>
        <v>0</v>
      </c>
      <c r="CB514" s="15">
        <f>IF(Table1[[#This Row],[Check 3 Status]]="Continued", Table1[[#This Row],[Check 3 Students Fall]], 0)</f>
        <v>0</v>
      </c>
      <c r="CC514" s="20">
        <f>Table1[[#This Row],[Check 3 Per Student Savings]]*CB514</f>
        <v>0</v>
      </c>
      <c r="CD514" s="15">
        <f>IF(Table1[[#This Row],[Check 3 Status]]="Continued", Table1[[#This Row],[Check 3 Students Spring]], 0)</f>
        <v>0</v>
      </c>
      <c r="CE514" s="20">
        <f>Table1[[#This Row],[Check 3 Per Student Savings]]*CD514</f>
        <v>0</v>
      </c>
      <c r="CF514" s="15">
        <f t="shared" si="350"/>
        <v>0</v>
      </c>
      <c r="CG514" s="20">
        <f t="shared" si="351"/>
        <v>0</v>
      </c>
      <c r="CH514" s="20" t="s">
        <v>145</v>
      </c>
      <c r="CI514" s="15">
        <f t="shared" si="352"/>
        <v>0</v>
      </c>
      <c r="CJ514" s="15">
        <v>0</v>
      </c>
      <c r="CK514" s="15">
        <f t="shared" si="353"/>
        <v>0</v>
      </c>
      <c r="CL514" s="15">
        <f t="shared" ref="CL514:CL523" si="357">CI514+CJ514+CK514</f>
        <v>0</v>
      </c>
      <c r="CM514" s="15">
        <v>0</v>
      </c>
      <c r="CN514" s="20">
        <f t="shared" ref="CN514:CN523" si="358">CL514*CM514</f>
        <v>0</v>
      </c>
      <c r="CO514" s="15">
        <f>IF(Table1[[#This Row],[Check 3 Status]]="Continued", Table1[[#This Row],[Check 3 Students Summer]], 0)</f>
        <v>0</v>
      </c>
      <c r="CP514" s="20">
        <f>Table1[[#This Row],[Check 4 Per Student Savings]]*CO514</f>
        <v>0</v>
      </c>
      <c r="CQ514" s="15">
        <f>IF(Table1[[#This Row],[Check 4 Status]]="Continued", Table1[[#This Row],[Check 4 Students Fall]], 0)</f>
        <v>0</v>
      </c>
      <c r="CR514" s="20">
        <f>Table1[[#This Row],[Check 4 Per Student Savings]]*CQ514</f>
        <v>0</v>
      </c>
      <c r="CS514" s="15">
        <v>0</v>
      </c>
      <c r="CT514" s="20">
        <f>Table1[[#This Row],[Check 4 Per Student Savings]]*CS514</f>
        <v>0</v>
      </c>
      <c r="CU514" s="89">
        <f t="shared" ref="CU514:CU523" si="359">CO514+CQ514+CS514</f>
        <v>0</v>
      </c>
      <c r="CV514" s="20">
        <f t="shared" ref="CV514:CV523" si="360">CP514+CR514+CT514</f>
        <v>0</v>
      </c>
      <c r="CW514" s="20" t="s">
        <v>145</v>
      </c>
      <c r="CX514" s="15">
        <v>0</v>
      </c>
      <c r="CY514" s="15">
        <v>0</v>
      </c>
      <c r="CZ514" s="15">
        <v>0</v>
      </c>
      <c r="DA514" s="15">
        <v>0</v>
      </c>
      <c r="DB514" s="20"/>
      <c r="DC514" s="20">
        <f t="shared" ref="DC514:DC523" si="361">DA514*DB514</f>
        <v>0</v>
      </c>
      <c r="DD514" s="23" t="s">
        <v>1706</v>
      </c>
      <c r="DE514" s="15">
        <v>0</v>
      </c>
      <c r="DF514" s="15">
        <v>0</v>
      </c>
      <c r="DG514" s="15">
        <v>0</v>
      </c>
      <c r="DH514" s="15">
        <v>0</v>
      </c>
      <c r="DI514" s="15">
        <v>0</v>
      </c>
      <c r="DJ514" s="15">
        <v>0</v>
      </c>
      <c r="DK514" s="15">
        <f t="shared" ref="DK514:DK523" si="362">DE514+DG514+DI514</f>
        <v>0</v>
      </c>
      <c r="DL514" s="20">
        <f t="shared" ref="DL514:DL523" si="363">DF514+DH514+DJ514</f>
        <v>0</v>
      </c>
      <c r="DM514" s="20" t="s">
        <v>858</v>
      </c>
      <c r="DN514" s="15">
        <v>0</v>
      </c>
      <c r="DO514" s="15">
        <v>0</v>
      </c>
      <c r="DP514" s="15">
        <v>0</v>
      </c>
      <c r="DQ514" s="15">
        <v>0</v>
      </c>
      <c r="DR514" s="15">
        <v>0</v>
      </c>
      <c r="DS514" s="20">
        <f t="shared" ref="DS514:DS563" si="364">DQ514*DR514</f>
        <v>0</v>
      </c>
      <c r="DT514" s="23" t="s">
        <v>1706</v>
      </c>
      <c r="DU514" s="15">
        <v>0</v>
      </c>
      <c r="DV514" s="20">
        <f>Table1[[#This Row],[Check 6 Per Student Savings]]*DU514</f>
        <v>0</v>
      </c>
      <c r="DW514" s="15">
        <f>IF(Table1[[#This Row],[Check 6 Status]]="Continued", Table1[[#This Row],[Check 6 Students Fall]], 0)</f>
        <v>0</v>
      </c>
      <c r="DX514" s="20">
        <f>Table1[[#This Row],[Check 6 Per Student Savings]]*DW514</f>
        <v>0</v>
      </c>
      <c r="DY514" s="15">
        <f>IF(Table1[[#This Row],[Check 6 Status]]="Continued", Table1[[#This Row],[Check 6 Students Spring]], 0)</f>
        <v>0</v>
      </c>
      <c r="DZ514" s="20">
        <f>Table1[[#This Row],[Check 6 Per Student Savings]]*DY514</f>
        <v>0</v>
      </c>
      <c r="EA514" s="15">
        <f t="shared" si="331"/>
        <v>0</v>
      </c>
      <c r="EB514" s="20">
        <f t="shared" si="332"/>
        <v>0</v>
      </c>
      <c r="EC514"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514"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514" s="30">
        <f>Table1[[#This Row],[Grand Total Savings]]/Table1[[#This Row],[Total Award]]</f>
        <v>0</v>
      </c>
      <c r="EF514" s="20"/>
      <c r="EH514" s="20"/>
      <c r="EJ514" s="13"/>
      <c r="EK514" s="13"/>
      <c r="EL514" s="13"/>
      <c r="EY514" s="15"/>
      <c r="EZ514" s="20"/>
      <c r="FA514" s="15"/>
      <c r="FC514" s="13"/>
      <c r="FD514" s="13"/>
      <c r="FE514" s="13"/>
    </row>
    <row r="515" spans="1:161" ht="16.5" thickTop="1" thickBot="1" x14ac:dyDescent="0.3">
      <c r="A515" s="116" t="s">
        <v>2036</v>
      </c>
      <c r="B515" s="70" t="s">
        <v>1479</v>
      </c>
      <c r="C515" s="23" t="s">
        <v>1999</v>
      </c>
      <c r="D515" s="36" t="s">
        <v>856</v>
      </c>
      <c r="E515" s="36" t="s">
        <v>381</v>
      </c>
      <c r="F515" s="122">
        <v>9564</v>
      </c>
      <c r="G515" s="23" t="s">
        <v>1706</v>
      </c>
      <c r="H515" s="28" t="s">
        <v>1726</v>
      </c>
      <c r="I515" s="28" t="s">
        <v>1727</v>
      </c>
      <c r="J515" s="28"/>
      <c r="K515" s="28" t="s">
        <v>2037</v>
      </c>
      <c r="L515" s="28"/>
      <c r="M515" s="13" t="s">
        <v>857</v>
      </c>
      <c r="N515" s="13" t="s">
        <v>857</v>
      </c>
      <c r="O515" s="13" t="s">
        <v>857</v>
      </c>
      <c r="P515" s="20">
        <v>0</v>
      </c>
      <c r="Q515" s="15">
        <v>0</v>
      </c>
      <c r="R515" s="15">
        <v>0</v>
      </c>
      <c r="S515" s="15">
        <v>0</v>
      </c>
      <c r="T515" s="15">
        <v>0</v>
      </c>
      <c r="U515" s="15">
        <v>0</v>
      </c>
      <c r="V515" s="23" t="s">
        <v>1706</v>
      </c>
      <c r="W515" s="20"/>
      <c r="X515" s="20"/>
      <c r="Y515" s="20"/>
      <c r="Z515" s="20" t="s">
        <v>145</v>
      </c>
      <c r="AA515" s="15">
        <f t="shared" si="354"/>
        <v>0</v>
      </c>
      <c r="AB515" s="15">
        <v>0</v>
      </c>
      <c r="AC515" s="15">
        <v>0</v>
      </c>
      <c r="AD515" s="20">
        <f t="shared" si="345"/>
        <v>0</v>
      </c>
      <c r="AE515" s="15">
        <v>0</v>
      </c>
      <c r="AF515" s="15">
        <v>0</v>
      </c>
      <c r="AG515" s="15">
        <v>0</v>
      </c>
      <c r="AH515" s="15">
        <v>0</v>
      </c>
      <c r="AI515" s="15">
        <v>0</v>
      </c>
      <c r="AJ515" s="20">
        <f t="shared" si="348"/>
        <v>0</v>
      </c>
      <c r="AK515" s="15">
        <v>0</v>
      </c>
      <c r="AL515" s="20">
        <f t="shared" si="349"/>
        <v>0</v>
      </c>
      <c r="AM515" s="15">
        <v>0</v>
      </c>
      <c r="AN515" s="15">
        <v>0</v>
      </c>
      <c r="AO515" s="15">
        <v>0</v>
      </c>
      <c r="AP515" s="15">
        <v>0</v>
      </c>
      <c r="AQ515" s="15">
        <v>0</v>
      </c>
      <c r="AR515" s="15">
        <v>0</v>
      </c>
      <c r="AS515" s="15">
        <v>0</v>
      </c>
      <c r="AT515" s="15">
        <v>0</v>
      </c>
      <c r="AU515" s="15">
        <v>0</v>
      </c>
      <c r="AV515" s="15">
        <v>0</v>
      </c>
      <c r="AW515" s="15">
        <v>0</v>
      </c>
      <c r="AX515" s="15">
        <v>0</v>
      </c>
      <c r="AY515" s="15">
        <v>0</v>
      </c>
      <c r="AZ515" s="15">
        <v>0</v>
      </c>
      <c r="BA515" s="15">
        <v>0</v>
      </c>
      <c r="BB515" s="15">
        <v>0</v>
      </c>
      <c r="BC515" s="20" t="s">
        <v>145</v>
      </c>
      <c r="BD515" s="15">
        <v>0</v>
      </c>
      <c r="BE515" s="15">
        <v>0</v>
      </c>
      <c r="BF515" s="15">
        <v>0</v>
      </c>
      <c r="BG515" s="15">
        <v>0</v>
      </c>
      <c r="BH515" s="15">
        <v>0</v>
      </c>
      <c r="BI515" s="20">
        <f>Table1[[#This Row],[Check 2 Students Total]]*Table1[[#This Row],[Summer 2018 Price Check]]</f>
        <v>0</v>
      </c>
      <c r="BJ515" s="15">
        <v>0</v>
      </c>
      <c r="BK515" s="15">
        <v>0</v>
      </c>
      <c r="BL515" s="15">
        <v>0</v>
      </c>
      <c r="BM515" s="15">
        <v>0</v>
      </c>
      <c r="BN515" s="15">
        <v>0</v>
      </c>
      <c r="BO515" s="20">
        <f>Table1[[#This Row],[Summer 2018 Price Check]]*Table1[[#This Row],[Spring 2019 Students]]</f>
        <v>0</v>
      </c>
      <c r="BP515" s="16">
        <f t="shared" si="355"/>
        <v>0</v>
      </c>
      <c r="BQ515" s="20">
        <f t="shared" si="356"/>
        <v>0</v>
      </c>
      <c r="BR515" s="20" t="s">
        <v>145</v>
      </c>
      <c r="BS515" s="15">
        <v>0</v>
      </c>
      <c r="BT515" s="15">
        <v>0</v>
      </c>
      <c r="BU515" s="15">
        <v>0</v>
      </c>
      <c r="BV515" s="15">
        <v>0</v>
      </c>
      <c r="BW515" s="15">
        <v>0</v>
      </c>
      <c r="BX515" s="20">
        <f t="shared" si="344"/>
        <v>0</v>
      </c>
      <c r="BY515" s="20"/>
      <c r="BZ515" s="15">
        <f>IF(Table1[[#This Row],[Check 3 Status]]="Continued", Table1[[#This Row],[Check 3 Students Summer]], 0)</f>
        <v>0</v>
      </c>
      <c r="CA515" s="20">
        <f>Table1[[#This Row],[Check 3 Per Student Savings]]*BZ515</f>
        <v>0</v>
      </c>
      <c r="CB515" s="15">
        <f>IF(Table1[[#This Row],[Check 3 Status]]="Continued", Table1[[#This Row],[Check 3 Students Fall]], 0)</f>
        <v>0</v>
      </c>
      <c r="CC515" s="20">
        <f>Table1[[#This Row],[Check 3 Per Student Savings]]*CB515</f>
        <v>0</v>
      </c>
      <c r="CD515" s="15">
        <f>IF(Table1[[#This Row],[Check 3 Status]]="Continued", Table1[[#This Row],[Check 3 Students Spring]], 0)</f>
        <v>0</v>
      </c>
      <c r="CE515" s="20">
        <f>Table1[[#This Row],[Check 3 Per Student Savings]]*CD515</f>
        <v>0</v>
      </c>
      <c r="CF515" s="15">
        <f t="shared" si="350"/>
        <v>0</v>
      </c>
      <c r="CG515" s="20">
        <f t="shared" si="351"/>
        <v>0</v>
      </c>
      <c r="CH515" s="20" t="s">
        <v>145</v>
      </c>
      <c r="CI515" s="15">
        <f t="shared" si="352"/>
        <v>0</v>
      </c>
      <c r="CJ515" s="15">
        <v>0</v>
      </c>
      <c r="CK515" s="15">
        <f t="shared" si="353"/>
        <v>0</v>
      </c>
      <c r="CL515" s="15">
        <f t="shared" si="357"/>
        <v>0</v>
      </c>
      <c r="CM515" s="15">
        <v>0</v>
      </c>
      <c r="CN515" s="20">
        <f t="shared" si="358"/>
        <v>0</v>
      </c>
      <c r="CO515" s="15">
        <f>IF(Table1[[#This Row],[Check 3 Status]]="Continued", Table1[[#This Row],[Check 3 Students Summer]], 0)</f>
        <v>0</v>
      </c>
      <c r="CP515" s="20">
        <f>Table1[[#This Row],[Check 4 Per Student Savings]]*CO515</f>
        <v>0</v>
      </c>
      <c r="CQ515" s="15">
        <f>IF(Table1[[#This Row],[Check 4 Status]]="Continued", Table1[[#This Row],[Check 4 Students Fall]], 0)</f>
        <v>0</v>
      </c>
      <c r="CR515" s="20">
        <f>Table1[[#This Row],[Check 4 Per Student Savings]]*CQ515</f>
        <v>0</v>
      </c>
      <c r="CS515" s="15">
        <v>0</v>
      </c>
      <c r="CT515" s="20">
        <f>Table1[[#This Row],[Check 4 Per Student Savings]]*CS515</f>
        <v>0</v>
      </c>
      <c r="CU515" s="89">
        <f t="shared" si="359"/>
        <v>0</v>
      </c>
      <c r="CV515" s="20">
        <f t="shared" si="360"/>
        <v>0</v>
      </c>
      <c r="CW515" s="20" t="s">
        <v>145</v>
      </c>
      <c r="CX515" s="15">
        <v>0</v>
      </c>
      <c r="CY515" s="15">
        <v>0</v>
      </c>
      <c r="CZ515" s="15">
        <v>0</v>
      </c>
      <c r="DA515" s="15">
        <v>0</v>
      </c>
      <c r="DB515" s="20"/>
      <c r="DC515" s="20">
        <f t="shared" si="361"/>
        <v>0</v>
      </c>
      <c r="DD515" s="23" t="s">
        <v>1706</v>
      </c>
      <c r="DE515" s="15">
        <v>0</v>
      </c>
      <c r="DF515" s="15">
        <v>0</v>
      </c>
      <c r="DG515" s="15">
        <v>0</v>
      </c>
      <c r="DH515" s="15">
        <v>0</v>
      </c>
      <c r="DI515" s="15">
        <v>0</v>
      </c>
      <c r="DJ515" s="15">
        <v>0</v>
      </c>
      <c r="DK515" s="15">
        <f t="shared" si="362"/>
        <v>0</v>
      </c>
      <c r="DL515" s="20">
        <f t="shared" si="363"/>
        <v>0</v>
      </c>
      <c r="DM515" s="20" t="s">
        <v>858</v>
      </c>
      <c r="DN515" s="15">
        <v>0</v>
      </c>
      <c r="DO515" s="15">
        <v>0</v>
      </c>
      <c r="DP515" s="15">
        <v>0</v>
      </c>
      <c r="DQ515" s="15">
        <v>0</v>
      </c>
      <c r="DR515" s="15">
        <v>0</v>
      </c>
      <c r="DS515" s="20">
        <f t="shared" si="364"/>
        <v>0</v>
      </c>
      <c r="DT515" s="23" t="s">
        <v>1706</v>
      </c>
      <c r="DU515" s="15">
        <v>0</v>
      </c>
      <c r="DV515" s="20">
        <f>Table1[[#This Row],[Check 6 Per Student Savings]]*DU515</f>
        <v>0</v>
      </c>
      <c r="DW515" s="15">
        <f>IF(Table1[[#This Row],[Check 6 Status]]="Continued", Table1[[#This Row],[Check 6 Students Fall]], 0)</f>
        <v>0</v>
      </c>
      <c r="DX515" s="20">
        <f>Table1[[#This Row],[Check 6 Per Student Savings]]*DW515</f>
        <v>0</v>
      </c>
      <c r="DY515" s="15">
        <f>IF(Table1[[#This Row],[Check 6 Status]]="Continued", Table1[[#This Row],[Check 6 Students Spring]], 0)</f>
        <v>0</v>
      </c>
      <c r="DZ515" s="20">
        <f>Table1[[#This Row],[Check 6 Per Student Savings]]*DY515</f>
        <v>0</v>
      </c>
      <c r="EA515" s="15">
        <f t="shared" ref="EA515:EA578" si="365">DU515+DW515+DY515</f>
        <v>0</v>
      </c>
      <c r="EB515" s="20">
        <f t="shared" ref="EB515:EB578" si="366">DV515+DX515+DZ515</f>
        <v>0</v>
      </c>
      <c r="EC515"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515"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515" s="30">
        <f>Table1[[#This Row],[Grand Total Savings]]/Table1[[#This Row],[Total Award]]</f>
        <v>0</v>
      </c>
      <c r="EF515" s="20"/>
      <c r="EH515" s="20"/>
      <c r="EJ515" s="13"/>
      <c r="EK515" s="13"/>
      <c r="EL515" s="13"/>
      <c r="EY515" s="15"/>
      <c r="EZ515" s="20"/>
      <c r="FA515" s="15"/>
      <c r="FC515" s="13"/>
      <c r="FD515" s="13"/>
      <c r="FE515" s="13"/>
    </row>
    <row r="516" spans="1:161" ht="16.5" thickTop="1" thickBot="1" x14ac:dyDescent="0.3">
      <c r="A516" s="116" t="s">
        <v>2038</v>
      </c>
      <c r="B516" s="70" t="s">
        <v>1479</v>
      </c>
      <c r="C516" s="23" t="s">
        <v>1999</v>
      </c>
      <c r="D516" s="36" t="s">
        <v>856</v>
      </c>
      <c r="E516" s="36" t="s">
        <v>147</v>
      </c>
      <c r="F516" s="122">
        <v>10000</v>
      </c>
      <c r="G516" s="23" t="s">
        <v>1706</v>
      </c>
      <c r="H516" s="28" t="s">
        <v>1108</v>
      </c>
      <c r="I516" s="28" t="s">
        <v>1109</v>
      </c>
      <c r="J516" s="28"/>
      <c r="K516" s="28" t="s">
        <v>2039</v>
      </c>
      <c r="L516" s="28"/>
      <c r="M516" s="13" t="s">
        <v>857</v>
      </c>
      <c r="N516" s="13" t="s">
        <v>857</v>
      </c>
      <c r="O516" s="13" t="s">
        <v>857</v>
      </c>
      <c r="P516" s="20">
        <v>0</v>
      </c>
      <c r="Q516" s="15">
        <v>0</v>
      </c>
      <c r="R516" s="15">
        <v>0</v>
      </c>
      <c r="S516" s="15">
        <v>0</v>
      </c>
      <c r="T516" s="15">
        <v>0</v>
      </c>
      <c r="U516" s="15">
        <v>0</v>
      </c>
      <c r="V516" s="23" t="s">
        <v>1706</v>
      </c>
      <c r="W516" s="20"/>
      <c r="X516" s="20"/>
      <c r="Y516" s="20"/>
      <c r="Z516" s="20" t="s">
        <v>145</v>
      </c>
      <c r="AA516" s="15">
        <f t="shared" si="354"/>
        <v>0</v>
      </c>
      <c r="AB516" s="15">
        <v>0</v>
      </c>
      <c r="AC516" s="15">
        <v>0</v>
      </c>
      <c r="AD516" s="20">
        <f t="shared" si="345"/>
        <v>0</v>
      </c>
      <c r="AE516" s="15">
        <v>0</v>
      </c>
      <c r="AF516" s="15">
        <v>0</v>
      </c>
      <c r="AG516" s="15">
        <v>0</v>
      </c>
      <c r="AH516" s="15">
        <v>0</v>
      </c>
      <c r="AI516" s="15">
        <v>0</v>
      </c>
      <c r="AJ516" s="20">
        <f t="shared" si="348"/>
        <v>0</v>
      </c>
      <c r="AK516" s="15">
        <v>0</v>
      </c>
      <c r="AL516" s="20">
        <f t="shared" si="349"/>
        <v>0</v>
      </c>
      <c r="AM516" s="15">
        <v>0</v>
      </c>
      <c r="AN516" s="15">
        <v>0</v>
      </c>
      <c r="AO516" s="15">
        <v>0</v>
      </c>
      <c r="AP516" s="15">
        <v>0</v>
      </c>
      <c r="AQ516" s="15">
        <v>0</v>
      </c>
      <c r="AR516" s="15">
        <v>0</v>
      </c>
      <c r="AS516" s="15">
        <v>0</v>
      </c>
      <c r="AT516" s="15">
        <v>0</v>
      </c>
      <c r="AU516" s="15">
        <v>0</v>
      </c>
      <c r="AV516" s="15">
        <v>0</v>
      </c>
      <c r="AW516" s="15">
        <v>0</v>
      </c>
      <c r="AX516" s="15">
        <v>0</v>
      </c>
      <c r="AY516" s="15">
        <v>0</v>
      </c>
      <c r="AZ516" s="15">
        <v>0</v>
      </c>
      <c r="BA516" s="15">
        <v>0</v>
      </c>
      <c r="BB516" s="15">
        <v>0</v>
      </c>
      <c r="BC516" s="20" t="s">
        <v>145</v>
      </c>
      <c r="BD516" s="15">
        <v>0</v>
      </c>
      <c r="BE516" s="15">
        <v>0</v>
      </c>
      <c r="BF516" s="15">
        <v>0</v>
      </c>
      <c r="BG516" s="15">
        <v>0</v>
      </c>
      <c r="BH516" s="15">
        <v>0</v>
      </c>
      <c r="BI516" s="20">
        <f>Table1[[#This Row],[Check 2 Students Total]]*Table1[[#This Row],[Summer 2018 Price Check]]</f>
        <v>0</v>
      </c>
      <c r="BJ516" s="15">
        <v>0</v>
      </c>
      <c r="BK516" s="15">
        <v>0</v>
      </c>
      <c r="BL516" s="15">
        <v>0</v>
      </c>
      <c r="BM516" s="15">
        <v>0</v>
      </c>
      <c r="BN516" s="15">
        <v>0</v>
      </c>
      <c r="BO516" s="20">
        <f>Table1[[#This Row],[Summer 2018 Price Check]]*Table1[[#This Row],[Spring 2019 Students]]</f>
        <v>0</v>
      </c>
      <c r="BP516" s="16">
        <f t="shared" si="355"/>
        <v>0</v>
      </c>
      <c r="BQ516" s="20">
        <f t="shared" si="356"/>
        <v>0</v>
      </c>
      <c r="BR516" s="20" t="s">
        <v>145</v>
      </c>
      <c r="BS516" s="15">
        <v>0</v>
      </c>
      <c r="BT516" s="15">
        <v>0</v>
      </c>
      <c r="BU516" s="15">
        <v>0</v>
      </c>
      <c r="BV516" s="15">
        <v>0</v>
      </c>
      <c r="BW516" s="15">
        <v>0</v>
      </c>
      <c r="BX516" s="20">
        <f t="shared" si="344"/>
        <v>0</v>
      </c>
      <c r="BY516" s="20"/>
      <c r="BZ516" s="15">
        <f>IF(Table1[[#This Row],[Check 3 Status]]="Continued", Table1[[#This Row],[Check 3 Students Summer]], 0)</f>
        <v>0</v>
      </c>
      <c r="CA516" s="20">
        <f>Table1[[#This Row],[Check 3 Per Student Savings]]*BZ516</f>
        <v>0</v>
      </c>
      <c r="CB516" s="15">
        <f>IF(Table1[[#This Row],[Check 3 Status]]="Continued", Table1[[#This Row],[Check 3 Students Fall]], 0)</f>
        <v>0</v>
      </c>
      <c r="CC516" s="20">
        <f>Table1[[#This Row],[Check 3 Per Student Savings]]*CB516</f>
        <v>0</v>
      </c>
      <c r="CD516" s="15">
        <f>IF(Table1[[#This Row],[Check 3 Status]]="Continued", Table1[[#This Row],[Check 3 Students Spring]], 0)</f>
        <v>0</v>
      </c>
      <c r="CE516" s="20">
        <f>Table1[[#This Row],[Check 3 Per Student Savings]]*CD516</f>
        <v>0</v>
      </c>
      <c r="CF516" s="15">
        <f t="shared" si="350"/>
        <v>0</v>
      </c>
      <c r="CG516" s="20">
        <f t="shared" si="351"/>
        <v>0</v>
      </c>
      <c r="CH516" s="20" t="s">
        <v>145</v>
      </c>
      <c r="CI516" s="15">
        <f t="shared" si="352"/>
        <v>0</v>
      </c>
      <c r="CJ516" s="15">
        <v>0</v>
      </c>
      <c r="CK516" s="15">
        <f t="shared" si="353"/>
        <v>0</v>
      </c>
      <c r="CL516" s="15">
        <f t="shared" si="357"/>
        <v>0</v>
      </c>
      <c r="CM516" s="15">
        <v>0</v>
      </c>
      <c r="CN516" s="20">
        <f t="shared" si="358"/>
        <v>0</v>
      </c>
      <c r="CO516" s="15">
        <f>IF(Table1[[#This Row],[Check 3 Status]]="Continued", Table1[[#This Row],[Check 3 Students Summer]], 0)</f>
        <v>0</v>
      </c>
      <c r="CP516" s="20">
        <f>Table1[[#This Row],[Check 4 Per Student Savings]]*CO516</f>
        <v>0</v>
      </c>
      <c r="CQ516" s="15">
        <f>IF(Table1[[#This Row],[Check 4 Status]]="Continued", Table1[[#This Row],[Check 4 Students Fall]], 0)</f>
        <v>0</v>
      </c>
      <c r="CR516" s="20">
        <f>Table1[[#This Row],[Check 4 Per Student Savings]]*CQ516</f>
        <v>0</v>
      </c>
      <c r="CS516" s="15">
        <v>0</v>
      </c>
      <c r="CT516" s="20">
        <f>Table1[[#This Row],[Check 4 Per Student Savings]]*CS516</f>
        <v>0</v>
      </c>
      <c r="CU516" s="89">
        <f t="shared" si="359"/>
        <v>0</v>
      </c>
      <c r="CV516" s="20">
        <f t="shared" si="360"/>
        <v>0</v>
      </c>
      <c r="CW516" s="20" t="s">
        <v>145</v>
      </c>
      <c r="CX516" s="15">
        <v>0</v>
      </c>
      <c r="CY516" s="15">
        <v>0</v>
      </c>
      <c r="CZ516" s="15">
        <v>0</v>
      </c>
      <c r="DA516" s="15">
        <v>0</v>
      </c>
      <c r="DB516" s="20"/>
      <c r="DC516" s="20">
        <f t="shared" si="361"/>
        <v>0</v>
      </c>
      <c r="DD516" s="23" t="s">
        <v>1706</v>
      </c>
      <c r="DE516" s="15">
        <v>0</v>
      </c>
      <c r="DF516" s="15">
        <v>0</v>
      </c>
      <c r="DG516" s="15">
        <v>0</v>
      </c>
      <c r="DH516" s="15">
        <v>0</v>
      </c>
      <c r="DI516" s="15">
        <v>0</v>
      </c>
      <c r="DJ516" s="15">
        <v>0</v>
      </c>
      <c r="DK516" s="15">
        <f t="shared" si="362"/>
        <v>0</v>
      </c>
      <c r="DL516" s="20">
        <f t="shared" si="363"/>
        <v>0</v>
      </c>
      <c r="DM516" s="20" t="s">
        <v>858</v>
      </c>
      <c r="DN516" s="15">
        <v>0</v>
      </c>
      <c r="DO516" s="15">
        <v>0</v>
      </c>
      <c r="DP516" s="15">
        <v>0</v>
      </c>
      <c r="DQ516" s="15">
        <v>0</v>
      </c>
      <c r="DR516" s="15">
        <v>0</v>
      </c>
      <c r="DS516" s="20">
        <f t="shared" si="364"/>
        <v>0</v>
      </c>
      <c r="DT516" s="23" t="s">
        <v>1706</v>
      </c>
      <c r="DU516" s="15">
        <v>0</v>
      </c>
      <c r="DV516" s="20">
        <f>Table1[[#This Row],[Check 6 Per Student Savings]]*DU516</f>
        <v>0</v>
      </c>
      <c r="DW516" s="15">
        <f>IF(Table1[[#This Row],[Check 6 Status]]="Continued", Table1[[#This Row],[Check 6 Students Fall]], 0)</f>
        <v>0</v>
      </c>
      <c r="DX516" s="20">
        <f>Table1[[#This Row],[Check 6 Per Student Savings]]*DW516</f>
        <v>0</v>
      </c>
      <c r="DY516" s="15">
        <f>IF(Table1[[#This Row],[Check 6 Status]]="Continued", Table1[[#This Row],[Check 6 Students Spring]], 0)</f>
        <v>0</v>
      </c>
      <c r="DZ516" s="20">
        <f>Table1[[#This Row],[Check 6 Per Student Savings]]*DY516</f>
        <v>0</v>
      </c>
      <c r="EA516" s="15">
        <f t="shared" si="365"/>
        <v>0</v>
      </c>
      <c r="EB516" s="20">
        <f t="shared" si="366"/>
        <v>0</v>
      </c>
      <c r="EC516"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516"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516" s="30">
        <f>Table1[[#This Row],[Grand Total Savings]]/Table1[[#This Row],[Total Award]]</f>
        <v>0</v>
      </c>
      <c r="EF516" s="20"/>
      <c r="EH516" s="20"/>
      <c r="EJ516" s="13"/>
      <c r="EK516" s="13"/>
      <c r="EL516" s="13"/>
      <c r="EY516" s="15"/>
      <c r="EZ516" s="20"/>
      <c r="FA516" s="15"/>
      <c r="FC516" s="13"/>
      <c r="FD516" s="13"/>
      <c r="FE516" s="13"/>
    </row>
    <row r="517" spans="1:161" ht="16.5" thickTop="1" thickBot="1" x14ac:dyDescent="0.3">
      <c r="A517" s="116" t="s">
        <v>2040</v>
      </c>
      <c r="B517" s="70" t="s">
        <v>1479</v>
      </c>
      <c r="C517" s="23" t="s">
        <v>1999</v>
      </c>
      <c r="D517" s="36" t="s">
        <v>856</v>
      </c>
      <c r="E517" s="36" t="s">
        <v>381</v>
      </c>
      <c r="F517" s="122">
        <v>3000</v>
      </c>
      <c r="G517" s="23" t="s">
        <v>1706</v>
      </c>
      <c r="H517" s="28" t="s">
        <v>2041</v>
      </c>
      <c r="I517" s="28" t="s">
        <v>2042</v>
      </c>
      <c r="J517" s="28"/>
      <c r="K517" s="28" t="s">
        <v>2043</v>
      </c>
      <c r="L517" s="28"/>
      <c r="M517" s="13" t="s">
        <v>857</v>
      </c>
      <c r="N517" s="13" t="s">
        <v>857</v>
      </c>
      <c r="O517" s="13" t="s">
        <v>857</v>
      </c>
      <c r="P517" s="20">
        <v>0</v>
      </c>
      <c r="Q517" s="15">
        <v>0</v>
      </c>
      <c r="R517" s="15">
        <v>0</v>
      </c>
      <c r="S517" s="15">
        <v>0</v>
      </c>
      <c r="T517" s="15">
        <v>0</v>
      </c>
      <c r="U517" s="15">
        <v>0</v>
      </c>
      <c r="V517" s="23" t="s">
        <v>1706</v>
      </c>
      <c r="W517" s="20"/>
      <c r="X517" s="20"/>
      <c r="Y517" s="20"/>
      <c r="Z517" s="20" t="s">
        <v>145</v>
      </c>
      <c r="AA517" s="15">
        <f t="shared" si="354"/>
        <v>0</v>
      </c>
      <c r="AB517" s="15">
        <v>0</v>
      </c>
      <c r="AC517" s="15">
        <v>0</v>
      </c>
      <c r="AD517" s="20">
        <f t="shared" si="345"/>
        <v>0</v>
      </c>
      <c r="AE517" s="15">
        <v>0</v>
      </c>
      <c r="AF517" s="15">
        <v>0</v>
      </c>
      <c r="AG517" s="15">
        <v>0</v>
      </c>
      <c r="AH517" s="15">
        <v>0</v>
      </c>
      <c r="AI517" s="15">
        <v>0</v>
      </c>
      <c r="AJ517" s="20">
        <f t="shared" si="348"/>
        <v>0</v>
      </c>
      <c r="AK517" s="15">
        <v>0</v>
      </c>
      <c r="AL517" s="20">
        <f t="shared" si="349"/>
        <v>0</v>
      </c>
      <c r="AM517" s="15">
        <v>0</v>
      </c>
      <c r="AN517" s="15">
        <v>0</v>
      </c>
      <c r="AO517" s="15">
        <v>0</v>
      </c>
      <c r="AP517" s="15">
        <v>0</v>
      </c>
      <c r="AQ517" s="15">
        <v>0</v>
      </c>
      <c r="AR517" s="15">
        <v>0</v>
      </c>
      <c r="AS517" s="15">
        <v>0</v>
      </c>
      <c r="AT517" s="15">
        <v>0</v>
      </c>
      <c r="AU517" s="15">
        <v>0</v>
      </c>
      <c r="AV517" s="15">
        <v>0</v>
      </c>
      <c r="AW517" s="15">
        <v>0</v>
      </c>
      <c r="AX517" s="15">
        <v>0</v>
      </c>
      <c r="AY517" s="15">
        <v>0</v>
      </c>
      <c r="AZ517" s="15">
        <v>0</v>
      </c>
      <c r="BA517" s="15">
        <v>0</v>
      </c>
      <c r="BB517" s="15">
        <v>0</v>
      </c>
      <c r="BC517" s="20" t="s">
        <v>145</v>
      </c>
      <c r="BD517" s="15">
        <v>0</v>
      </c>
      <c r="BE517" s="15">
        <v>0</v>
      </c>
      <c r="BF517" s="15">
        <v>0</v>
      </c>
      <c r="BG517" s="15">
        <v>0</v>
      </c>
      <c r="BH517" s="15">
        <v>0</v>
      </c>
      <c r="BI517" s="20">
        <f>Table1[[#This Row],[Check 2 Students Total]]*Table1[[#This Row],[Summer 2018 Price Check]]</f>
        <v>0</v>
      </c>
      <c r="BJ517" s="15">
        <v>0</v>
      </c>
      <c r="BK517" s="15">
        <v>0</v>
      </c>
      <c r="BL517" s="15">
        <v>0</v>
      </c>
      <c r="BM517" s="15">
        <v>0</v>
      </c>
      <c r="BN517" s="15">
        <v>0</v>
      </c>
      <c r="BO517" s="20">
        <f>Table1[[#This Row],[Summer 2018 Price Check]]*Table1[[#This Row],[Spring 2019 Students]]</f>
        <v>0</v>
      </c>
      <c r="BP517" s="16">
        <f t="shared" si="355"/>
        <v>0</v>
      </c>
      <c r="BQ517" s="20">
        <f t="shared" si="356"/>
        <v>0</v>
      </c>
      <c r="BR517" s="20" t="s">
        <v>145</v>
      </c>
      <c r="BS517" s="15">
        <v>0</v>
      </c>
      <c r="BT517" s="15">
        <v>0</v>
      </c>
      <c r="BU517" s="15">
        <v>0</v>
      </c>
      <c r="BV517" s="15">
        <v>0</v>
      </c>
      <c r="BW517" s="15">
        <v>0</v>
      </c>
      <c r="BX517" s="20">
        <f t="shared" si="344"/>
        <v>0</v>
      </c>
      <c r="BY517" s="20"/>
      <c r="BZ517" s="15">
        <f>IF(Table1[[#This Row],[Check 3 Status]]="Continued", Table1[[#This Row],[Check 3 Students Summer]], 0)</f>
        <v>0</v>
      </c>
      <c r="CA517" s="20">
        <f>Table1[[#This Row],[Check 3 Per Student Savings]]*BZ517</f>
        <v>0</v>
      </c>
      <c r="CB517" s="15">
        <f>IF(Table1[[#This Row],[Check 3 Status]]="Continued", Table1[[#This Row],[Check 3 Students Fall]], 0)</f>
        <v>0</v>
      </c>
      <c r="CC517" s="20">
        <f>Table1[[#This Row],[Check 3 Per Student Savings]]*CB517</f>
        <v>0</v>
      </c>
      <c r="CD517" s="15">
        <f>IF(Table1[[#This Row],[Check 3 Status]]="Continued", Table1[[#This Row],[Check 3 Students Spring]], 0)</f>
        <v>0</v>
      </c>
      <c r="CE517" s="20">
        <f>Table1[[#This Row],[Check 3 Per Student Savings]]*CD517</f>
        <v>0</v>
      </c>
      <c r="CF517" s="15">
        <f t="shared" si="350"/>
        <v>0</v>
      </c>
      <c r="CG517" s="20">
        <f t="shared" si="351"/>
        <v>0</v>
      </c>
      <c r="CH517" s="20" t="s">
        <v>145</v>
      </c>
      <c r="CI517" s="15">
        <f t="shared" si="352"/>
        <v>0</v>
      </c>
      <c r="CJ517" s="15">
        <v>0</v>
      </c>
      <c r="CK517" s="15">
        <f t="shared" si="353"/>
        <v>0</v>
      </c>
      <c r="CL517" s="15">
        <f t="shared" si="357"/>
        <v>0</v>
      </c>
      <c r="CM517" s="15">
        <v>0</v>
      </c>
      <c r="CN517" s="20">
        <f t="shared" si="358"/>
        <v>0</v>
      </c>
      <c r="CO517" s="15">
        <f>IF(Table1[[#This Row],[Check 3 Status]]="Continued", Table1[[#This Row],[Check 3 Students Summer]], 0)</f>
        <v>0</v>
      </c>
      <c r="CP517" s="20">
        <f>Table1[[#This Row],[Check 4 Per Student Savings]]*CO517</f>
        <v>0</v>
      </c>
      <c r="CQ517" s="15">
        <f>IF(Table1[[#This Row],[Check 4 Status]]="Continued", Table1[[#This Row],[Check 4 Students Fall]], 0)</f>
        <v>0</v>
      </c>
      <c r="CR517" s="20">
        <f>Table1[[#This Row],[Check 4 Per Student Savings]]*CQ517</f>
        <v>0</v>
      </c>
      <c r="CS517" s="15">
        <v>0</v>
      </c>
      <c r="CT517" s="20">
        <f>Table1[[#This Row],[Check 4 Per Student Savings]]*CS517</f>
        <v>0</v>
      </c>
      <c r="CU517" s="89">
        <f t="shared" si="359"/>
        <v>0</v>
      </c>
      <c r="CV517" s="20">
        <f t="shared" si="360"/>
        <v>0</v>
      </c>
      <c r="CW517" s="20" t="s">
        <v>145</v>
      </c>
      <c r="CX517" s="15">
        <v>0</v>
      </c>
      <c r="CY517" s="15">
        <v>0</v>
      </c>
      <c r="CZ517" s="15">
        <v>0</v>
      </c>
      <c r="DA517" s="15">
        <v>0</v>
      </c>
      <c r="DB517" s="20"/>
      <c r="DC517" s="20">
        <f t="shared" si="361"/>
        <v>0</v>
      </c>
      <c r="DD517" s="23" t="s">
        <v>1706</v>
      </c>
      <c r="DE517" s="15">
        <v>0</v>
      </c>
      <c r="DF517" s="15">
        <v>0</v>
      </c>
      <c r="DG517" s="15">
        <v>0</v>
      </c>
      <c r="DH517" s="15">
        <v>0</v>
      </c>
      <c r="DI517" s="15">
        <v>0</v>
      </c>
      <c r="DJ517" s="15">
        <v>0</v>
      </c>
      <c r="DK517" s="15">
        <f t="shared" si="362"/>
        <v>0</v>
      </c>
      <c r="DL517" s="20">
        <f t="shared" si="363"/>
        <v>0</v>
      </c>
      <c r="DM517" s="20" t="s">
        <v>858</v>
      </c>
      <c r="DN517" s="15">
        <v>0</v>
      </c>
      <c r="DO517" s="15">
        <v>0</v>
      </c>
      <c r="DP517" s="15">
        <v>0</v>
      </c>
      <c r="DQ517" s="15">
        <v>0</v>
      </c>
      <c r="DR517" s="15">
        <v>0</v>
      </c>
      <c r="DS517" s="20">
        <f t="shared" si="364"/>
        <v>0</v>
      </c>
      <c r="DT517" s="23" t="s">
        <v>1706</v>
      </c>
      <c r="DU517" s="15">
        <v>0</v>
      </c>
      <c r="DV517" s="20">
        <f>Table1[[#This Row],[Check 6 Per Student Savings]]*DU517</f>
        <v>0</v>
      </c>
      <c r="DW517" s="15">
        <f>IF(Table1[[#This Row],[Check 6 Status]]="Continued", Table1[[#This Row],[Check 6 Students Fall]], 0)</f>
        <v>0</v>
      </c>
      <c r="DX517" s="20">
        <f>Table1[[#This Row],[Check 6 Per Student Savings]]*DW517</f>
        <v>0</v>
      </c>
      <c r="DY517" s="15">
        <f>IF(Table1[[#This Row],[Check 6 Status]]="Continued", Table1[[#This Row],[Check 6 Students Spring]], 0)</f>
        <v>0</v>
      </c>
      <c r="DZ517" s="20">
        <f>Table1[[#This Row],[Check 6 Per Student Savings]]*DY517</f>
        <v>0</v>
      </c>
      <c r="EA517" s="15">
        <f t="shared" si="365"/>
        <v>0</v>
      </c>
      <c r="EB517" s="20">
        <f t="shared" si="366"/>
        <v>0</v>
      </c>
      <c r="EC517"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517"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517" s="30">
        <f>Table1[[#This Row],[Grand Total Savings]]/Table1[[#This Row],[Total Award]]</f>
        <v>0</v>
      </c>
      <c r="EF517" s="20"/>
      <c r="EH517" s="20"/>
      <c r="EJ517" s="13"/>
      <c r="EK517" s="13"/>
      <c r="EL517" s="13"/>
      <c r="EY517" s="15"/>
      <c r="EZ517" s="20"/>
      <c r="FA517" s="15"/>
      <c r="FC517" s="13"/>
      <c r="FD517" s="13"/>
      <c r="FE517" s="13"/>
    </row>
    <row r="518" spans="1:161" ht="16.5" thickTop="1" thickBot="1" x14ac:dyDescent="0.3">
      <c r="A518" s="116" t="s">
        <v>2044</v>
      </c>
      <c r="B518" s="70" t="s">
        <v>1479</v>
      </c>
      <c r="C518" s="23" t="s">
        <v>1999</v>
      </c>
      <c r="D518" s="36" t="s">
        <v>856</v>
      </c>
      <c r="E518" s="36" t="s">
        <v>147</v>
      </c>
      <c r="F518" s="122">
        <v>10000</v>
      </c>
      <c r="G518" s="23" t="s">
        <v>1706</v>
      </c>
      <c r="H518" s="28" t="s">
        <v>420</v>
      </c>
      <c r="I518" s="28" t="s">
        <v>421</v>
      </c>
      <c r="J518" s="28"/>
      <c r="K518" s="28" t="s">
        <v>2045</v>
      </c>
      <c r="L518" s="28"/>
      <c r="M518" s="13" t="s">
        <v>857</v>
      </c>
      <c r="N518" s="13" t="s">
        <v>857</v>
      </c>
      <c r="O518" s="13" t="s">
        <v>857</v>
      </c>
      <c r="P518" s="20">
        <v>0</v>
      </c>
      <c r="Q518" s="15">
        <v>0</v>
      </c>
      <c r="R518" s="15">
        <v>0</v>
      </c>
      <c r="S518" s="15">
        <v>0</v>
      </c>
      <c r="T518" s="15">
        <v>0</v>
      </c>
      <c r="U518" s="15">
        <v>0</v>
      </c>
      <c r="V518" s="23" t="s">
        <v>1706</v>
      </c>
      <c r="W518" s="20"/>
      <c r="X518" s="20"/>
      <c r="Y518" s="20"/>
      <c r="Z518" s="20" t="s">
        <v>145</v>
      </c>
      <c r="AA518" s="15">
        <f t="shared" si="354"/>
        <v>0</v>
      </c>
      <c r="AB518" s="15">
        <v>0</v>
      </c>
      <c r="AC518" s="15">
        <v>0</v>
      </c>
      <c r="AD518" s="20">
        <f t="shared" si="345"/>
        <v>0</v>
      </c>
      <c r="AE518" s="15">
        <v>0</v>
      </c>
      <c r="AF518" s="15">
        <v>0</v>
      </c>
      <c r="AG518" s="15">
        <v>0</v>
      </c>
      <c r="AH518" s="15">
        <v>0</v>
      </c>
      <c r="AI518" s="15">
        <v>0</v>
      </c>
      <c r="AJ518" s="20">
        <f t="shared" si="348"/>
        <v>0</v>
      </c>
      <c r="AK518" s="15">
        <v>0</v>
      </c>
      <c r="AL518" s="20">
        <f t="shared" si="349"/>
        <v>0</v>
      </c>
      <c r="AM518" s="15">
        <v>0</v>
      </c>
      <c r="AN518" s="15">
        <v>0</v>
      </c>
      <c r="AO518" s="15">
        <v>0</v>
      </c>
      <c r="AP518" s="15">
        <v>0</v>
      </c>
      <c r="AQ518" s="15">
        <v>0</v>
      </c>
      <c r="AR518" s="15">
        <v>0</v>
      </c>
      <c r="AS518" s="15">
        <v>0</v>
      </c>
      <c r="AT518" s="15">
        <v>0</v>
      </c>
      <c r="AU518" s="15">
        <v>0</v>
      </c>
      <c r="AV518" s="15">
        <v>0</v>
      </c>
      <c r="AW518" s="15">
        <v>0</v>
      </c>
      <c r="AX518" s="15">
        <v>0</v>
      </c>
      <c r="AY518" s="15">
        <v>0</v>
      </c>
      <c r="AZ518" s="15">
        <v>0</v>
      </c>
      <c r="BA518" s="15">
        <v>0</v>
      </c>
      <c r="BB518" s="15">
        <v>0</v>
      </c>
      <c r="BC518" s="20" t="s">
        <v>145</v>
      </c>
      <c r="BD518" s="15">
        <v>0</v>
      </c>
      <c r="BE518" s="15">
        <v>0</v>
      </c>
      <c r="BF518" s="15">
        <v>0</v>
      </c>
      <c r="BG518" s="15">
        <v>0</v>
      </c>
      <c r="BH518" s="15">
        <v>0</v>
      </c>
      <c r="BI518" s="20">
        <f>Table1[[#This Row],[Check 2 Students Total]]*Table1[[#This Row],[Summer 2018 Price Check]]</f>
        <v>0</v>
      </c>
      <c r="BJ518" s="15">
        <v>0</v>
      </c>
      <c r="BK518" s="15">
        <v>0</v>
      </c>
      <c r="BL518" s="15">
        <v>0</v>
      </c>
      <c r="BM518" s="15">
        <v>0</v>
      </c>
      <c r="BN518" s="15">
        <v>0</v>
      </c>
      <c r="BO518" s="20">
        <f>Table1[[#This Row],[Summer 2018 Price Check]]*Table1[[#This Row],[Spring 2019 Students]]</f>
        <v>0</v>
      </c>
      <c r="BP518" s="16">
        <f t="shared" si="355"/>
        <v>0</v>
      </c>
      <c r="BQ518" s="20">
        <f t="shared" si="356"/>
        <v>0</v>
      </c>
      <c r="BR518" s="20" t="s">
        <v>145</v>
      </c>
      <c r="BS518" s="15">
        <v>0</v>
      </c>
      <c r="BT518" s="15">
        <v>0</v>
      </c>
      <c r="BU518" s="15">
        <v>0</v>
      </c>
      <c r="BV518" s="15">
        <v>0</v>
      </c>
      <c r="BW518" s="15">
        <v>0</v>
      </c>
      <c r="BX518" s="20">
        <f t="shared" ref="BX518:BX523" si="367">(BV518*BW518)</f>
        <v>0</v>
      </c>
      <c r="BY518" s="20"/>
      <c r="BZ518" s="15">
        <f>IF(Table1[[#This Row],[Check 3 Status]]="Continued", Table1[[#This Row],[Check 3 Students Summer]], 0)</f>
        <v>0</v>
      </c>
      <c r="CA518" s="20">
        <f>Table1[[#This Row],[Check 3 Per Student Savings]]*BZ518</f>
        <v>0</v>
      </c>
      <c r="CB518" s="15">
        <f>IF(Table1[[#This Row],[Check 3 Status]]="Continued", Table1[[#This Row],[Check 3 Students Fall]], 0)</f>
        <v>0</v>
      </c>
      <c r="CC518" s="20">
        <f>Table1[[#This Row],[Check 3 Per Student Savings]]*CB518</f>
        <v>0</v>
      </c>
      <c r="CD518" s="15">
        <f>IF(Table1[[#This Row],[Check 3 Status]]="Continued", Table1[[#This Row],[Check 3 Students Spring]], 0)</f>
        <v>0</v>
      </c>
      <c r="CE518" s="20">
        <f>Table1[[#This Row],[Check 3 Per Student Savings]]*CD518</f>
        <v>0</v>
      </c>
      <c r="CF518" s="15">
        <f t="shared" si="350"/>
        <v>0</v>
      </c>
      <c r="CG518" s="20">
        <f t="shared" si="351"/>
        <v>0</v>
      </c>
      <c r="CH518" s="20" t="s">
        <v>145</v>
      </c>
      <c r="CI518" s="15">
        <f t="shared" si="352"/>
        <v>0</v>
      </c>
      <c r="CJ518" s="15">
        <v>0</v>
      </c>
      <c r="CK518" s="15">
        <f t="shared" si="353"/>
        <v>0</v>
      </c>
      <c r="CL518" s="15">
        <f t="shared" si="357"/>
        <v>0</v>
      </c>
      <c r="CM518" s="15">
        <v>0</v>
      </c>
      <c r="CN518" s="20">
        <f t="shared" si="358"/>
        <v>0</v>
      </c>
      <c r="CO518" s="15">
        <f>IF(Table1[[#This Row],[Check 3 Status]]="Continued", Table1[[#This Row],[Check 3 Students Summer]], 0)</f>
        <v>0</v>
      </c>
      <c r="CP518" s="20">
        <f>Table1[[#This Row],[Check 4 Per Student Savings]]*CO518</f>
        <v>0</v>
      </c>
      <c r="CQ518" s="15">
        <f>IF(Table1[[#This Row],[Check 4 Status]]="Continued", Table1[[#This Row],[Check 4 Students Fall]], 0)</f>
        <v>0</v>
      </c>
      <c r="CR518" s="20">
        <f>Table1[[#This Row],[Check 4 Per Student Savings]]*CQ518</f>
        <v>0</v>
      </c>
      <c r="CS518" s="15">
        <v>0</v>
      </c>
      <c r="CT518" s="20">
        <f>Table1[[#This Row],[Check 4 Per Student Savings]]*CS518</f>
        <v>0</v>
      </c>
      <c r="CU518" s="89">
        <f t="shared" si="359"/>
        <v>0</v>
      </c>
      <c r="CV518" s="20">
        <f t="shared" si="360"/>
        <v>0</v>
      </c>
      <c r="CW518" s="20" t="s">
        <v>145</v>
      </c>
      <c r="CX518" s="15">
        <v>0</v>
      </c>
      <c r="CY518" s="15">
        <v>0</v>
      </c>
      <c r="CZ518" s="15">
        <v>0</v>
      </c>
      <c r="DA518" s="15">
        <v>0</v>
      </c>
      <c r="DB518" s="20"/>
      <c r="DC518" s="20">
        <f t="shared" si="361"/>
        <v>0</v>
      </c>
      <c r="DD518" s="23" t="s">
        <v>1706</v>
      </c>
      <c r="DE518" s="15">
        <v>0</v>
      </c>
      <c r="DF518" s="15">
        <v>0</v>
      </c>
      <c r="DG518" s="15">
        <v>0</v>
      </c>
      <c r="DH518" s="15">
        <v>0</v>
      </c>
      <c r="DI518" s="15">
        <v>0</v>
      </c>
      <c r="DJ518" s="15">
        <v>0</v>
      </c>
      <c r="DK518" s="15">
        <f t="shared" si="362"/>
        <v>0</v>
      </c>
      <c r="DL518" s="20">
        <f t="shared" si="363"/>
        <v>0</v>
      </c>
      <c r="DM518" s="20" t="s">
        <v>858</v>
      </c>
      <c r="DN518" s="15">
        <v>0</v>
      </c>
      <c r="DO518" s="15">
        <v>0</v>
      </c>
      <c r="DP518" s="15">
        <v>0</v>
      </c>
      <c r="DQ518" s="15">
        <v>0</v>
      </c>
      <c r="DR518" s="15">
        <v>0</v>
      </c>
      <c r="DS518" s="20">
        <f t="shared" si="364"/>
        <v>0</v>
      </c>
      <c r="DT518" s="23" t="s">
        <v>1706</v>
      </c>
      <c r="DU518" s="15">
        <v>0</v>
      </c>
      <c r="DV518" s="20">
        <f>Table1[[#This Row],[Check 6 Per Student Savings]]*DU518</f>
        <v>0</v>
      </c>
      <c r="DW518" s="15">
        <f>IF(Table1[[#This Row],[Check 6 Status]]="Continued", Table1[[#This Row],[Check 6 Students Fall]], 0)</f>
        <v>0</v>
      </c>
      <c r="DX518" s="20">
        <f>Table1[[#This Row],[Check 6 Per Student Savings]]*DW518</f>
        <v>0</v>
      </c>
      <c r="DY518" s="15">
        <f>IF(Table1[[#This Row],[Check 6 Status]]="Continued", Table1[[#This Row],[Check 6 Students Spring]], 0)</f>
        <v>0</v>
      </c>
      <c r="DZ518" s="20">
        <f>Table1[[#This Row],[Check 6 Per Student Savings]]*DY518</f>
        <v>0</v>
      </c>
      <c r="EA518" s="15">
        <f t="shared" si="365"/>
        <v>0</v>
      </c>
      <c r="EB518" s="20">
        <f t="shared" si="366"/>
        <v>0</v>
      </c>
      <c r="EC518"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518"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518" s="30">
        <f>Table1[[#This Row],[Grand Total Savings]]/Table1[[#This Row],[Total Award]]</f>
        <v>0</v>
      </c>
      <c r="EF518" s="20"/>
      <c r="EH518" s="20"/>
      <c r="EJ518" s="13"/>
      <c r="EK518" s="13"/>
      <c r="EL518" s="13"/>
      <c r="EY518" s="15"/>
      <c r="EZ518" s="20"/>
      <c r="FA518" s="15"/>
      <c r="FC518" s="13"/>
      <c r="FD518" s="13"/>
      <c r="FE518" s="13"/>
    </row>
    <row r="519" spans="1:161" ht="16.5" thickTop="1" thickBot="1" x14ac:dyDescent="0.3">
      <c r="A519" s="116" t="s">
        <v>2046</v>
      </c>
      <c r="B519" s="70" t="s">
        <v>1479</v>
      </c>
      <c r="C519" s="23" t="s">
        <v>1999</v>
      </c>
      <c r="D519" s="36" t="s">
        <v>856</v>
      </c>
      <c r="E519" s="36" t="s">
        <v>219</v>
      </c>
      <c r="F519" s="122">
        <v>9482</v>
      </c>
      <c r="G519" s="23" t="s">
        <v>1706</v>
      </c>
      <c r="H519" s="28" t="s">
        <v>2047</v>
      </c>
      <c r="I519" s="28" t="s">
        <v>2048</v>
      </c>
      <c r="J519" s="28"/>
      <c r="K519" s="28" t="s">
        <v>2049</v>
      </c>
      <c r="L519" s="28"/>
      <c r="M519" s="13" t="s">
        <v>857</v>
      </c>
      <c r="N519" s="13" t="s">
        <v>857</v>
      </c>
      <c r="O519" s="13" t="s">
        <v>857</v>
      </c>
      <c r="P519" s="131">
        <v>0</v>
      </c>
      <c r="Q519" s="15">
        <v>0</v>
      </c>
      <c r="R519" s="15">
        <v>0</v>
      </c>
      <c r="S519" s="15">
        <v>0</v>
      </c>
      <c r="T519" s="15">
        <v>0</v>
      </c>
      <c r="U519" s="15">
        <v>0</v>
      </c>
      <c r="V519" s="23" t="s">
        <v>1706</v>
      </c>
      <c r="W519" s="20"/>
      <c r="X519" s="20"/>
      <c r="Y519" s="20"/>
      <c r="Z519" s="20" t="s">
        <v>145</v>
      </c>
      <c r="AA519" s="15">
        <f t="shared" si="354"/>
        <v>0</v>
      </c>
      <c r="AB519" s="15">
        <v>0</v>
      </c>
      <c r="AC519" s="15">
        <v>0</v>
      </c>
      <c r="AD519" s="20">
        <f t="shared" si="345"/>
        <v>0</v>
      </c>
      <c r="AE519" s="15">
        <v>0</v>
      </c>
      <c r="AF519" s="15">
        <v>0</v>
      </c>
      <c r="AG519" s="15">
        <v>0</v>
      </c>
      <c r="AH519" s="15">
        <v>0</v>
      </c>
      <c r="AI519" s="15">
        <v>0</v>
      </c>
      <c r="AJ519" s="20">
        <f t="shared" si="348"/>
        <v>0</v>
      </c>
      <c r="AK519" s="15">
        <v>0</v>
      </c>
      <c r="AL519" s="20">
        <f t="shared" si="349"/>
        <v>0</v>
      </c>
      <c r="AM519" s="15">
        <v>0</v>
      </c>
      <c r="AN519" s="15">
        <v>0</v>
      </c>
      <c r="AO519" s="15">
        <v>0</v>
      </c>
      <c r="AP519" s="15">
        <v>0</v>
      </c>
      <c r="AQ519" s="15">
        <v>0</v>
      </c>
      <c r="AR519" s="15">
        <v>0</v>
      </c>
      <c r="AS519" s="15">
        <v>0</v>
      </c>
      <c r="AT519" s="15">
        <v>0</v>
      </c>
      <c r="AU519" s="15">
        <v>0</v>
      </c>
      <c r="AV519" s="15">
        <v>0</v>
      </c>
      <c r="AW519" s="15">
        <v>0</v>
      </c>
      <c r="AX519" s="15">
        <v>0</v>
      </c>
      <c r="AY519" s="15">
        <v>0</v>
      </c>
      <c r="AZ519" s="15">
        <v>0</v>
      </c>
      <c r="BA519" s="15">
        <v>0</v>
      </c>
      <c r="BB519" s="15">
        <v>0</v>
      </c>
      <c r="BC519" s="20" t="s">
        <v>145</v>
      </c>
      <c r="BD519" s="15">
        <v>0</v>
      </c>
      <c r="BE519" s="15">
        <v>0</v>
      </c>
      <c r="BF519" s="15">
        <v>0</v>
      </c>
      <c r="BG519" s="15">
        <v>0</v>
      </c>
      <c r="BH519" s="15">
        <v>0</v>
      </c>
      <c r="BI519" s="20">
        <f>Table1[[#This Row],[Check 2 Students Total]]*Table1[[#This Row],[Summer 2018 Price Check]]</f>
        <v>0</v>
      </c>
      <c r="BJ519" s="15">
        <v>0</v>
      </c>
      <c r="BK519" s="15">
        <v>0</v>
      </c>
      <c r="BL519" s="15">
        <v>0</v>
      </c>
      <c r="BM519" s="15">
        <v>0</v>
      </c>
      <c r="BN519" s="15">
        <v>0</v>
      </c>
      <c r="BO519" s="20">
        <f>Table1[[#This Row],[Summer 2018 Price Check]]*Table1[[#This Row],[Spring 2019 Students]]</f>
        <v>0</v>
      </c>
      <c r="BP519" s="16">
        <f t="shared" si="355"/>
        <v>0</v>
      </c>
      <c r="BQ519" s="20">
        <f t="shared" si="356"/>
        <v>0</v>
      </c>
      <c r="BR519" s="20" t="s">
        <v>145</v>
      </c>
      <c r="BS519" s="15">
        <v>0</v>
      </c>
      <c r="BT519" s="15">
        <v>0</v>
      </c>
      <c r="BU519" s="15">
        <v>0</v>
      </c>
      <c r="BV519" s="15">
        <v>0</v>
      </c>
      <c r="BW519" s="15">
        <v>0</v>
      </c>
      <c r="BX519" s="20">
        <f t="shared" si="367"/>
        <v>0</v>
      </c>
      <c r="BY519" s="20"/>
      <c r="BZ519" s="15">
        <f>IF(Table1[[#This Row],[Check 3 Status]]="Continued", Table1[[#This Row],[Check 3 Students Summer]], 0)</f>
        <v>0</v>
      </c>
      <c r="CA519" s="20">
        <f>Table1[[#This Row],[Check 3 Per Student Savings]]*BZ519</f>
        <v>0</v>
      </c>
      <c r="CB519" s="15">
        <f>IF(Table1[[#This Row],[Check 3 Status]]="Continued", Table1[[#This Row],[Check 3 Students Fall]], 0)</f>
        <v>0</v>
      </c>
      <c r="CC519" s="20">
        <f>Table1[[#This Row],[Check 3 Per Student Savings]]*CB519</f>
        <v>0</v>
      </c>
      <c r="CD519" s="15">
        <f>IF(Table1[[#This Row],[Check 3 Status]]="Continued", Table1[[#This Row],[Check 3 Students Spring]], 0)</f>
        <v>0</v>
      </c>
      <c r="CE519" s="20">
        <f>Table1[[#This Row],[Check 3 Per Student Savings]]*CD519</f>
        <v>0</v>
      </c>
      <c r="CF519" s="15">
        <f t="shared" si="350"/>
        <v>0</v>
      </c>
      <c r="CG519" s="20">
        <f t="shared" si="351"/>
        <v>0</v>
      </c>
      <c r="CH519" s="20" t="s">
        <v>145</v>
      </c>
      <c r="CI519" s="15">
        <f t="shared" si="352"/>
        <v>0</v>
      </c>
      <c r="CJ519" s="15">
        <v>0</v>
      </c>
      <c r="CK519" s="15">
        <f t="shared" si="353"/>
        <v>0</v>
      </c>
      <c r="CL519" s="15">
        <f t="shared" si="357"/>
        <v>0</v>
      </c>
      <c r="CM519" s="15">
        <v>0</v>
      </c>
      <c r="CN519" s="20">
        <f t="shared" si="358"/>
        <v>0</v>
      </c>
      <c r="CO519" s="15">
        <f>IF(Table1[[#This Row],[Check 3 Status]]="Continued", Table1[[#This Row],[Check 3 Students Summer]], 0)</f>
        <v>0</v>
      </c>
      <c r="CP519" s="20">
        <f>Table1[[#This Row],[Check 4 Per Student Savings]]*CO519</f>
        <v>0</v>
      </c>
      <c r="CQ519" s="15">
        <f>IF(Table1[[#This Row],[Check 4 Status]]="Continued", Table1[[#This Row],[Check 4 Students Fall]], 0)</f>
        <v>0</v>
      </c>
      <c r="CR519" s="20">
        <f>Table1[[#This Row],[Check 4 Per Student Savings]]*CQ519</f>
        <v>0</v>
      </c>
      <c r="CS519" s="15">
        <v>0</v>
      </c>
      <c r="CT519" s="20">
        <f>Table1[[#This Row],[Check 4 Per Student Savings]]*CS519</f>
        <v>0</v>
      </c>
      <c r="CU519" s="89">
        <f t="shared" si="359"/>
        <v>0</v>
      </c>
      <c r="CV519" s="20">
        <f t="shared" si="360"/>
        <v>0</v>
      </c>
      <c r="CW519" s="20" t="s">
        <v>145</v>
      </c>
      <c r="CX519" s="15">
        <v>0</v>
      </c>
      <c r="CY519" s="15">
        <v>0</v>
      </c>
      <c r="CZ519" s="15">
        <v>0</v>
      </c>
      <c r="DA519" s="15">
        <v>0</v>
      </c>
      <c r="DB519" s="20"/>
      <c r="DC519" s="20">
        <f t="shared" si="361"/>
        <v>0</v>
      </c>
      <c r="DD519" s="23" t="s">
        <v>1706</v>
      </c>
      <c r="DE519" s="15">
        <v>0</v>
      </c>
      <c r="DF519" s="15">
        <v>0</v>
      </c>
      <c r="DG519" s="15">
        <v>0</v>
      </c>
      <c r="DH519" s="15">
        <v>0</v>
      </c>
      <c r="DI519" s="15">
        <v>0</v>
      </c>
      <c r="DJ519" s="15">
        <v>0</v>
      </c>
      <c r="DK519" s="15">
        <f t="shared" si="362"/>
        <v>0</v>
      </c>
      <c r="DL519" s="20">
        <f t="shared" si="363"/>
        <v>0</v>
      </c>
      <c r="DM519" s="20" t="s">
        <v>858</v>
      </c>
      <c r="DN519" s="15">
        <v>0</v>
      </c>
      <c r="DO519" s="15">
        <v>0</v>
      </c>
      <c r="DP519" s="15">
        <v>0</v>
      </c>
      <c r="DQ519" s="15">
        <v>0</v>
      </c>
      <c r="DR519" s="15">
        <v>0</v>
      </c>
      <c r="DS519" s="20">
        <f t="shared" si="364"/>
        <v>0</v>
      </c>
      <c r="DT519" s="23" t="s">
        <v>1706</v>
      </c>
      <c r="DU519" s="15">
        <v>0</v>
      </c>
      <c r="DV519" s="20">
        <f>Table1[[#This Row],[Check 6 Per Student Savings]]*DU519</f>
        <v>0</v>
      </c>
      <c r="DW519" s="15">
        <f>IF(Table1[[#This Row],[Check 6 Status]]="Continued", Table1[[#This Row],[Check 6 Students Fall]], 0)</f>
        <v>0</v>
      </c>
      <c r="DX519" s="20">
        <f>Table1[[#This Row],[Check 6 Per Student Savings]]*DW519</f>
        <v>0</v>
      </c>
      <c r="DY519" s="15">
        <f>IF(Table1[[#This Row],[Check 6 Status]]="Continued", Table1[[#This Row],[Check 6 Students Spring]], 0)</f>
        <v>0</v>
      </c>
      <c r="DZ519" s="20">
        <f>Table1[[#This Row],[Check 6 Per Student Savings]]*DY519</f>
        <v>0</v>
      </c>
      <c r="EA519" s="15">
        <f t="shared" si="365"/>
        <v>0</v>
      </c>
      <c r="EB519" s="20">
        <f t="shared" si="366"/>
        <v>0</v>
      </c>
      <c r="EC519"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519"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519" s="30">
        <f>Table1[[#This Row],[Grand Total Savings]]/Table1[[#This Row],[Total Award]]</f>
        <v>0</v>
      </c>
      <c r="EF519" s="20"/>
      <c r="EH519" s="20"/>
      <c r="EJ519" s="13"/>
      <c r="EK519" s="13"/>
      <c r="EL519" s="13"/>
      <c r="EY519" s="15"/>
      <c r="EZ519" s="20"/>
      <c r="FA519" s="15"/>
      <c r="FC519" s="13"/>
      <c r="FD519" s="13"/>
      <c r="FE519" s="13"/>
    </row>
    <row r="520" spans="1:161" ht="16.5" thickTop="1" thickBot="1" x14ac:dyDescent="0.3">
      <c r="A520" s="116" t="s">
        <v>2050</v>
      </c>
      <c r="B520" s="70" t="s">
        <v>1479</v>
      </c>
      <c r="C520" s="23" t="s">
        <v>1999</v>
      </c>
      <c r="D520" s="36" t="s">
        <v>856</v>
      </c>
      <c r="E520" s="36" t="s">
        <v>190</v>
      </c>
      <c r="F520" s="52">
        <v>2000</v>
      </c>
      <c r="G520" s="23" t="s">
        <v>1803</v>
      </c>
      <c r="H520" s="28" t="s">
        <v>1480</v>
      </c>
      <c r="I520" s="28" t="s">
        <v>1481</v>
      </c>
      <c r="J520" s="28"/>
      <c r="K520" s="28" t="s">
        <v>2051</v>
      </c>
      <c r="L520" s="28"/>
      <c r="M520" s="13" t="s">
        <v>857</v>
      </c>
      <c r="N520" s="13" t="s">
        <v>857</v>
      </c>
      <c r="O520" s="13" t="s">
        <v>857</v>
      </c>
      <c r="P520" s="20">
        <v>0</v>
      </c>
      <c r="Q520" s="15">
        <v>0</v>
      </c>
      <c r="R520" s="15">
        <v>0</v>
      </c>
      <c r="S520" s="15">
        <v>0</v>
      </c>
      <c r="T520" s="15">
        <v>0</v>
      </c>
      <c r="U520" s="15">
        <v>0</v>
      </c>
      <c r="V520" s="23" t="s">
        <v>1803</v>
      </c>
      <c r="W520" s="20"/>
      <c r="X520" s="20"/>
      <c r="Y520" s="20"/>
      <c r="Z520" s="20" t="s">
        <v>145</v>
      </c>
      <c r="AA520" s="15">
        <f t="shared" si="354"/>
        <v>0</v>
      </c>
      <c r="AB520" s="15">
        <v>0</v>
      </c>
      <c r="AC520" s="15">
        <v>0</v>
      </c>
      <c r="AD520" s="20">
        <f t="shared" si="345"/>
        <v>0</v>
      </c>
      <c r="AE520" s="15">
        <v>0</v>
      </c>
      <c r="AF520" s="15">
        <v>0</v>
      </c>
      <c r="AG520" s="15">
        <v>0</v>
      </c>
      <c r="AH520" s="15">
        <v>0</v>
      </c>
      <c r="AI520" s="15">
        <v>0</v>
      </c>
      <c r="AJ520" s="20">
        <f t="shared" si="348"/>
        <v>0</v>
      </c>
      <c r="AK520" s="15">
        <v>0</v>
      </c>
      <c r="AL520" s="20">
        <f t="shared" si="349"/>
        <v>0</v>
      </c>
      <c r="AM520" s="15">
        <v>0</v>
      </c>
      <c r="AN520" s="15">
        <v>0</v>
      </c>
      <c r="AO520" s="15">
        <v>0</v>
      </c>
      <c r="AP520" s="15">
        <v>0</v>
      </c>
      <c r="AQ520" s="15">
        <v>0</v>
      </c>
      <c r="AR520" s="15">
        <v>0</v>
      </c>
      <c r="AS520" s="15">
        <v>0</v>
      </c>
      <c r="AT520" s="15">
        <v>0</v>
      </c>
      <c r="AU520" s="15">
        <v>0</v>
      </c>
      <c r="AV520" s="15">
        <v>0</v>
      </c>
      <c r="AW520" s="15">
        <v>0</v>
      </c>
      <c r="AX520" s="15">
        <v>0</v>
      </c>
      <c r="AY520" s="15">
        <v>0</v>
      </c>
      <c r="AZ520" s="15">
        <v>0</v>
      </c>
      <c r="BA520" s="15">
        <v>0</v>
      </c>
      <c r="BB520" s="15">
        <v>0</v>
      </c>
      <c r="BC520" s="20" t="s">
        <v>145</v>
      </c>
      <c r="BD520" s="15">
        <v>0</v>
      </c>
      <c r="BE520" s="15">
        <v>0</v>
      </c>
      <c r="BF520" s="15">
        <v>0</v>
      </c>
      <c r="BG520" s="15">
        <v>0</v>
      </c>
      <c r="BH520" s="15">
        <v>0</v>
      </c>
      <c r="BI520" s="20">
        <f>Table1[[#This Row],[Check 2 Students Total]]*Table1[[#This Row],[Summer 2018 Price Check]]</f>
        <v>0</v>
      </c>
      <c r="BJ520" s="15">
        <v>0</v>
      </c>
      <c r="BK520" s="15">
        <v>0</v>
      </c>
      <c r="BL520" s="15">
        <v>0</v>
      </c>
      <c r="BM520" s="15">
        <v>0</v>
      </c>
      <c r="BN520" s="15">
        <v>0</v>
      </c>
      <c r="BO520" s="20">
        <f>Table1[[#This Row],[Summer 2018 Price Check]]*Table1[[#This Row],[Spring 2019 Students]]</f>
        <v>0</v>
      </c>
      <c r="BP520" s="16">
        <f t="shared" si="355"/>
        <v>0</v>
      </c>
      <c r="BQ520" s="20">
        <f t="shared" si="356"/>
        <v>0</v>
      </c>
      <c r="BR520" s="20" t="s">
        <v>145</v>
      </c>
      <c r="BS520" s="15">
        <v>0</v>
      </c>
      <c r="BT520" s="15">
        <v>0</v>
      </c>
      <c r="BU520" s="15">
        <v>0</v>
      </c>
      <c r="BV520" s="15">
        <v>0</v>
      </c>
      <c r="BW520" s="15">
        <v>0</v>
      </c>
      <c r="BX520" s="20">
        <f t="shared" si="367"/>
        <v>0</v>
      </c>
      <c r="BY520" s="20"/>
      <c r="BZ520" s="15">
        <f>IF(Table1[[#This Row],[Check 3 Status]]="Continued", Table1[[#This Row],[Check 3 Students Summer]], 0)</f>
        <v>0</v>
      </c>
      <c r="CA520" s="20">
        <f>Table1[[#This Row],[Check 3 Per Student Savings]]*BZ520</f>
        <v>0</v>
      </c>
      <c r="CB520" s="15">
        <f>IF(Table1[[#This Row],[Check 3 Status]]="Continued", Table1[[#This Row],[Check 3 Students Fall]], 0)</f>
        <v>0</v>
      </c>
      <c r="CC520" s="20">
        <f>Table1[[#This Row],[Check 3 Per Student Savings]]*CB520</f>
        <v>0</v>
      </c>
      <c r="CD520" s="15">
        <f>IF(Table1[[#This Row],[Check 3 Status]]="Continued", Table1[[#This Row],[Check 3 Students Spring]], 0)</f>
        <v>0</v>
      </c>
      <c r="CE520" s="20">
        <f>Table1[[#This Row],[Check 3 Per Student Savings]]*CD520</f>
        <v>0</v>
      </c>
      <c r="CF520" s="15">
        <f t="shared" si="350"/>
        <v>0</v>
      </c>
      <c r="CG520" s="20">
        <f t="shared" si="351"/>
        <v>0</v>
      </c>
      <c r="CH520" s="20" t="s">
        <v>145</v>
      </c>
      <c r="CI520" s="15">
        <f t="shared" si="352"/>
        <v>0</v>
      </c>
      <c r="CJ520" s="15">
        <v>0</v>
      </c>
      <c r="CK520" s="15">
        <f t="shared" si="353"/>
        <v>0</v>
      </c>
      <c r="CL520" s="15">
        <f t="shared" si="357"/>
        <v>0</v>
      </c>
      <c r="CM520" s="15">
        <v>0</v>
      </c>
      <c r="CN520" s="20">
        <f t="shared" si="358"/>
        <v>0</v>
      </c>
      <c r="CO520" s="15">
        <f>IF(Table1[[#This Row],[Check 3 Status]]="Continued", Table1[[#This Row],[Check 3 Students Summer]], 0)</f>
        <v>0</v>
      </c>
      <c r="CP520" s="20">
        <f>Table1[[#This Row],[Check 4 Per Student Savings]]*CO520</f>
        <v>0</v>
      </c>
      <c r="CQ520" s="15">
        <f>IF(Table1[[#This Row],[Check 4 Status]]="Continued", Table1[[#This Row],[Check 4 Students Fall]], 0)</f>
        <v>0</v>
      </c>
      <c r="CR520" s="20">
        <f>Table1[[#This Row],[Check 4 Per Student Savings]]*CQ520</f>
        <v>0</v>
      </c>
      <c r="CS520" s="15">
        <v>0</v>
      </c>
      <c r="CT520" s="20">
        <f>Table1[[#This Row],[Check 4 Per Student Savings]]*CS520</f>
        <v>0</v>
      </c>
      <c r="CU520" s="89">
        <f t="shared" si="359"/>
        <v>0</v>
      </c>
      <c r="CV520" s="20">
        <f t="shared" si="360"/>
        <v>0</v>
      </c>
      <c r="CW520" s="20" t="s">
        <v>145</v>
      </c>
      <c r="CX520" s="15">
        <v>0</v>
      </c>
      <c r="CY520" s="15">
        <v>0</v>
      </c>
      <c r="CZ520" s="15">
        <v>0</v>
      </c>
      <c r="DA520" s="15">
        <v>0</v>
      </c>
      <c r="DB520" s="20"/>
      <c r="DC520" s="20">
        <f t="shared" si="361"/>
        <v>0</v>
      </c>
      <c r="DD520" s="23" t="s">
        <v>1803</v>
      </c>
      <c r="DE520" s="15">
        <v>0</v>
      </c>
      <c r="DF520" s="15">
        <v>0</v>
      </c>
      <c r="DG520" s="15">
        <v>0</v>
      </c>
      <c r="DH520" s="15">
        <v>0</v>
      </c>
      <c r="DI520" s="15">
        <v>0</v>
      </c>
      <c r="DJ520" s="15">
        <v>0</v>
      </c>
      <c r="DK520" s="15">
        <f t="shared" si="362"/>
        <v>0</v>
      </c>
      <c r="DL520" s="20">
        <f t="shared" si="363"/>
        <v>0</v>
      </c>
      <c r="DM520" s="20" t="s">
        <v>858</v>
      </c>
      <c r="DN520" s="15">
        <v>0</v>
      </c>
      <c r="DO520" s="15">
        <v>0</v>
      </c>
      <c r="DP520" s="15">
        <v>0</v>
      </c>
      <c r="DQ520" s="15">
        <v>0</v>
      </c>
      <c r="DR520" s="15">
        <v>0</v>
      </c>
      <c r="DS520" s="20">
        <f t="shared" si="364"/>
        <v>0</v>
      </c>
      <c r="DT520" s="23" t="s">
        <v>1803</v>
      </c>
      <c r="DU520" s="15">
        <v>0</v>
      </c>
      <c r="DV520" s="20">
        <f>Table1[[#This Row],[Check 6 Per Student Savings]]*DU520</f>
        <v>0</v>
      </c>
      <c r="DW520" s="15">
        <f>IF(Table1[[#This Row],[Check 6 Status]]="Continued", Table1[[#This Row],[Check 6 Students Fall]], 0)</f>
        <v>0</v>
      </c>
      <c r="DX520" s="20">
        <f>Table1[[#This Row],[Check 6 Per Student Savings]]*DW520</f>
        <v>0</v>
      </c>
      <c r="DY520" s="15">
        <f>IF(Table1[[#This Row],[Check 6 Status]]="Continued", Table1[[#This Row],[Check 6 Students Spring]], 0)</f>
        <v>0</v>
      </c>
      <c r="DZ520" s="20">
        <f>Table1[[#This Row],[Check 6 Per Student Savings]]*DY520</f>
        <v>0</v>
      </c>
      <c r="EA520" s="15">
        <f t="shared" si="365"/>
        <v>0</v>
      </c>
      <c r="EB520" s="20">
        <f t="shared" si="366"/>
        <v>0</v>
      </c>
      <c r="EC520"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520"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520" s="30">
        <f>Table1[[#This Row],[Grand Total Savings]]/Table1[[#This Row],[Total Award]]</f>
        <v>0</v>
      </c>
      <c r="EF520" s="20"/>
      <c r="EH520" s="20"/>
      <c r="EJ520" s="13"/>
      <c r="EK520" s="13"/>
      <c r="EL520" s="13"/>
      <c r="EY520" s="15"/>
      <c r="EZ520" s="20"/>
      <c r="FA520" s="15"/>
      <c r="FC520" s="13"/>
      <c r="FD520" s="13"/>
      <c r="FE520" s="13"/>
    </row>
    <row r="521" spans="1:161" ht="16.5" thickTop="1" thickBot="1" x14ac:dyDescent="0.3">
      <c r="A521" s="116" t="s">
        <v>2052</v>
      </c>
      <c r="B521" s="70" t="s">
        <v>1479</v>
      </c>
      <c r="C521" s="23" t="s">
        <v>1999</v>
      </c>
      <c r="D521" s="36" t="s">
        <v>856</v>
      </c>
      <c r="E521" s="36" t="s">
        <v>190</v>
      </c>
      <c r="F521" s="52">
        <v>3000</v>
      </c>
      <c r="G521" s="23" t="s">
        <v>1803</v>
      </c>
      <c r="H521" s="28" t="s">
        <v>1474</v>
      </c>
      <c r="I521" s="28" t="s">
        <v>1475</v>
      </c>
      <c r="J521" s="28"/>
      <c r="K521" s="28" t="s">
        <v>824</v>
      </c>
      <c r="L521" s="28"/>
      <c r="M521" s="13" t="s">
        <v>857</v>
      </c>
      <c r="N521" s="13" t="s">
        <v>857</v>
      </c>
      <c r="O521" s="13" t="s">
        <v>857</v>
      </c>
      <c r="P521" s="20">
        <v>0</v>
      </c>
      <c r="Q521" s="15">
        <v>0</v>
      </c>
      <c r="R521" s="15">
        <v>0</v>
      </c>
      <c r="S521" s="15">
        <v>0</v>
      </c>
      <c r="T521" s="15">
        <v>0</v>
      </c>
      <c r="U521" s="15">
        <v>0</v>
      </c>
      <c r="V521" s="23" t="s">
        <v>1803</v>
      </c>
      <c r="W521" s="20"/>
      <c r="X521" s="20"/>
      <c r="Y521" s="20"/>
      <c r="Z521" s="20" t="s">
        <v>145</v>
      </c>
      <c r="AA521" s="15">
        <f t="shared" si="354"/>
        <v>0</v>
      </c>
      <c r="AB521" s="15">
        <v>0</v>
      </c>
      <c r="AC521" s="15">
        <v>0</v>
      </c>
      <c r="AD521" s="20">
        <f t="shared" ref="AD521:AD523" si="368">AB521</f>
        <v>0</v>
      </c>
      <c r="AE521" s="15">
        <v>0</v>
      </c>
      <c r="AF521" s="15">
        <v>0</v>
      </c>
      <c r="AG521" s="15">
        <v>0</v>
      </c>
      <c r="AH521" s="15">
        <v>0</v>
      </c>
      <c r="AI521" s="15">
        <v>0</v>
      </c>
      <c r="AJ521" s="20">
        <f t="shared" ref="AJ521:AJ523" si="369">$R521*AI521</f>
        <v>0</v>
      </c>
      <c r="AK521" s="15">
        <v>0</v>
      </c>
      <c r="AL521" s="20">
        <f t="shared" ref="AL521:AL523" si="370">AF521+AH521+AJ521</f>
        <v>0</v>
      </c>
      <c r="AM521" s="15">
        <v>0</v>
      </c>
      <c r="AN521" s="15">
        <v>0</v>
      </c>
      <c r="AO521" s="15">
        <v>0</v>
      </c>
      <c r="AP521" s="15">
        <v>0</v>
      </c>
      <c r="AQ521" s="15">
        <v>0</v>
      </c>
      <c r="AR521" s="15">
        <v>0</v>
      </c>
      <c r="AS521" s="15">
        <v>0</v>
      </c>
      <c r="AT521" s="15">
        <v>0</v>
      </c>
      <c r="AU521" s="15">
        <v>0</v>
      </c>
      <c r="AV521" s="15">
        <v>0</v>
      </c>
      <c r="AW521" s="15">
        <v>0</v>
      </c>
      <c r="AX521" s="15">
        <v>0</v>
      </c>
      <c r="AY521" s="15">
        <v>0</v>
      </c>
      <c r="AZ521" s="15">
        <v>0</v>
      </c>
      <c r="BA521" s="15">
        <v>0</v>
      </c>
      <c r="BB521" s="15">
        <v>0</v>
      </c>
      <c r="BC521" s="20" t="s">
        <v>145</v>
      </c>
      <c r="BD521" s="15">
        <v>0</v>
      </c>
      <c r="BE521" s="15">
        <v>0</v>
      </c>
      <c r="BF521" s="15">
        <v>0</v>
      </c>
      <c r="BG521" s="15">
        <v>0</v>
      </c>
      <c r="BH521" s="15">
        <v>0</v>
      </c>
      <c r="BI521" s="20">
        <f>Table1[[#This Row],[Check 2 Students Total]]*Table1[[#This Row],[Summer 2018 Price Check]]</f>
        <v>0</v>
      </c>
      <c r="BJ521" s="15">
        <v>0</v>
      </c>
      <c r="BK521" s="15">
        <v>0</v>
      </c>
      <c r="BL521" s="15">
        <v>0</v>
      </c>
      <c r="BM521" s="15">
        <v>0</v>
      </c>
      <c r="BN521" s="15">
        <v>0</v>
      </c>
      <c r="BO521" s="20">
        <f>Table1[[#This Row],[Summer 2018 Price Check]]*Table1[[#This Row],[Spring 2019 Students]]</f>
        <v>0</v>
      </c>
      <c r="BP521" s="16">
        <f t="shared" si="355"/>
        <v>0</v>
      </c>
      <c r="BQ521" s="20">
        <f t="shared" si="356"/>
        <v>0</v>
      </c>
      <c r="BR521" s="20" t="s">
        <v>145</v>
      </c>
      <c r="BS521" s="15">
        <v>0</v>
      </c>
      <c r="BT521" s="15">
        <v>0</v>
      </c>
      <c r="BU521" s="15">
        <v>0</v>
      </c>
      <c r="BV521" s="15">
        <v>0</v>
      </c>
      <c r="BW521" s="15">
        <v>0</v>
      </c>
      <c r="BX521" s="20">
        <f t="shared" si="367"/>
        <v>0</v>
      </c>
      <c r="BY521" s="20"/>
      <c r="BZ521" s="15">
        <f>IF(Table1[[#This Row],[Check 3 Status]]="Continued", Table1[[#This Row],[Check 3 Students Summer]], 0)</f>
        <v>0</v>
      </c>
      <c r="CA521" s="20">
        <f>Table1[[#This Row],[Check 3 Per Student Savings]]*BZ521</f>
        <v>0</v>
      </c>
      <c r="CB521" s="15">
        <f>IF(Table1[[#This Row],[Check 3 Status]]="Continued", Table1[[#This Row],[Check 3 Students Fall]], 0)</f>
        <v>0</v>
      </c>
      <c r="CC521" s="20">
        <f>Table1[[#This Row],[Check 3 Per Student Savings]]*CB521</f>
        <v>0</v>
      </c>
      <c r="CD521" s="15">
        <f>IF(Table1[[#This Row],[Check 3 Status]]="Continued", Table1[[#This Row],[Check 3 Students Spring]], 0)</f>
        <v>0</v>
      </c>
      <c r="CE521" s="20">
        <f>Table1[[#This Row],[Check 3 Per Student Savings]]*CD521</f>
        <v>0</v>
      </c>
      <c r="CF521" s="15">
        <f t="shared" ref="CF521:CF523" si="371">BZ521+CB521+CD521</f>
        <v>0</v>
      </c>
      <c r="CG521" s="20">
        <f t="shared" ref="CG521:CG523" si="372">CA521+CC521+CE521</f>
        <v>0</v>
      </c>
      <c r="CH521" s="20" t="s">
        <v>145</v>
      </c>
      <c r="CI521" s="15">
        <f t="shared" si="352"/>
        <v>0</v>
      </c>
      <c r="CJ521" s="15">
        <v>0</v>
      </c>
      <c r="CK521" s="15">
        <f t="shared" si="353"/>
        <v>0</v>
      </c>
      <c r="CL521" s="15">
        <f t="shared" si="357"/>
        <v>0</v>
      </c>
      <c r="CM521" s="15">
        <v>0</v>
      </c>
      <c r="CN521" s="20">
        <f t="shared" si="358"/>
        <v>0</v>
      </c>
      <c r="CO521" s="15">
        <f>IF(Table1[[#This Row],[Check 3 Status]]="Continued", Table1[[#This Row],[Check 3 Students Summer]], 0)</f>
        <v>0</v>
      </c>
      <c r="CP521" s="20">
        <f>Table1[[#This Row],[Check 4 Per Student Savings]]*CO521</f>
        <v>0</v>
      </c>
      <c r="CQ521" s="15">
        <f>IF(Table1[[#This Row],[Check 4 Status]]="Continued", Table1[[#This Row],[Check 4 Students Fall]], 0)</f>
        <v>0</v>
      </c>
      <c r="CR521" s="20">
        <f>Table1[[#This Row],[Check 4 Per Student Savings]]*CQ521</f>
        <v>0</v>
      </c>
      <c r="CS521" s="15">
        <v>0</v>
      </c>
      <c r="CT521" s="20">
        <f>Table1[[#This Row],[Check 4 Per Student Savings]]*CS521</f>
        <v>0</v>
      </c>
      <c r="CU521" s="89">
        <f t="shared" si="359"/>
        <v>0</v>
      </c>
      <c r="CV521" s="20">
        <f t="shared" si="360"/>
        <v>0</v>
      </c>
      <c r="CW521" s="20" t="s">
        <v>145</v>
      </c>
      <c r="CX521" s="15">
        <v>0</v>
      </c>
      <c r="CY521" s="15">
        <v>0</v>
      </c>
      <c r="CZ521" s="15">
        <v>0</v>
      </c>
      <c r="DA521" s="15">
        <v>0</v>
      </c>
      <c r="DB521" s="20"/>
      <c r="DC521" s="20">
        <f t="shared" si="361"/>
        <v>0</v>
      </c>
      <c r="DD521" s="23" t="s">
        <v>1803</v>
      </c>
      <c r="DE521" s="15">
        <v>0</v>
      </c>
      <c r="DF521" s="15">
        <v>0</v>
      </c>
      <c r="DG521" s="15">
        <v>0</v>
      </c>
      <c r="DH521" s="15">
        <v>0</v>
      </c>
      <c r="DI521" s="15">
        <v>0</v>
      </c>
      <c r="DJ521" s="15">
        <v>0</v>
      </c>
      <c r="DK521" s="15">
        <f t="shared" si="362"/>
        <v>0</v>
      </c>
      <c r="DL521" s="20">
        <f t="shared" si="363"/>
        <v>0</v>
      </c>
      <c r="DM521" s="20" t="s">
        <v>858</v>
      </c>
      <c r="DN521" s="15">
        <v>0</v>
      </c>
      <c r="DO521" s="15">
        <v>0</v>
      </c>
      <c r="DP521" s="15">
        <v>0</v>
      </c>
      <c r="DQ521" s="15">
        <v>0</v>
      </c>
      <c r="DR521" s="15">
        <v>0</v>
      </c>
      <c r="DS521" s="20">
        <f t="shared" si="364"/>
        <v>0</v>
      </c>
      <c r="DT521" s="23" t="s">
        <v>1803</v>
      </c>
      <c r="DU521" s="15">
        <v>0</v>
      </c>
      <c r="DV521" s="20">
        <f>Table1[[#This Row],[Check 6 Per Student Savings]]*DU521</f>
        <v>0</v>
      </c>
      <c r="DW521" s="15">
        <f>IF(Table1[[#This Row],[Check 6 Status]]="Continued", Table1[[#This Row],[Check 6 Students Fall]], 0)</f>
        <v>0</v>
      </c>
      <c r="DX521" s="20">
        <f>Table1[[#This Row],[Check 6 Per Student Savings]]*DW521</f>
        <v>0</v>
      </c>
      <c r="DY521" s="15">
        <f>IF(Table1[[#This Row],[Check 6 Status]]="Continued", Table1[[#This Row],[Check 6 Students Spring]], 0)</f>
        <v>0</v>
      </c>
      <c r="DZ521" s="20">
        <f>Table1[[#This Row],[Check 6 Per Student Savings]]*DY521</f>
        <v>0</v>
      </c>
      <c r="EA521" s="15">
        <f t="shared" si="365"/>
        <v>0</v>
      </c>
      <c r="EB521" s="20">
        <f t="shared" si="366"/>
        <v>0</v>
      </c>
      <c r="EC521"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521"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521" s="30">
        <f>Table1[[#This Row],[Grand Total Savings]]/Table1[[#This Row],[Total Award]]</f>
        <v>0</v>
      </c>
      <c r="EF521" s="20"/>
      <c r="EH521" s="20"/>
      <c r="EJ521" s="13"/>
      <c r="EK521" s="13"/>
      <c r="EL521" s="13"/>
      <c r="EY521" s="15"/>
      <c r="EZ521" s="20"/>
      <c r="FA521" s="15"/>
      <c r="FC521" s="13"/>
      <c r="FD521" s="13"/>
      <c r="FE521" s="13"/>
    </row>
    <row r="522" spans="1:161" ht="16.5" thickTop="1" thickBot="1" x14ac:dyDescent="0.3">
      <c r="A522" s="116" t="s">
        <v>2053</v>
      </c>
      <c r="B522" s="70" t="s">
        <v>1479</v>
      </c>
      <c r="C522" s="23" t="s">
        <v>1999</v>
      </c>
      <c r="D522" s="36" t="s">
        <v>856</v>
      </c>
      <c r="E522" s="36" t="s">
        <v>219</v>
      </c>
      <c r="F522" s="122">
        <v>4000</v>
      </c>
      <c r="G522" s="23" t="s">
        <v>1706</v>
      </c>
      <c r="H522" s="28" t="s">
        <v>2054</v>
      </c>
      <c r="I522" s="28" t="s">
        <v>2055</v>
      </c>
      <c r="J522" s="28"/>
      <c r="K522" s="28" t="s">
        <v>2056</v>
      </c>
      <c r="L522" s="28"/>
      <c r="M522" s="13" t="s">
        <v>857</v>
      </c>
      <c r="N522" s="13" t="s">
        <v>857</v>
      </c>
      <c r="O522" s="13" t="s">
        <v>857</v>
      </c>
      <c r="P522" s="20">
        <v>0</v>
      </c>
      <c r="Q522" s="15">
        <v>0</v>
      </c>
      <c r="R522" s="15">
        <v>0</v>
      </c>
      <c r="S522" s="15">
        <v>0</v>
      </c>
      <c r="T522" s="15">
        <v>0</v>
      </c>
      <c r="U522" s="15">
        <v>0</v>
      </c>
      <c r="V522" s="23" t="s">
        <v>1706</v>
      </c>
      <c r="W522" s="20"/>
      <c r="X522" s="20"/>
      <c r="Y522" s="20"/>
      <c r="Z522" s="20" t="s">
        <v>145</v>
      </c>
      <c r="AA522" s="15">
        <f t="shared" si="354"/>
        <v>0</v>
      </c>
      <c r="AB522" s="15">
        <v>0</v>
      </c>
      <c r="AC522" s="15">
        <v>0</v>
      </c>
      <c r="AD522" s="20">
        <f t="shared" si="368"/>
        <v>0</v>
      </c>
      <c r="AE522" s="15">
        <v>0</v>
      </c>
      <c r="AF522" s="15">
        <v>0</v>
      </c>
      <c r="AG522" s="15">
        <v>0</v>
      </c>
      <c r="AH522" s="15">
        <v>0</v>
      </c>
      <c r="AI522" s="15">
        <v>0</v>
      </c>
      <c r="AJ522" s="20">
        <f t="shared" si="369"/>
        <v>0</v>
      </c>
      <c r="AK522" s="15">
        <v>0</v>
      </c>
      <c r="AL522" s="20">
        <f t="shared" si="370"/>
        <v>0</v>
      </c>
      <c r="AM522" s="15">
        <v>0</v>
      </c>
      <c r="AN522" s="15">
        <v>0</v>
      </c>
      <c r="AO522" s="15">
        <v>0</v>
      </c>
      <c r="AP522" s="15">
        <v>0</v>
      </c>
      <c r="AQ522" s="15">
        <v>0</v>
      </c>
      <c r="AR522" s="15">
        <v>0</v>
      </c>
      <c r="AS522" s="15">
        <v>0</v>
      </c>
      <c r="AT522" s="15">
        <v>0</v>
      </c>
      <c r="AU522" s="15">
        <v>0</v>
      </c>
      <c r="AV522" s="15">
        <v>0</v>
      </c>
      <c r="AW522" s="15">
        <v>0</v>
      </c>
      <c r="AX522" s="15">
        <v>0</v>
      </c>
      <c r="AY522" s="15">
        <v>0</v>
      </c>
      <c r="AZ522" s="15">
        <v>0</v>
      </c>
      <c r="BA522" s="15">
        <v>0</v>
      </c>
      <c r="BB522" s="15">
        <v>0</v>
      </c>
      <c r="BC522" s="20" t="s">
        <v>145</v>
      </c>
      <c r="BD522" s="15">
        <v>0</v>
      </c>
      <c r="BE522" s="15">
        <v>0</v>
      </c>
      <c r="BF522" s="15">
        <v>0</v>
      </c>
      <c r="BG522" s="15">
        <v>0</v>
      </c>
      <c r="BH522" s="15">
        <v>0</v>
      </c>
      <c r="BI522" s="20">
        <f>Table1[[#This Row],[Check 2 Students Total]]*Table1[[#This Row],[Summer 2018 Price Check]]</f>
        <v>0</v>
      </c>
      <c r="BJ522" s="15">
        <v>0</v>
      </c>
      <c r="BK522" s="15">
        <v>0</v>
      </c>
      <c r="BL522" s="15">
        <v>0</v>
      </c>
      <c r="BM522" s="15">
        <v>0</v>
      </c>
      <c r="BN522" s="15">
        <v>0</v>
      </c>
      <c r="BO522" s="20">
        <f>Table1[[#This Row],[Summer 2018 Price Check]]*Table1[[#This Row],[Spring 2019 Students]]</f>
        <v>0</v>
      </c>
      <c r="BP522" s="16">
        <f t="shared" si="355"/>
        <v>0</v>
      </c>
      <c r="BQ522" s="20">
        <f t="shared" si="356"/>
        <v>0</v>
      </c>
      <c r="BR522" s="20" t="s">
        <v>145</v>
      </c>
      <c r="BS522" s="15">
        <v>0</v>
      </c>
      <c r="BT522" s="15">
        <v>0</v>
      </c>
      <c r="BU522" s="15">
        <v>0</v>
      </c>
      <c r="BV522" s="15">
        <v>0</v>
      </c>
      <c r="BW522" s="15">
        <v>0</v>
      </c>
      <c r="BX522" s="20">
        <f t="shared" si="367"/>
        <v>0</v>
      </c>
      <c r="BY522" s="20"/>
      <c r="BZ522" s="15">
        <f>IF(Table1[[#This Row],[Check 3 Status]]="Continued", Table1[[#This Row],[Check 3 Students Summer]], 0)</f>
        <v>0</v>
      </c>
      <c r="CA522" s="20">
        <f>Table1[[#This Row],[Check 3 Per Student Savings]]*BZ522</f>
        <v>0</v>
      </c>
      <c r="CB522" s="15">
        <f>IF(Table1[[#This Row],[Check 3 Status]]="Continued", Table1[[#This Row],[Check 3 Students Fall]], 0)</f>
        <v>0</v>
      </c>
      <c r="CC522" s="20">
        <f>Table1[[#This Row],[Check 3 Per Student Savings]]*CB522</f>
        <v>0</v>
      </c>
      <c r="CD522" s="15">
        <f>IF(Table1[[#This Row],[Check 3 Status]]="Continued", Table1[[#This Row],[Check 3 Students Spring]], 0)</f>
        <v>0</v>
      </c>
      <c r="CE522" s="20">
        <f>Table1[[#This Row],[Check 3 Per Student Savings]]*CD522</f>
        <v>0</v>
      </c>
      <c r="CF522" s="15">
        <f t="shared" si="371"/>
        <v>0</v>
      </c>
      <c r="CG522" s="20">
        <f t="shared" si="372"/>
        <v>0</v>
      </c>
      <c r="CH522" s="20" t="s">
        <v>145</v>
      </c>
      <c r="CI522" s="15">
        <f t="shared" si="352"/>
        <v>0</v>
      </c>
      <c r="CJ522" s="15">
        <v>0</v>
      </c>
      <c r="CK522" s="15">
        <f t="shared" si="353"/>
        <v>0</v>
      </c>
      <c r="CL522" s="15">
        <f t="shared" si="357"/>
        <v>0</v>
      </c>
      <c r="CM522" s="15">
        <v>0</v>
      </c>
      <c r="CN522" s="20">
        <f t="shared" si="358"/>
        <v>0</v>
      </c>
      <c r="CO522" s="15">
        <f>IF(Table1[[#This Row],[Check 3 Status]]="Continued", Table1[[#This Row],[Check 3 Students Summer]], 0)</f>
        <v>0</v>
      </c>
      <c r="CP522" s="20">
        <f>Table1[[#This Row],[Check 4 Per Student Savings]]*CO522</f>
        <v>0</v>
      </c>
      <c r="CQ522" s="15">
        <f>IF(Table1[[#This Row],[Check 4 Status]]="Continued", Table1[[#This Row],[Check 4 Students Fall]], 0)</f>
        <v>0</v>
      </c>
      <c r="CR522" s="20">
        <f>Table1[[#This Row],[Check 4 Per Student Savings]]*CQ522</f>
        <v>0</v>
      </c>
      <c r="CS522" s="15">
        <v>0</v>
      </c>
      <c r="CT522" s="20">
        <f>Table1[[#This Row],[Check 4 Per Student Savings]]*CS522</f>
        <v>0</v>
      </c>
      <c r="CU522" s="89">
        <f t="shared" si="359"/>
        <v>0</v>
      </c>
      <c r="CV522" s="20">
        <f t="shared" si="360"/>
        <v>0</v>
      </c>
      <c r="CW522" s="20" t="s">
        <v>145</v>
      </c>
      <c r="CX522" s="15">
        <v>0</v>
      </c>
      <c r="CY522" s="15">
        <v>0</v>
      </c>
      <c r="CZ522" s="15">
        <v>0</v>
      </c>
      <c r="DA522" s="15">
        <v>0</v>
      </c>
      <c r="DB522" s="20"/>
      <c r="DC522" s="20">
        <f t="shared" si="361"/>
        <v>0</v>
      </c>
      <c r="DD522" s="23" t="s">
        <v>1706</v>
      </c>
      <c r="DE522" s="15">
        <v>0</v>
      </c>
      <c r="DF522" s="15">
        <v>0</v>
      </c>
      <c r="DG522" s="15">
        <v>0</v>
      </c>
      <c r="DH522" s="15">
        <v>0</v>
      </c>
      <c r="DI522" s="15">
        <v>0</v>
      </c>
      <c r="DJ522" s="15">
        <v>0</v>
      </c>
      <c r="DK522" s="15">
        <f t="shared" si="362"/>
        <v>0</v>
      </c>
      <c r="DL522" s="20">
        <f t="shared" si="363"/>
        <v>0</v>
      </c>
      <c r="DM522" s="20" t="s">
        <v>858</v>
      </c>
      <c r="DN522" s="15">
        <v>0</v>
      </c>
      <c r="DO522" s="15">
        <v>0</v>
      </c>
      <c r="DP522" s="15">
        <v>0</v>
      </c>
      <c r="DQ522" s="15">
        <v>0</v>
      </c>
      <c r="DR522" s="15">
        <v>0</v>
      </c>
      <c r="DS522" s="20">
        <f t="shared" si="364"/>
        <v>0</v>
      </c>
      <c r="DT522" s="23" t="s">
        <v>1706</v>
      </c>
      <c r="DU522" s="15">
        <v>0</v>
      </c>
      <c r="DV522" s="20">
        <f>Table1[[#This Row],[Check 6 Per Student Savings]]*DU522</f>
        <v>0</v>
      </c>
      <c r="DW522" s="15">
        <f>IF(Table1[[#This Row],[Check 6 Status]]="Continued", Table1[[#This Row],[Check 6 Students Fall]], 0)</f>
        <v>0</v>
      </c>
      <c r="DX522" s="20">
        <f>Table1[[#This Row],[Check 6 Per Student Savings]]*DW522</f>
        <v>0</v>
      </c>
      <c r="DY522" s="15">
        <f>IF(Table1[[#This Row],[Check 6 Status]]="Continued", Table1[[#This Row],[Check 6 Students Spring]], 0)</f>
        <v>0</v>
      </c>
      <c r="DZ522" s="20">
        <f>Table1[[#This Row],[Check 6 Per Student Savings]]*DY522</f>
        <v>0</v>
      </c>
      <c r="EA522" s="15">
        <f t="shared" si="365"/>
        <v>0</v>
      </c>
      <c r="EB522" s="20">
        <f t="shared" si="366"/>
        <v>0</v>
      </c>
      <c r="EC522"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522"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522" s="30">
        <f>Table1[[#This Row],[Grand Total Savings]]/Table1[[#This Row],[Total Award]]</f>
        <v>0</v>
      </c>
      <c r="EF522" s="20"/>
      <c r="EH522" s="20"/>
      <c r="EJ522" s="13"/>
      <c r="EK522" s="13"/>
      <c r="EL522" s="13"/>
      <c r="EY522" s="15"/>
      <c r="EZ522" s="20"/>
      <c r="FA522" s="15"/>
      <c r="FC522" s="13"/>
      <c r="FD522" s="13"/>
      <c r="FE522" s="13"/>
    </row>
    <row r="523" spans="1:161" ht="16.5" thickTop="1" thickBot="1" x14ac:dyDescent="0.3">
      <c r="A523" s="116" t="s">
        <v>2057</v>
      </c>
      <c r="B523" s="70" t="s">
        <v>1479</v>
      </c>
      <c r="C523" s="23" t="s">
        <v>1999</v>
      </c>
      <c r="D523" s="36" t="s">
        <v>856</v>
      </c>
      <c r="E523" s="36" t="s">
        <v>544</v>
      </c>
      <c r="F523" s="52">
        <v>8000</v>
      </c>
      <c r="G523" s="23" t="s">
        <v>1803</v>
      </c>
      <c r="H523" s="28" t="s">
        <v>2058</v>
      </c>
      <c r="I523" s="28" t="s">
        <v>1630</v>
      </c>
      <c r="J523" s="28"/>
      <c r="K523" s="28" t="s">
        <v>2059</v>
      </c>
      <c r="L523" s="28"/>
      <c r="M523" s="13" t="s">
        <v>857</v>
      </c>
      <c r="N523" s="13" t="s">
        <v>857</v>
      </c>
      <c r="O523" s="13" t="s">
        <v>857</v>
      </c>
      <c r="P523" s="20">
        <v>0</v>
      </c>
      <c r="Q523" s="15">
        <v>0</v>
      </c>
      <c r="R523" s="15">
        <v>0</v>
      </c>
      <c r="S523" s="15">
        <v>0</v>
      </c>
      <c r="T523" s="15">
        <v>0</v>
      </c>
      <c r="U523" s="15">
        <v>0</v>
      </c>
      <c r="V523" s="23" t="s">
        <v>1803</v>
      </c>
      <c r="W523" s="20"/>
      <c r="X523" s="20"/>
      <c r="Y523" s="20"/>
      <c r="Z523" s="20" t="s">
        <v>145</v>
      </c>
      <c r="AA523" s="15">
        <f t="shared" si="354"/>
        <v>0</v>
      </c>
      <c r="AB523" s="15">
        <v>0</v>
      </c>
      <c r="AC523" s="15">
        <v>0</v>
      </c>
      <c r="AD523" s="20">
        <f t="shared" si="368"/>
        <v>0</v>
      </c>
      <c r="AE523" s="15">
        <v>0</v>
      </c>
      <c r="AF523" s="15">
        <v>0</v>
      </c>
      <c r="AG523" s="15">
        <v>0</v>
      </c>
      <c r="AH523" s="15">
        <v>0</v>
      </c>
      <c r="AI523" s="15">
        <v>0</v>
      </c>
      <c r="AJ523" s="20">
        <f t="shared" si="369"/>
        <v>0</v>
      </c>
      <c r="AK523" s="15">
        <v>0</v>
      </c>
      <c r="AL523" s="20">
        <f t="shared" si="370"/>
        <v>0</v>
      </c>
      <c r="AM523" s="15">
        <v>0</v>
      </c>
      <c r="AN523" s="15">
        <v>0</v>
      </c>
      <c r="AO523" s="15">
        <v>0</v>
      </c>
      <c r="AP523" s="15">
        <v>0</v>
      </c>
      <c r="AQ523" s="15">
        <v>0</v>
      </c>
      <c r="AR523" s="15">
        <v>0</v>
      </c>
      <c r="AS523" s="15">
        <v>0</v>
      </c>
      <c r="AT523" s="15">
        <v>0</v>
      </c>
      <c r="AU523" s="15">
        <v>0</v>
      </c>
      <c r="AV523" s="15">
        <v>0</v>
      </c>
      <c r="AW523" s="15">
        <v>0</v>
      </c>
      <c r="AX523" s="15">
        <v>0</v>
      </c>
      <c r="AY523" s="15">
        <v>0</v>
      </c>
      <c r="AZ523" s="15">
        <v>0</v>
      </c>
      <c r="BA523" s="15">
        <v>0</v>
      </c>
      <c r="BB523" s="15">
        <v>0</v>
      </c>
      <c r="BC523" s="20" t="s">
        <v>145</v>
      </c>
      <c r="BD523" s="15">
        <v>0</v>
      </c>
      <c r="BE523" s="15">
        <v>0</v>
      </c>
      <c r="BF523" s="15">
        <v>0</v>
      </c>
      <c r="BG523" s="15">
        <v>0</v>
      </c>
      <c r="BH523" s="15">
        <v>0</v>
      </c>
      <c r="BI523" s="20">
        <f>Table1[[#This Row],[Check 2 Students Total]]*Table1[[#This Row],[Summer 2018 Price Check]]</f>
        <v>0</v>
      </c>
      <c r="BJ523" s="15">
        <v>0</v>
      </c>
      <c r="BK523" s="15">
        <v>0</v>
      </c>
      <c r="BL523" s="15">
        <v>0</v>
      </c>
      <c r="BM523" s="15">
        <v>0</v>
      </c>
      <c r="BN523" s="15">
        <v>0</v>
      </c>
      <c r="BO523" s="20">
        <f>Table1[[#This Row],[Summer 2018 Price Check]]*Table1[[#This Row],[Spring 2019 Students]]</f>
        <v>0</v>
      </c>
      <c r="BP523" s="16">
        <f t="shared" si="355"/>
        <v>0</v>
      </c>
      <c r="BQ523" s="20">
        <f t="shared" si="356"/>
        <v>0</v>
      </c>
      <c r="BR523" s="20" t="s">
        <v>145</v>
      </c>
      <c r="BS523" s="15">
        <v>0</v>
      </c>
      <c r="BT523" s="15">
        <v>0</v>
      </c>
      <c r="BU523" s="15">
        <v>0</v>
      </c>
      <c r="BV523" s="15">
        <v>0</v>
      </c>
      <c r="BW523" s="15">
        <v>0</v>
      </c>
      <c r="BX523" s="20">
        <f t="shared" si="367"/>
        <v>0</v>
      </c>
      <c r="BY523" s="20"/>
      <c r="BZ523" s="15">
        <f>IF(Table1[[#This Row],[Check 3 Status]]="Continued", Table1[[#This Row],[Check 3 Students Summer]], 0)</f>
        <v>0</v>
      </c>
      <c r="CA523" s="20">
        <f>Table1[[#This Row],[Check 3 Per Student Savings]]*BZ523</f>
        <v>0</v>
      </c>
      <c r="CB523" s="15">
        <f>IF(Table1[[#This Row],[Check 3 Status]]="Continued", Table1[[#This Row],[Check 3 Students Fall]], 0)</f>
        <v>0</v>
      </c>
      <c r="CC523" s="20">
        <f>Table1[[#This Row],[Check 3 Per Student Savings]]*CB523</f>
        <v>0</v>
      </c>
      <c r="CD523" s="15">
        <f>IF(Table1[[#This Row],[Check 3 Status]]="Continued", Table1[[#This Row],[Check 3 Students Spring]], 0)</f>
        <v>0</v>
      </c>
      <c r="CE523" s="20">
        <f>Table1[[#This Row],[Check 3 Per Student Savings]]*CD523</f>
        <v>0</v>
      </c>
      <c r="CF523" s="15">
        <f t="shared" si="371"/>
        <v>0</v>
      </c>
      <c r="CG523" s="20">
        <f t="shared" si="372"/>
        <v>0</v>
      </c>
      <c r="CH523" s="20" t="s">
        <v>145</v>
      </c>
      <c r="CI523" s="15">
        <f t="shared" si="352"/>
        <v>0</v>
      </c>
      <c r="CJ523" s="15">
        <v>0</v>
      </c>
      <c r="CK523" s="15">
        <f t="shared" si="353"/>
        <v>0</v>
      </c>
      <c r="CL523" s="15">
        <f t="shared" si="357"/>
        <v>0</v>
      </c>
      <c r="CM523" s="15">
        <v>0</v>
      </c>
      <c r="CN523" s="20">
        <f t="shared" si="358"/>
        <v>0</v>
      </c>
      <c r="CO523" s="15">
        <f>IF(Table1[[#This Row],[Check 3 Status]]="Continued", Table1[[#This Row],[Check 3 Students Summer]], 0)</f>
        <v>0</v>
      </c>
      <c r="CP523" s="20">
        <f>Table1[[#This Row],[Check 4 Per Student Savings]]*CO523</f>
        <v>0</v>
      </c>
      <c r="CQ523" s="15">
        <f>IF(Table1[[#This Row],[Check 4 Status]]="Continued", Table1[[#This Row],[Check 4 Students Fall]], 0)</f>
        <v>0</v>
      </c>
      <c r="CR523" s="20">
        <f>Table1[[#This Row],[Check 4 Per Student Savings]]*CQ523</f>
        <v>0</v>
      </c>
      <c r="CS523" s="15">
        <v>0</v>
      </c>
      <c r="CT523" s="20">
        <f>Table1[[#This Row],[Check 4 Per Student Savings]]*CS523</f>
        <v>0</v>
      </c>
      <c r="CU523" s="89">
        <f t="shared" si="359"/>
        <v>0</v>
      </c>
      <c r="CV523" s="20">
        <f t="shared" si="360"/>
        <v>0</v>
      </c>
      <c r="CW523" s="20" t="s">
        <v>145</v>
      </c>
      <c r="CX523" s="15">
        <v>0</v>
      </c>
      <c r="CY523" s="15">
        <v>0</v>
      </c>
      <c r="CZ523" s="15">
        <v>0</v>
      </c>
      <c r="DA523" s="15">
        <v>0</v>
      </c>
      <c r="DB523" s="20"/>
      <c r="DC523" s="20">
        <f t="shared" si="361"/>
        <v>0</v>
      </c>
      <c r="DD523" s="23" t="s">
        <v>1803</v>
      </c>
      <c r="DE523" s="15">
        <v>0</v>
      </c>
      <c r="DF523" s="15">
        <v>0</v>
      </c>
      <c r="DG523" s="15">
        <v>0</v>
      </c>
      <c r="DH523" s="15">
        <v>0</v>
      </c>
      <c r="DI523" s="15">
        <v>0</v>
      </c>
      <c r="DJ523" s="15">
        <v>0</v>
      </c>
      <c r="DK523" s="15">
        <f t="shared" si="362"/>
        <v>0</v>
      </c>
      <c r="DL523" s="20">
        <f t="shared" si="363"/>
        <v>0</v>
      </c>
      <c r="DM523" s="20" t="s">
        <v>858</v>
      </c>
      <c r="DN523" s="15">
        <v>0</v>
      </c>
      <c r="DO523" s="15">
        <v>0</v>
      </c>
      <c r="DP523" s="15">
        <v>0</v>
      </c>
      <c r="DQ523" s="15">
        <v>0</v>
      </c>
      <c r="DR523" s="15">
        <v>0</v>
      </c>
      <c r="DS523" s="20">
        <f t="shared" si="364"/>
        <v>0</v>
      </c>
      <c r="DT523" s="23" t="s">
        <v>1803</v>
      </c>
      <c r="DU523" s="15">
        <v>0</v>
      </c>
      <c r="DV523" s="20">
        <f>Table1[[#This Row],[Check 6 Per Student Savings]]*DU523</f>
        <v>0</v>
      </c>
      <c r="DW523" s="15">
        <f>IF(Table1[[#This Row],[Check 6 Status]]="Continued", Table1[[#This Row],[Check 6 Students Fall]], 0)</f>
        <v>0</v>
      </c>
      <c r="DX523" s="20">
        <f>Table1[[#This Row],[Check 6 Per Student Savings]]*DW523</f>
        <v>0</v>
      </c>
      <c r="DY523" s="15">
        <f>IF(Table1[[#This Row],[Check 6 Status]]="Continued", Table1[[#This Row],[Check 6 Students Spring]], 0)</f>
        <v>0</v>
      </c>
      <c r="DZ523" s="20">
        <f>Table1[[#This Row],[Check 6 Per Student Savings]]*DY523</f>
        <v>0</v>
      </c>
      <c r="EA523" s="15">
        <f t="shared" si="365"/>
        <v>0</v>
      </c>
      <c r="EB523" s="20">
        <f t="shared" si="366"/>
        <v>0</v>
      </c>
      <c r="EC523"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523"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523" s="30">
        <f>Table1[[#This Row],[Grand Total Savings]]/Table1[[#This Row],[Total Award]]</f>
        <v>0</v>
      </c>
      <c r="EF523" s="20"/>
      <c r="EH523" s="20"/>
      <c r="EJ523" s="13"/>
      <c r="EK523" s="13"/>
      <c r="EL523" s="13"/>
      <c r="EY523" s="15"/>
      <c r="EZ523" s="20"/>
      <c r="FA523" s="15"/>
      <c r="FC523" s="13"/>
      <c r="FD523" s="13"/>
      <c r="FE523" s="13"/>
    </row>
    <row r="524" spans="1:161" ht="16.5" thickTop="1" thickBot="1" x14ac:dyDescent="0.3">
      <c r="A524" s="116">
        <v>608</v>
      </c>
      <c r="B524" s="70" t="s">
        <v>2060</v>
      </c>
      <c r="C524" s="23" t="s">
        <v>1999</v>
      </c>
      <c r="D524" s="71" t="s">
        <v>134</v>
      </c>
      <c r="E524" t="s">
        <v>219</v>
      </c>
      <c r="F524" s="7" t="s">
        <v>2061</v>
      </c>
      <c r="G524" s="106" t="s">
        <v>2009</v>
      </c>
      <c r="H524" s="106" t="s">
        <v>2054</v>
      </c>
      <c r="I524" s="106" t="s">
        <v>2055</v>
      </c>
      <c r="J524" s="28"/>
      <c r="K524" s="23" t="s">
        <v>2062</v>
      </c>
      <c r="L524" s="28"/>
      <c r="M524" s="13" t="s">
        <v>1795</v>
      </c>
      <c r="N524" s="13" t="s">
        <v>1795</v>
      </c>
      <c r="O524" s="13" t="s">
        <v>1795</v>
      </c>
      <c r="P524" s="20">
        <v>12474.9</v>
      </c>
      <c r="Q524" s="15">
        <v>66</v>
      </c>
      <c r="R524" s="20">
        <v>179.63</v>
      </c>
      <c r="S524" s="15">
        <v>0</v>
      </c>
      <c r="T524" s="15">
        <v>41</v>
      </c>
      <c r="U524" s="15">
        <v>25</v>
      </c>
      <c r="V524" s="13" t="s">
        <v>2009</v>
      </c>
      <c r="W524" s="20"/>
      <c r="X524" s="20"/>
      <c r="Y524" s="20"/>
      <c r="Z524" s="20"/>
      <c r="AA524" s="15">
        <v>0</v>
      </c>
      <c r="AB524" s="15">
        <v>0</v>
      </c>
      <c r="AC524" s="15">
        <v>0</v>
      </c>
      <c r="AD524" s="15">
        <v>0</v>
      </c>
      <c r="AE524" s="15">
        <v>0</v>
      </c>
      <c r="AF524" s="15">
        <v>0</v>
      </c>
      <c r="AG524" s="15">
        <v>0</v>
      </c>
      <c r="AH524" s="15">
        <v>0</v>
      </c>
      <c r="AI524" s="15">
        <v>0</v>
      </c>
      <c r="AJ524" s="15">
        <v>0</v>
      </c>
      <c r="AK524" s="15">
        <v>0</v>
      </c>
      <c r="AL524" s="15">
        <v>0</v>
      </c>
      <c r="AM524" s="15">
        <v>0</v>
      </c>
      <c r="AN524" s="15">
        <v>0</v>
      </c>
      <c r="AO524" s="15">
        <v>0</v>
      </c>
      <c r="AP524" s="15">
        <v>0</v>
      </c>
      <c r="AQ524" s="15">
        <v>0</v>
      </c>
      <c r="AR524" s="15">
        <v>0</v>
      </c>
      <c r="AS524" s="15">
        <v>0</v>
      </c>
      <c r="AT524" s="15">
        <v>0</v>
      </c>
      <c r="AU524" s="15">
        <v>0</v>
      </c>
      <c r="AV524" s="15">
        <v>0</v>
      </c>
      <c r="AW524" s="15">
        <v>0</v>
      </c>
      <c r="AX524" s="15">
        <v>0</v>
      </c>
      <c r="AY524" s="15">
        <v>0</v>
      </c>
      <c r="AZ524" s="15">
        <v>0</v>
      </c>
      <c r="BA524" s="15">
        <v>0</v>
      </c>
      <c r="BB524" s="15">
        <v>0</v>
      </c>
      <c r="BC524" s="15">
        <v>0</v>
      </c>
      <c r="BD524" s="15">
        <v>0</v>
      </c>
      <c r="BE524" s="15">
        <v>0</v>
      </c>
      <c r="BF524" s="15">
        <v>0</v>
      </c>
      <c r="BG524" s="15">
        <v>0</v>
      </c>
      <c r="BH524" s="15">
        <v>0</v>
      </c>
      <c r="BI524" s="15">
        <v>0</v>
      </c>
      <c r="BJ524" s="15">
        <v>0</v>
      </c>
      <c r="BK524" s="15">
        <v>0</v>
      </c>
      <c r="BL524" s="15">
        <v>0</v>
      </c>
      <c r="BM524" s="15">
        <v>0</v>
      </c>
      <c r="BN524" s="15">
        <v>0</v>
      </c>
      <c r="BO524" s="15">
        <v>0</v>
      </c>
      <c r="BP524" s="15">
        <v>0</v>
      </c>
      <c r="BQ524" s="15">
        <v>0</v>
      </c>
      <c r="BR524" s="15">
        <v>0</v>
      </c>
      <c r="BS524" s="15">
        <v>0</v>
      </c>
      <c r="BT524" s="15">
        <v>0</v>
      </c>
      <c r="BU524" s="15">
        <v>0</v>
      </c>
      <c r="BV524" s="15">
        <v>0</v>
      </c>
      <c r="BW524" s="15">
        <v>0</v>
      </c>
      <c r="BX524" s="15">
        <v>0</v>
      </c>
      <c r="BY524" s="15">
        <v>0</v>
      </c>
      <c r="BZ524" s="15">
        <v>0</v>
      </c>
      <c r="CA524" s="15">
        <v>0</v>
      </c>
      <c r="CB524" s="15">
        <v>0</v>
      </c>
      <c r="CC524" s="15">
        <v>0</v>
      </c>
      <c r="CD524" s="15">
        <v>0</v>
      </c>
      <c r="CE524" s="15">
        <v>0</v>
      </c>
      <c r="CF524" s="15">
        <v>0</v>
      </c>
      <c r="CG524" s="15">
        <v>0</v>
      </c>
      <c r="CH524" s="15">
        <v>0</v>
      </c>
      <c r="CI524" s="15">
        <v>0</v>
      </c>
      <c r="CJ524" s="15">
        <v>0</v>
      </c>
      <c r="CK524" s="15">
        <v>0</v>
      </c>
      <c r="CL524" s="15">
        <v>0</v>
      </c>
      <c r="CM524" s="15">
        <v>0</v>
      </c>
      <c r="CN524" s="15">
        <v>0</v>
      </c>
      <c r="CO524" s="15">
        <v>0</v>
      </c>
      <c r="CP524" s="15">
        <v>0</v>
      </c>
      <c r="CQ524" s="15">
        <v>0</v>
      </c>
      <c r="CR524" s="15">
        <v>0</v>
      </c>
      <c r="CS524" s="15">
        <v>0</v>
      </c>
      <c r="CT524" s="15">
        <v>0</v>
      </c>
      <c r="CU524" s="15">
        <v>0</v>
      </c>
      <c r="CV524" s="15">
        <v>0</v>
      </c>
      <c r="CW524" s="15">
        <v>0</v>
      </c>
      <c r="CX524" s="15">
        <v>0</v>
      </c>
      <c r="CY524" s="15">
        <v>0</v>
      </c>
      <c r="CZ524" s="15">
        <v>0</v>
      </c>
      <c r="DA524" s="15">
        <v>0</v>
      </c>
      <c r="DB524" s="15">
        <v>0</v>
      </c>
      <c r="DC524" s="15">
        <v>0</v>
      </c>
      <c r="DD524" s="15">
        <v>0</v>
      </c>
      <c r="DE524" s="15">
        <v>0</v>
      </c>
      <c r="DF524" s="15">
        <v>0</v>
      </c>
      <c r="DG524" s="15">
        <v>0</v>
      </c>
      <c r="DH524" s="15">
        <v>0</v>
      </c>
      <c r="DI524" s="15">
        <v>0</v>
      </c>
      <c r="DJ524" s="15">
        <v>0</v>
      </c>
      <c r="DK524" s="15">
        <v>0</v>
      </c>
      <c r="DL524" s="15">
        <v>0</v>
      </c>
      <c r="DM524" s="20" t="s">
        <v>145</v>
      </c>
      <c r="DN524" s="15">
        <v>0</v>
      </c>
      <c r="DO524" s="15">
        <v>41</v>
      </c>
      <c r="DP524" s="15">
        <v>25</v>
      </c>
      <c r="DQ524" s="15">
        <f t="shared" ref="DQ524:DQ563" si="373">DN524+DO524+DP524</f>
        <v>66</v>
      </c>
      <c r="DR524" s="20">
        <v>179.63</v>
      </c>
      <c r="DS524" s="20">
        <f t="shared" si="364"/>
        <v>11855.58</v>
      </c>
      <c r="DT524" s="23" t="s">
        <v>2009</v>
      </c>
      <c r="DU524" s="15">
        <v>0</v>
      </c>
      <c r="DV524" s="20">
        <f>Table1[[#This Row],[Check 6 Per Student Savings]]*DU524</f>
        <v>0</v>
      </c>
      <c r="DW524" s="15">
        <v>0</v>
      </c>
      <c r="DX524" s="20">
        <f>Table1[[#This Row],[Check 6 Per Student Savings]]*DW524</f>
        <v>0</v>
      </c>
      <c r="DY524" s="15">
        <f>IF(Table1[[#This Row],[Check 6 Status]]="Continued", Table1[[#This Row],[Check 6 Students Spring]], 0)</f>
        <v>25</v>
      </c>
      <c r="DZ524" s="20">
        <f>Table1[[#This Row],[Check 6 Per Student Savings]]*DY524</f>
        <v>4490.75</v>
      </c>
      <c r="EA524" s="15">
        <f t="shared" si="365"/>
        <v>25</v>
      </c>
      <c r="EB524" s="20">
        <f t="shared" si="366"/>
        <v>4490.75</v>
      </c>
      <c r="EC524"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25</v>
      </c>
      <c r="ED524"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4490.75</v>
      </c>
      <c r="EE524" s="30">
        <f>Table1[[#This Row],[Grand Total Savings]]/Table1[[#This Row],[Total Award]]</f>
        <v>0.2793362983236401</v>
      </c>
      <c r="EF524" s="59"/>
      <c r="EG524" s="20"/>
      <c r="EH524" s="16"/>
      <c r="EJ524" s="20"/>
      <c r="EK524" s="13"/>
      <c r="EL524" s="13"/>
      <c r="EZ524" s="15"/>
      <c r="FA524" s="20"/>
      <c r="FC524" s="15"/>
      <c r="FD524" s="13"/>
      <c r="FE524" s="13"/>
    </row>
    <row r="525" spans="1:161" ht="16.5" thickTop="1" thickBot="1" x14ac:dyDescent="0.3">
      <c r="A525" s="116">
        <v>609</v>
      </c>
      <c r="B525" s="70" t="s">
        <v>2060</v>
      </c>
      <c r="C525" s="23" t="s">
        <v>1999</v>
      </c>
      <c r="D525" s="71" t="s">
        <v>134</v>
      </c>
      <c r="E525" t="s">
        <v>243</v>
      </c>
      <c r="F525" s="7" t="s">
        <v>2063</v>
      </c>
      <c r="G525" s="106" t="s">
        <v>2009</v>
      </c>
      <c r="H525" s="106" t="s">
        <v>2064</v>
      </c>
      <c r="I525" s="106" t="s">
        <v>2065</v>
      </c>
      <c r="J525" s="28"/>
      <c r="K525" s="23" t="s">
        <v>2066</v>
      </c>
      <c r="L525" s="28"/>
      <c r="M525" s="13" t="s">
        <v>1795</v>
      </c>
      <c r="N525" s="13" t="s">
        <v>1795</v>
      </c>
      <c r="O525" s="13" t="s">
        <v>1795</v>
      </c>
      <c r="P525" s="20">
        <v>12247.550000000001</v>
      </c>
      <c r="Q525" s="15">
        <v>245</v>
      </c>
      <c r="R525" s="20">
        <v>49.99</v>
      </c>
      <c r="S525" s="15">
        <v>35</v>
      </c>
      <c r="T525" s="15">
        <v>105</v>
      </c>
      <c r="U525" s="15">
        <v>105</v>
      </c>
      <c r="V525" s="13" t="s">
        <v>2009</v>
      </c>
      <c r="W525" s="20"/>
      <c r="X525" s="20"/>
      <c r="Y525" s="20"/>
      <c r="Z525" s="20"/>
      <c r="AA525" s="15">
        <v>0</v>
      </c>
      <c r="AB525" s="15">
        <v>0</v>
      </c>
      <c r="AC525" s="15">
        <v>0</v>
      </c>
      <c r="AD525" s="15">
        <v>0</v>
      </c>
      <c r="AE525" s="15">
        <v>0</v>
      </c>
      <c r="AF525" s="15">
        <v>0</v>
      </c>
      <c r="AG525" s="15">
        <v>0</v>
      </c>
      <c r="AH525" s="15">
        <v>0</v>
      </c>
      <c r="AI525" s="15">
        <v>0</v>
      </c>
      <c r="AJ525" s="15">
        <v>0</v>
      </c>
      <c r="AK525" s="15">
        <v>0</v>
      </c>
      <c r="AL525" s="15">
        <v>0</v>
      </c>
      <c r="AM525" s="15">
        <v>0</v>
      </c>
      <c r="AN525" s="15">
        <v>0</v>
      </c>
      <c r="AO525" s="15">
        <v>0</v>
      </c>
      <c r="AP525" s="15">
        <v>0</v>
      </c>
      <c r="AQ525" s="15">
        <v>0</v>
      </c>
      <c r="AR525" s="15">
        <v>0</v>
      </c>
      <c r="AS525" s="15">
        <v>0</v>
      </c>
      <c r="AT525" s="15">
        <v>0</v>
      </c>
      <c r="AU525" s="15">
        <v>0</v>
      </c>
      <c r="AV525" s="15">
        <v>0</v>
      </c>
      <c r="AW525" s="15">
        <v>0</v>
      </c>
      <c r="AX525" s="15">
        <v>0</v>
      </c>
      <c r="AY525" s="15">
        <v>0</v>
      </c>
      <c r="AZ525" s="15">
        <v>0</v>
      </c>
      <c r="BA525" s="15">
        <v>0</v>
      </c>
      <c r="BB525" s="15">
        <v>0</v>
      </c>
      <c r="BC525" s="15">
        <v>0</v>
      </c>
      <c r="BD525" s="15">
        <v>0</v>
      </c>
      <c r="BE525" s="15">
        <v>0</v>
      </c>
      <c r="BF525" s="15">
        <v>0</v>
      </c>
      <c r="BG525" s="15">
        <v>0</v>
      </c>
      <c r="BH525" s="15">
        <v>0</v>
      </c>
      <c r="BI525" s="15">
        <v>0</v>
      </c>
      <c r="BJ525" s="15">
        <v>0</v>
      </c>
      <c r="BK525" s="15">
        <v>0</v>
      </c>
      <c r="BL525" s="15">
        <v>0</v>
      </c>
      <c r="BM525" s="15">
        <v>0</v>
      </c>
      <c r="BN525" s="15">
        <v>0</v>
      </c>
      <c r="BO525" s="15">
        <v>0</v>
      </c>
      <c r="BP525" s="15">
        <v>0</v>
      </c>
      <c r="BQ525" s="15">
        <v>0</v>
      </c>
      <c r="BR525" s="15">
        <v>0</v>
      </c>
      <c r="BS525" s="15">
        <v>0</v>
      </c>
      <c r="BT525" s="15">
        <v>0</v>
      </c>
      <c r="BU525" s="15">
        <v>0</v>
      </c>
      <c r="BV525" s="15">
        <v>0</v>
      </c>
      <c r="BW525" s="15">
        <v>0</v>
      </c>
      <c r="BX525" s="15">
        <v>0</v>
      </c>
      <c r="BY525" s="15">
        <v>0</v>
      </c>
      <c r="BZ525" s="15">
        <v>0</v>
      </c>
      <c r="CA525" s="15">
        <v>0</v>
      </c>
      <c r="CB525" s="15">
        <v>0</v>
      </c>
      <c r="CC525" s="15">
        <v>0</v>
      </c>
      <c r="CD525" s="15">
        <v>0</v>
      </c>
      <c r="CE525" s="15">
        <v>0</v>
      </c>
      <c r="CF525" s="15">
        <v>0</v>
      </c>
      <c r="CG525" s="15">
        <v>0</v>
      </c>
      <c r="CH525" s="15">
        <v>0</v>
      </c>
      <c r="CI525" s="15">
        <v>0</v>
      </c>
      <c r="CJ525" s="15">
        <v>0</v>
      </c>
      <c r="CK525" s="15">
        <v>0</v>
      </c>
      <c r="CL525" s="15">
        <v>0</v>
      </c>
      <c r="CM525" s="15">
        <v>0</v>
      </c>
      <c r="CN525" s="15">
        <v>0</v>
      </c>
      <c r="CO525" s="15">
        <v>0</v>
      </c>
      <c r="CP525" s="15">
        <v>0</v>
      </c>
      <c r="CQ525" s="15">
        <v>0</v>
      </c>
      <c r="CR525" s="15">
        <v>0</v>
      </c>
      <c r="CS525" s="15">
        <v>0</v>
      </c>
      <c r="CT525" s="15">
        <v>0</v>
      </c>
      <c r="CU525" s="15">
        <v>0</v>
      </c>
      <c r="CV525" s="15">
        <v>0</v>
      </c>
      <c r="CW525" s="15">
        <v>0</v>
      </c>
      <c r="CX525" s="15">
        <v>0</v>
      </c>
      <c r="CY525" s="15">
        <v>0</v>
      </c>
      <c r="CZ525" s="15">
        <v>0</v>
      </c>
      <c r="DA525" s="15">
        <v>0</v>
      </c>
      <c r="DB525" s="15">
        <v>0</v>
      </c>
      <c r="DC525" s="15">
        <v>0</v>
      </c>
      <c r="DD525" s="15">
        <v>0</v>
      </c>
      <c r="DE525" s="15">
        <v>0</v>
      </c>
      <c r="DF525" s="15">
        <v>0</v>
      </c>
      <c r="DG525" s="15">
        <v>0</v>
      </c>
      <c r="DH525" s="15">
        <v>0</v>
      </c>
      <c r="DI525" s="15">
        <v>0</v>
      </c>
      <c r="DJ525" s="15">
        <v>0</v>
      </c>
      <c r="DK525" s="15">
        <v>0</v>
      </c>
      <c r="DL525" s="15">
        <v>0</v>
      </c>
      <c r="DM525" s="20" t="s">
        <v>145</v>
      </c>
      <c r="DN525" s="15">
        <v>35</v>
      </c>
      <c r="DO525" s="15">
        <v>105</v>
      </c>
      <c r="DP525" s="15">
        <v>105</v>
      </c>
      <c r="DQ525" s="15">
        <f t="shared" si="373"/>
        <v>245</v>
      </c>
      <c r="DR525" s="20">
        <v>49.99</v>
      </c>
      <c r="DS525" s="20">
        <f t="shared" si="364"/>
        <v>12247.550000000001</v>
      </c>
      <c r="DT525" s="23" t="s">
        <v>2009</v>
      </c>
      <c r="DU525" s="15">
        <v>0</v>
      </c>
      <c r="DV525" s="20">
        <f>Table1[[#This Row],[Check 6 Per Student Savings]]*DU525</f>
        <v>0</v>
      </c>
      <c r="DW525" s="15">
        <v>0</v>
      </c>
      <c r="DX525" s="20">
        <f>Table1[[#This Row],[Check 6 Per Student Savings]]*DW525</f>
        <v>0</v>
      </c>
      <c r="DY525" s="15">
        <f>IF(Table1[[#This Row],[Check 6 Status]]="Continued", Table1[[#This Row],[Check 6 Students Spring]], 0)</f>
        <v>105</v>
      </c>
      <c r="DZ525" s="20">
        <f>Table1[[#This Row],[Check 6 Per Student Savings]]*DY525</f>
        <v>5248.95</v>
      </c>
      <c r="EA525" s="15">
        <f t="shared" si="365"/>
        <v>105</v>
      </c>
      <c r="EB525" s="20">
        <f t="shared" si="366"/>
        <v>5248.95</v>
      </c>
      <c r="EC525"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105</v>
      </c>
      <c r="ED525"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5248.95</v>
      </c>
      <c r="EE525" s="30">
        <f>Table1[[#This Row],[Grand Total Savings]]/Table1[[#This Row],[Total Award]]</f>
        <v>0.17496499999999998</v>
      </c>
      <c r="EF525" s="59"/>
      <c r="EG525" s="20"/>
      <c r="EH525" s="16"/>
      <c r="EJ525" s="20"/>
      <c r="EK525" s="13"/>
      <c r="EL525" s="13"/>
      <c r="EZ525" s="15"/>
      <c r="FA525" s="20"/>
      <c r="FC525" s="15"/>
      <c r="FD525" s="13"/>
      <c r="FE525" s="13"/>
    </row>
    <row r="526" spans="1:161" ht="16.5" thickTop="1" thickBot="1" x14ac:dyDescent="0.3">
      <c r="A526" s="116">
        <v>611</v>
      </c>
      <c r="B526" s="70" t="s">
        <v>2060</v>
      </c>
      <c r="C526" s="23" t="s">
        <v>1999</v>
      </c>
      <c r="D526" s="71" t="s">
        <v>134</v>
      </c>
      <c r="E526" t="s">
        <v>226</v>
      </c>
      <c r="F526" s="7" t="s">
        <v>2067</v>
      </c>
      <c r="G526" s="106" t="s">
        <v>2009</v>
      </c>
      <c r="H526" s="106" t="s">
        <v>2068</v>
      </c>
      <c r="I526" s="106" t="s">
        <v>2069</v>
      </c>
      <c r="J526" s="28"/>
      <c r="K526" s="23" t="s">
        <v>215</v>
      </c>
      <c r="L526" s="28"/>
      <c r="M526" s="13" t="s">
        <v>1795</v>
      </c>
      <c r="N526" s="13" t="s">
        <v>1795</v>
      </c>
      <c r="O526" s="13" t="s">
        <v>1795</v>
      </c>
      <c r="P526" s="20">
        <v>17250</v>
      </c>
      <c r="Q526" s="15">
        <v>2000</v>
      </c>
      <c r="R526" s="20">
        <v>75</v>
      </c>
      <c r="S526" s="15">
        <v>400</v>
      </c>
      <c r="T526" s="15">
        <v>800</v>
      </c>
      <c r="U526" s="15">
        <v>800</v>
      </c>
      <c r="V526" s="13" t="s">
        <v>2009</v>
      </c>
      <c r="W526" s="20"/>
      <c r="X526" s="20"/>
      <c r="Y526" s="20"/>
      <c r="Z526" s="20"/>
      <c r="AA526" s="15">
        <v>0</v>
      </c>
      <c r="AB526" s="15">
        <v>0</v>
      </c>
      <c r="AC526" s="15">
        <v>0</v>
      </c>
      <c r="AD526" s="15">
        <v>0</v>
      </c>
      <c r="AE526" s="15">
        <v>0</v>
      </c>
      <c r="AF526" s="15">
        <v>0</v>
      </c>
      <c r="AG526" s="15">
        <v>0</v>
      </c>
      <c r="AH526" s="15">
        <v>0</v>
      </c>
      <c r="AI526" s="15">
        <v>0</v>
      </c>
      <c r="AJ526" s="15">
        <v>0</v>
      </c>
      <c r="AK526" s="15">
        <v>0</v>
      </c>
      <c r="AL526" s="15">
        <v>0</v>
      </c>
      <c r="AM526" s="15">
        <v>0</v>
      </c>
      <c r="AN526" s="15">
        <v>0</v>
      </c>
      <c r="AO526" s="15">
        <v>0</v>
      </c>
      <c r="AP526" s="15">
        <v>0</v>
      </c>
      <c r="AQ526" s="15">
        <v>0</v>
      </c>
      <c r="AR526" s="15">
        <v>0</v>
      </c>
      <c r="AS526" s="15">
        <v>0</v>
      </c>
      <c r="AT526" s="15">
        <v>0</v>
      </c>
      <c r="AU526" s="15">
        <v>0</v>
      </c>
      <c r="AV526" s="15">
        <v>0</v>
      </c>
      <c r="AW526" s="15">
        <v>0</v>
      </c>
      <c r="AX526" s="15">
        <v>0</v>
      </c>
      <c r="AY526" s="15">
        <v>0</v>
      </c>
      <c r="AZ526" s="15">
        <v>0</v>
      </c>
      <c r="BA526" s="15">
        <v>0</v>
      </c>
      <c r="BB526" s="15">
        <v>0</v>
      </c>
      <c r="BC526" s="15">
        <v>0</v>
      </c>
      <c r="BD526" s="15">
        <v>0</v>
      </c>
      <c r="BE526" s="15">
        <v>0</v>
      </c>
      <c r="BF526" s="15">
        <v>0</v>
      </c>
      <c r="BG526" s="15">
        <v>0</v>
      </c>
      <c r="BH526" s="15">
        <v>0</v>
      </c>
      <c r="BI526" s="15">
        <v>0</v>
      </c>
      <c r="BJ526" s="15">
        <v>0</v>
      </c>
      <c r="BK526" s="15">
        <v>0</v>
      </c>
      <c r="BL526" s="15">
        <v>0</v>
      </c>
      <c r="BM526" s="15">
        <v>0</v>
      </c>
      <c r="BN526" s="15">
        <v>0</v>
      </c>
      <c r="BO526" s="15">
        <v>0</v>
      </c>
      <c r="BP526" s="15">
        <v>0</v>
      </c>
      <c r="BQ526" s="15">
        <v>0</v>
      </c>
      <c r="BR526" s="15">
        <v>0</v>
      </c>
      <c r="BS526" s="15">
        <v>0</v>
      </c>
      <c r="BT526" s="15">
        <v>0</v>
      </c>
      <c r="BU526" s="15">
        <v>0</v>
      </c>
      <c r="BV526" s="15">
        <v>0</v>
      </c>
      <c r="BW526" s="15">
        <v>0</v>
      </c>
      <c r="BX526" s="15">
        <v>0</v>
      </c>
      <c r="BY526" s="15">
        <v>0</v>
      </c>
      <c r="BZ526" s="15">
        <v>0</v>
      </c>
      <c r="CA526" s="15">
        <v>0</v>
      </c>
      <c r="CB526" s="15">
        <v>0</v>
      </c>
      <c r="CC526" s="15">
        <v>0</v>
      </c>
      <c r="CD526" s="15">
        <v>0</v>
      </c>
      <c r="CE526" s="15">
        <v>0</v>
      </c>
      <c r="CF526" s="15">
        <v>0</v>
      </c>
      <c r="CG526" s="15">
        <v>0</v>
      </c>
      <c r="CH526" s="15">
        <v>0</v>
      </c>
      <c r="CI526" s="15">
        <v>0</v>
      </c>
      <c r="CJ526" s="15">
        <v>0</v>
      </c>
      <c r="CK526" s="15">
        <v>0</v>
      </c>
      <c r="CL526" s="15">
        <v>0</v>
      </c>
      <c r="CM526" s="15">
        <v>0</v>
      </c>
      <c r="CN526" s="15">
        <v>0</v>
      </c>
      <c r="CO526" s="15">
        <v>0</v>
      </c>
      <c r="CP526" s="15">
        <v>0</v>
      </c>
      <c r="CQ526" s="15">
        <v>0</v>
      </c>
      <c r="CR526" s="15">
        <v>0</v>
      </c>
      <c r="CS526" s="15">
        <v>0</v>
      </c>
      <c r="CT526" s="15">
        <v>0</v>
      </c>
      <c r="CU526" s="15">
        <v>0</v>
      </c>
      <c r="CV526" s="15">
        <v>0</v>
      </c>
      <c r="CW526" s="15">
        <v>0</v>
      </c>
      <c r="CX526" s="15">
        <v>0</v>
      </c>
      <c r="CY526" s="15">
        <v>0</v>
      </c>
      <c r="CZ526" s="15">
        <v>0</v>
      </c>
      <c r="DA526" s="15">
        <v>0</v>
      </c>
      <c r="DB526" s="15">
        <v>0</v>
      </c>
      <c r="DC526" s="15">
        <v>0</v>
      </c>
      <c r="DD526" s="15">
        <v>0</v>
      </c>
      <c r="DE526" s="15">
        <v>0</v>
      </c>
      <c r="DF526" s="15">
        <v>0</v>
      </c>
      <c r="DG526" s="15">
        <v>0</v>
      </c>
      <c r="DH526" s="15">
        <v>0</v>
      </c>
      <c r="DI526" s="15">
        <v>0</v>
      </c>
      <c r="DJ526" s="15">
        <v>0</v>
      </c>
      <c r="DK526" s="15">
        <v>0</v>
      </c>
      <c r="DL526" s="15">
        <v>0</v>
      </c>
      <c r="DM526" s="20" t="s">
        <v>145</v>
      </c>
      <c r="DN526" s="15">
        <v>400</v>
      </c>
      <c r="DO526" s="15">
        <v>800</v>
      </c>
      <c r="DP526" s="15">
        <v>800</v>
      </c>
      <c r="DQ526" s="15">
        <f t="shared" si="373"/>
        <v>2000</v>
      </c>
      <c r="DR526" s="20">
        <v>75</v>
      </c>
      <c r="DS526" s="20">
        <f t="shared" si="364"/>
        <v>150000</v>
      </c>
      <c r="DT526" s="23" t="s">
        <v>2009</v>
      </c>
      <c r="DU526" s="15">
        <v>0</v>
      </c>
      <c r="DV526" s="20">
        <f>Table1[[#This Row],[Check 6 Per Student Savings]]*DU526</f>
        <v>0</v>
      </c>
      <c r="DW526" s="15">
        <v>0</v>
      </c>
      <c r="DX526" s="20">
        <f>Table1[[#This Row],[Check 6 Per Student Savings]]*DW526</f>
        <v>0</v>
      </c>
      <c r="DY526" s="15">
        <f>IF(Table1[[#This Row],[Check 6 Status]]="Continued", Table1[[#This Row],[Check 6 Students Spring]], 0)</f>
        <v>800</v>
      </c>
      <c r="DZ526" s="20">
        <f>Table1[[#This Row],[Check 6 Per Student Savings]]*DY526</f>
        <v>60000</v>
      </c>
      <c r="EA526" s="15">
        <f t="shared" si="365"/>
        <v>800</v>
      </c>
      <c r="EB526" s="20">
        <f t="shared" si="366"/>
        <v>60000</v>
      </c>
      <c r="EC526"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800</v>
      </c>
      <c r="ED526"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60000</v>
      </c>
      <c r="EE526" s="30">
        <f>Table1[[#This Row],[Grand Total Savings]]/Table1[[#This Row],[Total Award]]</f>
        <v>2.1114121828482952</v>
      </c>
      <c r="EF526" s="59"/>
      <c r="EG526" s="20"/>
      <c r="EH526" s="16"/>
      <c r="EJ526" s="20"/>
      <c r="EK526" s="13"/>
      <c r="EL526" s="13"/>
      <c r="EZ526" s="15"/>
      <c r="FA526" s="20"/>
      <c r="FC526" s="15"/>
      <c r="FD526" s="13"/>
      <c r="FE526" s="13"/>
    </row>
    <row r="527" spans="1:161" ht="16.5" thickTop="1" thickBot="1" x14ac:dyDescent="0.3">
      <c r="A527" s="116">
        <v>612</v>
      </c>
      <c r="B527" s="70" t="s">
        <v>2060</v>
      </c>
      <c r="C527" s="23" t="s">
        <v>1999</v>
      </c>
      <c r="D527" s="71" t="s">
        <v>134</v>
      </c>
      <c r="E527" t="s">
        <v>477</v>
      </c>
      <c r="F527" s="7" t="s">
        <v>2063</v>
      </c>
      <c r="G527" s="106" t="s">
        <v>2009</v>
      </c>
      <c r="H527" s="106" t="s">
        <v>1262</v>
      </c>
      <c r="I527" s="106" t="s">
        <v>1263</v>
      </c>
      <c r="J527" s="28"/>
      <c r="K527" s="23" t="s">
        <v>2070</v>
      </c>
      <c r="L527" s="28"/>
      <c r="M527" s="13" t="s">
        <v>1795</v>
      </c>
      <c r="N527" s="13" t="s">
        <v>1795</v>
      </c>
      <c r="O527" s="13" t="s">
        <v>1795</v>
      </c>
      <c r="P527" s="20">
        <v>78392.159999999989</v>
      </c>
      <c r="Q527" s="15">
        <v>784</v>
      </c>
      <c r="R527" s="20">
        <v>99.99</v>
      </c>
      <c r="S527" s="15">
        <v>140</v>
      </c>
      <c r="T527" s="15">
        <v>224</v>
      </c>
      <c r="U527" s="15">
        <v>420</v>
      </c>
      <c r="V527" s="13" t="s">
        <v>2009</v>
      </c>
      <c r="W527" s="20"/>
      <c r="X527" s="20"/>
      <c r="Y527" s="20"/>
      <c r="Z527" s="20"/>
      <c r="AA527" s="15">
        <v>0</v>
      </c>
      <c r="AB527" s="15">
        <v>0</v>
      </c>
      <c r="AC527" s="15">
        <v>0</v>
      </c>
      <c r="AD527" s="15">
        <v>0</v>
      </c>
      <c r="AE527" s="15">
        <v>0</v>
      </c>
      <c r="AF527" s="15">
        <v>0</v>
      </c>
      <c r="AG527" s="15">
        <v>0</v>
      </c>
      <c r="AH527" s="15">
        <v>0</v>
      </c>
      <c r="AI527" s="15">
        <v>0</v>
      </c>
      <c r="AJ527" s="15">
        <v>0</v>
      </c>
      <c r="AK527" s="15">
        <v>0</v>
      </c>
      <c r="AL527" s="15">
        <v>0</v>
      </c>
      <c r="AM527" s="15">
        <v>0</v>
      </c>
      <c r="AN527" s="15">
        <v>0</v>
      </c>
      <c r="AO527" s="15">
        <v>0</v>
      </c>
      <c r="AP527" s="15">
        <v>0</v>
      </c>
      <c r="AQ527" s="15">
        <v>0</v>
      </c>
      <c r="AR527" s="15">
        <v>0</v>
      </c>
      <c r="AS527" s="15">
        <v>0</v>
      </c>
      <c r="AT527" s="15">
        <v>0</v>
      </c>
      <c r="AU527" s="15">
        <v>0</v>
      </c>
      <c r="AV527" s="15">
        <v>0</v>
      </c>
      <c r="AW527" s="15">
        <v>0</v>
      </c>
      <c r="AX527" s="15">
        <v>0</v>
      </c>
      <c r="AY527" s="15">
        <v>0</v>
      </c>
      <c r="AZ527" s="15">
        <v>0</v>
      </c>
      <c r="BA527" s="15">
        <v>0</v>
      </c>
      <c r="BB527" s="15">
        <v>0</v>
      </c>
      <c r="BC527" s="15">
        <v>0</v>
      </c>
      <c r="BD527" s="15">
        <v>0</v>
      </c>
      <c r="BE527" s="15">
        <v>0</v>
      </c>
      <c r="BF527" s="15">
        <v>0</v>
      </c>
      <c r="BG527" s="15">
        <v>0</v>
      </c>
      <c r="BH527" s="15">
        <v>0</v>
      </c>
      <c r="BI527" s="15">
        <v>0</v>
      </c>
      <c r="BJ527" s="15">
        <v>0</v>
      </c>
      <c r="BK527" s="15">
        <v>0</v>
      </c>
      <c r="BL527" s="15">
        <v>0</v>
      </c>
      <c r="BM527" s="15">
        <v>0</v>
      </c>
      <c r="BN527" s="15">
        <v>0</v>
      </c>
      <c r="BO527" s="15">
        <v>0</v>
      </c>
      <c r="BP527" s="15">
        <v>0</v>
      </c>
      <c r="BQ527" s="15">
        <v>0</v>
      </c>
      <c r="BR527" s="15">
        <v>0</v>
      </c>
      <c r="BS527" s="15">
        <v>0</v>
      </c>
      <c r="BT527" s="15">
        <v>0</v>
      </c>
      <c r="BU527" s="15">
        <v>0</v>
      </c>
      <c r="BV527" s="15">
        <v>0</v>
      </c>
      <c r="BW527" s="15">
        <v>0</v>
      </c>
      <c r="BX527" s="15">
        <v>0</v>
      </c>
      <c r="BY527" s="15">
        <v>0</v>
      </c>
      <c r="BZ527" s="15">
        <v>0</v>
      </c>
      <c r="CA527" s="15">
        <v>0</v>
      </c>
      <c r="CB527" s="15">
        <v>0</v>
      </c>
      <c r="CC527" s="15">
        <v>0</v>
      </c>
      <c r="CD527" s="15">
        <v>0</v>
      </c>
      <c r="CE527" s="15">
        <v>0</v>
      </c>
      <c r="CF527" s="15">
        <v>0</v>
      </c>
      <c r="CG527" s="15">
        <v>0</v>
      </c>
      <c r="CH527" s="15">
        <v>0</v>
      </c>
      <c r="CI527" s="15">
        <v>0</v>
      </c>
      <c r="CJ527" s="15">
        <v>0</v>
      </c>
      <c r="CK527" s="15">
        <v>0</v>
      </c>
      <c r="CL527" s="15">
        <v>0</v>
      </c>
      <c r="CM527" s="15">
        <v>0</v>
      </c>
      <c r="CN527" s="15">
        <v>0</v>
      </c>
      <c r="CO527" s="15">
        <v>0</v>
      </c>
      <c r="CP527" s="15">
        <v>0</v>
      </c>
      <c r="CQ527" s="15">
        <v>0</v>
      </c>
      <c r="CR527" s="15">
        <v>0</v>
      </c>
      <c r="CS527" s="15">
        <v>0</v>
      </c>
      <c r="CT527" s="15">
        <v>0</v>
      </c>
      <c r="CU527" s="15">
        <v>0</v>
      </c>
      <c r="CV527" s="15">
        <v>0</v>
      </c>
      <c r="CW527" s="15">
        <v>0</v>
      </c>
      <c r="CX527" s="15">
        <v>0</v>
      </c>
      <c r="CY527" s="15">
        <v>0</v>
      </c>
      <c r="CZ527" s="15">
        <v>0</v>
      </c>
      <c r="DA527" s="15">
        <v>0</v>
      </c>
      <c r="DB527" s="15">
        <v>0</v>
      </c>
      <c r="DC527" s="15">
        <v>0</v>
      </c>
      <c r="DD527" s="15">
        <v>0</v>
      </c>
      <c r="DE527" s="15">
        <v>0</v>
      </c>
      <c r="DF527" s="15">
        <v>0</v>
      </c>
      <c r="DG527" s="15">
        <v>0</v>
      </c>
      <c r="DH527" s="15">
        <v>0</v>
      </c>
      <c r="DI527" s="15">
        <v>0</v>
      </c>
      <c r="DJ527" s="15">
        <v>0</v>
      </c>
      <c r="DK527" s="15">
        <v>0</v>
      </c>
      <c r="DL527" s="15">
        <v>0</v>
      </c>
      <c r="DM527" s="20" t="s">
        <v>145</v>
      </c>
      <c r="DN527" s="15">
        <v>140</v>
      </c>
      <c r="DO527" s="15">
        <v>224</v>
      </c>
      <c r="DP527" s="15">
        <v>420</v>
      </c>
      <c r="DQ527" s="15">
        <f t="shared" si="373"/>
        <v>784</v>
      </c>
      <c r="DR527" s="20">
        <v>99.99</v>
      </c>
      <c r="DS527" s="20">
        <f t="shared" si="364"/>
        <v>78392.159999999989</v>
      </c>
      <c r="DT527" s="23" t="s">
        <v>2009</v>
      </c>
      <c r="DU527" s="15">
        <v>0</v>
      </c>
      <c r="DV527" s="20">
        <f>Table1[[#This Row],[Check 6 Per Student Savings]]*DU527</f>
        <v>0</v>
      </c>
      <c r="DW527" s="15">
        <v>0</v>
      </c>
      <c r="DX527" s="20">
        <f>Table1[[#This Row],[Check 6 Per Student Savings]]*DW527</f>
        <v>0</v>
      </c>
      <c r="DY527" s="15">
        <f>IF(Table1[[#This Row],[Check 6 Status]]="Continued", Table1[[#This Row],[Check 6 Students Spring]], 0)</f>
        <v>420</v>
      </c>
      <c r="DZ527" s="20">
        <f>Table1[[#This Row],[Check 6 Per Student Savings]]*DY527</f>
        <v>41995.799999999996</v>
      </c>
      <c r="EA527" s="15">
        <f t="shared" si="365"/>
        <v>420</v>
      </c>
      <c r="EB527" s="20">
        <f t="shared" si="366"/>
        <v>41995.799999999996</v>
      </c>
      <c r="EC527"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420</v>
      </c>
      <c r="ED527"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41995.799999999996</v>
      </c>
      <c r="EE527" s="30">
        <f>Table1[[#This Row],[Grand Total Savings]]/Table1[[#This Row],[Total Award]]</f>
        <v>1.3998599999999999</v>
      </c>
      <c r="EF527" s="59"/>
      <c r="EG527" s="20"/>
      <c r="EH527" s="16"/>
      <c r="EJ527" s="20"/>
      <c r="EK527" s="13"/>
      <c r="EL527" s="13"/>
      <c r="EZ527" s="15"/>
      <c r="FA527" s="20"/>
      <c r="FC527" s="15"/>
      <c r="FD527" s="13"/>
      <c r="FE527" s="13"/>
    </row>
    <row r="528" spans="1:161" ht="16.5" thickTop="1" thickBot="1" x14ac:dyDescent="0.3">
      <c r="A528" s="116">
        <v>613</v>
      </c>
      <c r="B528" s="70" t="s">
        <v>2060</v>
      </c>
      <c r="C528" s="23" t="s">
        <v>1999</v>
      </c>
      <c r="D528" s="71" t="s">
        <v>134</v>
      </c>
      <c r="E528" t="s">
        <v>477</v>
      </c>
      <c r="F528" s="7" t="s">
        <v>2071</v>
      </c>
      <c r="G528" s="106" t="s">
        <v>2009</v>
      </c>
      <c r="H528" s="106" t="s">
        <v>2072</v>
      </c>
      <c r="I528" s="106" t="s">
        <v>2073</v>
      </c>
      <c r="J528" s="28"/>
      <c r="K528" s="23" t="s">
        <v>1759</v>
      </c>
      <c r="L528" s="28"/>
      <c r="M528" s="13" t="s">
        <v>1795</v>
      </c>
      <c r="N528" s="13" t="s">
        <v>1795</v>
      </c>
      <c r="O528" s="13" t="s">
        <v>1795</v>
      </c>
      <c r="P528" s="20">
        <v>78452.639999999999</v>
      </c>
      <c r="Q528" s="15">
        <v>336</v>
      </c>
      <c r="R528" s="20">
        <v>233.49</v>
      </c>
      <c r="S528" s="15">
        <v>48</v>
      </c>
      <c r="T528" s="15">
        <v>120</v>
      </c>
      <c r="U528" s="15">
        <v>168</v>
      </c>
      <c r="V528" s="13" t="s">
        <v>2009</v>
      </c>
      <c r="W528" s="20"/>
      <c r="X528" s="20"/>
      <c r="Y528" s="20"/>
      <c r="Z528" s="20"/>
      <c r="AA528" s="15">
        <v>0</v>
      </c>
      <c r="AB528" s="15">
        <v>0</v>
      </c>
      <c r="AC528" s="15">
        <v>0</v>
      </c>
      <c r="AD528" s="15">
        <v>0</v>
      </c>
      <c r="AE528" s="15">
        <v>0</v>
      </c>
      <c r="AF528" s="15">
        <v>0</v>
      </c>
      <c r="AG528" s="15">
        <v>0</v>
      </c>
      <c r="AH528" s="15">
        <v>0</v>
      </c>
      <c r="AI528" s="15">
        <v>0</v>
      </c>
      <c r="AJ528" s="15">
        <v>0</v>
      </c>
      <c r="AK528" s="15">
        <v>0</v>
      </c>
      <c r="AL528" s="15">
        <v>0</v>
      </c>
      <c r="AM528" s="15">
        <v>0</v>
      </c>
      <c r="AN528" s="15">
        <v>0</v>
      </c>
      <c r="AO528" s="15">
        <v>0</v>
      </c>
      <c r="AP528" s="15">
        <v>0</v>
      </c>
      <c r="AQ528" s="15">
        <v>0</v>
      </c>
      <c r="AR528" s="15">
        <v>0</v>
      </c>
      <c r="AS528" s="15">
        <v>0</v>
      </c>
      <c r="AT528" s="15">
        <v>0</v>
      </c>
      <c r="AU528" s="15">
        <v>0</v>
      </c>
      <c r="AV528" s="15">
        <v>0</v>
      </c>
      <c r="AW528" s="15">
        <v>0</v>
      </c>
      <c r="AX528" s="15">
        <v>0</v>
      </c>
      <c r="AY528" s="15">
        <v>0</v>
      </c>
      <c r="AZ528" s="15">
        <v>0</v>
      </c>
      <c r="BA528" s="15">
        <v>0</v>
      </c>
      <c r="BB528" s="15">
        <v>0</v>
      </c>
      <c r="BC528" s="15">
        <v>0</v>
      </c>
      <c r="BD528" s="15">
        <v>0</v>
      </c>
      <c r="BE528" s="15">
        <v>0</v>
      </c>
      <c r="BF528" s="15">
        <v>0</v>
      </c>
      <c r="BG528" s="15">
        <v>0</v>
      </c>
      <c r="BH528" s="15">
        <v>0</v>
      </c>
      <c r="BI528" s="15">
        <v>0</v>
      </c>
      <c r="BJ528" s="15">
        <v>0</v>
      </c>
      <c r="BK528" s="15">
        <v>0</v>
      </c>
      <c r="BL528" s="15">
        <v>0</v>
      </c>
      <c r="BM528" s="15">
        <v>0</v>
      </c>
      <c r="BN528" s="15">
        <v>0</v>
      </c>
      <c r="BO528" s="15">
        <v>0</v>
      </c>
      <c r="BP528" s="15">
        <v>0</v>
      </c>
      <c r="BQ528" s="15">
        <v>0</v>
      </c>
      <c r="BR528" s="15">
        <v>0</v>
      </c>
      <c r="BS528" s="15">
        <v>0</v>
      </c>
      <c r="BT528" s="15">
        <v>0</v>
      </c>
      <c r="BU528" s="15">
        <v>0</v>
      </c>
      <c r="BV528" s="15">
        <v>0</v>
      </c>
      <c r="BW528" s="15">
        <v>0</v>
      </c>
      <c r="BX528" s="15">
        <v>0</v>
      </c>
      <c r="BY528" s="15">
        <v>0</v>
      </c>
      <c r="BZ528" s="15">
        <v>0</v>
      </c>
      <c r="CA528" s="15">
        <v>0</v>
      </c>
      <c r="CB528" s="15">
        <v>0</v>
      </c>
      <c r="CC528" s="15">
        <v>0</v>
      </c>
      <c r="CD528" s="15">
        <v>0</v>
      </c>
      <c r="CE528" s="15">
        <v>0</v>
      </c>
      <c r="CF528" s="15">
        <v>0</v>
      </c>
      <c r="CG528" s="15">
        <v>0</v>
      </c>
      <c r="CH528" s="15">
        <v>0</v>
      </c>
      <c r="CI528" s="15">
        <v>0</v>
      </c>
      <c r="CJ528" s="15">
        <v>0</v>
      </c>
      <c r="CK528" s="15">
        <v>0</v>
      </c>
      <c r="CL528" s="15">
        <v>0</v>
      </c>
      <c r="CM528" s="15">
        <v>0</v>
      </c>
      <c r="CN528" s="15">
        <v>0</v>
      </c>
      <c r="CO528" s="15">
        <v>0</v>
      </c>
      <c r="CP528" s="15">
        <v>0</v>
      </c>
      <c r="CQ528" s="15">
        <v>0</v>
      </c>
      <c r="CR528" s="15">
        <v>0</v>
      </c>
      <c r="CS528" s="15">
        <v>0</v>
      </c>
      <c r="CT528" s="15">
        <v>0</v>
      </c>
      <c r="CU528" s="15">
        <v>0</v>
      </c>
      <c r="CV528" s="15">
        <v>0</v>
      </c>
      <c r="CW528" s="15">
        <v>0</v>
      </c>
      <c r="CX528" s="15">
        <v>0</v>
      </c>
      <c r="CY528" s="15">
        <v>0</v>
      </c>
      <c r="CZ528" s="15">
        <v>0</v>
      </c>
      <c r="DA528" s="15">
        <v>0</v>
      </c>
      <c r="DB528" s="15">
        <v>0</v>
      </c>
      <c r="DC528" s="15">
        <v>0</v>
      </c>
      <c r="DD528" s="15">
        <v>0</v>
      </c>
      <c r="DE528" s="15">
        <v>0</v>
      </c>
      <c r="DF528" s="15">
        <v>0</v>
      </c>
      <c r="DG528" s="15">
        <v>0</v>
      </c>
      <c r="DH528" s="15">
        <v>0</v>
      </c>
      <c r="DI528" s="15">
        <v>0</v>
      </c>
      <c r="DJ528" s="15">
        <v>0</v>
      </c>
      <c r="DK528" s="15">
        <v>0</v>
      </c>
      <c r="DL528" s="15">
        <v>0</v>
      </c>
      <c r="DM528" s="20" t="s">
        <v>145</v>
      </c>
      <c r="DN528" s="15">
        <v>48</v>
      </c>
      <c r="DO528" s="15">
        <v>120</v>
      </c>
      <c r="DP528" s="15">
        <v>168</v>
      </c>
      <c r="DQ528" s="15">
        <f t="shared" si="373"/>
        <v>336</v>
      </c>
      <c r="DR528" s="20">
        <v>233.49</v>
      </c>
      <c r="DS528" s="20">
        <f t="shared" si="364"/>
        <v>78452.639999999999</v>
      </c>
      <c r="DT528" s="23" t="s">
        <v>2009</v>
      </c>
      <c r="DU528" s="15">
        <v>0</v>
      </c>
      <c r="DV528" s="20">
        <f>Table1[[#This Row],[Check 6 Per Student Savings]]*DU528</f>
        <v>0</v>
      </c>
      <c r="DW528" s="15">
        <v>0</v>
      </c>
      <c r="DX528" s="20">
        <f>Table1[[#This Row],[Check 6 Per Student Savings]]*DW528</f>
        <v>0</v>
      </c>
      <c r="DY528" s="15">
        <f>IF(Table1[[#This Row],[Check 6 Status]]="Continued", Table1[[#This Row],[Check 6 Students Spring]], 0)</f>
        <v>168</v>
      </c>
      <c r="DZ528" s="20">
        <f>Table1[[#This Row],[Check 6 Per Student Savings]]*DY528</f>
        <v>39226.32</v>
      </c>
      <c r="EA528" s="15">
        <f t="shared" si="365"/>
        <v>168</v>
      </c>
      <c r="EB528" s="20">
        <f t="shared" si="366"/>
        <v>39226.32</v>
      </c>
      <c r="EC528"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168</v>
      </c>
      <c r="ED528"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39226.32</v>
      </c>
      <c r="EE528" s="30">
        <f>Table1[[#This Row],[Grand Total Savings]]/Table1[[#This Row],[Total Award]]</f>
        <v>1.784071202171104</v>
      </c>
      <c r="EF528" s="59"/>
      <c r="EG528" s="20"/>
      <c r="EH528" s="16"/>
      <c r="EJ528" s="20"/>
      <c r="EK528" s="13"/>
      <c r="EL528" s="13"/>
      <c r="EZ528" s="15"/>
      <c r="FA528" s="20"/>
      <c r="FC528" s="15"/>
      <c r="FD528" s="13"/>
      <c r="FE528" s="13"/>
    </row>
    <row r="529" spans="1:161" ht="16.5" thickTop="1" thickBot="1" x14ac:dyDescent="0.3">
      <c r="A529" s="116">
        <v>614</v>
      </c>
      <c r="B529" s="70" t="s">
        <v>2060</v>
      </c>
      <c r="C529" s="23" t="s">
        <v>1999</v>
      </c>
      <c r="D529" s="71" t="s">
        <v>134</v>
      </c>
      <c r="E529" t="s">
        <v>477</v>
      </c>
      <c r="F529" s="7" t="s">
        <v>2074</v>
      </c>
      <c r="G529" s="106" t="s">
        <v>2009</v>
      </c>
      <c r="H529" s="106" t="s">
        <v>1657</v>
      </c>
      <c r="I529" s="106" t="s">
        <v>1658</v>
      </c>
      <c r="J529" s="28"/>
      <c r="K529" s="23" t="s">
        <v>2075</v>
      </c>
      <c r="L529" s="28"/>
      <c r="M529" s="13" t="s">
        <v>1795</v>
      </c>
      <c r="N529" s="13" t="s">
        <v>1795</v>
      </c>
      <c r="O529" s="13" t="s">
        <v>1795</v>
      </c>
      <c r="P529" s="20">
        <v>35878.800000000003</v>
      </c>
      <c r="Q529" s="15">
        <v>120</v>
      </c>
      <c r="R529" s="20">
        <v>298.99</v>
      </c>
      <c r="S529" s="15">
        <v>24</v>
      </c>
      <c r="T529" s="15">
        <v>48</v>
      </c>
      <c r="U529" s="15">
        <v>48</v>
      </c>
      <c r="V529" s="13" t="s">
        <v>2009</v>
      </c>
      <c r="W529" s="20"/>
      <c r="X529" s="20"/>
      <c r="Y529" s="20"/>
      <c r="Z529" s="20"/>
      <c r="AA529" s="15">
        <v>0</v>
      </c>
      <c r="AB529" s="15">
        <v>0</v>
      </c>
      <c r="AC529" s="15">
        <v>0</v>
      </c>
      <c r="AD529" s="15">
        <v>0</v>
      </c>
      <c r="AE529" s="15">
        <v>0</v>
      </c>
      <c r="AF529" s="15">
        <v>0</v>
      </c>
      <c r="AG529" s="15">
        <v>0</v>
      </c>
      <c r="AH529" s="15">
        <v>0</v>
      </c>
      <c r="AI529" s="15">
        <v>0</v>
      </c>
      <c r="AJ529" s="15">
        <v>0</v>
      </c>
      <c r="AK529" s="15">
        <v>0</v>
      </c>
      <c r="AL529" s="15">
        <v>0</v>
      </c>
      <c r="AM529" s="15">
        <v>0</v>
      </c>
      <c r="AN529" s="15">
        <v>0</v>
      </c>
      <c r="AO529" s="15">
        <v>0</v>
      </c>
      <c r="AP529" s="15">
        <v>0</v>
      </c>
      <c r="AQ529" s="15">
        <v>0</v>
      </c>
      <c r="AR529" s="15">
        <v>0</v>
      </c>
      <c r="AS529" s="15">
        <v>0</v>
      </c>
      <c r="AT529" s="15">
        <v>0</v>
      </c>
      <c r="AU529" s="15">
        <v>0</v>
      </c>
      <c r="AV529" s="15">
        <v>0</v>
      </c>
      <c r="AW529" s="15">
        <v>0</v>
      </c>
      <c r="AX529" s="15">
        <v>0</v>
      </c>
      <c r="AY529" s="15">
        <v>0</v>
      </c>
      <c r="AZ529" s="15">
        <v>0</v>
      </c>
      <c r="BA529" s="15">
        <v>0</v>
      </c>
      <c r="BB529" s="15">
        <v>0</v>
      </c>
      <c r="BC529" s="15">
        <v>0</v>
      </c>
      <c r="BD529" s="15">
        <v>0</v>
      </c>
      <c r="BE529" s="15">
        <v>0</v>
      </c>
      <c r="BF529" s="15">
        <v>0</v>
      </c>
      <c r="BG529" s="15">
        <v>0</v>
      </c>
      <c r="BH529" s="15">
        <v>0</v>
      </c>
      <c r="BI529" s="15">
        <v>0</v>
      </c>
      <c r="BJ529" s="15">
        <v>0</v>
      </c>
      <c r="BK529" s="15">
        <v>0</v>
      </c>
      <c r="BL529" s="15">
        <v>0</v>
      </c>
      <c r="BM529" s="15">
        <v>0</v>
      </c>
      <c r="BN529" s="15">
        <v>0</v>
      </c>
      <c r="BO529" s="15">
        <v>0</v>
      </c>
      <c r="BP529" s="15">
        <v>0</v>
      </c>
      <c r="BQ529" s="15">
        <v>0</v>
      </c>
      <c r="BR529" s="15">
        <v>0</v>
      </c>
      <c r="BS529" s="15">
        <v>0</v>
      </c>
      <c r="BT529" s="15">
        <v>0</v>
      </c>
      <c r="BU529" s="15">
        <v>0</v>
      </c>
      <c r="BV529" s="15">
        <v>0</v>
      </c>
      <c r="BW529" s="15">
        <v>0</v>
      </c>
      <c r="BX529" s="15">
        <v>0</v>
      </c>
      <c r="BY529" s="15">
        <v>0</v>
      </c>
      <c r="BZ529" s="15">
        <v>0</v>
      </c>
      <c r="CA529" s="15">
        <v>0</v>
      </c>
      <c r="CB529" s="15">
        <v>0</v>
      </c>
      <c r="CC529" s="15">
        <v>0</v>
      </c>
      <c r="CD529" s="15">
        <v>0</v>
      </c>
      <c r="CE529" s="15">
        <v>0</v>
      </c>
      <c r="CF529" s="15">
        <v>0</v>
      </c>
      <c r="CG529" s="15">
        <v>0</v>
      </c>
      <c r="CH529" s="15">
        <v>0</v>
      </c>
      <c r="CI529" s="15">
        <v>0</v>
      </c>
      <c r="CJ529" s="15">
        <v>0</v>
      </c>
      <c r="CK529" s="15">
        <v>0</v>
      </c>
      <c r="CL529" s="15">
        <v>0</v>
      </c>
      <c r="CM529" s="15">
        <v>0</v>
      </c>
      <c r="CN529" s="15">
        <v>0</v>
      </c>
      <c r="CO529" s="15">
        <v>0</v>
      </c>
      <c r="CP529" s="15">
        <v>0</v>
      </c>
      <c r="CQ529" s="15">
        <v>0</v>
      </c>
      <c r="CR529" s="15">
        <v>0</v>
      </c>
      <c r="CS529" s="15">
        <v>0</v>
      </c>
      <c r="CT529" s="15">
        <v>0</v>
      </c>
      <c r="CU529" s="15">
        <v>0</v>
      </c>
      <c r="CV529" s="15">
        <v>0</v>
      </c>
      <c r="CW529" s="15">
        <v>0</v>
      </c>
      <c r="CX529" s="15">
        <v>0</v>
      </c>
      <c r="CY529" s="15">
        <v>0</v>
      </c>
      <c r="CZ529" s="15">
        <v>0</v>
      </c>
      <c r="DA529" s="15">
        <v>0</v>
      </c>
      <c r="DB529" s="15">
        <v>0</v>
      </c>
      <c r="DC529" s="15">
        <v>0</v>
      </c>
      <c r="DD529" s="15">
        <v>0</v>
      </c>
      <c r="DE529" s="15">
        <v>0</v>
      </c>
      <c r="DF529" s="15">
        <v>0</v>
      </c>
      <c r="DG529" s="15">
        <v>0</v>
      </c>
      <c r="DH529" s="15">
        <v>0</v>
      </c>
      <c r="DI529" s="15">
        <v>0</v>
      </c>
      <c r="DJ529" s="15">
        <v>0</v>
      </c>
      <c r="DK529" s="15">
        <v>0</v>
      </c>
      <c r="DL529" s="15">
        <v>0</v>
      </c>
      <c r="DM529" s="20" t="s">
        <v>145</v>
      </c>
      <c r="DN529" s="15">
        <v>24</v>
      </c>
      <c r="DO529" s="15">
        <v>48</v>
      </c>
      <c r="DP529" s="15">
        <v>48</v>
      </c>
      <c r="DQ529" s="15">
        <f t="shared" si="373"/>
        <v>120</v>
      </c>
      <c r="DR529" s="20">
        <v>298.99</v>
      </c>
      <c r="DS529" s="20">
        <f t="shared" si="364"/>
        <v>35878.800000000003</v>
      </c>
      <c r="DT529" s="23" t="s">
        <v>2009</v>
      </c>
      <c r="DU529" s="15">
        <v>0</v>
      </c>
      <c r="DV529" s="20">
        <f>Table1[[#This Row],[Check 6 Per Student Savings]]*DU529</f>
        <v>0</v>
      </c>
      <c r="DW529" s="15">
        <v>0</v>
      </c>
      <c r="DX529" s="20">
        <f>Table1[[#This Row],[Check 6 Per Student Savings]]*DW529</f>
        <v>0</v>
      </c>
      <c r="DY529" s="15">
        <f>IF(Table1[[#This Row],[Check 6 Status]]="Continued", Table1[[#This Row],[Check 6 Students Spring]], 0)</f>
        <v>48</v>
      </c>
      <c r="DZ529" s="20">
        <f>Table1[[#This Row],[Check 6 Per Student Savings]]*DY529</f>
        <v>14351.52</v>
      </c>
      <c r="EA529" s="15">
        <f t="shared" si="365"/>
        <v>48</v>
      </c>
      <c r="EB529" s="20">
        <f t="shared" si="366"/>
        <v>14351.52</v>
      </c>
      <c r="EC529"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48</v>
      </c>
      <c r="ED529"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14351.52</v>
      </c>
      <c r="EE529" s="30">
        <f>Table1[[#This Row],[Grand Total Savings]]/Table1[[#This Row],[Total Award]]</f>
        <v>1.401515625</v>
      </c>
      <c r="EF529" s="59"/>
      <c r="EG529" s="20"/>
      <c r="EH529" s="16"/>
      <c r="EJ529" s="20"/>
      <c r="EK529" s="13"/>
      <c r="EL529" s="13"/>
      <c r="EZ529" s="15"/>
      <c r="FA529" s="20"/>
      <c r="FC529" s="15"/>
      <c r="FD529" s="13"/>
      <c r="FE529" s="13"/>
    </row>
    <row r="530" spans="1:161" ht="16.5" thickTop="1" thickBot="1" x14ac:dyDescent="0.3">
      <c r="A530" s="116">
        <v>616</v>
      </c>
      <c r="B530" s="70" t="s">
        <v>2060</v>
      </c>
      <c r="C530" s="23" t="s">
        <v>1999</v>
      </c>
      <c r="D530" s="71" t="s">
        <v>134</v>
      </c>
      <c r="E530" t="s">
        <v>381</v>
      </c>
      <c r="F530" s="7" t="s">
        <v>2076</v>
      </c>
      <c r="G530" s="106" t="s">
        <v>2009</v>
      </c>
      <c r="H530" s="106" t="s">
        <v>2077</v>
      </c>
      <c r="I530" s="106" t="s">
        <v>2078</v>
      </c>
      <c r="J530" s="28"/>
      <c r="K530" s="23" t="s">
        <v>533</v>
      </c>
      <c r="L530" s="28"/>
      <c r="M530" s="13" t="s">
        <v>1795</v>
      </c>
      <c r="N530" s="13" t="s">
        <v>1795</v>
      </c>
      <c r="O530" s="13" t="s">
        <v>1795</v>
      </c>
      <c r="P530" s="20">
        <v>33120</v>
      </c>
      <c r="Q530" s="15">
        <v>360</v>
      </c>
      <c r="R530" s="20">
        <v>92</v>
      </c>
      <c r="S530" s="15">
        <v>60</v>
      </c>
      <c r="T530" s="15">
        <v>150</v>
      </c>
      <c r="U530" s="15">
        <v>150</v>
      </c>
      <c r="V530" s="13" t="s">
        <v>2009</v>
      </c>
      <c r="W530" s="20"/>
      <c r="X530" s="20"/>
      <c r="Y530" s="20"/>
      <c r="Z530" s="20"/>
      <c r="AA530" s="15">
        <v>0</v>
      </c>
      <c r="AB530" s="15">
        <v>0</v>
      </c>
      <c r="AC530" s="15">
        <v>0</v>
      </c>
      <c r="AD530" s="15">
        <v>0</v>
      </c>
      <c r="AE530" s="15">
        <v>0</v>
      </c>
      <c r="AF530" s="15">
        <v>0</v>
      </c>
      <c r="AG530" s="15">
        <v>0</v>
      </c>
      <c r="AH530" s="15">
        <v>0</v>
      </c>
      <c r="AI530" s="15">
        <v>0</v>
      </c>
      <c r="AJ530" s="15">
        <v>0</v>
      </c>
      <c r="AK530" s="15">
        <v>0</v>
      </c>
      <c r="AL530" s="15">
        <v>0</v>
      </c>
      <c r="AM530" s="15">
        <v>0</v>
      </c>
      <c r="AN530" s="15">
        <v>0</v>
      </c>
      <c r="AO530" s="15">
        <v>0</v>
      </c>
      <c r="AP530" s="15">
        <v>0</v>
      </c>
      <c r="AQ530" s="15">
        <v>0</v>
      </c>
      <c r="AR530" s="15">
        <v>0</v>
      </c>
      <c r="AS530" s="15">
        <v>0</v>
      </c>
      <c r="AT530" s="15">
        <v>0</v>
      </c>
      <c r="AU530" s="15">
        <v>0</v>
      </c>
      <c r="AV530" s="15">
        <v>0</v>
      </c>
      <c r="AW530" s="15">
        <v>0</v>
      </c>
      <c r="AX530" s="15">
        <v>0</v>
      </c>
      <c r="AY530" s="15">
        <v>0</v>
      </c>
      <c r="AZ530" s="15">
        <v>0</v>
      </c>
      <c r="BA530" s="15">
        <v>0</v>
      </c>
      <c r="BB530" s="15">
        <v>0</v>
      </c>
      <c r="BC530" s="15">
        <v>0</v>
      </c>
      <c r="BD530" s="15">
        <v>0</v>
      </c>
      <c r="BE530" s="15">
        <v>0</v>
      </c>
      <c r="BF530" s="15">
        <v>0</v>
      </c>
      <c r="BG530" s="15">
        <v>0</v>
      </c>
      <c r="BH530" s="15">
        <v>0</v>
      </c>
      <c r="BI530" s="15">
        <v>0</v>
      </c>
      <c r="BJ530" s="15">
        <v>0</v>
      </c>
      <c r="BK530" s="15">
        <v>0</v>
      </c>
      <c r="BL530" s="15">
        <v>0</v>
      </c>
      <c r="BM530" s="15">
        <v>0</v>
      </c>
      <c r="BN530" s="15">
        <v>0</v>
      </c>
      <c r="BO530" s="15">
        <v>0</v>
      </c>
      <c r="BP530" s="15">
        <v>0</v>
      </c>
      <c r="BQ530" s="15">
        <v>0</v>
      </c>
      <c r="BR530" s="15">
        <v>0</v>
      </c>
      <c r="BS530" s="15">
        <v>0</v>
      </c>
      <c r="BT530" s="15">
        <v>0</v>
      </c>
      <c r="BU530" s="15">
        <v>0</v>
      </c>
      <c r="BV530" s="15">
        <v>0</v>
      </c>
      <c r="BW530" s="15">
        <v>0</v>
      </c>
      <c r="BX530" s="15">
        <v>0</v>
      </c>
      <c r="BY530" s="15">
        <v>0</v>
      </c>
      <c r="BZ530" s="15">
        <v>0</v>
      </c>
      <c r="CA530" s="15">
        <v>0</v>
      </c>
      <c r="CB530" s="15">
        <v>0</v>
      </c>
      <c r="CC530" s="15">
        <v>0</v>
      </c>
      <c r="CD530" s="15">
        <v>0</v>
      </c>
      <c r="CE530" s="15">
        <v>0</v>
      </c>
      <c r="CF530" s="15">
        <v>0</v>
      </c>
      <c r="CG530" s="15">
        <v>0</v>
      </c>
      <c r="CH530" s="15">
        <v>0</v>
      </c>
      <c r="CI530" s="15">
        <v>0</v>
      </c>
      <c r="CJ530" s="15">
        <v>0</v>
      </c>
      <c r="CK530" s="15">
        <v>0</v>
      </c>
      <c r="CL530" s="15">
        <v>0</v>
      </c>
      <c r="CM530" s="15">
        <v>0</v>
      </c>
      <c r="CN530" s="15">
        <v>0</v>
      </c>
      <c r="CO530" s="15">
        <v>0</v>
      </c>
      <c r="CP530" s="15">
        <v>0</v>
      </c>
      <c r="CQ530" s="15">
        <v>0</v>
      </c>
      <c r="CR530" s="15">
        <v>0</v>
      </c>
      <c r="CS530" s="15">
        <v>0</v>
      </c>
      <c r="CT530" s="15">
        <v>0</v>
      </c>
      <c r="CU530" s="15">
        <v>0</v>
      </c>
      <c r="CV530" s="15">
        <v>0</v>
      </c>
      <c r="CW530" s="15">
        <v>0</v>
      </c>
      <c r="CX530" s="15">
        <v>0</v>
      </c>
      <c r="CY530" s="15">
        <v>0</v>
      </c>
      <c r="CZ530" s="15">
        <v>0</v>
      </c>
      <c r="DA530" s="15">
        <v>0</v>
      </c>
      <c r="DB530" s="15">
        <v>0</v>
      </c>
      <c r="DC530" s="15">
        <v>0</v>
      </c>
      <c r="DD530" s="15">
        <v>0</v>
      </c>
      <c r="DE530" s="15">
        <v>0</v>
      </c>
      <c r="DF530" s="15">
        <v>0</v>
      </c>
      <c r="DG530" s="15">
        <v>0</v>
      </c>
      <c r="DH530" s="15">
        <v>0</v>
      </c>
      <c r="DI530" s="15">
        <v>0</v>
      </c>
      <c r="DJ530" s="15">
        <v>0</v>
      </c>
      <c r="DK530" s="15">
        <v>0</v>
      </c>
      <c r="DL530" s="15">
        <v>0</v>
      </c>
      <c r="DM530" s="20" t="s">
        <v>145</v>
      </c>
      <c r="DN530" s="15">
        <v>60</v>
      </c>
      <c r="DO530" s="15">
        <v>150</v>
      </c>
      <c r="DP530" s="15">
        <v>150</v>
      </c>
      <c r="DQ530" s="15">
        <f t="shared" si="373"/>
        <v>360</v>
      </c>
      <c r="DR530" s="20">
        <v>92</v>
      </c>
      <c r="DS530" s="20">
        <f t="shared" si="364"/>
        <v>33120</v>
      </c>
      <c r="DT530" s="23" t="s">
        <v>2009</v>
      </c>
      <c r="DU530" s="15">
        <v>0</v>
      </c>
      <c r="DV530" s="20">
        <f>Table1[[#This Row],[Check 6 Per Student Savings]]*DU530</f>
        <v>0</v>
      </c>
      <c r="DW530" s="15">
        <v>0</v>
      </c>
      <c r="DX530" s="20">
        <f>Table1[[#This Row],[Check 6 Per Student Savings]]*DW530</f>
        <v>0</v>
      </c>
      <c r="DY530" s="15">
        <f>IF(Table1[[#This Row],[Check 6 Status]]="Continued", Table1[[#This Row],[Check 6 Students Spring]], 0)</f>
        <v>150</v>
      </c>
      <c r="DZ530" s="20">
        <f>Table1[[#This Row],[Check 6 Per Student Savings]]*DY530</f>
        <v>13800</v>
      </c>
      <c r="EA530" s="15">
        <f t="shared" si="365"/>
        <v>150</v>
      </c>
      <c r="EB530" s="20">
        <f t="shared" si="366"/>
        <v>13800</v>
      </c>
      <c r="EC530"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150</v>
      </c>
      <c r="ED530"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13800</v>
      </c>
      <c r="EE530" s="30">
        <f>Table1[[#This Row],[Grand Total Savings]]/Table1[[#This Row],[Total Award]]</f>
        <v>0.92</v>
      </c>
      <c r="EF530" s="59"/>
      <c r="EG530" s="20"/>
      <c r="EH530" s="16"/>
      <c r="EJ530" s="20"/>
      <c r="EK530" s="13"/>
      <c r="EL530" s="13"/>
      <c r="EZ530" s="15"/>
      <c r="FA530" s="20"/>
      <c r="FC530" s="15"/>
      <c r="FD530" s="13"/>
      <c r="FE530" s="13"/>
    </row>
    <row r="531" spans="1:161" ht="16.5" thickTop="1" thickBot="1" x14ac:dyDescent="0.3">
      <c r="A531" s="116">
        <v>617</v>
      </c>
      <c r="B531" s="70" t="s">
        <v>2060</v>
      </c>
      <c r="C531" s="23" t="s">
        <v>1999</v>
      </c>
      <c r="D531" s="71" t="s">
        <v>134</v>
      </c>
      <c r="E531" t="s">
        <v>381</v>
      </c>
      <c r="F531" s="7" t="s">
        <v>2063</v>
      </c>
      <c r="G531" s="106" t="s">
        <v>2009</v>
      </c>
      <c r="H531" s="106" t="s">
        <v>2292</v>
      </c>
      <c r="I531" s="119" t="s">
        <v>2293</v>
      </c>
      <c r="J531" s="28"/>
      <c r="K531" s="23" t="s">
        <v>2079</v>
      </c>
      <c r="L531" s="28"/>
      <c r="M531" s="13" t="s">
        <v>1795</v>
      </c>
      <c r="N531" s="13" t="s">
        <v>1795</v>
      </c>
      <c r="O531" s="13" t="s">
        <v>1795</v>
      </c>
      <c r="P531" s="20">
        <v>8541.6</v>
      </c>
      <c r="Q531" s="15">
        <v>120</v>
      </c>
      <c r="R531" s="20">
        <v>71.649999999999991</v>
      </c>
      <c r="S531" s="15">
        <v>0</v>
      </c>
      <c r="T531" s="15">
        <v>72</v>
      </c>
      <c r="U531" s="15">
        <v>48</v>
      </c>
      <c r="V531" s="13" t="s">
        <v>2009</v>
      </c>
      <c r="W531" s="20"/>
      <c r="X531" s="20"/>
      <c r="Y531" s="20"/>
      <c r="Z531" s="20"/>
      <c r="AA531" s="15">
        <v>0</v>
      </c>
      <c r="AB531" s="15">
        <v>0</v>
      </c>
      <c r="AC531" s="15">
        <v>0</v>
      </c>
      <c r="AD531" s="15">
        <v>0</v>
      </c>
      <c r="AE531" s="15">
        <v>0</v>
      </c>
      <c r="AF531" s="15">
        <v>0</v>
      </c>
      <c r="AG531" s="15">
        <v>0</v>
      </c>
      <c r="AH531" s="15">
        <v>0</v>
      </c>
      <c r="AI531" s="15">
        <v>0</v>
      </c>
      <c r="AJ531" s="15">
        <v>0</v>
      </c>
      <c r="AK531" s="15">
        <v>0</v>
      </c>
      <c r="AL531" s="15">
        <v>0</v>
      </c>
      <c r="AM531" s="15">
        <v>0</v>
      </c>
      <c r="AN531" s="15">
        <v>0</v>
      </c>
      <c r="AO531" s="15">
        <v>0</v>
      </c>
      <c r="AP531" s="15">
        <v>0</v>
      </c>
      <c r="AQ531" s="15">
        <v>0</v>
      </c>
      <c r="AR531" s="15">
        <v>0</v>
      </c>
      <c r="AS531" s="15">
        <v>0</v>
      </c>
      <c r="AT531" s="15">
        <v>0</v>
      </c>
      <c r="AU531" s="15">
        <v>0</v>
      </c>
      <c r="AV531" s="15">
        <v>0</v>
      </c>
      <c r="AW531" s="15">
        <v>0</v>
      </c>
      <c r="AX531" s="15">
        <v>0</v>
      </c>
      <c r="AY531" s="15">
        <v>0</v>
      </c>
      <c r="AZ531" s="15">
        <v>0</v>
      </c>
      <c r="BA531" s="15">
        <v>0</v>
      </c>
      <c r="BB531" s="15">
        <v>0</v>
      </c>
      <c r="BC531" s="15">
        <v>0</v>
      </c>
      <c r="BD531" s="15">
        <v>0</v>
      </c>
      <c r="BE531" s="15">
        <v>0</v>
      </c>
      <c r="BF531" s="15">
        <v>0</v>
      </c>
      <c r="BG531" s="15">
        <v>0</v>
      </c>
      <c r="BH531" s="15">
        <v>0</v>
      </c>
      <c r="BI531" s="15">
        <v>0</v>
      </c>
      <c r="BJ531" s="15">
        <v>0</v>
      </c>
      <c r="BK531" s="15">
        <v>0</v>
      </c>
      <c r="BL531" s="15">
        <v>0</v>
      </c>
      <c r="BM531" s="15">
        <v>0</v>
      </c>
      <c r="BN531" s="15">
        <v>0</v>
      </c>
      <c r="BO531" s="15">
        <v>0</v>
      </c>
      <c r="BP531" s="15">
        <v>0</v>
      </c>
      <c r="BQ531" s="15">
        <v>0</v>
      </c>
      <c r="BR531" s="15">
        <v>0</v>
      </c>
      <c r="BS531" s="15">
        <v>0</v>
      </c>
      <c r="BT531" s="15">
        <v>0</v>
      </c>
      <c r="BU531" s="15">
        <v>0</v>
      </c>
      <c r="BV531" s="15">
        <v>0</v>
      </c>
      <c r="BW531" s="15">
        <v>0</v>
      </c>
      <c r="BX531" s="15">
        <v>0</v>
      </c>
      <c r="BY531" s="15">
        <v>0</v>
      </c>
      <c r="BZ531" s="15">
        <v>0</v>
      </c>
      <c r="CA531" s="15">
        <v>0</v>
      </c>
      <c r="CB531" s="15">
        <v>0</v>
      </c>
      <c r="CC531" s="15">
        <v>0</v>
      </c>
      <c r="CD531" s="15">
        <v>0</v>
      </c>
      <c r="CE531" s="15">
        <v>0</v>
      </c>
      <c r="CF531" s="15">
        <v>0</v>
      </c>
      <c r="CG531" s="15">
        <v>0</v>
      </c>
      <c r="CH531" s="15">
        <v>0</v>
      </c>
      <c r="CI531" s="15">
        <v>0</v>
      </c>
      <c r="CJ531" s="15">
        <v>0</v>
      </c>
      <c r="CK531" s="15">
        <v>0</v>
      </c>
      <c r="CL531" s="15">
        <v>0</v>
      </c>
      <c r="CM531" s="15">
        <v>0</v>
      </c>
      <c r="CN531" s="15">
        <v>0</v>
      </c>
      <c r="CO531" s="15">
        <v>0</v>
      </c>
      <c r="CP531" s="15">
        <v>0</v>
      </c>
      <c r="CQ531" s="15">
        <v>0</v>
      </c>
      <c r="CR531" s="15">
        <v>0</v>
      </c>
      <c r="CS531" s="15">
        <v>0</v>
      </c>
      <c r="CT531" s="15">
        <v>0</v>
      </c>
      <c r="CU531" s="15">
        <v>0</v>
      </c>
      <c r="CV531" s="15">
        <v>0</v>
      </c>
      <c r="CW531" s="15">
        <v>0</v>
      </c>
      <c r="CX531" s="15">
        <v>0</v>
      </c>
      <c r="CY531" s="15">
        <v>0</v>
      </c>
      <c r="CZ531" s="15">
        <v>0</v>
      </c>
      <c r="DA531" s="15">
        <v>0</v>
      </c>
      <c r="DB531" s="15">
        <v>0</v>
      </c>
      <c r="DC531" s="15">
        <v>0</v>
      </c>
      <c r="DD531" s="15">
        <v>0</v>
      </c>
      <c r="DE531" s="15">
        <v>0</v>
      </c>
      <c r="DF531" s="15">
        <v>0</v>
      </c>
      <c r="DG531" s="15">
        <v>0</v>
      </c>
      <c r="DH531" s="15">
        <v>0</v>
      </c>
      <c r="DI531" s="15">
        <v>0</v>
      </c>
      <c r="DJ531" s="15">
        <v>0</v>
      </c>
      <c r="DK531" s="15">
        <v>0</v>
      </c>
      <c r="DL531" s="15">
        <v>0</v>
      </c>
      <c r="DM531" s="20" t="s">
        <v>145</v>
      </c>
      <c r="DN531" s="15">
        <v>0</v>
      </c>
      <c r="DO531" s="15">
        <v>72</v>
      </c>
      <c r="DP531" s="15">
        <v>48</v>
      </c>
      <c r="DQ531" s="15">
        <f t="shared" si="373"/>
        <v>120</v>
      </c>
      <c r="DR531" s="20">
        <v>71.649999999999991</v>
      </c>
      <c r="DS531" s="20">
        <f t="shared" si="364"/>
        <v>8597.9999999999982</v>
      </c>
      <c r="DT531" s="23" t="s">
        <v>2009</v>
      </c>
      <c r="DU531" s="15">
        <v>0</v>
      </c>
      <c r="DV531" s="20">
        <f>Table1[[#This Row],[Check 6 Per Student Savings]]*DU531</f>
        <v>0</v>
      </c>
      <c r="DW531" s="15">
        <v>0</v>
      </c>
      <c r="DX531" s="20">
        <f>Table1[[#This Row],[Check 6 Per Student Savings]]*DW531</f>
        <v>0</v>
      </c>
      <c r="DY531" s="15">
        <f>IF(Table1[[#This Row],[Check 6 Status]]="Continued", Table1[[#This Row],[Check 6 Students Spring]], 0)</f>
        <v>48</v>
      </c>
      <c r="DZ531" s="20">
        <f>Table1[[#This Row],[Check 6 Per Student Savings]]*DY531</f>
        <v>3439.2</v>
      </c>
      <c r="EA531" s="15">
        <f t="shared" si="365"/>
        <v>48</v>
      </c>
      <c r="EB531" s="20">
        <f t="shared" si="366"/>
        <v>3439.2</v>
      </c>
      <c r="EC531"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48</v>
      </c>
      <c r="ED531"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3439.2</v>
      </c>
      <c r="EE531" s="30">
        <f>Table1[[#This Row],[Grand Total Savings]]/Table1[[#This Row],[Total Award]]</f>
        <v>0.11463999999999999</v>
      </c>
      <c r="EF531" s="59"/>
      <c r="EG531" s="20"/>
      <c r="EH531" s="16"/>
      <c r="EJ531" s="20"/>
      <c r="EK531" s="13"/>
      <c r="EL531" s="13"/>
      <c r="EZ531" s="15"/>
      <c r="FA531" s="20"/>
      <c r="FC531" s="15"/>
      <c r="FD531" s="13"/>
      <c r="FE531" s="13"/>
    </row>
    <row r="532" spans="1:161" ht="16.5" thickTop="1" thickBot="1" x14ac:dyDescent="0.3">
      <c r="A532" s="116">
        <v>618</v>
      </c>
      <c r="B532" s="70" t="s">
        <v>2060</v>
      </c>
      <c r="C532" s="23" t="s">
        <v>1999</v>
      </c>
      <c r="D532" s="71" t="s">
        <v>134</v>
      </c>
      <c r="E532" t="s">
        <v>219</v>
      </c>
      <c r="F532" s="7" t="s">
        <v>2080</v>
      </c>
      <c r="G532" s="106" t="s">
        <v>2009</v>
      </c>
      <c r="H532" s="106" t="s">
        <v>2081</v>
      </c>
      <c r="I532" s="106" t="s">
        <v>2082</v>
      </c>
      <c r="J532" s="28"/>
      <c r="K532" s="23" t="s">
        <v>2083</v>
      </c>
      <c r="L532" s="28"/>
      <c r="M532" s="13" t="s">
        <v>1795</v>
      </c>
      <c r="N532" s="13" t="s">
        <v>1795</v>
      </c>
      <c r="O532" s="13" t="s">
        <v>1795</v>
      </c>
      <c r="P532" s="20">
        <v>34485</v>
      </c>
      <c r="Q532" s="15">
        <v>844</v>
      </c>
      <c r="R532" s="20">
        <v>75.849999999999994</v>
      </c>
      <c r="S532" s="15">
        <v>45</v>
      </c>
      <c r="T532" s="15">
        <v>342</v>
      </c>
      <c r="U532" s="15">
        <v>457</v>
      </c>
      <c r="V532" s="13" t="s">
        <v>2009</v>
      </c>
      <c r="W532" s="20"/>
      <c r="X532" s="20"/>
      <c r="Y532" s="20"/>
      <c r="Z532" s="20"/>
      <c r="AA532" s="15">
        <v>0</v>
      </c>
      <c r="AB532" s="15">
        <v>0</v>
      </c>
      <c r="AC532" s="15">
        <v>0</v>
      </c>
      <c r="AD532" s="15">
        <v>0</v>
      </c>
      <c r="AE532" s="15">
        <v>0</v>
      </c>
      <c r="AF532" s="15">
        <v>0</v>
      </c>
      <c r="AG532" s="15">
        <v>0</v>
      </c>
      <c r="AH532" s="15">
        <v>0</v>
      </c>
      <c r="AI532" s="15">
        <v>0</v>
      </c>
      <c r="AJ532" s="15">
        <v>0</v>
      </c>
      <c r="AK532" s="15">
        <v>0</v>
      </c>
      <c r="AL532" s="15">
        <v>0</v>
      </c>
      <c r="AM532" s="15">
        <v>0</v>
      </c>
      <c r="AN532" s="15">
        <v>0</v>
      </c>
      <c r="AO532" s="15">
        <v>0</v>
      </c>
      <c r="AP532" s="15">
        <v>0</v>
      </c>
      <c r="AQ532" s="15">
        <v>0</v>
      </c>
      <c r="AR532" s="15">
        <v>0</v>
      </c>
      <c r="AS532" s="15">
        <v>0</v>
      </c>
      <c r="AT532" s="15">
        <v>0</v>
      </c>
      <c r="AU532" s="15">
        <v>0</v>
      </c>
      <c r="AV532" s="15">
        <v>0</v>
      </c>
      <c r="AW532" s="15">
        <v>0</v>
      </c>
      <c r="AX532" s="15">
        <v>0</v>
      </c>
      <c r="AY532" s="15">
        <v>0</v>
      </c>
      <c r="AZ532" s="15">
        <v>0</v>
      </c>
      <c r="BA532" s="15">
        <v>0</v>
      </c>
      <c r="BB532" s="15">
        <v>0</v>
      </c>
      <c r="BC532" s="15">
        <v>0</v>
      </c>
      <c r="BD532" s="15">
        <v>0</v>
      </c>
      <c r="BE532" s="15">
        <v>0</v>
      </c>
      <c r="BF532" s="15">
        <v>0</v>
      </c>
      <c r="BG532" s="15">
        <v>0</v>
      </c>
      <c r="BH532" s="15">
        <v>0</v>
      </c>
      <c r="BI532" s="15">
        <v>0</v>
      </c>
      <c r="BJ532" s="15">
        <v>0</v>
      </c>
      <c r="BK532" s="15">
        <v>0</v>
      </c>
      <c r="BL532" s="15">
        <v>0</v>
      </c>
      <c r="BM532" s="15">
        <v>0</v>
      </c>
      <c r="BN532" s="15">
        <v>0</v>
      </c>
      <c r="BO532" s="15">
        <v>0</v>
      </c>
      <c r="BP532" s="15">
        <v>0</v>
      </c>
      <c r="BQ532" s="15">
        <v>0</v>
      </c>
      <c r="BR532" s="15">
        <v>0</v>
      </c>
      <c r="BS532" s="15">
        <v>0</v>
      </c>
      <c r="BT532" s="15">
        <v>0</v>
      </c>
      <c r="BU532" s="15">
        <v>0</v>
      </c>
      <c r="BV532" s="15">
        <v>0</v>
      </c>
      <c r="BW532" s="15">
        <v>0</v>
      </c>
      <c r="BX532" s="15">
        <v>0</v>
      </c>
      <c r="BY532" s="15">
        <v>0</v>
      </c>
      <c r="BZ532" s="15">
        <v>0</v>
      </c>
      <c r="CA532" s="15">
        <v>0</v>
      </c>
      <c r="CB532" s="15">
        <v>0</v>
      </c>
      <c r="CC532" s="15">
        <v>0</v>
      </c>
      <c r="CD532" s="15">
        <v>0</v>
      </c>
      <c r="CE532" s="15">
        <v>0</v>
      </c>
      <c r="CF532" s="15">
        <v>0</v>
      </c>
      <c r="CG532" s="15">
        <v>0</v>
      </c>
      <c r="CH532" s="15">
        <v>0</v>
      </c>
      <c r="CI532" s="15">
        <v>0</v>
      </c>
      <c r="CJ532" s="15">
        <v>0</v>
      </c>
      <c r="CK532" s="15">
        <v>0</v>
      </c>
      <c r="CL532" s="15">
        <v>0</v>
      </c>
      <c r="CM532" s="15">
        <v>0</v>
      </c>
      <c r="CN532" s="15">
        <v>0</v>
      </c>
      <c r="CO532" s="15">
        <v>0</v>
      </c>
      <c r="CP532" s="15">
        <v>0</v>
      </c>
      <c r="CQ532" s="15">
        <v>0</v>
      </c>
      <c r="CR532" s="15">
        <v>0</v>
      </c>
      <c r="CS532" s="15">
        <v>0</v>
      </c>
      <c r="CT532" s="15">
        <v>0</v>
      </c>
      <c r="CU532" s="15">
        <v>0</v>
      </c>
      <c r="CV532" s="15">
        <v>0</v>
      </c>
      <c r="CW532" s="15">
        <v>0</v>
      </c>
      <c r="CX532" s="15">
        <v>0</v>
      </c>
      <c r="CY532" s="15">
        <v>0</v>
      </c>
      <c r="CZ532" s="15">
        <v>0</v>
      </c>
      <c r="DA532" s="15">
        <v>0</v>
      </c>
      <c r="DB532" s="15">
        <v>0</v>
      </c>
      <c r="DC532" s="15">
        <v>0</v>
      </c>
      <c r="DD532" s="15">
        <v>0</v>
      </c>
      <c r="DE532" s="15">
        <v>0</v>
      </c>
      <c r="DF532" s="15">
        <v>0</v>
      </c>
      <c r="DG532" s="15">
        <v>0</v>
      </c>
      <c r="DH532" s="15">
        <v>0</v>
      </c>
      <c r="DI532" s="15">
        <v>0</v>
      </c>
      <c r="DJ532" s="15">
        <v>0</v>
      </c>
      <c r="DK532" s="15">
        <v>0</v>
      </c>
      <c r="DL532" s="15">
        <v>0</v>
      </c>
      <c r="DM532" s="20" t="s">
        <v>145</v>
      </c>
      <c r="DN532" s="15">
        <v>45</v>
      </c>
      <c r="DO532" s="15">
        <v>342</v>
      </c>
      <c r="DP532" s="15">
        <v>457</v>
      </c>
      <c r="DQ532" s="15">
        <f t="shared" si="373"/>
        <v>844</v>
      </c>
      <c r="DR532" s="20">
        <v>75.849999999999994</v>
      </c>
      <c r="DS532" s="20">
        <f t="shared" si="364"/>
        <v>64017.399999999994</v>
      </c>
      <c r="DT532" s="23" t="s">
        <v>2009</v>
      </c>
      <c r="DU532" s="15">
        <v>0</v>
      </c>
      <c r="DV532" s="20">
        <f>Table1[[#This Row],[Check 6 Per Student Savings]]*DU532</f>
        <v>0</v>
      </c>
      <c r="DW532" s="15">
        <v>0</v>
      </c>
      <c r="DX532" s="20">
        <f>Table1[[#This Row],[Check 6 Per Student Savings]]*DW532</f>
        <v>0</v>
      </c>
      <c r="DY532" s="15">
        <f>IF(Table1[[#This Row],[Check 6 Status]]="Continued", Table1[[#This Row],[Check 6 Students Spring]], 0)</f>
        <v>457</v>
      </c>
      <c r="DZ532" s="20">
        <f>Table1[[#This Row],[Check 6 Per Student Savings]]*DY532</f>
        <v>34663.449999999997</v>
      </c>
      <c r="EA532" s="15">
        <f t="shared" si="365"/>
        <v>457</v>
      </c>
      <c r="EB532" s="20">
        <f t="shared" si="366"/>
        <v>34663.449999999997</v>
      </c>
      <c r="EC532"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457</v>
      </c>
      <c r="ED532"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34663.449999999997</v>
      </c>
      <c r="EE532" s="30">
        <f>Table1[[#This Row],[Grand Total Savings]]/Table1[[#This Row],[Total Award]]</f>
        <v>2.4360272672968128</v>
      </c>
      <c r="EF532" s="59"/>
      <c r="EG532" s="20"/>
      <c r="EH532" s="16"/>
      <c r="EJ532" s="20"/>
      <c r="EK532" s="13"/>
      <c r="EL532" s="13"/>
      <c r="EZ532" s="15"/>
      <c r="FA532" s="20"/>
      <c r="FC532" s="15"/>
      <c r="FD532" s="13"/>
      <c r="FE532" s="13"/>
    </row>
    <row r="533" spans="1:161" ht="16.5" thickTop="1" thickBot="1" x14ac:dyDescent="0.3">
      <c r="A533" s="116">
        <v>619</v>
      </c>
      <c r="B533" s="70" t="s">
        <v>2060</v>
      </c>
      <c r="C533" s="23" t="s">
        <v>1999</v>
      </c>
      <c r="D533" s="71" t="s">
        <v>134</v>
      </c>
      <c r="E533" t="s">
        <v>219</v>
      </c>
      <c r="F533" s="7" t="s">
        <v>2084</v>
      </c>
      <c r="G533" s="106" t="s">
        <v>2009</v>
      </c>
      <c r="H533" s="106" t="s">
        <v>2085</v>
      </c>
      <c r="I533" s="106" t="s">
        <v>2086</v>
      </c>
      <c r="J533" s="28"/>
      <c r="K533" s="23" t="s">
        <v>2087</v>
      </c>
      <c r="L533" s="28"/>
      <c r="M533" s="13" t="s">
        <v>1795</v>
      </c>
      <c r="N533" s="13" t="s">
        <v>1795</v>
      </c>
      <c r="O533" s="13" t="s">
        <v>1795</v>
      </c>
      <c r="P533" s="20">
        <v>6615.0000000000009</v>
      </c>
      <c r="Q533" s="15">
        <v>100</v>
      </c>
      <c r="R533" s="131">
        <v>66.150000000000006</v>
      </c>
      <c r="S533" s="15">
        <v>0</v>
      </c>
      <c r="T533" s="15">
        <v>60</v>
      </c>
      <c r="U533" s="15">
        <v>40</v>
      </c>
      <c r="V533" s="13" t="s">
        <v>2009</v>
      </c>
      <c r="W533" s="20"/>
      <c r="X533" s="20"/>
      <c r="Y533" s="20"/>
      <c r="Z533" s="20"/>
      <c r="AA533" s="15">
        <v>0</v>
      </c>
      <c r="AB533" s="15">
        <v>0</v>
      </c>
      <c r="AC533" s="15">
        <v>0</v>
      </c>
      <c r="AD533" s="15">
        <v>0</v>
      </c>
      <c r="AE533" s="15">
        <v>0</v>
      </c>
      <c r="AF533" s="15">
        <v>0</v>
      </c>
      <c r="AG533" s="15">
        <v>0</v>
      </c>
      <c r="AH533" s="15">
        <v>0</v>
      </c>
      <c r="AI533" s="15">
        <v>0</v>
      </c>
      <c r="AJ533" s="15">
        <v>0</v>
      </c>
      <c r="AK533" s="15">
        <v>0</v>
      </c>
      <c r="AL533" s="15">
        <v>0</v>
      </c>
      <c r="AM533" s="15">
        <v>0</v>
      </c>
      <c r="AN533" s="15">
        <v>0</v>
      </c>
      <c r="AO533" s="15">
        <v>0</v>
      </c>
      <c r="AP533" s="15">
        <v>0</v>
      </c>
      <c r="AQ533" s="15">
        <v>0</v>
      </c>
      <c r="AR533" s="15">
        <v>0</v>
      </c>
      <c r="AS533" s="15">
        <v>0</v>
      </c>
      <c r="AT533" s="15">
        <v>0</v>
      </c>
      <c r="AU533" s="15">
        <v>0</v>
      </c>
      <c r="AV533" s="15">
        <v>0</v>
      </c>
      <c r="AW533" s="15">
        <v>0</v>
      </c>
      <c r="AX533" s="15">
        <v>0</v>
      </c>
      <c r="AY533" s="15">
        <v>0</v>
      </c>
      <c r="AZ533" s="15">
        <v>0</v>
      </c>
      <c r="BA533" s="15">
        <v>0</v>
      </c>
      <c r="BB533" s="15">
        <v>0</v>
      </c>
      <c r="BC533" s="15">
        <v>0</v>
      </c>
      <c r="BD533" s="15">
        <v>0</v>
      </c>
      <c r="BE533" s="15">
        <v>0</v>
      </c>
      <c r="BF533" s="15">
        <v>0</v>
      </c>
      <c r="BG533" s="15">
        <v>0</v>
      </c>
      <c r="BH533" s="15">
        <v>0</v>
      </c>
      <c r="BI533" s="15">
        <v>0</v>
      </c>
      <c r="BJ533" s="15">
        <v>0</v>
      </c>
      <c r="BK533" s="15">
        <v>0</v>
      </c>
      <c r="BL533" s="15">
        <v>0</v>
      </c>
      <c r="BM533" s="15">
        <v>0</v>
      </c>
      <c r="BN533" s="15">
        <v>0</v>
      </c>
      <c r="BO533" s="15">
        <v>0</v>
      </c>
      <c r="BP533" s="15">
        <v>0</v>
      </c>
      <c r="BQ533" s="15">
        <v>0</v>
      </c>
      <c r="BR533" s="15">
        <v>0</v>
      </c>
      <c r="BS533" s="15">
        <v>0</v>
      </c>
      <c r="BT533" s="15">
        <v>0</v>
      </c>
      <c r="BU533" s="15">
        <v>0</v>
      </c>
      <c r="BV533" s="15">
        <v>0</v>
      </c>
      <c r="BW533" s="15">
        <v>0</v>
      </c>
      <c r="BX533" s="15">
        <v>0</v>
      </c>
      <c r="BY533" s="15">
        <v>0</v>
      </c>
      <c r="BZ533" s="15">
        <v>0</v>
      </c>
      <c r="CA533" s="15">
        <v>0</v>
      </c>
      <c r="CB533" s="15">
        <v>0</v>
      </c>
      <c r="CC533" s="15">
        <v>0</v>
      </c>
      <c r="CD533" s="15">
        <v>0</v>
      </c>
      <c r="CE533" s="15">
        <v>0</v>
      </c>
      <c r="CF533" s="15">
        <v>0</v>
      </c>
      <c r="CG533" s="15">
        <v>0</v>
      </c>
      <c r="CH533" s="15">
        <v>0</v>
      </c>
      <c r="CI533" s="15">
        <v>0</v>
      </c>
      <c r="CJ533" s="15">
        <v>0</v>
      </c>
      <c r="CK533" s="15">
        <v>0</v>
      </c>
      <c r="CL533" s="15">
        <v>0</v>
      </c>
      <c r="CM533" s="15">
        <v>0</v>
      </c>
      <c r="CN533" s="15">
        <v>0</v>
      </c>
      <c r="CO533" s="15">
        <v>0</v>
      </c>
      <c r="CP533" s="15">
        <v>0</v>
      </c>
      <c r="CQ533" s="15">
        <v>0</v>
      </c>
      <c r="CR533" s="15">
        <v>0</v>
      </c>
      <c r="CS533" s="15">
        <v>0</v>
      </c>
      <c r="CT533" s="15">
        <v>0</v>
      </c>
      <c r="CU533" s="15">
        <v>0</v>
      </c>
      <c r="CV533" s="15">
        <v>0</v>
      </c>
      <c r="CW533" s="15">
        <v>0</v>
      </c>
      <c r="CX533" s="15">
        <v>0</v>
      </c>
      <c r="CY533" s="15">
        <v>0</v>
      </c>
      <c r="CZ533" s="15">
        <v>0</v>
      </c>
      <c r="DA533" s="15">
        <v>0</v>
      </c>
      <c r="DB533" s="15">
        <v>0</v>
      </c>
      <c r="DC533" s="15">
        <v>0</v>
      </c>
      <c r="DD533" s="15">
        <v>0</v>
      </c>
      <c r="DE533" s="15">
        <v>0</v>
      </c>
      <c r="DF533" s="15">
        <v>0</v>
      </c>
      <c r="DG533" s="15">
        <v>0</v>
      </c>
      <c r="DH533" s="15">
        <v>0</v>
      </c>
      <c r="DI533" s="15">
        <v>0</v>
      </c>
      <c r="DJ533" s="15">
        <v>0</v>
      </c>
      <c r="DK533" s="15">
        <v>0</v>
      </c>
      <c r="DL533" s="15">
        <v>0</v>
      </c>
      <c r="DM533" s="20" t="s">
        <v>145</v>
      </c>
      <c r="DN533" s="15">
        <v>0</v>
      </c>
      <c r="DO533" s="15">
        <v>60</v>
      </c>
      <c r="DP533" s="15">
        <v>40</v>
      </c>
      <c r="DQ533" s="15">
        <f t="shared" si="373"/>
        <v>100</v>
      </c>
      <c r="DR533" s="20">
        <v>66.150000000000006</v>
      </c>
      <c r="DS533" s="20">
        <f t="shared" si="364"/>
        <v>6615.0000000000009</v>
      </c>
      <c r="DT533" s="23" t="s">
        <v>2009</v>
      </c>
      <c r="DU533" s="15">
        <v>0</v>
      </c>
      <c r="DV533" s="20">
        <f>Table1[[#This Row],[Check 6 Per Student Savings]]*DU533</f>
        <v>0</v>
      </c>
      <c r="DW533" s="15">
        <v>0</v>
      </c>
      <c r="DX533" s="20">
        <f>Table1[[#This Row],[Check 6 Per Student Savings]]*DW533</f>
        <v>0</v>
      </c>
      <c r="DY533" s="15">
        <f>IF(Table1[[#This Row],[Check 6 Status]]="Continued", Table1[[#This Row],[Check 6 Students Spring]], 0)</f>
        <v>40</v>
      </c>
      <c r="DZ533" s="20">
        <f>Table1[[#This Row],[Check 6 Per Student Savings]]*DY533</f>
        <v>2646</v>
      </c>
      <c r="EA533" s="15">
        <f t="shared" si="365"/>
        <v>40</v>
      </c>
      <c r="EB533" s="20">
        <f t="shared" si="366"/>
        <v>2646</v>
      </c>
      <c r="EC533"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40</v>
      </c>
      <c r="ED533"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2646</v>
      </c>
      <c r="EE533" s="30">
        <f>Table1[[#This Row],[Grand Total Savings]]/Table1[[#This Row],[Total Award]]</f>
        <v>0.14164882226980727</v>
      </c>
      <c r="EF533" s="59"/>
      <c r="EG533" s="20"/>
      <c r="EH533" s="16"/>
      <c r="EJ533" s="20"/>
      <c r="EK533" s="13"/>
      <c r="EL533" s="13"/>
      <c r="EZ533" s="15"/>
      <c r="FA533" s="20"/>
      <c r="FC533" s="15"/>
      <c r="FD533" s="13"/>
      <c r="FE533" s="13"/>
    </row>
    <row r="534" spans="1:161" ht="16.5" thickTop="1" thickBot="1" x14ac:dyDescent="0.3">
      <c r="A534" s="116">
        <v>620</v>
      </c>
      <c r="B534" s="70" t="s">
        <v>2060</v>
      </c>
      <c r="C534" s="23" t="s">
        <v>1999</v>
      </c>
      <c r="D534" s="71" t="s">
        <v>134</v>
      </c>
      <c r="E534" t="s">
        <v>256</v>
      </c>
      <c r="F534" s="7" t="s">
        <v>2088</v>
      </c>
      <c r="G534" s="106" t="s">
        <v>2009</v>
      </c>
      <c r="H534" s="106" t="s">
        <v>2089</v>
      </c>
      <c r="I534" s="106" t="s">
        <v>2090</v>
      </c>
      <c r="J534" s="28"/>
      <c r="K534" s="23" t="s">
        <v>2091</v>
      </c>
      <c r="L534" s="28"/>
      <c r="M534" s="13" t="s">
        <v>1795</v>
      </c>
      <c r="N534" s="13" t="s">
        <v>1795</v>
      </c>
      <c r="O534" s="13" t="s">
        <v>1795</v>
      </c>
      <c r="P534" s="20">
        <v>16740</v>
      </c>
      <c r="Q534" s="15">
        <v>120</v>
      </c>
      <c r="R534" s="20">
        <v>139.5</v>
      </c>
      <c r="S534" s="15">
        <v>40</v>
      </c>
      <c r="T534" s="15">
        <v>40</v>
      </c>
      <c r="U534" s="15">
        <v>40</v>
      </c>
      <c r="V534" s="13" t="s">
        <v>2009</v>
      </c>
      <c r="W534" s="20"/>
      <c r="X534" s="20"/>
      <c r="Y534" s="20"/>
      <c r="Z534" s="20"/>
      <c r="AA534" s="15">
        <v>0</v>
      </c>
      <c r="AB534" s="15">
        <v>0</v>
      </c>
      <c r="AC534" s="15">
        <v>0</v>
      </c>
      <c r="AD534" s="15">
        <v>0</v>
      </c>
      <c r="AE534" s="15">
        <v>0</v>
      </c>
      <c r="AF534" s="15">
        <v>0</v>
      </c>
      <c r="AG534" s="15">
        <v>0</v>
      </c>
      <c r="AH534" s="15">
        <v>0</v>
      </c>
      <c r="AI534" s="15">
        <v>0</v>
      </c>
      <c r="AJ534" s="15">
        <v>0</v>
      </c>
      <c r="AK534" s="15">
        <v>0</v>
      </c>
      <c r="AL534" s="15">
        <v>0</v>
      </c>
      <c r="AM534" s="15">
        <v>0</v>
      </c>
      <c r="AN534" s="15">
        <v>0</v>
      </c>
      <c r="AO534" s="15">
        <v>0</v>
      </c>
      <c r="AP534" s="15">
        <v>0</v>
      </c>
      <c r="AQ534" s="15">
        <v>0</v>
      </c>
      <c r="AR534" s="15">
        <v>0</v>
      </c>
      <c r="AS534" s="15">
        <v>0</v>
      </c>
      <c r="AT534" s="15">
        <v>0</v>
      </c>
      <c r="AU534" s="15">
        <v>0</v>
      </c>
      <c r="AV534" s="15">
        <v>0</v>
      </c>
      <c r="AW534" s="15">
        <v>0</v>
      </c>
      <c r="AX534" s="15">
        <v>0</v>
      </c>
      <c r="AY534" s="15">
        <v>0</v>
      </c>
      <c r="AZ534" s="15">
        <v>0</v>
      </c>
      <c r="BA534" s="15">
        <v>0</v>
      </c>
      <c r="BB534" s="15">
        <v>0</v>
      </c>
      <c r="BC534" s="15">
        <v>0</v>
      </c>
      <c r="BD534" s="15">
        <v>0</v>
      </c>
      <c r="BE534" s="15">
        <v>0</v>
      </c>
      <c r="BF534" s="15">
        <v>0</v>
      </c>
      <c r="BG534" s="15">
        <v>0</v>
      </c>
      <c r="BH534" s="15">
        <v>0</v>
      </c>
      <c r="BI534" s="15">
        <v>0</v>
      </c>
      <c r="BJ534" s="15">
        <v>0</v>
      </c>
      <c r="BK534" s="15">
        <v>0</v>
      </c>
      <c r="BL534" s="15">
        <v>0</v>
      </c>
      <c r="BM534" s="15">
        <v>0</v>
      </c>
      <c r="BN534" s="15">
        <v>0</v>
      </c>
      <c r="BO534" s="15">
        <v>0</v>
      </c>
      <c r="BP534" s="15">
        <v>0</v>
      </c>
      <c r="BQ534" s="15">
        <v>0</v>
      </c>
      <c r="BR534" s="15">
        <v>0</v>
      </c>
      <c r="BS534" s="15">
        <v>0</v>
      </c>
      <c r="BT534" s="15">
        <v>0</v>
      </c>
      <c r="BU534" s="15">
        <v>0</v>
      </c>
      <c r="BV534" s="15">
        <v>0</v>
      </c>
      <c r="BW534" s="15">
        <v>0</v>
      </c>
      <c r="BX534" s="15">
        <v>0</v>
      </c>
      <c r="BY534" s="15">
        <v>0</v>
      </c>
      <c r="BZ534" s="15">
        <v>0</v>
      </c>
      <c r="CA534" s="15">
        <v>0</v>
      </c>
      <c r="CB534" s="15">
        <v>0</v>
      </c>
      <c r="CC534" s="15">
        <v>0</v>
      </c>
      <c r="CD534" s="15">
        <v>0</v>
      </c>
      <c r="CE534" s="15">
        <v>0</v>
      </c>
      <c r="CF534" s="15">
        <v>0</v>
      </c>
      <c r="CG534" s="15">
        <v>0</v>
      </c>
      <c r="CH534" s="15">
        <v>0</v>
      </c>
      <c r="CI534" s="15">
        <v>0</v>
      </c>
      <c r="CJ534" s="15">
        <v>0</v>
      </c>
      <c r="CK534" s="15">
        <v>0</v>
      </c>
      <c r="CL534" s="15">
        <v>0</v>
      </c>
      <c r="CM534" s="15">
        <v>0</v>
      </c>
      <c r="CN534" s="15">
        <v>0</v>
      </c>
      <c r="CO534" s="15">
        <v>0</v>
      </c>
      <c r="CP534" s="15">
        <v>0</v>
      </c>
      <c r="CQ534" s="15">
        <v>0</v>
      </c>
      <c r="CR534" s="15">
        <v>0</v>
      </c>
      <c r="CS534" s="15">
        <v>0</v>
      </c>
      <c r="CT534" s="15">
        <v>0</v>
      </c>
      <c r="CU534" s="15">
        <v>0</v>
      </c>
      <c r="CV534" s="15">
        <v>0</v>
      </c>
      <c r="CW534" s="15">
        <v>0</v>
      </c>
      <c r="CX534" s="15">
        <v>0</v>
      </c>
      <c r="CY534" s="15">
        <v>0</v>
      </c>
      <c r="CZ534" s="15">
        <v>0</v>
      </c>
      <c r="DA534" s="15">
        <v>0</v>
      </c>
      <c r="DB534" s="15">
        <v>0</v>
      </c>
      <c r="DC534" s="15">
        <v>0</v>
      </c>
      <c r="DD534" s="15">
        <v>0</v>
      </c>
      <c r="DE534" s="15">
        <v>0</v>
      </c>
      <c r="DF534" s="15">
        <v>0</v>
      </c>
      <c r="DG534" s="15">
        <v>0</v>
      </c>
      <c r="DH534" s="15">
        <v>0</v>
      </c>
      <c r="DI534" s="15">
        <v>0</v>
      </c>
      <c r="DJ534" s="15">
        <v>0</v>
      </c>
      <c r="DK534" s="15">
        <v>0</v>
      </c>
      <c r="DL534" s="15">
        <v>0</v>
      </c>
      <c r="DM534" s="20" t="s">
        <v>145</v>
      </c>
      <c r="DN534" s="15">
        <v>40</v>
      </c>
      <c r="DO534" s="15">
        <v>40</v>
      </c>
      <c r="DP534" s="15">
        <v>40</v>
      </c>
      <c r="DQ534" s="15">
        <f t="shared" si="373"/>
        <v>120</v>
      </c>
      <c r="DR534" s="20">
        <v>139.5</v>
      </c>
      <c r="DS534" s="20">
        <f t="shared" si="364"/>
        <v>16740</v>
      </c>
      <c r="DT534" s="23" t="s">
        <v>2009</v>
      </c>
      <c r="DU534" s="15">
        <v>0</v>
      </c>
      <c r="DV534" s="20">
        <f>Table1[[#This Row],[Check 6 Per Student Savings]]*DU534</f>
        <v>0</v>
      </c>
      <c r="DW534" s="15">
        <v>0</v>
      </c>
      <c r="DX534" s="20">
        <f>Table1[[#This Row],[Check 6 Per Student Savings]]*DW534</f>
        <v>0</v>
      </c>
      <c r="DY534" s="15">
        <f>IF(Table1[[#This Row],[Check 6 Status]]="Continued", Table1[[#This Row],[Check 6 Students Spring]], 0)</f>
        <v>40</v>
      </c>
      <c r="DZ534" s="20">
        <f>Table1[[#This Row],[Check 6 Per Student Savings]]*DY534</f>
        <v>5580</v>
      </c>
      <c r="EA534" s="15">
        <f t="shared" si="365"/>
        <v>40</v>
      </c>
      <c r="EB534" s="20">
        <f t="shared" si="366"/>
        <v>5580</v>
      </c>
      <c r="EC534"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40</v>
      </c>
      <c r="ED534"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5580</v>
      </c>
      <c r="EE534" s="30">
        <f>Table1[[#This Row],[Grand Total Savings]]/Table1[[#This Row],[Total Award]]</f>
        <v>1.1160000000000001</v>
      </c>
      <c r="EF534" s="59"/>
      <c r="EG534" s="20"/>
      <c r="EH534" s="16"/>
      <c r="EJ534" s="20"/>
      <c r="EK534" s="13"/>
      <c r="EL534" s="13"/>
      <c r="EZ534" s="15"/>
      <c r="FA534" s="20"/>
      <c r="FC534" s="15"/>
      <c r="FD534" s="13"/>
      <c r="FE534" s="13"/>
    </row>
    <row r="535" spans="1:161" ht="16.5" thickTop="1" thickBot="1" x14ac:dyDescent="0.3">
      <c r="A535" s="116">
        <v>621</v>
      </c>
      <c r="B535" s="70" t="s">
        <v>2060</v>
      </c>
      <c r="C535" s="23" t="s">
        <v>1999</v>
      </c>
      <c r="D535" s="71" t="s">
        <v>134</v>
      </c>
      <c r="E535" t="s">
        <v>147</v>
      </c>
      <c r="F535" s="7" t="s">
        <v>2092</v>
      </c>
      <c r="G535" s="106" t="s">
        <v>1695</v>
      </c>
      <c r="H535" s="106" t="s">
        <v>2093</v>
      </c>
      <c r="I535" s="106" t="s">
        <v>473</v>
      </c>
      <c r="J535" s="28"/>
      <c r="K535" s="23" t="s">
        <v>328</v>
      </c>
      <c r="L535" s="28"/>
      <c r="M535" s="13" t="s">
        <v>1795</v>
      </c>
      <c r="N535" s="13" t="s">
        <v>1795</v>
      </c>
      <c r="O535" s="13" t="s">
        <v>1795</v>
      </c>
      <c r="P535" s="20">
        <v>404404</v>
      </c>
      <c r="Q535" s="15">
        <v>4004</v>
      </c>
      <c r="R535" s="20">
        <v>101</v>
      </c>
      <c r="S535" s="15">
        <v>234</v>
      </c>
      <c r="T535" s="15">
        <v>2730</v>
      </c>
      <c r="U535" s="15">
        <v>1040</v>
      </c>
      <c r="V535" s="13" t="s">
        <v>2009</v>
      </c>
      <c r="W535" s="20"/>
      <c r="X535" s="20"/>
      <c r="Y535" s="20"/>
      <c r="Z535" s="20"/>
      <c r="AA535" s="15">
        <v>0</v>
      </c>
      <c r="AB535" s="15">
        <v>0</v>
      </c>
      <c r="AC535" s="15">
        <v>0</v>
      </c>
      <c r="AD535" s="15">
        <v>0</v>
      </c>
      <c r="AE535" s="15">
        <v>0</v>
      </c>
      <c r="AF535" s="15">
        <v>0</v>
      </c>
      <c r="AG535" s="15">
        <v>0</v>
      </c>
      <c r="AH535" s="15">
        <v>0</v>
      </c>
      <c r="AI535" s="15">
        <v>0</v>
      </c>
      <c r="AJ535" s="15">
        <v>0</v>
      </c>
      <c r="AK535" s="15">
        <v>0</v>
      </c>
      <c r="AL535" s="15">
        <v>0</v>
      </c>
      <c r="AM535" s="15">
        <v>0</v>
      </c>
      <c r="AN535" s="15">
        <v>0</v>
      </c>
      <c r="AO535" s="15">
        <v>0</v>
      </c>
      <c r="AP535" s="15">
        <v>0</v>
      </c>
      <c r="AQ535" s="15">
        <v>0</v>
      </c>
      <c r="AR535" s="15">
        <v>0</v>
      </c>
      <c r="AS535" s="15">
        <v>0</v>
      </c>
      <c r="AT535" s="15">
        <v>0</v>
      </c>
      <c r="AU535" s="15">
        <v>0</v>
      </c>
      <c r="AV535" s="15">
        <v>0</v>
      </c>
      <c r="AW535" s="15">
        <v>0</v>
      </c>
      <c r="AX535" s="15">
        <v>0</v>
      </c>
      <c r="AY535" s="15">
        <v>0</v>
      </c>
      <c r="AZ535" s="15">
        <v>0</v>
      </c>
      <c r="BA535" s="15">
        <v>0</v>
      </c>
      <c r="BB535" s="15">
        <v>0</v>
      </c>
      <c r="BC535" s="15">
        <v>0</v>
      </c>
      <c r="BD535" s="15">
        <v>0</v>
      </c>
      <c r="BE535" s="15">
        <v>0</v>
      </c>
      <c r="BF535" s="15">
        <v>0</v>
      </c>
      <c r="BG535" s="15">
        <v>0</v>
      </c>
      <c r="BH535" s="15">
        <v>0</v>
      </c>
      <c r="BI535" s="15">
        <v>0</v>
      </c>
      <c r="BJ535" s="15">
        <v>0</v>
      </c>
      <c r="BK535" s="15">
        <v>0</v>
      </c>
      <c r="BL535" s="15">
        <v>0</v>
      </c>
      <c r="BM535" s="15">
        <v>0</v>
      </c>
      <c r="BN535" s="15">
        <v>0</v>
      </c>
      <c r="BO535" s="15">
        <v>0</v>
      </c>
      <c r="BP535" s="15">
        <v>0</v>
      </c>
      <c r="BQ535" s="15">
        <v>0</v>
      </c>
      <c r="BR535" s="15">
        <v>0</v>
      </c>
      <c r="BS535" s="15">
        <v>0</v>
      </c>
      <c r="BT535" s="15">
        <v>0</v>
      </c>
      <c r="BU535" s="15">
        <v>0</v>
      </c>
      <c r="BV535" s="15">
        <v>0</v>
      </c>
      <c r="BW535" s="15">
        <v>0</v>
      </c>
      <c r="BX535" s="15">
        <v>0</v>
      </c>
      <c r="BY535" s="15">
        <v>0</v>
      </c>
      <c r="BZ535" s="15">
        <v>0</v>
      </c>
      <c r="CA535" s="15">
        <v>0</v>
      </c>
      <c r="CB535" s="15">
        <v>0</v>
      </c>
      <c r="CC535" s="15">
        <v>0</v>
      </c>
      <c r="CD535" s="15">
        <v>0</v>
      </c>
      <c r="CE535" s="15">
        <v>0</v>
      </c>
      <c r="CF535" s="15">
        <v>0</v>
      </c>
      <c r="CG535" s="15">
        <v>0</v>
      </c>
      <c r="CH535" s="15">
        <v>0</v>
      </c>
      <c r="CI535" s="15">
        <v>0</v>
      </c>
      <c r="CJ535" s="15">
        <v>0</v>
      </c>
      <c r="CK535" s="15">
        <v>0</v>
      </c>
      <c r="CL535" s="15">
        <v>0</v>
      </c>
      <c r="CM535" s="15">
        <v>0</v>
      </c>
      <c r="CN535" s="15">
        <v>0</v>
      </c>
      <c r="CO535" s="15">
        <v>0</v>
      </c>
      <c r="CP535" s="15">
        <v>0</v>
      </c>
      <c r="CQ535" s="15">
        <v>0</v>
      </c>
      <c r="CR535" s="15">
        <v>0</v>
      </c>
      <c r="CS535" s="15">
        <v>0</v>
      </c>
      <c r="CT535" s="15">
        <v>0</v>
      </c>
      <c r="CU535" s="15">
        <v>0</v>
      </c>
      <c r="CV535" s="15">
        <v>0</v>
      </c>
      <c r="CW535" s="15">
        <v>0</v>
      </c>
      <c r="CX535" s="15">
        <v>0</v>
      </c>
      <c r="CY535" s="15">
        <v>0</v>
      </c>
      <c r="CZ535" s="15">
        <v>0</v>
      </c>
      <c r="DA535" s="15">
        <v>0</v>
      </c>
      <c r="DB535" s="15">
        <v>0</v>
      </c>
      <c r="DC535" s="15">
        <v>0</v>
      </c>
      <c r="DD535" s="15">
        <v>0</v>
      </c>
      <c r="DE535" s="15">
        <v>0</v>
      </c>
      <c r="DF535" s="15">
        <v>0</v>
      </c>
      <c r="DG535" s="15">
        <v>0</v>
      </c>
      <c r="DH535" s="15">
        <v>0</v>
      </c>
      <c r="DI535" s="15">
        <v>0</v>
      </c>
      <c r="DJ535" s="15">
        <v>0</v>
      </c>
      <c r="DK535" s="15">
        <v>0</v>
      </c>
      <c r="DL535" s="15">
        <v>0</v>
      </c>
      <c r="DM535" s="20" t="s">
        <v>145</v>
      </c>
      <c r="DN535" s="15">
        <v>234</v>
      </c>
      <c r="DO535" s="15">
        <v>2730</v>
      </c>
      <c r="DP535" s="15">
        <v>1040</v>
      </c>
      <c r="DQ535" s="15">
        <f t="shared" si="373"/>
        <v>4004</v>
      </c>
      <c r="DR535" s="20">
        <v>101</v>
      </c>
      <c r="DS535" s="20">
        <f t="shared" si="364"/>
        <v>404404</v>
      </c>
      <c r="DT535" s="23" t="s">
        <v>2009</v>
      </c>
      <c r="DU535" s="15">
        <v>0</v>
      </c>
      <c r="DV535" s="20">
        <f>Table1[[#This Row],[Check 6 Per Student Savings]]*DU535</f>
        <v>0</v>
      </c>
      <c r="DW535" s="15">
        <v>0</v>
      </c>
      <c r="DX535" s="20">
        <f>Table1[[#This Row],[Check 6 Per Student Savings]]*DW535</f>
        <v>0</v>
      </c>
      <c r="DY535" s="15">
        <f>IF(Table1[[#This Row],[Check 6 Status]]="Continued", Table1[[#This Row],[Check 6 Students Spring]], 0)</f>
        <v>1040</v>
      </c>
      <c r="DZ535" s="20">
        <f>Table1[[#This Row],[Check 6 Per Student Savings]]*DY535</f>
        <v>105040</v>
      </c>
      <c r="EA535" s="15">
        <f t="shared" si="365"/>
        <v>1040</v>
      </c>
      <c r="EB535" s="20">
        <f t="shared" si="366"/>
        <v>105040</v>
      </c>
      <c r="EC535"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1040</v>
      </c>
      <c r="ED535"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105040</v>
      </c>
      <c r="EE535" s="30">
        <f>Table1[[#This Row],[Grand Total Savings]]/Table1[[#This Row],[Total Award]]</f>
        <v>3.7514285714285713</v>
      </c>
      <c r="EF535" s="59"/>
      <c r="EG535" s="20"/>
      <c r="EH535" s="16"/>
      <c r="EJ535" s="20"/>
      <c r="EK535" s="13"/>
      <c r="EL535" s="13"/>
      <c r="EZ535" s="15"/>
      <c r="FA535" s="20"/>
      <c r="FC535" s="15"/>
      <c r="FD535" s="13"/>
      <c r="FE535" s="13"/>
    </row>
    <row r="536" spans="1:161" ht="16.5" thickTop="1" thickBot="1" x14ac:dyDescent="0.3">
      <c r="A536" s="116">
        <v>622</v>
      </c>
      <c r="B536" s="70" t="s">
        <v>2060</v>
      </c>
      <c r="C536" s="23" t="s">
        <v>1999</v>
      </c>
      <c r="D536" s="71" t="s">
        <v>134</v>
      </c>
      <c r="E536" t="s">
        <v>406</v>
      </c>
      <c r="F536" s="7" t="s">
        <v>2094</v>
      </c>
      <c r="G536" s="106" t="s">
        <v>2009</v>
      </c>
      <c r="H536" s="106" t="s">
        <v>2095</v>
      </c>
      <c r="I536" s="106" t="s">
        <v>2096</v>
      </c>
      <c r="J536" s="28"/>
      <c r="K536" s="23" t="s">
        <v>2097</v>
      </c>
      <c r="L536" s="28"/>
      <c r="M536" s="13" t="s">
        <v>1795</v>
      </c>
      <c r="N536" s="13" t="s">
        <v>1795</v>
      </c>
      <c r="O536" s="13" t="s">
        <v>1795</v>
      </c>
      <c r="P536" s="20">
        <v>8523.2000000000007</v>
      </c>
      <c r="Q536" s="15">
        <v>40</v>
      </c>
      <c r="R536" s="20">
        <v>213.08</v>
      </c>
      <c r="S536" s="15">
        <v>0</v>
      </c>
      <c r="T536" s="15">
        <v>40</v>
      </c>
      <c r="U536" s="15">
        <v>0</v>
      </c>
      <c r="V536" s="13" t="s">
        <v>2009</v>
      </c>
      <c r="W536" s="20"/>
      <c r="X536" s="20"/>
      <c r="Y536" s="20"/>
      <c r="Z536" s="20"/>
      <c r="AA536" s="15">
        <v>0</v>
      </c>
      <c r="AB536" s="15">
        <v>0</v>
      </c>
      <c r="AC536" s="15">
        <v>0</v>
      </c>
      <c r="AD536" s="15">
        <v>0</v>
      </c>
      <c r="AE536" s="15">
        <v>0</v>
      </c>
      <c r="AF536" s="15">
        <v>0</v>
      </c>
      <c r="AG536" s="15">
        <v>0</v>
      </c>
      <c r="AH536" s="15">
        <v>0</v>
      </c>
      <c r="AI536" s="15">
        <v>0</v>
      </c>
      <c r="AJ536" s="15">
        <v>0</v>
      </c>
      <c r="AK536" s="15">
        <v>0</v>
      </c>
      <c r="AL536" s="15">
        <v>0</v>
      </c>
      <c r="AM536" s="15">
        <v>0</v>
      </c>
      <c r="AN536" s="15">
        <v>0</v>
      </c>
      <c r="AO536" s="15">
        <v>0</v>
      </c>
      <c r="AP536" s="15">
        <v>0</v>
      </c>
      <c r="AQ536" s="15">
        <v>0</v>
      </c>
      <c r="AR536" s="15">
        <v>0</v>
      </c>
      <c r="AS536" s="15">
        <v>0</v>
      </c>
      <c r="AT536" s="15">
        <v>0</v>
      </c>
      <c r="AU536" s="15">
        <v>0</v>
      </c>
      <c r="AV536" s="15">
        <v>0</v>
      </c>
      <c r="AW536" s="15">
        <v>0</v>
      </c>
      <c r="AX536" s="15">
        <v>0</v>
      </c>
      <c r="AY536" s="15">
        <v>0</v>
      </c>
      <c r="AZ536" s="15">
        <v>0</v>
      </c>
      <c r="BA536" s="15">
        <v>0</v>
      </c>
      <c r="BB536" s="15">
        <v>0</v>
      </c>
      <c r="BC536" s="15">
        <v>0</v>
      </c>
      <c r="BD536" s="15">
        <v>0</v>
      </c>
      <c r="BE536" s="15">
        <v>0</v>
      </c>
      <c r="BF536" s="15">
        <v>0</v>
      </c>
      <c r="BG536" s="15">
        <v>0</v>
      </c>
      <c r="BH536" s="15">
        <v>0</v>
      </c>
      <c r="BI536" s="15">
        <v>0</v>
      </c>
      <c r="BJ536" s="15">
        <v>0</v>
      </c>
      <c r="BK536" s="15">
        <v>0</v>
      </c>
      <c r="BL536" s="15">
        <v>0</v>
      </c>
      <c r="BM536" s="15">
        <v>0</v>
      </c>
      <c r="BN536" s="15">
        <v>0</v>
      </c>
      <c r="BO536" s="15">
        <v>0</v>
      </c>
      <c r="BP536" s="15">
        <v>0</v>
      </c>
      <c r="BQ536" s="15">
        <v>0</v>
      </c>
      <c r="BR536" s="15">
        <v>0</v>
      </c>
      <c r="BS536" s="15">
        <v>0</v>
      </c>
      <c r="BT536" s="15">
        <v>0</v>
      </c>
      <c r="BU536" s="15">
        <v>0</v>
      </c>
      <c r="BV536" s="15">
        <v>0</v>
      </c>
      <c r="BW536" s="15">
        <v>0</v>
      </c>
      <c r="BX536" s="15">
        <v>0</v>
      </c>
      <c r="BY536" s="15">
        <v>0</v>
      </c>
      <c r="BZ536" s="15">
        <v>0</v>
      </c>
      <c r="CA536" s="15">
        <v>0</v>
      </c>
      <c r="CB536" s="15">
        <v>0</v>
      </c>
      <c r="CC536" s="15">
        <v>0</v>
      </c>
      <c r="CD536" s="15">
        <v>0</v>
      </c>
      <c r="CE536" s="15">
        <v>0</v>
      </c>
      <c r="CF536" s="15">
        <v>0</v>
      </c>
      <c r="CG536" s="15">
        <v>0</v>
      </c>
      <c r="CH536" s="15">
        <v>0</v>
      </c>
      <c r="CI536" s="15">
        <v>0</v>
      </c>
      <c r="CJ536" s="15">
        <v>0</v>
      </c>
      <c r="CK536" s="15">
        <v>0</v>
      </c>
      <c r="CL536" s="15">
        <v>0</v>
      </c>
      <c r="CM536" s="15">
        <v>0</v>
      </c>
      <c r="CN536" s="15">
        <v>0</v>
      </c>
      <c r="CO536" s="15">
        <v>0</v>
      </c>
      <c r="CP536" s="15">
        <v>0</v>
      </c>
      <c r="CQ536" s="15">
        <v>0</v>
      </c>
      <c r="CR536" s="15">
        <v>0</v>
      </c>
      <c r="CS536" s="15">
        <v>0</v>
      </c>
      <c r="CT536" s="15">
        <v>0</v>
      </c>
      <c r="CU536" s="15">
        <v>0</v>
      </c>
      <c r="CV536" s="15">
        <v>0</v>
      </c>
      <c r="CW536" s="15">
        <v>0</v>
      </c>
      <c r="CX536" s="15">
        <v>0</v>
      </c>
      <c r="CY536" s="15">
        <v>0</v>
      </c>
      <c r="CZ536" s="15">
        <v>0</v>
      </c>
      <c r="DA536" s="15">
        <v>0</v>
      </c>
      <c r="DB536" s="15">
        <v>0</v>
      </c>
      <c r="DC536" s="15">
        <v>0</v>
      </c>
      <c r="DD536" s="15">
        <v>0</v>
      </c>
      <c r="DE536" s="15">
        <v>0</v>
      </c>
      <c r="DF536" s="15">
        <v>0</v>
      </c>
      <c r="DG536" s="15">
        <v>0</v>
      </c>
      <c r="DH536" s="15">
        <v>0</v>
      </c>
      <c r="DI536" s="15">
        <v>0</v>
      </c>
      <c r="DJ536" s="15">
        <v>0</v>
      </c>
      <c r="DK536" s="15">
        <v>0</v>
      </c>
      <c r="DL536" s="15">
        <v>0</v>
      </c>
      <c r="DM536" s="20" t="s">
        <v>145</v>
      </c>
      <c r="DN536" s="15">
        <v>0</v>
      </c>
      <c r="DO536" s="15">
        <v>40</v>
      </c>
      <c r="DP536" s="15">
        <v>0</v>
      </c>
      <c r="DQ536" s="15">
        <f t="shared" si="373"/>
        <v>40</v>
      </c>
      <c r="DR536" s="20">
        <v>213.08</v>
      </c>
      <c r="DS536" s="20">
        <f t="shared" si="364"/>
        <v>8523.2000000000007</v>
      </c>
      <c r="DT536" s="23" t="s">
        <v>2009</v>
      </c>
      <c r="DU536" s="15">
        <v>0</v>
      </c>
      <c r="DV536" s="20">
        <f>Table1[[#This Row],[Check 6 Per Student Savings]]*DU536</f>
        <v>0</v>
      </c>
      <c r="DW536" s="15">
        <v>0</v>
      </c>
      <c r="DX536" s="20">
        <f>Table1[[#This Row],[Check 6 Per Student Savings]]*DW536</f>
        <v>0</v>
      </c>
      <c r="DY536" s="15">
        <f>IF(Table1[[#This Row],[Check 6 Status]]="Continued", Table1[[#This Row],[Check 6 Students Spring]], 0)</f>
        <v>0</v>
      </c>
      <c r="DZ536" s="20">
        <f>Table1[[#This Row],[Check 6 Per Student Savings]]*DY536</f>
        <v>0</v>
      </c>
      <c r="EA536" s="15">
        <f t="shared" si="365"/>
        <v>0</v>
      </c>
      <c r="EB536" s="20">
        <f t="shared" si="366"/>
        <v>0</v>
      </c>
      <c r="EC536"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536"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536" s="30">
        <f>Table1[[#This Row],[Grand Total Savings]]/Table1[[#This Row],[Total Award]]</f>
        <v>0</v>
      </c>
      <c r="EF536" s="59"/>
      <c r="EG536" s="20"/>
      <c r="EH536" s="16"/>
      <c r="EJ536" s="20"/>
      <c r="EK536" s="13"/>
      <c r="EL536" s="13"/>
      <c r="EZ536" s="15"/>
      <c r="FA536" s="20"/>
      <c r="FC536" s="15"/>
      <c r="FD536" s="13"/>
      <c r="FE536" s="13"/>
    </row>
    <row r="537" spans="1:161" ht="16.5" thickTop="1" thickBot="1" x14ac:dyDescent="0.3">
      <c r="A537" s="116">
        <v>623</v>
      </c>
      <c r="B537" s="70" t="s">
        <v>2060</v>
      </c>
      <c r="C537" s="23" t="s">
        <v>1999</v>
      </c>
      <c r="D537" s="71" t="s">
        <v>134</v>
      </c>
      <c r="E537" t="s">
        <v>249</v>
      </c>
      <c r="F537" s="7" t="s">
        <v>2063</v>
      </c>
      <c r="G537" s="106" t="s">
        <v>2009</v>
      </c>
      <c r="H537" s="106" t="s">
        <v>2098</v>
      </c>
      <c r="I537" s="106" t="s">
        <v>2099</v>
      </c>
      <c r="J537" s="28"/>
      <c r="K537" s="23" t="s">
        <v>2100</v>
      </c>
      <c r="L537" s="28"/>
      <c r="M537" s="13" t="s">
        <v>1795</v>
      </c>
      <c r="N537" s="13" t="s">
        <v>1795</v>
      </c>
      <c r="O537" s="13" t="s">
        <v>1795</v>
      </c>
      <c r="P537" s="20">
        <v>117000</v>
      </c>
      <c r="Q537" s="15">
        <v>1300</v>
      </c>
      <c r="R537" s="20">
        <v>90</v>
      </c>
      <c r="S537" s="15">
        <v>175</v>
      </c>
      <c r="T537" s="15">
        <v>625</v>
      </c>
      <c r="U537" s="15">
        <v>500</v>
      </c>
      <c r="V537" s="13" t="s">
        <v>2009</v>
      </c>
      <c r="W537" s="20"/>
      <c r="X537" s="20"/>
      <c r="Y537" s="20"/>
      <c r="Z537" s="20"/>
      <c r="AA537" s="15">
        <v>0</v>
      </c>
      <c r="AB537" s="15">
        <v>0</v>
      </c>
      <c r="AC537" s="15">
        <v>0</v>
      </c>
      <c r="AD537" s="15">
        <v>0</v>
      </c>
      <c r="AE537" s="15">
        <v>0</v>
      </c>
      <c r="AF537" s="15">
        <v>0</v>
      </c>
      <c r="AG537" s="15">
        <v>0</v>
      </c>
      <c r="AH537" s="15">
        <v>0</v>
      </c>
      <c r="AI537" s="15">
        <v>0</v>
      </c>
      <c r="AJ537" s="15">
        <v>0</v>
      </c>
      <c r="AK537" s="15">
        <v>0</v>
      </c>
      <c r="AL537" s="15">
        <v>0</v>
      </c>
      <c r="AM537" s="15">
        <v>0</v>
      </c>
      <c r="AN537" s="15">
        <v>0</v>
      </c>
      <c r="AO537" s="15">
        <v>0</v>
      </c>
      <c r="AP537" s="15">
        <v>0</v>
      </c>
      <c r="AQ537" s="15">
        <v>0</v>
      </c>
      <c r="AR537" s="15">
        <v>0</v>
      </c>
      <c r="AS537" s="15">
        <v>0</v>
      </c>
      <c r="AT537" s="15">
        <v>0</v>
      </c>
      <c r="AU537" s="15">
        <v>0</v>
      </c>
      <c r="AV537" s="15">
        <v>0</v>
      </c>
      <c r="AW537" s="15">
        <v>0</v>
      </c>
      <c r="AX537" s="15">
        <v>0</v>
      </c>
      <c r="AY537" s="15">
        <v>0</v>
      </c>
      <c r="AZ537" s="15">
        <v>0</v>
      </c>
      <c r="BA537" s="15">
        <v>0</v>
      </c>
      <c r="BB537" s="15">
        <v>0</v>
      </c>
      <c r="BC537" s="15">
        <v>0</v>
      </c>
      <c r="BD537" s="15">
        <v>0</v>
      </c>
      <c r="BE537" s="15">
        <v>0</v>
      </c>
      <c r="BF537" s="15">
        <v>0</v>
      </c>
      <c r="BG537" s="15">
        <v>0</v>
      </c>
      <c r="BH537" s="15">
        <v>0</v>
      </c>
      <c r="BI537" s="15">
        <v>0</v>
      </c>
      <c r="BJ537" s="15">
        <v>0</v>
      </c>
      <c r="BK537" s="15">
        <v>0</v>
      </c>
      <c r="BL537" s="15">
        <v>0</v>
      </c>
      <c r="BM537" s="15">
        <v>0</v>
      </c>
      <c r="BN537" s="15">
        <v>0</v>
      </c>
      <c r="BO537" s="15">
        <v>0</v>
      </c>
      <c r="BP537" s="15">
        <v>0</v>
      </c>
      <c r="BQ537" s="15">
        <v>0</v>
      </c>
      <c r="BR537" s="15">
        <v>0</v>
      </c>
      <c r="BS537" s="15">
        <v>0</v>
      </c>
      <c r="BT537" s="15">
        <v>0</v>
      </c>
      <c r="BU537" s="15">
        <v>0</v>
      </c>
      <c r="BV537" s="15">
        <v>0</v>
      </c>
      <c r="BW537" s="15">
        <v>0</v>
      </c>
      <c r="BX537" s="15">
        <v>0</v>
      </c>
      <c r="BY537" s="15">
        <v>0</v>
      </c>
      <c r="BZ537" s="15">
        <v>0</v>
      </c>
      <c r="CA537" s="15">
        <v>0</v>
      </c>
      <c r="CB537" s="15">
        <v>0</v>
      </c>
      <c r="CC537" s="15">
        <v>0</v>
      </c>
      <c r="CD537" s="15">
        <v>0</v>
      </c>
      <c r="CE537" s="15">
        <v>0</v>
      </c>
      <c r="CF537" s="15">
        <v>0</v>
      </c>
      <c r="CG537" s="15">
        <v>0</v>
      </c>
      <c r="CH537" s="15">
        <v>0</v>
      </c>
      <c r="CI537" s="15">
        <v>0</v>
      </c>
      <c r="CJ537" s="15">
        <v>0</v>
      </c>
      <c r="CK537" s="15">
        <v>0</v>
      </c>
      <c r="CL537" s="15">
        <v>0</v>
      </c>
      <c r="CM537" s="15">
        <v>0</v>
      </c>
      <c r="CN537" s="15">
        <v>0</v>
      </c>
      <c r="CO537" s="15">
        <v>0</v>
      </c>
      <c r="CP537" s="15">
        <v>0</v>
      </c>
      <c r="CQ537" s="15">
        <v>0</v>
      </c>
      <c r="CR537" s="15">
        <v>0</v>
      </c>
      <c r="CS537" s="15">
        <v>0</v>
      </c>
      <c r="CT537" s="15">
        <v>0</v>
      </c>
      <c r="CU537" s="15">
        <v>0</v>
      </c>
      <c r="CV537" s="15">
        <v>0</v>
      </c>
      <c r="CW537" s="15">
        <v>0</v>
      </c>
      <c r="CX537" s="15">
        <v>0</v>
      </c>
      <c r="CY537" s="15">
        <v>0</v>
      </c>
      <c r="CZ537" s="15">
        <v>0</v>
      </c>
      <c r="DA537" s="15">
        <v>0</v>
      </c>
      <c r="DB537" s="15">
        <v>0</v>
      </c>
      <c r="DC537" s="15">
        <v>0</v>
      </c>
      <c r="DD537" s="15">
        <v>0</v>
      </c>
      <c r="DE537" s="15">
        <v>0</v>
      </c>
      <c r="DF537" s="15">
        <v>0</v>
      </c>
      <c r="DG537" s="15">
        <v>0</v>
      </c>
      <c r="DH537" s="15">
        <v>0</v>
      </c>
      <c r="DI537" s="15">
        <v>0</v>
      </c>
      <c r="DJ537" s="15">
        <v>0</v>
      </c>
      <c r="DK537" s="15">
        <v>0</v>
      </c>
      <c r="DL537" s="15">
        <v>0</v>
      </c>
      <c r="DM537" s="20" t="s">
        <v>145</v>
      </c>
      <c r="DN537" s="15">
        <v>175</v>
      </c>
      <c r="DO537" s="15">
        <v>625</v>
      </c>
      <c r="DP537" s="15">
        <v>500</v>
      </c>
      <c r="DQ537" s="15">
        <f t="shared" si="373"/>
        <v>1300</v>
      </c>
      <c r="DR537" s="20">
        <v>90</v>
      </c>
      <c r="DS537" s="20">
        <f t="shared" si="364"/>
        <v>117000</v>
      </c>
      <c r="DT537" s="23" t="s">
        <v>2009</v>
      </c>
      <c r="DU537" s="15">
        <v>0</v>
      </c>
      <c r="DV537" s="20">
        <f>Table1[[#This Row],[Check 6 Per Student Savings]]*DU537</f>
        <v>0</v>
      </c>
      <c r="DW537" s="15">
        <v>0</v>
      </c>
      <c r="DX537" s="20">
        <f>Table1[[#This Row],[Check 6 Per Student Savings]]*DW537</f>
        <v>0</v>
      </c>
      <c r="DY537" s="15">
        <f>IF(Table1[[#This Row],[Check 6 Status]]="Continued", Table1[[#This Row],[Check 6 Students Spring]], 0)</f>
        <v>500</v>
      </c>
      <c r="DZ537" s="20">
        <f>Table1[[#This Row],[Check 6 Per Student Savings]]*DY537</f>
        <v>45000</v>
      </c>
      <c r="EA537" s="15">
        <f t="shared" si="365"/>
        <v>500</v>
      </c>
      <c r="EB537" s="20">
        <f t="shared" si="366"/>
        <v>45000</v>
      </c>
      <c r="EC537"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500</v>
      </c>
      <c r="ED537"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45000</v>
      </c>
      <c r="EE537" s="30">
        <f>Table1[[#This Row],[Grand Total Savings]]/Table1[[#This Row],[Total Award]]</f>
        <v>1.5</v>
      </c>
      <c r="EF537" s="59"/>
      <c r="EG537" s="20"/>
      <c r="EH537" s="16"/>
      <c r="EJ537" s="20"/>
      <c r="EK537" s="13"/>
      <c r="EL537" s="13"/>
      <c r="EZ537" s="15"/>
      <c r="FA537" s="20"/>
      <c r="FC537" s="15"/>
      <c r="FD537" s="13"/>
      <c r="FE537" s="13"/>
    </row>
    <row r="538" spans="1:161" ht="16.5" thickTop="1" thickBot="1" x14ac:dyDescent="0.3">
      <c r="A538" s="116">
        <v>625</v>
      </c>
      <c r="B538" s="70" t="s">
        <v>2060</v>
      </c>
      <c r="C538" s="23" t="s">
        <v>1999</v>
      </c>
      <c r="D538" s="71" t="s">
        <v>134</v>
      </c>
      <c r="E538" t="s">
        <v>147</v>
      </c>
      <c r="F538" s="7" t="s">
        <v>2101</v>
      </c>
      <c r="G538" s="106" t="s">
        <v>2009</v>
      </c>
      <c r="H538" s="106" t="s">
        <v>2102</v>
      </c>
      <c r="I538" s="106" t="s">
        <v>2103</v>
      </c>
      <c r="J538" s="28"/>
      <c r="K538" s="23" t="s">
        <v>2104</v>
      </c>
      <c r="L538" s="28"/>
      <c r="M538" s="13" t="s">
        <v>1795</v>
      </c>
      <c r="N538" s="13" t="s">
        <v>1795</v>
      </c>
      <c r="O538" s="13" t="s">
        <v>1795</v>
      </c>
      <c r="P538" s="20">
        <v>30975</v>
      </c>
      <c r="Q538" s="15">
        <v>210</v>
      </c>
      <c r="R538" s="20">
        <v>147.5</v>
      </c>
      <c r="S538" s="15">
        <v>35</v>
      </c>
      <c r="T538" s="15">
        <v>105</v>
      </c>
      <c r="U538" s="15">
        <v>70</v>
      </c>
      <c r="V538" s="13" t="s">
        <v>2009</v>
      </c>
      <c r="W538" s="20"/>
      <c r="X538" s="20"/>
      <c r="Y538" s="20"/>
      <c r="Z538" s="20"/>
      <c r="AA538" s="15">
        <v>0</v>
      </c>
      <c r="AB538" s="15">
        <v>0</v>
      </c>
      <c r="AC538" s="15">
        <v>0</v>
      </c>
      <c r="AD538" s="15">
        <v>0</v>
      </c>
      <c r="AE538" s="15">
        <v>0</v>
      </c>
      <c r="AF538" s="15">
        <v>0</v>
      </c>
      <c r="AG538" s="15">
        <v>0</v>
      </c>
      <c r="AH538" s="15">
        <v>0</v>
      </c>
      <c r="AI538" s="15">
        <v>0</v>
      </c>
      <c r="AJ538" s="15">
        <v>0</v>
      </c>
      <c r="AK538" s="15">
        <v>0</v>
      </c>
      <c r="AL538" s="15">
        <v>0</v>
      </c>
      <c r="AM538" s="15">
        <v>0</v>
      </c>
      <c r="AN538" s="15">
        <v>0</v>
      </c>
      <c r="AO538" s="15">
        <v>0</v>
      </c>
      <c r="AP538" s="15">
        <v>0</v>
      </c>
      <c r="AQ538" s="15">
        <v>0</v>
      </c>
      <c r="AR538" s="15">
        <v>0</v>
      </c>
      <c r="AS538" s="15">
        <v>0</v>
      </c>
      <c r="AT538" s="15">
        <v>0</v>
      </c>
      <c r="AU538" s="15">
        <v>0</v>
      </c>
      <c r="AV538" s="15">
        <v>0</v>
      </c>
      <c r="AW538" s="15">
        <v>0</v>
      </c>
      <c r="AX538" s="15">
        <v>0</v>
      </c>
      <c r="AY538" s="15">
        <v>0</v>
      </c>
      <c r="AZ538" s="15">
        <v>0</v>
      </c>
      <c r="BA538" s="15">
        <v>0</v>
      </c>
      <c r="BB538" s="15">
        <v>0</v>
      </c>
      <c r="BC538" s="15">
        <v>0</v>
      </c>
      <c r="BD538" s="15">
        <v>0</v>
      </c>
      <c r="BE538" s="15">
        <v>0</v>
      </c>
      <c r="BF538" s="15">
        <v>0</v>
      </c>
      <c r="BG538" s="15">
        <v>0</v>
      </c>
      <c r="BH538" s="15">
        <v>0</v>
      </c>
      <c r="BI538" s="15">
        <v>0</v>
      </c>
      <c r="BJ538" s="15">
        <v>0</v>
      </c>
      <c r="BK538" s="15">
        <v>0</v>
      </c>
      <c r="BL538" s="15">
        <v>0</v>
      </c>
      <c r="BM538" s="15">
        <v>0</v>
      </c>
      <c r="BN538" s="15">
        <v>0</v>
      </c>
      <c r="BO538" s="15">
        <v>0</v>
      </c>
      <c r="BP538" s="15">
        <v>0</v>
      </c>
      <c r="BQ538" s="15">
        <v>0</v>
      </c>
      <c r="BR538" s="15">
        <v>0</v>
      </c>
      <c r="BS538" s="15">
        <v>0</v>
      </c>
      <c r="BT538" s="15">
        <v>0</v>
      </c>
      <c r="BU538" s="15">
        <v>0</v>
      </c>
      <c r="BV538" s="15">
        <v>0</v>
      </c>
      <c r="BW538" s="15">
        <v>0</v>
      </c>
      <c r="BX538" s="15">
        <v>0</v>
      </c>
      <c r="BY538" s="15">
        <v>0</v>
      </c>
      <c r="BZ538" s="15">
        <v>0</v>
      </c>
      <c r="CA538" s="15">
        <v>0</v>
      </c>
      <c r="CB538" s="15">
        <v>0</v>
      </c>
      <c r="CC538" s="15">
        <v>0</v>
      </c>
      <c r="CD538" s="15">
        <v>0</v>
      </c>
      <c r="CE538" s="15">
        <v>0</v>
      </c>
      <c r="CF538" s="15">
        <v>0</v>
      </c>
      <c r="CG538" s="15">
        <v>0</v>
      </c>
      <c r="CH538" s="15">
        <v>0</v>
      </c>
      <c r="CI538" s="15">
        <v>0</v>
      </c>
      <c r="CJ538" s="15">
        <v>0</v>
      </c>
      <c r="CK538" s="15">
        <v>0</v>
      </c>
      <c r="CL538" s="15">
        <v>0</v>
      </c>
      <c r="CM538" s="15">
        <v>0</v>
      </c>
      <c r="CN538" s="15">
        <v>0</v>
      </c>
      <c r="CO538" s="15">
        <v>0</v>
      </c>
      <c r="CP538" s="15">
        <v>0</v>
      </c>
      <c r="CQ538" s="15">
        <v>0</v>
      </c>
      <c r="CR538" s="15">
        <v>0</v>
      </c>
      <c r="CS538" s="15">
        <v>0</v>
      </c>
      <c r="CT538" s="15">
        <v>0</v>
      </c>
      <c r="CU538" s="15">
        <v>0</v>
      </c>
      <c r="CV538" s="15">
        <v>0</v>
      </c>
      <c r="CW538" s="15">
        <v>0</v>
      </c>
      <c r="CX538" s="15">
        <v>0</v>
      </c>
      <c r="CY538" s="15">
        <v>0</v>
      </c>
      <c r="CZ538" s="15">
        <v>0</v>
      </c>
      <c r="DA538" s="15">
        <v>0</v>
      </c>
      <c r="DB538" s="15">
        <v>0</v>
      </c>
      <c r="DC538" s="15">
        <v>0</v>
      </c>
      <c r="DD538" s="15">
        <v>0</v>
      </c>
      <c r="DE538" s="15">
        <v>0</v>
      </c>
      <c r="DF538" s="15">
        <v>0</v>
      </c>
      <c r="DG538" s="15">
        <v>0</v>
      </c>
      <c r="DH538" s="15">
        <v>0</v>
      </c>
      <c r="DI538" s="15">
        <v>0</v>
      </c>
      <c r="DJ538" s="15">
        <v>0</v>
      </c>
      <c r="DK538" s="15">
        <v>0</v>
      </c>
      <c r="DL538" s="15">
        <v>0</v>
      </c>
      <c r="DM538" s="20" t="s">
        <v>145</v>
      </c>
      <c r="DN538" s="15">
        <v>35</v>
      </c>
      <c r="DO538" s="15">
        <v>105</v>
      </c>
      <c r="DP538" s="15">
        <v>70</v>
      </c>
      <c r="DQ538" s="15">
        <f t="shared" si="373"/>
        <v>210</v>
      </c>
      <c r="DR538" s="20">
        <v>147.5</v>
      </c>
      <c r="DS538" s="20">
        <f t="shared" si="364"/>
        <v>30975</v>
      </c>
      <c r="DT538" s="23" t="s">
        <v>2009</v>
      </c>
      <c r="DU538" s="15">
        <v>0</v>
      </c>
      <c r="DV538" s="20">
        <f>Table1[[#This Row],[Check 6 Per Student Savings]]*DU538</f>
        <v>0</v>
      </c>
      <c r="DW538" s="15">
        <v>0</v>
      </c>
      <c r="DX538" s="20">
        <f>Table1[[#This Row],[Check 6 Per Student Savings]]*DW538</f>
        <v>0</v>
      </c>
      <c r="DY538" s="15">
        <f>IF(Table1[[#This Row],[Check 6 Status]]="Continued", Table1[[#This Row],[Check 6 Students Spring]], 0)</f>
        <v>70</v>
      </c>
      <c r="DZ538" s="20">
        <f>Table1[[#This Row],[Check 6 Per Student Savings]]*DY538</f>
        <v>10325</v>
      </c>
      <c r="EA538" s="15">
        <f t="shared" si="365"/>
        <v>70</v>
      </c>
      <c r="EB538" s="20">
        <f t="shared" si="366"/>
        <v>10325</v>
      </c>
      <c r="EC538"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70</v>
      </c>
      <c r="ED538"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10325</v>
      </c>
      <c r="EE538" s="30">
        <f>Table1[[#This Row],[Grand Total Savings]]/Table1[[#This Row],[Total Award]]</f>
        <v>1.1620709060213843</v>
      </c>
      <c r="EF538" s="59"/>
      <c r="EG538" s="20"/>
      <c r="EH538" s="16"/>
      <c r="EJ538" s="20"/>
      <c r="EK538" s="13"/>
      <c r="EL538" s="13"/>
      <c r="EZ538" s="15"/>
      <c r="FA538" s="20"/>
      <c r="FC538" s="15"/>
      <c r="FD538" s="13"/>
      <c r="FE538" s="13"/>
    </row>
    <row r="539" spans="1:161" ht="16.5" thickTop="1" thickBot="1" x14ac:dyDescent="0.3">
      <c r="A539" s="116">
        <v>626</v>
      </c>
      <c r="B539" s="70" t="s">
        <v>2060</v>
      </c>
      <c r="C539" s="23" t="s">
        <v>1999</v>
      </c>
      <c r="D539" s="71" t="s">
        <v>134</v>
      </c>
      <c r="E539" t="s">
        <v>171</v>
      </c>
      <c r="F539" s="7" t="s">
        <v>2088</v>
      </c>
      <c r="G539" s="106" t="s">
        <v>2009</v>
      </c>
      <c r="H539" s="106" t="s">
        <v>2105</v>
      </c>
      <c r="I539" s="106" t="s">
        <v>2106</v>
      </c>
      <c r="J539" s="28"/>
      <c r="K539" s="23" t="s">
        <v>2107</v>
      </c>
      <c r="L539" s="28"/>
      <c r="M539" s="13" t="s">
        <v>1795</v>
      </c>
      <c r="N539" s="13" t="s">
        <v>1795</v>
      </c>
      <c r="O539" s="13" t="s">
        <v>1795</v>
      </c>
      <c r="P539" s="20">
        <v>23760</v>
      </c>
      <c r="Q539" s="15">
        <v>432</v>
      </c>
      <c r="R539" s="131">
        <v>55</v>
      </c>
      <c r="S539" s="15">
        <v>0</v>
      </c>
      <c r="T539" s="15">
        <v>216</v>
      </c>
      <c r="U539" s="15">
        <v>216</v>
      </c>
      <c r="V539" s="13" t="s">
        <v>2009</v>
      </c>
      <c r="W539" s="20"/>
      <c r="X539" s="20"/>
      <c r="Y539" s="20"/>
      <c r="Z539" s="20"/>
      <c r="AA539" s="15">
        <v>0</v>
      </c>
      <c r="AB539" s="15">
        <v>0</v>
      </c>
      <c r="AC539" s="15">
        <v>0</v>
      </c>
      <c r="AD539" s="15">
        <v>0</v>
      </c>
      <c r="AE539" s="15">
        <v>0</v>
      </c>
      <c r="AF539" s="15">
        <v>0</v>
      </c>
      <c r="AG539" s="15">
        <v>0</v>
      </c>
      <c r="AH539" s="15">
        <v>0</v>
      </c>
      <c r="AI539" s="15">
        <v>0</v>
      </c>
      <c r="AJ539" s="15">
        <v>0</v>
      </c>
      <c r="AK539" s="15">
        <v>0</v>
      </c>
      <c r="AL539" s="15">
        <v>0</v>
      </c>
      <c r="AM539" s="15">
        <v>0</v>
      </c>
      <c r="AN539" s="15">
        <v>0</v>
      </c>
      <c r="AO539" s="15">
        <v>0</v>
      </c>
      <c r="AP539" s="15">
        <v>0</v>
      </c>
      <c r="AQ539" s="15">
        <v>0</v>
      </c>
      <c r="AR539" s="15">
        <v>0</v>
      </c>
      <c r="AS539" s="15">
        <v>0</v>
      </c>
      <c r="AT539" s="15">
        <v>0</v>
      </c>
      <c r="AU539" s="15">
        <v>0</v>
      </c>
      <c r="AV539" s="15">
        <v>0</v>
      </c>
      <c r="AW539" s="15">
        <v>0</v>
      </c>
      <c r="AX539" s="15">
        <v>0</v>
      </c>
      <c r="AY539" s="15">
        <v>0</v>
      </c>
      <c r="AZ539" s="15">
        <v>0</v>
      </c>
      <c r="BA539" s="15">
        <v>0</v>
      </c>
      <c r="BB539" s="15">
        <v>0</v>
      </c>
      <c r="BC539" s="15">
        <v>0</v>
      </c>
      <c r="BD539" s="15">
        <v>0</v>
      </c>
      <c r="BE539" s="15">
        <v>0</v>
      </c>
      <c r="BF539" s="15">
        <v>0</v>
      </c>
      <c r="BG539" s="15">
        <v>0</v>
      </c>
      <c r="BH539" s="15">
        <v>0</v>
      </c>
      <c r="BI539" s="15">
        <v>0</v>
      </c>
      <c r="BJ539" s="15">
        <v>0</v>
      </c>
      <c r="BK539" s="15">
        <v>0</v>
      </c>
      <c r="BL539" s="15">
        <v>0</v>
      </c>
      <c r="BM539" s="15">
        <v>0</v>
      </c>
      <c r="BN539" s="15">
        <v>0</v>
      </c>
      <c r="BO539" s="15">
        <v>0</v>
      </c>
      <c r="BP539" s="15">
        <v>0</v>
      </c>
      <c r="BQ539" s="15">
        <v>0</v>
      </c>
      <c r="BR539" s="15">
        <v>0</v>
      </c>
      <c r="BS539" s="15">
        <v>0</v>
      </c>
      <c r="BT539" s="15">
        <v>0</v>
      </c>
      <c r="BU539" s="15">
        <v>0</v>
      </c>
      <c r="BV539" s="15">
        <v>0</v>
      </c>
      <c r="BW539" s="15">
        <v>0</v>
      </c>
      <c r="BX539" s="15">
        <v>0</v>
      </c>
      <c r="BY539" s="15">
        <v>0</v>
      </c>
      <c r="BZ539" s="15">
        <v>0</v>
      </c>
      <c r="CA539" s="15">
        <v>0</v>
      </c>
      <c r="CB539" s="15">
        <v>0</v>
      </c>
      <c r="CC539" s="15">
        <v>0</v>
      </c>
      <c r="CD539" s="15">
        <v>0</v>
      </c>
      <c r="CE539" s="15">
        <v>0</v>
      </c>
      <c r="CF539" s="15">
        <v>0</v>
      </c>
      <c r="CG539" s="15">
        <v>0</v>
      </c>
      <c r="CH539" s="15">
        <v>0</v>
      </c>
      <c r="CI539" s="15">
        <v>0</v>
      </c>
      <c r="CJ539" s="15">
        <v>0</v>
      </c>
      <c r="CK539" s="15">
        <v>0</v>
      </c>
      <c r="CL539" s="15">
        <v>0</v>
      </c>
      <c r="CM539" s="15">
        <v>0</v>
      </c>
      <c r="CN539" s="15">
        <v>0</v>
      </c>
      <c r="CO539" s="15">
        <v>0</v>
      </c>
      <c r="CP539" s="15">
        <v>0</v>
      </c>
      <c r="CQ539" s="15">
        <v>0</v>
      </c>
      <c r="CR539" s="15">
        <v>0</v>
      </c>
      <c r="CS539" s="15">
        <v>0</v>
      </c>
      <c r="CT539" s="15">
        <v>0</v>
      </c>
      <c r="CU539" s="15">
        <v>0</v>
      </c>
      <c r="CV539" s="15">
        <v>0</v>
      </c>
      <c r="CW539" s="15">
        <v>0</v>
      </c>
      <c r="CX539" s="15">
        <v>0</v>
      </c>
      <c r="CY539" s="15">
        <v>0</v>
      </c>
      <c r="CZ539" s="15">
        <v>0</v>
      </c>
      <c r="DA539" s="15">
        <v>0</v>
      </c>
      <c r="DB539" s="15">
        <v>0</v>
      </c>
      <c r="DC539" s="15">
        <v>0</v>
      </c>
      <c r="DD539" s="15">
        <v>0</v>
      </c>
      <c r="DE539" s="15">
        <v>0</v>
      </c>
      <c r="DF539" s="15">
        <v>0</v>
      </c>
      <c r="DG539" s="15">
        <v>0</v>
      </c>
      <c r="DH539" s="15">
        <v>0</v>
      </c>
      <c r="DI539" s="15">
        <v>0</v>
      </c>
      <c r="DJ539" s="15">
        <v>0</v>
      </c>
      <c r="DK539" s="15">
        <v>0</v>
      </c>
      <c r="DL539" s="15">
        <v>0</v>
      </c>
      <c r="DM539" s="20" t="s">
        <v>145</v>
      </c>
      <c r="DN539" s="15">
        <v>0</v>
      </c>
      <c r="DO539" s="15">
        <v>216</v>
      </c>
      <c r="DP539" s="15">
        <v>216</v>
      </c>
      <c r="DQ539" s="15">
        <f t="shared" si="373"/>
        <v>432</v>
      </c>
      <c r="DR539" s="20">
        <v>55</v>
      </c>
      <c r="DS539" s="20">
        <f t="shared" si="364"/>
        <v>23760</v>
      </c>
      <c r="DT539" s="23" t="s">
        <v>2009</v>
      </c>
      <c r="DU539" s="15">
        <v>0</v>
      </c>
      <c r="DV539" s="20">
        <f>Table1[[#This Row],[Check 6 Per Student Savings]]*DU539</f>
        <v>0</v>
      </c>
      <c r="DW539" s="15">
        <v>0</v>
      </c>
      <c r="DX539" s="20">
        <f>Table1[[#This Row],[Check 6 Per Student Savings]]*DW539</f>
        <v>0</v>
      </c>
      <c r="DY539" s="15">
        <f>IF(Table1[[#This Row],[Check 6 Status]]="Continued", Table1[[#This Row],[Check 6 Students Spring]], 0)</f>
        <v>216</v>
      </c>
      <c r="DZ539" s="20">
        <f>Table1[[#This Row],[Check 6 Per Student Savings]]*DY539</f>
        <v>11880</v>
      </c>
      <c r="EA539" s="15">
        <f t="shared" si="365"/>
        <v>216</v>
      </c>
      <c r="EB539" s="20">
        <f t="shared" si="366"/>
        <v>11880</v>
      </c>
      <c r="EC539"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216</v>
      </c>
      <c r="ED539"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11880</v>
      </c>
      <c r="EE539" s="30">
        <f>Table1[[#This Row],[Grand Total Savings]]/Table1[[#This Row],[Total Award]]</f>
        <v>2.3759999999999999</v>
      </c>
      <c r="EF539" s="59"/>
      <c r="EG539" s="20"/>
      <c r="EH539" s="16"/>
      <c r="EJ539" s="20"/>
      <c r="EK539" s="13"/>
      <c r="EL539" s="13"/>
      <c r="EZ539" s="15"/>
      <c r="FA539" s="20"/>
      <c r="FC539" s="15"/>
      <c r="FD539" s="13"/>
      <c r="FE539" s="13"/>
    </row>
    <row r="540" spans="1:161" ht="16.5" thickTop="1" thickBot="1" x14ac:dyDescent="0.3">
      <c r="A540" s="116" t="s">
        <v>2108</v>
      </c>
      <c r="B540" s="70" t="s">
        <v>2060</v>
      </c>
      <c r="C540" s="23" t="s">
        <v>1999</v>
      </c>
      <c r="D540" s="71" t="s">
        <v>134</v>
      </c>
      <c r="E540" t="s">
        <v>544</v>
      </c>
      <c r="F540" s="7" t="s">
        <v>2109</v>
      </c>
      <c r="G540" s="106" t="s">
        <v>2009</v>
      </c>
      <c r="H540" s="106" t="s">
        <v>2110</v>
      </c>
      <c r="I540" s="106" t="s">
        <v>2111</v>
      </c>
      <c r="J540" s="28"/>
      <c r="K540" s="23" t="s">
        <v>2112</v>
      </c>
      <c r="L540" s="28"/>
      <c r="M540" s="13" t="s">
        <v>1795</v>
      </c>
      <c r="N540" s="13" t="s">
        <v>1795</v>
      </c>
      <c r="O540" s="13" t="s">
        <v>1795</v>
      </c>
      <c r="P540" s="20">
        <v>26855.5</v>
      </c>
      <c r="Q540" s="15">
        <v>316</v>
      </c>
      <c r="R540" s="20">
        <v>84.983333333333334</v>
      </c>
      <c r="S540" s="15">
        <v>60</v>
      </c>
      <c r="T540" s="15">
        <v>128</v>
      </c>
      <c r="U540" s="15">
        <v>128</v>
      </c>
      <c r="V540" s="13" t="s">
        <v>2009</v>
      </c>
      <c r="W540" s="20"/>
      <c r="X540" s="20"/>
      <c r="Y540" s="20"/>
      <c r="Z540" s="20"/>
      <c r="AA540" s="15">
        <v>0</v>
      </c>
      <c r="AB540" s="15">
        <v>0</v>
      </c>
      <c r="AC540" s="15">
        <v>0</v>
      </c>
      <c r="AD540" s="15">
        <v>0</v>
      </c>
      <c r="AE540" s="15">
        <v>0</v>
      </c>
      <c r="AF540" s="15">
        <v>0</v>
      </c>
      <c r="AG540" s="15">
        <v>0</v>
      </c>
      <c r="AH540" s="15">
        <v>0</v>
      </c>
      <c r="AI540" s="15">
        <v>0</v>
      </c>
      <c r="AJ540" s="15">
        <v>0</v>
      </c>
      <c r="AK540" s="15">
        <v>0</v>
      </c>
      <c r="AL540" s="15">
        <v>0</v>
      </c>
      <c r="AM540" s="15">
        <v>0</v>
      </c>
      <c r="AN540" s="15">
        <v>0</v>
      </c>
      <c r="AO540" s="15">
        <v>0</v>
      </c>
      <c r="AP540" s="15">
        <v>0</v>
      </c>
      <c r="AQ540" s="15">
        <v>0</v>
      </c>
      <c r="AR540" s="15">
        <v>0</v>
      </c>
      <c r="AS540" s="15">
        <v>0</v>
      </c>
      <c r="AT540" s="15">
        <v>0</v>
      </c>
      <c r="AU540" s="15">
        <v>0</v>
      </c>
      <c r="AV540" s="15">
        <v>0</v>
      </c>
      <c r="AW540" s="15">
        <v>0</v>
      </c>
      <c r="AX540" s="15">
        <v>0</v>
      </c>
      <c r="AY540" s="15">
        <v>0</v>
      </c>
      <c r="AZ540" s="15">
        <v>0</v>
      </c>
      <c r="BA540" s="15">
        <v>0</v>
      </c>
      <c r="BB540" s="15">
        <v>0</v>
      </c>
      <c r="BC540" s="15">
        <v>0</v>
      </c>
      <c r="BD540" s="15">
        <v>0</v>
      </c>
      <c r="BE540" s="15">
        <v>0</v>
      </c>
      <c r="BF540" s="15">
        <v>0</v>
      </c>
      <c r="BG540" s="15">
        <v>0</v>
      </c>
      <c r="BH540" s="15">
        <v>0</v>
      </c>
      <c r="BI540" s="15">
        <v>0</v>
      </c>
      <c r="BJ540" s="15">
        <v>0</v>
      </c>
      <c r="BK540" s="15">
        <v>0</v>
      </c>
      <c r="BL540" s="15">
        <v>0</v>
      </c>
      <c r="BM540" s="15">
        <v>0</v>
      </c>
      <c r="BN540" s="15">
        <v>0</v>
      </c>
      <c r="BO540" s="15">
        <v>0</v>
      </c>
      <c r="BP540" s="15">
        <v>0</v>
      </c>
      <c r="BQ540" s="15">
        <v>0</v>
      </c>
      <c r="BR540" s="15">
        <v>0</v>
      </c>
      <c r="BS540" s="15">
        <v>0</v>
      </c>
      <c r="BT540" s="15">
        <v>0</v>
      </c>
      <c r="BU540" s="15">
        <v>0</v>
      </c>
      <c r="BV540" s="15">
        <v>0</v>
      </c>
      <c r="BW540" s="15">
        <v>0</v>
      </c>
      <c r="BX540" s="15">
        <v>0</v>
      </c>
      <c r="BY540" s="15">
        <v>0</v>
      </c>
      <c r="BZ540" s="15">
        <v>0</v>
      </c>
      <c r="CA540" s="15">
        <v>0</v>
      </c>
      <c r="CB540" s="15">
        <v>0</v>
      </c>
      <c r="CC540" s="15">
        <v>0</v>
      </c>
      <c r="CD540" s="15">
        <v>0</v>
      </c>
      <c r="CE540" s="15">
        <v>0</v>
      </c>
      <c r="CF540" s="15">
        <v>0</v>
      </c>
      <c r="CG540" s="15">
        <v>0</v>
      </c>
      <c r="CH540" s="15">
        <v>0</v>
      </c>
      <c r="CI540" s="15">
        <v>0</v>
      </c>
      <c r="CJ540" s="15">
        <v>0</v>
      </c>
      <c r="CK540" s="15">
        <v>0</v>
      </c>
      <c r="CL540" s="15">
        <v>0</v>
      </c>
      <c r="CM540" s="15">
        <v>0</v>
      </c>
      <c r="CN540" s="15">
        <v>0</v>
      </c>
      <c r="CO540" s="15">
        <v>0</v>
      </c>
      <c r="CP540" s="15">
        <v>0</v>
      </c>
      <c r="CQ540" s="15">
        <v>0</v>
      </c>
      <c r="CR540" s="15">
        <v>0</v>
      </c>
      <c r="CS540" s="15">
        <v>0</v>
      </c>
      <c r="CT540" s="15">
        <v>0</v>
      </c>
      <c r="CU540" s="15">
        <v>0</v>
      </c>
      <c r="CV540" s="15">
        <v>0</v>
      </c>
      <c r="CW540" s="15">
        <v>0</v>
      </c>
      <c r="CX540" s="15">
        <v>0</v>
      </c>
      <c r="CY540" s="15">
        <v>0</v>
      </c>
      <c r="CZ540" s="15">
        <v>0</v>
      </c>
      <c r="DA540" s="15">
        <v>0</v>
      </c>
      <c r="DB540" s="15">
        <v>0</v>
      </c>
      <c r="DC540" s="15">
        <v>0</v>
      </c>
      <c r="DD540" s="15">
        <v>0</v>
      </c>
      <c r="DE540" s="15">
        <v>0</v>
      </c>
      <c r="DF540" s="15">
        <v>0</v>
      </c>
      <c r="DG540" s="15">
        <v>0</v>
      </c>
      <c r="DH540" s="15">
        <v>0</v>
      </c>
      <c r="DI540" s="15">
        <v>0</v>
      </c>
      <c r="DJ540" s="15">
        <v>0</v>
      </c>
      <c r="DK540" s="15">
        <v>0</v>
      </c>
      <c r="DL540" s="15">
        <v>0</v>
      </c>
      <c r="DM540" s="20" t="s">
        <v>145</v>
      </c>
      <c r="DN540" s="15">
        <v>60</v>
      </c>
      <c r="DO540" s="15">
        <v>128</v>
      </c>
      <c r="DP540" s="15">
        <v>128</v>
      </c>
      <c r="DQ540" s="15">
        <f t="shared" si="373"/>
        <v>316</v>
      </c>
      <c r="DR540" s="20">
        <v>84.983333333333334</v>
      </c>
      <c r="DS540" s="20">
        <f t="shared" si="364"/>
        <v>26854.733333333334</v>
      </c>
      <c r="DT540" s="23" t="s">
        <v>2009</v>
      </c>
      <c r="DU540" s="15">
        <v>0</v>
      </c>
      <c r="DV540" s="20">
        <f>Table1[[#This Row],[Check 6 Per Student Savings]]*DU540</f>
        <v>0</v>
      </c>
      <c r="DW540" s="15">
        <v>0</v>
      </c>
      <c r="DX540" s="20">
        <f>Table1[[#This Row],[Check 6 Per Student Savings]]*DW540</f>
        <v>0</v>
      </c>
      <c r="DY540" s="15">
        <f>IF(Table1[[#This Row],[Check 6 Status]]="Continued", Table1[[#This Row],[Check 6 Students Spring]], 0)</f>
        <v>128</v>
      </c>
      <c r="DZ540" s="20">
        <f>Table1[[#This Row],[Check 6 Per Student Savings]]*DY540</f>
        <v>10877.866666666667</v>
      </c>
      <c r="EA540" s="15">
        <f t="shared" si="365"/>
        <v>128</v>
      </c>
      <c r="EB540" s="20">
        <f t="shared" si="366"/>
        <v>10877.866666666667</v>
      </c>
      <c r="EC540"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128</v>
      </c>
      <c r="ED540"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10877.866666666667</v>
      </c>
      <c r="EE540" s="30">
        <f>Table1[[#This Row],[Grand Total Savings]]/Table1[[#This Row],[Total Award]]</f>
        <v>0.67986666666666662</v>
      </c>
      <c r="EF540" s="59"/>
      <c r="EG540" s="20"/>
      <c r="EH540" s="16"/>
      <c r="EJ540" s="20"/>
      <c r="EK540" s="13"/>
      <c r="EL540" s="13"/>
      <c r="EZ540" s="15"/>
      <c r="FA540" s="20"/>
      <c r="FC540" s="15"/>
      <c r="FD540" s="13"/>
      <c r="FE540" s="13"/>
    </row>
    <row r="541" spans="1:161" ht="16.5" thickTop="1" thickBot="1" x14ac:dyDescent="0.3">
      <c r="A541" s="116" t="s">
        <v>2113</v>
      </c>
      <c r="B541" s="70" t="s">
        <v>2060</v>
      </c>
      <c r="C541" s="23" t="s">
        <v>1999</v>
      </c>
      <c r="D541" s="71" t="s">
        <v>134</v>
      </c>
      <c r="E541" s="112" t="s">
        <v>279</v>
      </c>
      <c r="F541" s="7" t="s">
        <v>2114</v>
      </c>
      <c r="G541" s="106" t="s">
        <v>2009</v>
      </c>
      <c r="H541" s="106" t="s">
        <v>681</v>
      </c>
      <c r="I541" s="106" t="s">
        <v>682</v>
      </c>
      <c r="J541" s="28"/>
      <c r="K541" s="23" t="s">
        <v>2112</v>
      </c>
      <c r="L541" s="28"/>
      <c r="M541" s="13" t="s">
        <v>1795</v>
      </c>
      <c r="N541" s="13" t="s">
        <v>1795</v>
      </c>
      <c r="O541" s="13" t="s">
        <v>1795</v>
      </c>
      <c r="P541" s="20">
        <v>0</v>
      </c>
      <c r="Q541" s="15">
        <v>0</v>
      </c>
      <c r="R541" s="131" t="s">
        <v>1134</v>
      </c>
      <c r="S541" s="15" t="s">
        <v>1134</v>
      </c>
      <c r="T541" s="15" t="s">
        <v>1134</v>
      </c>
      <c r="U541" s="15" t="s">
        <v>1134</v>
      </c>
      <c r="V541" s="13" t="s">
        <v>2009</v>
      </c>
      <c r="W541" s="20"/>
      <c r="X541" s="20"/>
      <c r="Y541" s="20"/>
      <c r="Z541" s="20"/>
      <c r="AA541" s="15">
        <v>0</v>
      </c>
      <c r="AB541" s="15">
        <v>0</v>
      </c>
      <c r="AC541" s="15">
        <v>0</v>
      </c>
      <c r="AD541" s="15">
        <v>0</v>
      </c>
      <c r="AE541" s="15">
        <v>0</v>
      </c>
      <c r="AF541" s="15">
        <v>0</v>
      </c>
      <c r="AG541" s="15">
        <v>0</v>
      </c>
      <c r="AH541" s="15">
        <v>0</v>
      </c>
      <c r="AI541" s="15">
        <v>0</v>
      </c>
      <c r="AJ541" s="15">
        <v>0</v>
      </c>
      <c r="AK541" s="15">
        <v>0</v>
      </c>
      <c r="AL541" s="15">
        <v>0</v>
      </c>
      <c r="AM541" s="15">
        <v>0</v>
      </c>
      <c r="AN541" s="15">
        <v>0</v>
      </c>
      <c r="AO541" s="15">
        <v>0</v>
      </c>
      <c r="AP541" s="15">
        <v>0</v>
      </c>
      <c r="AQ541" s="15">
        <v>0</v>
      </c>
      <c r="AR541" s="15">
        <v>0</v>
      </c>
      <c r="AS541" s="15">
        <v>0</v>
      </c>
      <c r="AT541" s="15">
        <v>0</v>
      </c>
      <c r="AU541" s="15">
        <v>0</v>
      </c>
      <c r="AV541" s="15">
        <v>0</v>
      </c>
      <c r="AW541" s="15">
        <v>0</v>
      </c>
      <c r="AX541" s="15">
        <v>0</v>
      </c>
      <c r="AY541" s="15">
        <v>0</v>
      </c>
      <c r="AZ541" s="15">
        <v>0</v>
      </c>
      <c r="BA541" s="15">
        <v>0</v>
      </c>
      <c r="BB541" s="15">
        <v>0</v>
      </c>
      <c r="BC541" s="15">
        <v>0</v>
      </c>
      <c r="BD541" s="15">
        <v>0</v>
      </c>
      <c r="BE541" s="15">
        <v>0</v>
      </c>
      <c r="BF541" s="15">
        <v>0</v>
      </c>
      <c r="BG541" s="15">
        <v>0</v>
      </c>
      <c r="BH541" s="15">
        <v>0</v>
      </c>
      <c r="BI541" s="15">
        <v>0</v>
      </c>
      <c r="BJ541" s="15">
        <v>0</v>
      </c>
      <c r="BK541" s="15">
        <v>0</v>
      </c>
      <c r="BL541" s="15">
        <v>0</v>
      </c>
      <c r="BM541" s="15">
        <v>0</v>
      </c>
      <c r="BN541" s="15">
        <v>0</v>
      </c>
      <c r="BO541" s="15">
        <v>0</v>
      </c>
      <c r="BP541" s="15">
        <v>0</v>
      </c>
      <c r="BQ541" s="15">
        <v>0</v>
      </c>
      <c r="BR541" s="15">
        <v>0</v>
      </c>
      <c r="BS541" s="15">
        <v>0</v>
      </c>
      <c r="BT541" s="15">
        <v>0</v>
      </c>
      <c r="BU541" s="15">
        <v>0</v>
      </c>
      <c r="BV541" s="15">
        <v>0</v>
      </c>
      <c r="BW541" s="15">
        <v>0</v>
      </c>
      <c r="BX541" s="15">
        <v>0</v>
      </c>
      <c r="BY541" s="15">
        <v>0</v>
      </c>
      <c r="BZ541" s="15">
        <v>0</v>
      </c>
      <c r="CA541" s="15">
        <v>0</v>
      </c>
      <c r="CB541" s="15">
        <v>0</v>
      </c>
      <c r="CC541" s="15">
        <v>0</v>
      </c>
      <c r="CD541" s="15">
        <v>0</v>
      </c>
      <c r="CE541" s="15">
        <v>0</v>
      </c>
      <c r="CF541" s="15">
        <v>0</v>
      </c>
      <c r="CG541" s="15">
        <v>0</v>
      </c>
      <c r="CH541" s="15">
        <v>0</v>
      </c>
      <c r="CI541" s="15">
        <v>0</v>
      </c>
      <c r="CJ541" s="15">
        <v>0</v>
      </c>
      <c r="CK541" s="15">
        <v>0</v>
      </c>
      <c r="CL541" s="15">
        <v>0</v>
      </c>
      <c r="CM541" s="15">
        <v>0</v>
      </c>
      <c r="CN541" s="15">
        <v>0</v>
      </c>
      <c r="CO541" s="15">
        <v>0</v>
      </c>
      <c r="CP541" s="15">
        <v>0</v>
      </c>
      <c r="CQ541" s="15">
        <v>0</v>
      </c>
      <c r="CR541" s="15">
        <v>0</v>
      </c>
      <c r="CS541" s="15">
        <v>0</v>
      </c>
      <c r="CT541" s="15">
        <v>0</v>
      </c>
      <c r="CU541" s="15">
        <v>0</v>
      </c>
      <c r="CV541" s="15">
        <v>0</v>
      </c>
      <c r="CW541" s="15">
        <v>0</v>
      </c>
      <c r="CX541" s="15">
        <v>0</v>
      </c>
      <c r="CY541" s="15">
        <v>0</v>
      </c>
      <c r="CZ541" s="15">
        <v>0</v>
      </c>
      <c r="DA541" s="15">
        <v>0</v>
      </c>
      <c r="DB541" s="15">
        <v>0</v>
      </c>
      <c r="DC541" s="15">
        <v>0</v>
      </c>
      <c r="DD541" s="15">
        <v>0</v>
      </c>
      <c r="DE541" s="15">
        <v>0</v>
      </c>
      <c r="DF541" s="15">
        <v>0</v>
      </c>
      <c r="DG541" s="15">
        <v>0</v>
      </c>
      <c r="DH541" s="15">
        <v>0</v>
      </c>
      <c r="DI541" s="15">
        <v>0</v>
      </c>
      <c r="DJ541" s="15">
        <v>0</v>
      </c>
      <c r="DK541" s="15">
        <v>0</v>
      </c>
      <c r="DL541" s="15">
        <v>0</v>
      </c>
      <c r="DM541" s="20" t="s">
        <v>145</v>
      </c>
      <c r="DN541" s="15" t="s">
        <v>1134</v>
      </c>
      <c r="DO541" s="15" t="s">
        <v>1134</v>
      </c>
      <c r="DP541" s="15" t="s">
        <v>1134</v>
      </c>
      <c r="DQ541" s="15">
        <f t="shared" si="373"/>
        <v>0</v>
      </c>
      <c r="DR541" s="20" t="s">
        <v>1134</v>
      </c>
      <c r="DS541" s="20">
        <f t="shared" si="364"/>
        <v>0</v>
      </c>
      <c r="DT541" s="23" t="s">
        <v>2009</v>
      </c>
      <c r="DU541" s="15">
        <v>0</v>
      </c>
      <c r="DV541" s="20">
        <f>Table1[[#This Row],[Check 6 Per Student Savings]]*DU541</f>
        <v>0</v>
      </c>
      <c r="DW541" s="15">
        <v>0</v>
      </c>
      <c r="DX541" s="20">
        <f>Table1[[#This Row],[Check 6 Per Student Savings]]*DW541</f>
        <v>0</v>
      </c>
      <c r="DY541" s="15" t="str">
        <f>IF(Table1[[#This Row],[Check 6 Status]]="Continued", Table1[[#This Row],[Check 6 Students Spring]], 0)</f>
        <v>0</v>
      </c>
      <c r="DZ541" s="20">
        <f>Table1[[#This Row],[Check 6 Per Student Savings]]*DY541</f>
        <v>0</v>
      </c>
      <c r="EA541" s="15">
        <f t="shared" si="365"/>
        <v>0</v>
      </c>
      <c r="EB541" s="20">
        <f t="shared" si="366"/>
        <v>0</v>
      </c>
      <c r="EC541"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541"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541" s="30">
        <f>Table1[[#This Row],[Grand Total Savings]]/Table1[[#This Row],[Total Award]]</f>
        <v>0</v>
      </c>
      <c r="EF541" s="59"/>
      <c r="EG541" s="20"/>
      <c r="EH541" s="16"/>
      <c r="EJ541" s="20"/>
      <c r="EK541" s="13"/>
      <c r="EL541" s="13"/>
      <c r="EZ541" s="15"/>
      <c r="FA541" s="20"/>
      <c r="FC541" s="15"/>
      <c r="FD541" s="13"/>
      <c r="FE541" s="13"/>
    </row>
    <row r="542" spans="1:161" ht="16.5" thickTop="1" thickBot="1" x14ac:dyDescent="0.3">
      <c r="A542" s="116" t="s">
        <v>2115</v>
      </c>
      <c r="B542" s="70" t="s">
        <v>2060</v>
      </c>
      <c r="C542" s="23" t="s">
        <v>1999</v>
      </c>
      <c r="D542" s="71" t="s">
        <v>134</v>
      </c>
      <c r="E542" s="133" t="s">
        <v>279</v>
      </c>
      <c r="F542" s="7" t="s">
        <v>2116</v>
      </c>
      <c r="G542" s="106" t="s">
        <v>2009</v>
      </c>
      <c r="H542" s="106" t="s">
        <v>2117</v>
      </c>
      <c r="I542" s="106" t="s">
        <v>2118</v>
      </c>
      <c r="J542" s="28"/>
      <c r="K542" s="23" t="s">
        <v>2119</v>
      </c>
      <c r="L542" s="28"/>
      <c r="M542" s="13" t="s">
        <v>1795</v>
      </c>
      <c r="N542" s="13" t="s">
        <v>1795</v>
      </c>
      <c r="O542" s="13" t="s">
        <v>1795</v>
      </c>
      <c r="P542" s="20">
        <v>15296.1</v>
      </c>
      <c r="Q542" s="15">
        <v>634</v>
      </c>
      <c r="R542" s="131">
        <v>93.436666666666667</v>
      </c>
      <c r="S542" s="15">
        <v>96</v>
      </c>
      <c r="T542" s="15">
        <v>264</v>
      </c>
      <c r="U542" s="15">
        <v>274</v>
      </c>
      <c r="V542" s="13" t="s">
        <v>2009</v>
      </c>
      <c r="W542" s="20"/>
      <c r="X542" s="20"/>
      <c r="Y542" s="20"/>
      <c r="Z542" s="20"/>
      <c r="AA542" s="15">
        <v>0</v>
      </c>
      <c r="AB542" s="15">
        <v>0</v>
      </c>
      <c r="AC542" s="15">
        <v>0</v>
      </c>
      <c r="AD542" s="15">
        <v>0</v>
      </c>
      <c r="AE542" s="15">
        <v>0</v>
      </c>
      <c r="AF542" s="15">
        <v>0</v>
      </c>
      <c r="AG542" s="15">
        <v>0</v>
      </c>
      <c r="AH542" s="15">
        <v>0</v>
      </c>
      <c r="AI542" s="15">
        <v>0</v>
      </c>
      <c r="AJ542" s="15">
        <v>0</v>
      </c>
      <c r="AK542" s="15">
        <v>0</v>
      </c>
      <c r="AL542" s="15">
        <v>0</v>
      </c>
      <c r="AM542" s="15">
        <v>0</v>
      </c>
      <c r="AN542" s="15">
        <v>0</v>
      </c>
      <c r="AO542" s="15">
        <v>0</v>
      </c>
      <c r="AP542" s="15">
        <v>0</v>
      </c>
      <c r="AQ542" s="15">
        <v>0</v>
      </c>
      <c r="AR542" s="15">
        <v>0</v>
      </c>
      <c r="AS542" s="15">
        <v>0</v>
      </c>
      <c r="AT542" s="15">
        <v>0</v>
      </c>
      <c r="AU542" s="15">
        <v>0</v>
      </c>
      <c r="AV542" s="15">
        <v>0</v>
      </c>
      <c r="AW542" s="15">
        <v>0</v>
      </c>
      <c r="AX542" s="15">
        <v>0</v>
      </c>
      <c r="AY542" s="15">
        <v>0</v>
      </c>
      <c r="AZ542" s="15">
        <v>0</v>
      </c>
      <c r="BA542" s="15">
        <v>0</v>
      </c>
      <c r="BB542" s="15">
        <v>0</v>
      </c>
      <c r="BC542" s="15">
        <v>0</v>
      </c>
      <c r="BD542" s="15">
        <v>0</v>
      </c>
      <c r="BE542" s="15">
        <v>0</v>
      </c>
      <c r="BF542" s="15">
        <v>0</v>
      </c>
      <c r="BG542" s="15">
        <v>0</v>
      </c>
      <c r="BH542" s="15">
        <v>0</v>
      </c>
      <c r="BI542" s="15">
        <v>0</v>
      </c>
      <c r="BJ542" s="15">
        <v>0</v>
      </c>
      <c r="BK542" s="15">
        <v>0</v>
      </c>
      <c r="BL542" s="15">
        <v>0</v>
      </c>
      <c r="BM542" s="15">
        <v>0</v>
      </c>
      <c r="BN542" s="15">
        <v>0</v>
      </c>
      <c r="BO542" s="15">
        <v>0</v>
      </c>
      <c r="BP542" s="15">
        <v>0</v>
      </c>
      <c r="BQ542" s="15">
        <v>0</v>
      </c>
      <c r="BR542" s="15">
        <v>0</v>
      </c>
      <c r="BS542" s="15">
        <v>0</v>
      </c>
      <c r="BT542" s="15">
        <v>0</v>
      </c>
      <c r="BU542" s="15">
        <v>0</v>
      </c>
      <c r="BV542" s="15">
        <v>0</v>
      </c>
      <c r="BW542" s="15">
        <v>0</v>
      </c>
      <c r="BX542" s="15">
        <v>0</v>
      </c>
      <c r="BY542" s="15">
        <v>0</v>
      </c>
      <c r="BZ542" s="15">
        <v>0</v>
      </c>
      <c r="CA542" s="15">
        <v>0</v>
      </c>
      <c r="CB542" s="15">
        <v>0</v>
      </c>
      <c r="CC542" s="15">
        <v>0</v>
      </c>
      <c r="CD542" s="15">
        <v>0</v>
      </c>
      <c r="CE542" s="15">
        <v>0</v>
      </c>
      <c r="CF542" s="15">
        <v>0</v>
      </c>
      <c r="CG542" s="15">
        <v>0</v>
      </c>
      <c r="CH542" s="15">
        <v>0</v>
      </c>
      <c r="CI542" s="15">
        <v>0</v>
      </c>
      <c r="CJ542" s="15">
        <v>0</v>
      </c>
      <c r="CK542" s="15">
        <v>0</v>
      </c>
      <c r="CL542" s="15">
        <v>0</v>
      </c>
      <c r="CM542" s="15">
        <v>0</v>
      </c>
      <c r="CN542" s="15">
        <v>0</v>
      </c>
      <c r="CO542" s="15">
        <v>0</v>
      </c>
      <c r="CP542" s="15">
        <v>0</v>
      </c>
      <c r="CQ542" s="15">
        <v>0</v>
      </c>
      <c r="CR542" s="15">
        <v>0</v>
      </c>
      <c r="CS542" s="15">
        <v>0</v>
      </c>
      <c r="CT542" s="15">
        <v>0</v>
      </c>
      <c r="CU542" s="15">
        <v>0</v>
      </c>
      <c r="CV542" s="15">
        <v>0</v>
      </c>
      <c r="CW542" s="15">
        <v>0</v>
      </c>
      <c r="CX542" s="15">
        <v>0</v>
      </c>
      <c r="CY542" s="15">
        <v>0</v>
      </c>
      <c r="CZ542" s="15">
        <v>0</v>
      </c>
      <c r="DA542" s="15">
        <v>0</v>
      </c>
      <c r="DB542" s="15">
        <v>0</v>
      </c>
      <c r="DC542" s="15">
        <v>0</v>
      </c>
      <c r="DD542" s="15">
        <v>0</v>
      </c>
      <c r="DE542" s="15">
        <v>0</v>
      </c>
      <c r="DF542" s="15">
        <v>0</v>
      </c>
      <c r="DG542" s="15">
        <v>0</v>
      </c>
      <c r="DH542" s="15">
        <v>0</v>
      </c>
      <c r="DI542" s="15">
        <v>0</v>
      </c>
      <c r="DJ542" s="15">
        <v>0</v>
      </c>
      <c r="DK542" s="15">
        <v>0</v>
      </c>
      <c r="DL542" s="15">
        <v>0</v>
      </c>
      <c r="DM542" s="20" t="s">
        <v>145</v>
      </c>
      <c r="DN542" s="15">
        <v>96</v>
      </c>
      <c r="DO542" s="15">
        <v>264</v>
      </c>
      <c r="DP542" s="15">
        <v>274</v>
      </c>
      <c r="DQ542" s="15">
        <f t="shared" si="373"/>
        <v>634</v>
      </c>
      <c r="DR542" s="20">
        <v>24.12</v>
      </c>
      <c r="DS542" s="20">
        <f t="shared" si="364"/>
        <v>15292.08</v>
      </c>
      <c r="DT542" s="23" t="s">
        <v>2009</v>
      </c>
      <c r="DU542" s="15">
        <v>0</v>
      </c>
      <c r="DV542" s="20">
        <f>Table1[[#This Row],[Check 6 Per Student Savings]]*DU542</f>
        <v>0</v>
      </c>
      <c r="DW542" s="15">
        <v>0</v>
      </c>
      <c r="DX542" s="20">
        <f>Table1[[#This Row],[Check 6 Per Student Savings]]*DW542</f>
        <v>0</v>
      </c>
      <c r="DY542" s="15">
        <f>IF(Table1[[#This Row],[Check 6 Status]]="Continued", Table1[[#This Row],[Check 6 Students Spring]], 0)</f>
        <v>274</v>
      </c>
      <c r="DZ542" s="20">
        <f>Table1[[#This Row],[Check 6 Per Student Savings]]*DY542</f>
        <v>6608.88</v>
      </c>
      <c r="EA542" s="15">
        <f t="shared" si="365"/>
        <v>274</v>
      </c>
      <c r="EB542" s="20">
        <f t="shared" si="366"/>
        <v>6608.88</v>
      </c>
      <c r="EC542"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274</v>
      </c>
      <c r="ED542"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6608.88</v>
      </c>
      <c r="EE542" s="30">
        <f>Table1[[#This Row],[Grand Total Savings]]/Table1[[#This Row],[Total Award]]</f>
        <v>0.66088800000000003</v>
      </c>
      <c r="EF542" s="59"/>
      <c r="EG542" s="20"/>
      <c r="EH542" s="16"/>
      <c r="EJ542" s="20"/>
      <c r="EK542" s="13"/>
      <c r="EL542" s="13"/>
      <c r="EZ542" s="15"/>
      <c r="FA542" s="20"/>
      <c r="FC542" s="15"/>
      <c r="FD542" s="13"/>
      <c r="FE542" s="13"/>
    </row>
    <row r="543" spans="1:161" ht="16.5" thickTop="1" thickBot="1" x14ac:dyDescent="0.3">
      <c r="A543" s="116" t="s">
        <v>2120</v>
      </c>
      <c r="B543" s="70" t="s">
        <v>2060</v>
      </c>
      <c r="C543" s="23" t="s">
        <v>1999</v>
      </c>
      <c r="D543" s="71" t="s">
        <v>134</v>
      </c>
      <c r="E543" t="s">
        <v>183</v>
      </c>
      <c r="F543" s="7" t="s">
        <v>2121</v>
      </c>
      <c r="G543" s="106" t="s">
        <v>2009</v>
      </c>
      <c r="H543" s="106" t="s">
        <v>2122</v>
      </c>
      <c r="I543" s="106" t="s">
        <v>2123</v>
      </c>
      <c r="J543" s="28"/>
      <c r="K543" s="23" t="s">
        <v>2119</v>
      </c>
      <c r="L543" s="28"/>
      <c r="M543" s="13" t="s">
        <v>1795</v>
      </c>
      <c r="N543" s="13" t="s">
        <v>1795</v>
      </c>
      <c r="O543" s="13" t="s">
        <v>1795</v>
      </c>
      <c r="P543" s="20">
        <v>0</v>
      </c>
      <c r="Q543" s="15">
        <v>0</v>
      </c>
      <c r="R543" s="131" t="s">
        <v>1134</v>
      </c>
      <c r="S543" s="15" t="s">
        <v>1134</v>
      </c>
      <c r="T543" s="15" t="s">
        <v>1134</v>
      </c>
      <c r="U543" s="15" t="s">
        <v>1134</v>
      </c>
      <c r="V543" s="13" t="s">
        <v>2009</v>
      </c>
      <c r="W543" s="20"/>
      <c r="X543" s="20"/>
      <c r="Y543" s="20"/>
      <c r="Z543" s="20"/>
      <c r="AA543" s="15">
        <v>0</v>
      </c>
      <c r="AB543" s="15">
        <v>0</v>
      </c>
      <c r="AC543" s="15">
        <v>0</v>
      </c>
      <c r="AD543" s="15">
        <v>0</v>
      </c>
      <c r="AE543" s="15">
        <v>0</v>
      </c>
      <c r="AF543" s="15">
        <v>0</v>
      </c>
      <c r="AG543" s="15">
        <v>0</v>
      </c>
      <c r="AH543" s="15">
        <v>0</v>
      </c>
      <c r="AI543" s="15">
        <v>0</v>
      </c>
      <c r="AJ543" s="15">
        <v>0</v>
      </c>
      <c r="AK543" s="15">
        <v>0</v>
      </c>
      <c r="AL543" s="15">
        <v>0</v>
      </c>
      <c r="AM543" s="15">
        <v>0</v>
      </c>
      <c r="AN543" s="15">
        <v>0</v>
      </c>
      <c r="AO543" s="15">
        <v>0</v>
      </c>
      <c r="AP543" s="15">
        <v>0</v>
      </c>
      <c r="AQ543" s="15">
        <v>0</v>
      </c>
      <c r="AR543" s="15">
        <v>0</v>
      </c>
      <c r="AS543" s="15">
        <v>0</v>
      </c>
      <c r="AT543" s="15">
        <v>0</v>
      </c>
      <c r="AU543" s="15">
        <v>0</v>
      </c>
      <c r="AV543" s="15">
        <v>0</v>
      </c>
      <c r="AW543" s="15">
        <v>0</v>
      </c>
      <c r="AX543" s="15">
        <v>0</v>
      </c>
      <c r="AY543" s="15">
        <v>0</v>
      </c>
      <c r="AZ543" s="15">
        <v>0</v>
      </c>
      <c r="BA543" s="15">
        <v>0</v>
      </c>
      <c r="BB543" s="15">
        <v>0</v>
      </c>
      <c r="BC543" s="15">
        <v>0</v>
      </c>
      <c r="BD543" s="15">
        <v>0</v>
      </c>
      <c r="BE543" s="15">
        <v>0</v>
      </c>
      <c r="BF543" s="15">
        <v>0</v>
      </c>
      <c r="BG543" s="15">
        <v>0</v>
      </c>
      <c r="BH543" s="15">
        <v>0</v>
      </c>
      <c r="BI543" s="15">
        <v>0</v>
      </c>
      <c r="BJ543" s="15">
        <v>0</v>
      </c>
      <c r="BK543" s="15">
        <v>0</v>
      </c>
      <c r="BL543" s="15">
        <v>0</v>
      </c>
      <c r="BM543" s="15">
        <v>0</v>
      </c>
      <c r="BN543" s="15">
        <v>0</v>
      </c>
      <c r="BO543" s="15">
        <v>0</v>
      </c>
      <c r="BP543" s="15">
        <v>0</v>
      </c>
      <c r="BQ543" s="15">
        <v>0</v>
      </c>
      <c r="BR543" s="15">
        <v>0</v>
      </c>
      <c r="BS543" s="15">
        <v>0</v>
      </c>
      <c r="BT543" s="15">
        <v>0</v>
      </c>
      <c r="BU543" s="15">
        <v>0</v>
      </c>
      <c r="BV543" s="15">
        <v>0</v>
      </c>
      <c r="BW543" s="15">
        <v>0</v>
      </c>
      <c r="BX543" s="15">
        <v>0</v>
      </c>
      <c r="BY543" s="15">
        <v>0</v>
      </c>
      <c r="BZ543" s="15">
        <v>0</v>
      </c>
      <c r="CA543" s="15">
        <v>0</v>
      </c>
      <c r="CB543" s="15">
        <v>0</v>
      </c>
      <c r="CC543" s="15">
        <v>0</v>
      </c>
      <c r="CD543" s="15">
        <v>0</v>
      </c>
      <c r="CE543" s="15">
        <v>0</v>
      </c>
      <c r="CF543" s="15">
        <v>0</v>
      </c>
      <c r="CG543" s="15">
        <v>0</v>
      </c>
      <c r="CH543" s="15">
        <v>0</v>
      </c>
      <c r="CI543" s="15">
        <v>0</v>
      </c>
      <c r="CJ543" s="15">
        <v>0</v>
      </c>
      <c r="CK543" s="15">
        <v>0</v>
      </c>
      <c r="CL543" s="15">
        <v>0</v>
      </c>
      <c r="CM543" s="15">
        <v>0</v>
      </c>
      <c r="CN543" s="15">
        <v>0</v>
      </c>
      <c r="CO543" s="15">
        <v>0</v>
      </c>
      <c r="CP543" s="15">
        <v>0</v>
      </c>
      <c r="CQ543" s="15">
        <v>0</v>
      </c>
      <c r="CR543" s="15">
        <v>0</v>
      </c>
      <c r="CS543" s="15">
        <v>0</v>
      </c>
      <c r="CT543" s="15">
        <v>0</v>
      </c>
      <c r="CU543" s="15">
        <v>0</v>
      </c>
      <c r="CV543" s="15">
        <v>0</v>
      </c>
      <c r="CW543" s="15">
        <v>0</v>
      </c>
      <c r="CX543" s="15">
        <v>0</v>
      </c>
      <c r="CY543" s="15">
        <v>0</v>
      </c>
      <c r="CZ543" s="15">
        <v>0</v>
      </c>
      <c r="DA543" s="15">
        <v>0</v>
      </c>
      <c r="DB543" s="15">
        <v>0</v>
      </c>
      <c r="DC543" s="15">
        <v>0</v>
      </c>
      <c r="DD543" s="15">
        <v>0</v>
      </c>
      <c r="DE543" s="15">
        <v>0</v>
      </c>
      <c r="DF543" s="15">
        <v>0</v>
      </c>
      <c r="DG543" s="15">
        <v>0</v>
      </c>
      <c r="DH543" s="15">
        <v>0</v>
      </c>
      <c r="DI543" s="15">
        <v>0</v>
      </c>
      <c r="DJ543" s="15">
        <v>0</v>
      </c>
      <c r="DK543" s="15">
        <v>0</v>
      </c>
      <c r="DL543" s="15">
        <v>0</v>
      </c>
      <c r="DM543" s="20" t="s">
        <v>145</v>
      </c>
      <c r="DN543" s="15" t="s">
        <v>1134</v>
      </c>
      <c r="DO543" s="15" t="s">
        <v>1134</v>
      </c>
      <c r="DP543" s="15" t="s">
        <v>1134</v>
      </c>
      <c r="DQ543" s="15">
        <f t="shared" si="373"/>
        <v>0</v>
      </c>
      <c r="DR543" s="20" t="s">
        <v>1134</v>
      </c>
      <c r="DS543" s="20">
        <f t="shared" si="364"/>
        <v>0</v>
      </c>
      <c r="DT543" s="23" t="s">
        <v>2009</v>
      </c>
      <c r="DU543" s="15">
        <v>0</v>
      </c>
      <c r="DV543" s="20">
        <f>Table1[[#This Row],[Check 6 Per Student Savings]]*DU543</f>
        <v>0</v>
      </c>
      <c r="DW543" s="15">
        <v>0</v>
      </c>
      <c r="DX543" s="20">
        <f>Table1[[#This Row],[Check 6 Per Student Savings]]*DW543</f>
        <v>0</v>
      </c>
      <c r="DY543" s="15" t="str">
        <f>IF(Table1[[#This Row],[Check 6 Status]]="Continued", Table1[[#This Row],[Check 6 Students Spring]], 0)</f>
        <v>0</v>
      </c>
      <c r="DZ543" s="20">
        <f>Table1[[#This Row],[Check 6 Per Student Savings]]*DY543</f>
        <v>0</v>
      </c>
      <c r="EA543" s="15">
        <f t="shared" si="365"/>
        <v>0</v>
      </c>
      <c r="EB543" s="20">
        <f t="shared" si="366"/>
        <v>0</v>
      </c>
      <c r="EC543"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543"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543" s="30">
        <f>Table1[[#This Row],[Grand Total Savings]]/Table1[[#This Row],[Total Award]]</f>
        <v>0</v>
      </c>
      <c r="EF543" s="59"/>
      <c r="EG543" s="20"/>
      <c r="EH543" s="16"/>
      <c r="EJ543" s="20"/>
      <c r="EK543" s="13"/>
      <c r="EL543" s="13"/>
      <c r="EZ543" s="15"/>
      <c r="FA543" s="20"/>
      <c r="FC543" s="15"/>
      <c r="FD543" s="13"/>
      <c r="FE543" s="13"/>
    </row>
    <row r="544" spans="1:161" ht="16.5" thickTop="1" thickBot="1" x14ac:dyDescent="0.3">
      <c r="A544" s="116" t="s">
        <v>2124</v>
      </c>
      <c r="B544" s="70" t="s">
        <v>2060</v>
      </c>
      <c r="C544" s="23" t="s">
        <v>1999</v>
      </c>
      <c r="D544" s="36" t="s">
        <v>856</v>
      </c>
      <c r="E544" t="s">
        <v>171</v>
      </c>
      <c r="F544" s="7" t="s">
        <v>2125</v>
      </c>
      <c r="G544" s="106" t="s">
        <v>2009</v>
      </c>
      <c r="H544" s="106" t="s">
        <v>1785</v>
      </c>
      <c r="I544" s="106" t="s">
        <v>1786</v>
      </c>
      <c r="J544" s="28"/>
      <c r="K544" s="106" t="s">
        <v>2126</v>
      </c>
      <c r="L544" s="28"/>
      <c r="M544" s="13" t="s">
        <v>857</v>
      </c>
      <c r="N544" s="13" t="s">
        <v>857</v>
      </c>
      <c r="O544" s="13" t="s">
        <v>857</v>
      </c>
      <c r="P544" s="15">
        <v>0</v>
      </c>
      <c r="Q544" s="15">
        <v>0</v>
      </c>
      <c r="R544" s="15">
        <v>0</v>
      </c>
      <c r="S544" s="15">
        <v>0</v>
      </c>
      <c r="T544" s="15">
        <v>0</v>
      </c>
      <c r="U544" s="15">
        <v>0</v>
      </c>
      <c r="V544" s="36"/>
      <c r="W544" s="20"/>
      <c r="X544" s="20"/>
      <c r="Y544" s="20"/>
      <c r="Z544" s="20"/>
      <c r="AA544" s="15">
        <v>0</v>
      </c>
      <c r="AB544" s="15">
        <v>0</v>
      </c>
      <c r="AC544" s="15">
        <v>0</v>
      </c>
      <c r="AD544" s="15">
        <v>0</v>
      </c>
      <c r="AE544" s="15">
        <v>0</v>
      </c>
      <c r="AF544" s="15">
        <v>0</v>
      </c>
      <c r="AG544" s="15">
        <v>0</v>
      </c>
      <c r="AH544" s="15">
        <v>0</v>
      </c>
      <c r="AI544" s="15">
        <v>0</v>
      </c>
      <c r="AJ544" s="15">
        <v>0</v>
      </c>
      <c r="AK544" s="15">
        <v>0</v>
      </c>
      <c r="AL544" s="15">
        <v>0</v>
      </c>
      <c r="AM544" s="15">
        <v>0</v>
      </c>
      <c r="AN544" s="15">
        <v>0</v>
      </c>
      <c r="AO544" s="15">
        <v>0</v>
      </c>
      <c r="AP544" s="15">
        <v>0</v>
      </c>
      <c r="AQ544" s="15">
        <v>0</v>
      </c>
      <c r="AR544" s="15">
        <v>0</v>
      </c>
      <c r="AS544" s="15">
        <v>0</v>
      </c>
      <c r="AT544" s="15">
        <v>0</v>
      </c>
      <c r="AU544" s="15">
        <v>0</v>
      </c>
      <c r="AV544" s="15">
        <v>0</v>
      </c>
      <c r="AW544" s="15">
        <v>0</v>
      </c>
      <c r="AX544" s="15">
        <v>0</v>
      </c>
      <c r="AY544" s="15">
        <v>0</v>
      </c>
      <c r="AZ544" s="15">
        <v>0</v>
      </c>
      <c r="BA544" s="15">
        <v>0</v>
      </c>
      <c r="BB544" s="15">
        <v>0</v>
      </c>
      <c r="BC544" s="15">
        <v>0</v>
      </c>
      <c r="BD544" s="15">
        <v>0</v>
      </c>
      <c r="BE544" s="15">
        <v>0</v>
      </c>
      <c r="BF544" s="15">
        <v>0</v>
      </c>
      <c r="BG544" s="15">
        <v>0</v>
      </c>
      <c r="BH544" s="15">
        <v>0</v>
      </c>
      <c r="BI544" s="15">
        <v>0</v>
      </c>
      <c r="BJ544" s="15">
        <v>0</v>
      </c>
      <c r="BK544" s="15">
        <v>0</v>
      </c>
      <c r="BL544" s="15">
        <v>0</v>
      </c>
      <c r="BM544" s="15">
        <v>0</v>
      </c>
      <c r="BN544" s="15">
        <v>0</v>
      </c>
      <c r="BO544" s="15">
        <v>0</v>
      </c>
      <c r="BP544" s="15">
        <v>0</v>
      </c>
      <c r="BQ544" s="15">
        <v>0</v>
      </c>
      <c r="BR544" s="15">
        <v>0</v>
      </c>
      <c r="BS544" s="15">
        <v>0</v>
      </c>
      <c r="BT544" s="15">
        <v>0</v>
      </c>
      <c r="BU544" s="15">
        <v>0</v>
      </c>
      <c r="BV544" s="15">
        <v>0</v>
      </c>
      <c r="BW544" s="15">
        <v>0</v>
      </c>
      <c r="BX544" s="15">
        <v>0</v>
      </c>
      <c r="BY544" s="15">
        <v>0</v>
      </c>
      <c r="BZ544" s="15">
        <v>0</v>
      </c>
      <c r="CA544" s="15">
        <v>0</v>
      </c>
      <c r="CB544" s="15">
        <v>0</v>
      </c>
      <c r="CC544" s="15">
        <v>0</v>
      </c>
      <c r="CD544" s="15">
        <v>0</v>
      </c>
      <c r="CE544" s="15">
        <v>0</v>
      </c>
      <c r="CF544" s="15">
        <v>0</v>
      </c>
      <c r="CG544" s="15">
        <v>0</v>
      </c>
      <c r="CH544" s="15">
        <v>0</v>
      </c>
      <c r="CI544" s="15">
        <v>0</v>
      </c>
      <c r="CJ544" s="15">
        <v>0</v>
      </c>
      <c r="CK544" s="15">
        <v>0</v>
      </c>
      <c r="CL544" s="15">
        <v>0</v>
      </c>
      <c r="CM544" s="15">
        <v>0</v>
      </c>
      <c r="CN544" s="15">
        <v>0</v>
      </c>
      <c r="CO544" s="15">
        <v>0</v>
      </c>
      <c r="CP544" s="15">
        <v>0</v>
      </c>
      <c r="CQ544" s="15">
        <v>0</v>
      </c>
      <c r="CR544" s="15">
        <v>0</v>
      </c>
      <c r="CS544" s="15">
        <v>0</v>
      </c>
      <c r="CT544" s="15">
        <v>0</v>
      </c>
      <c r="CU544" s="15">
        <v>0</v>
      </c>
      <c r="CV544" s="15">
        <v>0</v>
      </c>
      <c r="CW544" s="15">
        <v>0</v>
      </c>
      <c r="CX544" s="15">
        <v>0</v>
      </c>
      <c r="CY544" s="15">
        <v>0</v>
      </c>
      <c r="CZ544" s="15">
        <v>0</v>
      </c>
      <c r="DA544" s="15">
        <v>0</v>
      </c>
      <c r="DB544" s="15">
        <v>0</v>
      </c>
      <c r="DC544" s="15">
        <v>0</v>
      </c>
      <c r="DD544" s="15">
        <v>0</v>
      </c>
      <c r="DE544" s="15">
        <v>0</v>
      </c>
      <c r="DF544" s="15">
        <v>0</v>
      </c>
      <c r="DG544" s="15">
        <v>0</v>
      </c>
      <c r="DH544" s="15">
        <v>0</v>
      </c>
      <c r="DI544" s="15">
        <v>0</v>
      </c>
      <c r="DJ544" s="15">
        <v>0</v>
      </c>
      <c r="DK544" s="15">
        <v>0</v>
      </c>
      <c r="DL544" s="15">
        <v>0</v>
      </c>
      <c r="DM544" s="20" t="s">
        <v>858</v>
      </c>
      <c r="DN544" s="15">
        <v>0</v>
      </c>
      <c r="DO544" s="15">
        <v>0</v>
      </c>
      <c r="DP544" s="15">
        <v>0</v>
      </c>
      <c r="DQ544" s="15">
        <f t="shared" si="373"/>
        <v>0</v>
      </c>
      <c r="DR544" s="15">
        <v>0</v>
      </c>
      <c r="DS544" s="20">
        <f t="shared" si="364"/>
        <v>0</v>
      </c>
      <c r="DT544" s="23" t="s">
        <v>2009</v>
      </c>
      <c r="DU544" s="15">
        <v>0</v>
      </c>
      <c r="DV544" s="20">
        <f>Table1[[#This Row],[Check 6 Per Student Savings]]*DU544</f>
        <v>0</v>
      </c>
      <c r="DW544" s="15">
        <v>0</v>
      </c>
      <c r="DX544" s="20">
        <f>Table1[[#This Row],[Check 6 Per Student Savings]]*DW544</f>
        <v>0</v>
      </c>
      <c r="DY544" s="15">
        <f>IF(Table1[[#This Row],[Check 6 Status]]="Continued", Table1[[#This Row],[Check 6 Students Spring]], 0)</f>
        <v>0</v>
      </c>
      <c r="DZ544" s="20">
        <f>Table1[[#This Row],[Check 6 Per Student Savings]]*DY544</f>
        <v>0</v>
      </c>
      <c r="EA544" s="15">
        <f t="shared" si="365"/>
        <v>0</v>
      </c>
      <c r="EB544" s="20">
        <f t="shared" si="366"/>
        <v>0</v>
      </c>
      <c r="EC544"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544"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544" s="30">
        <f>Table1[[#This Row],[Grand Total Savings]]/Table1[[#This Row],[Total Award]]</f>
        <v>0</v>
      </c>
      <c r="EF544" s="59"/>
      <c r="EG544" s="20"/>
      <c r="EH544" s="16"/>
      <c r="EJ544" s="20"/>
      <c r="EK544" s="13"/>
      <c r="EL544" s="13"/>
      <c r="EZ544" s="15"/>
      <c r="FA544" s="20"/>
      <c r="FC544" s="15"/>
      <c r="FD544" s="13"/>
      <c r="FE544" s="13"/>
    </row>
    <row r="545" spans="1:161" ht="16.5" thickTop="1" thickBot="1" x14ac:dyDescent="0.3">
      <c r="A545" s="116" t="s">
        <v>2127</v>
      </c>
      <c r="B545" s="70" t="s">
        <v>2060</v>
      </c>
      <c r="C545" s="23" t="s">
        <v>1999</v>
      </c>
      <c r="D545" s="36" t="s">
        <v>856</v>
      </c>
      <c r="E545" t="s">
        <v>147</v>
      </c>
      <c r="F545" s="7" t="s">
        <v>2128</v>
      </c>
      <c r="G545" s="106" t="s">
        <v>2009</v>
      </c>
      <c r="H545" s="106" t="s">
        <v>1108</v>
      </c>
      <c r="I545" s="106" t="s">
        <v>1109</v>
      </c>
      <c r="J545" s="28"/>
      <c r="K545" s="106" t="s">
        <v>2129</v>
      </c>
      <c r="L545" s="28"/>
      <c r="M545" s="13" t="s">
        <v>857</v>
      </c>
      <c r="N545" s="13" t="s">
        <v>857</v>
      </c>
      <c r="O545" s="13" t="s">
        <v>857</v>
      </c>
      <c r="P545" s="15">
        <v>0</v>
      </c>
      <c r="Q545" s="15">
        <v>0</v>
      </c>
      <c r="R545" s="15">
        <v>0</v>
      </c>
      <c r="S545" s="15">
        <v>0</v>
      </c>
      <c r="T545" s="15">
        <v>0</v>
      </c>
      <c r="U545" s="15">
        <v>0</v>
      </c>
      <c r="V545" s="36"/>
      <c r="W545" s="20"/>
      <c r="X545" s="20"/>
      <c r="Y545" s="20"/>
      <c r="Z545" s="20"/>
      <c r="AA545" s="15">
        <v>0</v>
      </c>
      <c r="AB545" s="15">
        <v>0</v>
      </c>
      <c r="AC545" s="15">
        <v>0</v>
      </c>
      <c r="AD545" s="15">
        <v>0</v>
      </c>
      <c r="AE545" s="15">
        <v>0</v>
      </c>
      <c r="AF545" s="15">
        <v>0</v>
      </c>
      <c r="AG545" s="15">
        <v>0</v>
      </c>
      <c r="AH545" s="15">
        <v>0</v>
      </c>
      <c r="AI545" s="15">
        <v>0</v>
      </c>
      <c r="AJ545" s="15">
        <v>0</v>
      </c>
      <c r="AK545" s="15">
        <v>0</v>
      </c>
      <c r="AL545" s="15">
        <v>0</v>
      </c>
      <c r="AM545" s="15">
        <v>0</v>
      </c>
      <c r="AN545" s="15">
        <v>0</v>
      </c>
      <c r="AO545" s="15">
        <v>0</v>
      </c>
      <c r="AP545" s="15">
        <v>0</v>
      </c>
      <c r="AQ545" s="15">
        <v>0</v>
      </c>
      <c r="AR545" s="15">
        <v>0</v>
      </c>
      <c r="AS545" s="15">
        <v>0</v>
      </c>
      <c r="AT545" s="15">
        <v>0</v>
      </c>
      <c r="AU545" s="15">
        <v>0</v>
      </c>
      <c r="AV545" s="15">
        <v>0</v>
      </c>
      <c r="AW545" s="15">
        <v>0</v>
      </c>
      <c r="AX545" s="15">
        <v>0</v>
      </c>
      <c r="AY545" s="15">
        <v>0</v>
      </c>
      <c r="AZ545" s="15">
        <v>0</v>
      </c>
      <c r="BA545" s="15">
        <v>0</v>
      </c>
      <c r="BB545" s="15">
        <v>0</v>
      </c>
      <c r="BC545" s="15">
        <v>0</v>
      </c>
      <c r="BD545" s="15">
        <v>0</v>
      </c>
      <c r="BE545" s="15">
        <v>0</v>
      </c>
      <c r="BF545" s="15">
        <v>0</v>
      </c>
      <c r="BG545" s="15">
        <v>0</v>
      </c>
      <c r="BH545" s="15">
        <v>0</v>
      </c>
      <c r="BI545" s="15">
        <v>0</v>
      </c>
      <c r="BJ545" s="15">
        <v>0</v>
      </c>
      <c r="BK545" s="15">
        <v>0</v>
      </c>
      <c r="BL545" s="15">
        <v>0</v>
      </c>
      <c r="BM545" s="15">
        <v>0</v>
      </c>
      <c r="BN545" s="15">
        <v>0</v>
      </c>
      <c r="BO545" s="15">
        <v>0</v>
      </c>
      <c r="BP545" s="15">
        <v>0</v>
      </c>
      <c r="BQ545" s="15">
        <v>0</v>
      </c>
      <c r="BR545" s="15">
        <v>0</v>
      </c>
      <c r="BS545" s="15">
        <v>0</v>
      </c>
      <c r="BT545" s="15">
        <v>0</v>
      </c>
      <c r="BU545" s="15">
        <v>0</v>
      </c>
      <c r="BV545" s="15">
        <v>0</v>
      </c>
      <c r="BW545" s="15">
        <v>0</v>
      </c>
      <c r="BX545" s="15">
        <v>0</v>
      </c>
      <c r="BY545" s="15">
        <v>0</v>
      </c>
      <c r="BZ545" s="15">
        <v>0</v>
      </c>
      <c r="CA545" s="15">
        <v>0</v>
      </c>
      <c r="CB545" s="15">
        <v>0</v>
      </c>
      <c r="CC545" s="15">
        <v>0</v>
      </c>
      <c r="CD545" s="15">
        <v>0</v>
      </c>
      <c r="CE545" s="15">
        <v>0</v>
      </c>
      <c r="CF545" s="15">
        <v>0</v>
      </c>
      <c r="CG545" s="15">
        <v>0</v>
      </c>
      <c r="CH545" s="15">
        <v>0</v>
      </c>
      <c r="CI545" s="15">
        <v>0</v>
      </c>
      <c r="CJ545" s="15">
        <v>0</v>
      </c>
      <c r="CK545" s="15">
        <v>0</v>
      </c>
      <c r="CL545" s="15">
        <v>0</v>
      </c>
      <c r="CM545" s="15">
        <v>0</v>
      </c>
      <c r="CN545" s="15">
        <v>0</v>
      </c>
      <c r="CO545" s="15">
        <v>0</v>
      </c>
      <c r="CP545" s="15">
        <v>0</v>
      </c>
      <c r="CQ545" s="15">
        <v>0</v>
      </c>
      <c r="CR545" s="15">
        <v>0</v>
      </c>
      <c r="CS545" s="15">
        <v>0</v>
      </c>
      <c r="CT545" s="15">
        <v>0</v>
      </c>
      <c r="CU545" s="15">
        <v>0</v>
      </c>
      <c r="CV545" s="15">
        <v>0</v>
      </c>
      <c r="CW545" s="15">
        <v>0</v>
      </c>
      <c r="CX545" s="15">
        <v>0</v>
      </c>
      <c r="CY545" s="15">
        <v>0</v>
      </c>
      <c r="CZ545" s="15">
        <v>0</v>
      </c>
      <c r="DA545" s="15">
        <v>0</v>
      </c>
      <c r="DB545" s="15">
        <v>0</v>
      </c>
      <c r="DC545" s="15">
        <v>0</v>
      </c>
      <c r="DD545" s="15">
        <v>0</v>
      </c>
      <c r="DE545" s="15">
        <v>0</v>
      </c>
      <c r="DF545" s="15">
        <v>0</v>
      </c>
      <c r="DG545" s="15">
        <v>0</v>
      </c>
      <c r="DH545" s="15">
        <v>0</v>
      </c>
      <c r="DI545" s="15">
        <v>0</v>
      </c>
      <c r="DJ545" s="15">
        <v>0</v>
      </c>
      <c r="DK545" s="15">
        <v>0</v>
      </c>
      <c r="DL545" s="15">
        <v>0</v>
      </c>
      <c r="DM545" s="20" t="s">
        <v>858</v>
      </c>
      <c r="DN545" s="15">
        <v>0</v>
      </c>
      <c r="DO545" s="15">
        <v>0</v>
      </c>
      <c r="DP545" s="15">
        <v>0</v>
      </c>
      <c r="DQ545" s="15">
        <f t="shared" si="373"/>
        <v>0</v>
      </c>
      <c r="DR545" s="15">
        <v>0</v>
      </c>
      <c r="DS545" s="20">
        <f t="shared" si="364"/>
        <v>0</v>
      </c>
      <c r="DT545" s="23" t="s">
        <v>2009</v>
      </c>
      <c r="DU545" s="15">
        <v>0</v>
      </c>
      <c r="DV545" s="20">
        <f>Table1[[#This Row],[Check 6 Per Student Savings]]*DU545</f>
        <v>0</v>
      </c>
      <c r="DW545" s="15">
        <v>0</v>
      </c>
      <c r="DX545" s="20">
        <f>Table1[[#This Row],[Check 6 Per Student Savings]]*DW545</f>
        <v>0</v>
      </c>
      <c r="DY545" s="15">
        <f>IF(Table1[[#This Row],[Check 6 Status]]="Continued", Table1[[#This Row],[Check 6 Students Spring]], 0)</f>
        <v>0</v>
      </c>
      <c r="DZ545" s="20">
        <f>Table1[[#This Row],[Check 6 Per Student Savings]]*DY545</f>
        <v>0</v>
      </c>
      <c r="EA545" s="15">
        <f t="shared" si="365"/>
        <v>0</v>
      </c>
      <c r="EB545" s="20">
        <f t="shared" si="366"/>
        <v>0</v>
      </c>
      <c r="EC545"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545"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545" s="30">
        <f>Table1[[#This Row],[Grand Total Savings]]/Table1[[#This Row],[Total Award]]</f>
        <v>0</v>
      </c>
      <c r="EF545" s="59"/>
      <c r="EG545" s="20"/>
      <c r="EH545" s="16"/>
      <c r="EJ545" s="20"/>
      <c r="EK545" s="13"/>
      <c r="EL545" s="13"/>
      <c r="EZ545" s="15"/>
      <c r="FA545" s="20"/>
      <c r="FC545" s="15"/>
      <c r="FD545" s="13"/>
      <c r="FE545" s="13"/>
    </row>
    <row r="546" spans="1:161" ht="16.5" thickTop="1" thickBot="1" x14ac:dyDescent="0.3">
      <c r="A546" s="116" t="s">
        <v>2130</v>
      </c>
      <c r="B546" s="70" t="s">
        <v>2060</v>
      </c>
      <c r="C546" s="23" t="s">
        <v>1999</v>
      </c>
      <c r="D546" s="36" t="s">
        <v>856</v>
      </c>
      <c r="E546" t="s">
        <v>477</v>
      </c>
      <c r="F546" s="7" t="s">
        <v>2131</v>
      </c>
      <c r="G546" s="106" t="s">
        <v>2009</v>
      </c>
      <c r="H546" s="106" t="s">
        <v>2132</v>
      </c>
      <c r="I546" s="106" t="s">
        <v>2133</v>
      </c>
      <c r="J546" s="28"/>
      <c r="K546" s="106" t="s">
        <v>2134</v>
      </c>
      <c r="L546" s="28"/>
      <c r="M546" s="13" t="s">
        <v>857</v>
      </c>
      <c r="N546" s="13" t="s">
        <v>857</v>
      </c>
      <c r="O546" s="13" t="s">
        <v>857</v>
      </c>
      <c r="P546" s="15">
        <v>0</v>
      </c>
      <c r="Q546" s="15">
        <v>0</v>
      </c>
      <c r="R546" s="15">
        <v>0</v>
      </c>
      <c r="S546" s="15">
        <v>0</v>
      </c>
      <c r="T546" s="15">
        <v>0</v>
      </c>
      <c r="U546" s="15">
        <v>0</v>
      </c>
      <c r="V546" s="36"/>
      <c r="W546" s="20"/>
      <c r="X546" s="20"/>
      <c r="Y546" s="20"/>
      <c r="Z546" s="20"/>
      <c r="AA546" s="15">
        <v>0</v>
      </c>
      <c r="AB546" s="15">
        <v>0</v>
      </c>
      <c r="AC546" s="15">
        <v>0</v>
      </c>
      <c r="AD546" s="15">
        <v>0</v>
      </c>
      <c r="AE546" s="15">
        <v>0</v>
      </c>
      <c r="AF546" s="15">
        <v>0</v>
      </c>
      <c r="AG546" s="15">
        <v>0</v>
      </c>
      <c r="AH546" s="15">
        <v>0</v>
      </c>
      <c r="AI546" s="15">
        <v>0</v>
      </c>
      <c r="AJ546" s="15">
        <v>0</v>
      </c>
      <c r="AK546" s="15">
        <v>0</v>
      </c>
      <c r="AL546" s="15">
        <v>0</v>
      </c>
      <c r="AM546" s="15">
        <v>0</v>
      </c>
      <c r="AN546" s="15">
        <v>0</v>
      </c>
      <c r="AO546" s="15">
        <v>0</v>
      </c>
      <c r="AP546" s="15">
        <v>0</v>
      </c>
      <c r="AQ546" s="15">
        <v>0</v>
      </c>
      <c r="AR546" s="15">
        <v>0</v>
      </c>
      <c r="AS546" s="15">
        <v>0</v>
      </c>
      <c r="AT546" s="15">
        <v>0</v>
      </c>
      <c r="AU546" s="15">
        <v>0</v>
      </c>
      <c r="AV546" s="15">
        <v>0</v>
      </c>
      <c r="AW546" s="15">
        <v>0</v>
      </c>
      <c r="AX546" s="15">
        <v>0</v>
      </c>
      <c r="AY546" s="15">
        <v>0</v>
      </c>
      <c r="AZ546" s="15">
        <v>0</v>
      </c>
      <c r="BA546" s="15">
        <v>0</v>
      </c>
      <c r="BB546" s="15">
        <v>0</v>
      </c>
      <c r="BC546" s="15">
        <v>0</v>
      </c>
      <c r="BD546" s="15">
        <v>0</v>
      </c>
      <c r="BE546" s="15">
        <v>0</v>
      </c>
      <c r="BF546" s="15">
        <v>0</v>
      </c>
      <c r="BG546" s="15">
        <v>0</v>
      </c>
      <c r="BH546" s="15">
        <v>0</v>
      </c>
      <c r="BI546" s="15">
        <v>0</v>
      </c>
      <c r="BJ546" s="15">
        <v>0</v>
      </c>
      <c r="BK546" s="15">
        <v>0</v>
      </c>
      <c r="BL546" s="15">
        <v>0</v>
      </c>
      <c r="BM546" s="15">
        <v>0</v>
      </c>
      <c r="BN546" s="15">
        <v>0</v>
      </c>
      <c r="BO546" s="15">
        <v>0</v>
      </c>
      <c r="BP546" s="15">
        <v>0</v>
      </c>
      <c r="BQ546" s="15">
        <v>0</v>
      </c>
      <c r="BR546" s="15">
        <v>0</v>
      </c>
      <c r="BS546" s="15">
        <v>0</v>
      </c>
      <c r="BT546" s="15">
        <v>0</v>
      </c>
      <c r="BU546" s="15">
        <v>0</v>
      </c>
      <c r="BV546" s="15">
        <v>0</v>
      </c>
      <c r="BW546" s="15">
        <v>0</v>
      </c>
      <c r="BX546" s="15">
        <v>0</v>
      </c>
      <c r="BY546" s="15">
        <v>0</v>
      </c>
      <c r="BZ546" s="15">
        <v>0</v>
      </c>
      <c r="CA546" s="15">
        <v>0</v>
      </c>
      <c r="CB546" s="15">
        <v>0</v>
      </c>
      <c r="CC546" s="15">
        <v>0</v>
      </c>
      <c r="CD546" s="15">
        <v>0</v>
      </c>
      <c r="CE546" s="15">
        <v>0</v>
      </c>
      <c r="CF546" s="15">
        <v>0</v>
      </c>
      <c r="CG546" s="15">
        <v>0</v>
      </c>
      <c r="CH546" s="15">
        <v>0</v>
      </c>
      <c r="CI546" s="15">
        <v>0</v>
      </c>
      <c r="CJ546" s="15">
        <v>0</v>
      </c>
      <c r="CK546" s="15">
        <v>0</v>
      </c>
      <c r="CL546" s="15">
        <v>0</v>
      </c>
      <c r="CM546" s="15">
        <v>0</v>
      </c>
      <c r="CN546" s="15">
        <v>0</v>
      </c>
      <c r="CO546" s="15">
        <v>0</v>
      </c>
      <c r="CP546" s="15">
        <v>0</v>
      </c>
      <c r="CQ546" s="15">
        <v>0</v>
      </c>
      <c r="CR546" s="15">
        <v>0</v>
      </c>
      <c r="CS546" s="15">
        <v>0</v>
      </c>
      <c r="CT546" s="15">
        <v>0</v>
      </c>
      <c r="CU546" s="15">
        <v>0</v>
      </c>
      <c r="CV546" s="15">
        <v>0</v>
      </c>
      <c r="CW546" s="15">
        <v>0</v>
      </c>
      <c r="CX546" s="15">
        <v>0</v>
      </c>
      <c r="CY546" s="15">
        <v>0</v>
      </c>
      <c r="CZ546" s="15">
        <v>0</v>
      </c>
      <c r="DA546" s="15">
        <v>0</v>
      </c>
      <c r="DB546" s="15">
        <v>0</v>
      </c>
      <c r="DC546" s="15">
        <v>0</v>
      </c>
      <c r="DD546" s="15">
        <v>0</v>
      </c>
      <c r="DE546" s="15">
        <v>0</v>
      </c>
      <c r="DF546" s="15">
        <v>0</v>
      </c>
      <c r="DG546" s="15">
        <v>0</v>
      </c>
      <c r="DH546" s="15">
        <v>0</v>
      </c>
      <c r="DI546" s="15">
        <v>0</v>
      </c>
      <c r="DJ546" s="15">
        <v>0</v>
      </c>
      <c r="DK546" s="15">
        <v>0</v>
      </c>
      <c r="DL546" s="15">
        <v>0</v>
      </c>
      <c r="DM546" s="20" t="s">
        <v>858</v>
      </c>
      <c r="DN546" s="15">
        <v>0</v>
      </c>
      <c r="DO546" s="15">
        <v>0</v>
      </c>
      <c r="DP546" s="15">
        <v>0</v>
      </c>
      <c r="DQ546" s="15">
        <f t="shared" si="373"/>
        <v>0</v>
      </c>
      <c r="DR546" s="15">
        <v>0</v>
      </c>
      <c r="DS546" s="20">
        <f t="shared" si="364"/>
        <v>0</v>
      </c>
      <c r="DT546" s="23" t="s">
        <v>2009</v>
      </c>
      <c r="DU546" s="15">
        <v>0</v>
      </c>
      <c r="DV546" s="20">
        <f>Table1[[#This Row],[Check 6 Per Student Savings]]*DU546</f>
        <v>0</v>
      </c>
      <c r="DW546" s="15">
        <v>0</v>
      </c>
      <c r="DX546" s="20">
        <f>Table1[[#This Row],[Check 6 Per Student Savings]]*DW546</f>
        <v>0</v>
      </c>
      <c r="DY546" s="15">
        <f>IF(Table1[[#This Row],[Check 6 Status]]="Continued", Table1[[#This Row],[Check 6 Students Spring]], 0)</f>
        <v>0</v>
      </c>
      <c r="DZ546" s="20">
        <f>Table1[[#This Row],[Check 6 Per Student Savings]]*DY546</f>
        <v>0</v>
      </c>
      <c r="EA546" s="15">
        <f t="shared" si="365"/>
        <v>0</v>
      </c>
      <c r="EB546" s="20">
        <f t="shared" si="366"/>
        <v>0</v>
      </c>
      <c r="EC546"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546"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546" s="30">
        <f>Table1[[#This Row],[Grand Total Savings]]/Table1[[#This Row],[Total Award]]</f>
        <v>0</v>
      </c>
      <c r="EF546" s="59"/>
      <c r="EG546" s="20"/>
      <c r="EH546" s="16"/>
      <c r="EJ546" s="20"/>
      <c r="EK546" s="13"/>
      <c r="EL546" s="13"/>
      <c r="EZ546" s="15"/>
      <c r="FA546" s="20"/>
      <c r="FC546" s="15"/>
      <c r="FD546" s="13"/>
      <c r="FE546" s="13"/>
    </row>
    <row r="547" spans="1:161" ht="16.5" thickTop="1" thickBot="1" x14ac:dyDescent="0.3">
      <c r="A547" s="116" t="s">
        <v>2135</v>
      </c>
      <c r="B547" s="70" t="s">
        <v>2060</v>
      </c>
      <c r="C547" s="23" t="s">
        <v>1999</v>
      </c>
      <c r="D547" s="36" t="s">
        <v>856</v>
      </c>
      <c r="E547" t="s">
        <v>477</v>
      </c>
      <c r="F547" s="7" t="s">
        <v>2136</v>
      </c>
      <c r="G547" s="106" t="s">
        <v>2009</v>
      </c>
      <c r="H547" s="106" t="s">
        <v>2137</v>
      </c>
      <c r="I547" s="106" t="s">
        <v>2138</v>
      </c>
      <c r="J547" s="28"/>
      <c r="K547" s="106" t="s">
        <v>1716</v>
      </c>
      <c r="L547" s="28"/>
      <c r="M547" s="13" t="s">
        <v>857</v>
      </c>
      <c r="N547" s="13" t="s">
        <v>857</v>
      </c>
      <c r="O547" s="13" t="s">
        <v>857</v>
      </c>
      <c r="P547" s="15">
        <v>0</v>
      </c>
      <c r="Q547" s="15">
        <v>0</v>
      </c>
      <c r="R547" s="15">
        <v>0</v>
      </c>
      <c r="S547" s="15">
        <v>0</v>
      </c>
      <c r="T547" s="15">
        <v>0</v>
      </c>
      <c r="U547" s="15">
        <v>0</v>
      </c>
      <c r="V547" s="36"/>
      <c r="W547" s="20"/>
      <c r="X547" s="20"/>
      <c r="Y547" s="20"/>
      <c r="Z547" s="20"/>
      <c r="AA547" s="15">
        <v>0</v>
      </c>
      <c r="AB547" s="15">
        <v>0</v>
      </c>
      <c r="AC547" s="15">
        <v>0</v>
      </c>
      <c r="AD547" s="15">
        <v>0</v>
      </c>
      <c r="AE547" s="15">
        <v>0</v>
      </c>
      <c r="AF547" s="15">
        <v>0</v>
      </c>
      <c r="AG547" s="15">
        <v>0</v>
      </c>
      <c r="AH547" s="15">
        <v>0</v>
      </c>
      <c r="AI547" s="15">
        <v>0</v>
      </c>
      <c r="AJ547" s="15">
        <v>0</v>
      </c>
      <c r="AK547" s="15">
        <v>0</v>
      </c>
      <c r="AL547" s="15">
        <v>0</v>
      </c>
      <c r="AM547" s="15">
        <v>0</v>
      </c>
      <c r="AN547" s="15">
        <v>0</v>
      </c>
      <c r="AO547" s="15">
        <v>0</v>
      </c>
      <c r="AP547" s="15">
        <v>0</v>
      </c>
      <c r="AQ547" s="15">
        <v>0</v>
      </c>
      <c r="AR547" s="15">
        <v>0</v>
      </c>
      <c r="AS547" s="15">
        <v>0</v>
      </c>
      <c r="AT547" s="15">
        <v>0</v>
      </c>
      <c r="AU547" s="15">
        <v>0</v>
      </c>
      <c r="AV547" s="15">
        <v>0</v>
      </c>
      <c r="AW547" s="15">
        <v>0</v>
      </c>
      <c r="AX547" s="15">
        <v>0</v>
      </c>
      <c r="AY547" s="15">
        <v>0</v>
      </c>
      <c r="AZ547" s="15">
        <v>0</v>
      </c>
      <c r="BA547" s="15">
        <v>0</v>
      </c>
      <c r="BB547" s="15">
        <v>0</v>
      </c>
      <c r="BC547" s="15">
        <v>0</v>
      </c>
      <c r="BD547" s="15">
        <v>0</v>
      </c>
      <c r="BE547" s="15">
        <v>0</v>
      </c>
      <c r="BF547" s="15">
        <v>0</v>
      </c>
      <c r="BG547" s="15">
        <v>0</v>
      </c>
      <c r="BH547" s="15">
        <v>0</v>
      </c>
      <c r="BI547" s="15">
        <v>0</v>
      </c>
      <c r="BJ547" s="15">
        <v>0</v>
      </c>
      <c r="BK547" s="15">
        <v>0</v>
      </c>
      <c r="BL547" s="15">
        <v>0</v>
      </c>
      <c r="BM547" s="15">
        <v>0</v>
      </c>
      <c r="BN547" s="15">
        <v>0</v>
      </c>
      <c r="BO547" s="15">
        <v>0</v>
      </c>
      <c r="BP547" s="15">
        <v>0</v>
      </c>
      <c r="BQ547" s="15">
        <v>0</v>
      </c>
      <c r="BR547" s="15">
        <v>0</v>
      </c>
      <c r="BS547" s="15">
        <v>0</v>
      </c>
      <c r="BT547" s="15">
        <v>0</v>
      </c>
      <c r="BU547" s="15">
        <v>0</v>
      </c>
      <c r="BV547" s="15">
        <v>0</v>
      </c>
      <c r="BW547" s="15">
        <v>0</v>
      </c>
      <c r="BX547" s="15">
        <v>0</v>
      </c>
      <c r="BY547" s="15">
        <v>0</v>
      </c>
      <c r="BZ547" s="15">
        <v>0</v>
      </c>
      <c r="CA547" s="15">
        <v>0</v>
      </c>
      <c r="CB547" s="15">
        <v>0</v>
      </c>
      <c r="CC547" s="15">
        <v>0</v>
      </c>
      <c r="CD547" s="15">
        <v>0</v>
      </c>
      <c r="CE547" s="15">
        <v>0</v>
      </c>
      <c r="CF547" s="15">
        <v>0</v>
      </c>
      <c r="CG547" s="15">
        <v>0</v>
      </c>
      <c r="CH547" s="15">
        <v>0</v>
      </c>
      <c r="CI547" s="15">
        <v>0</v>
      </c>
      <c r="CJ547" s="15">
        <v>0</v>
      </c>
      <c r="CK547" s="15">
        <v>0</v>
      </c>
      <c r="CL547" s="15">
        <v>0</v>
      </c>
      <c r="CM547" s="15">
        <v>0</v>
      </c>
      <c r="CN547" s="15">
        <v>0</v>
      </c>
      <c r="CO547" s="15">
        <v>0</v>
      </c>
      <c r="CP547" s="15">
        <v>0</v>
      </c>
      <c r="CQ547" s="15">
        <v>0</v>
      </c>
      <c r="CR547" s="15">
        <v>0</v>
      </c>
      <c r="CS547" s="15">
        <v>0</v>
      </c>
      <c r="CT547" s="15">
        <v>0</v>
      </c>
      <c r="CU547" s="15">
        <v>0</v>
      </c>
      <c r="CV547" s="15">
        <v>0</v>
      </c>
      <c r="CW547" s="15">
        <v>0</v>
      </c>
      <c r="CX547" s="15">
        <v>0</v>
      </c>
      <c r="CY547" s="15">
        <v>0</v>
      </c>
      <c r="CZ547" s="15">
        <v>0</v>
      </c>
      <c r="DA547" s="15">
        <v>0</v>
      </c>
      <c r="DB547" s="15">
        <v>0</v>
      </c>
      <c r="DC547" s="15">
        <v>0</v>
      </c>
      <c r="DD547" s="15">
        <v>0</v>
      </c>
      <c r="DE547" s="15">
        <v>0</v>
      </c>
      <c r="DF547" s="15">
        <v>0</v>
      </c>
      <c r="DG547" s="15">
        <v>0</v>
      </c>
      <c r="DH547" s="15">
        <v>0</v>
      </c>
      <c r="DI547" s="15">
        <v>0</v>
      </c>
      <c r="DJ547" s="15">
        <v>0</v>
      </c>
      <c r="DK547" s="15">
        <v>0</v>
      </c>
      <c r="DL547" s="15">
        <v>0</v>
      </c>
      <c r="DM547" s="20" t="s">
        <v>858</v>
      </c>
      <c r="DN547" s="15">
        <v>0</v>
      </c>
      <c r="DO547" s="15">
        <v>0</v>
      </c>
      <c r="DP547" s="15">
        <v>0</v>
      </c>
      <c r="DQ547" s="15">
        <f t="shared" si="373"/>
        <v>0</v>
      </c>
      <c r="DR547" s="15">
        <v>0</v>
      </c>
      <c r="DS547" s="20">
        <f t="shared" si="364"/>
        <v>0</v>
      </c>
      <c r="DT547" s="23" t="s">
        <v>2009</v>
      </c>
      <c r="DU547" s="15">
        <v>0</v>
      </c>
      <c r="DV547" s="20">
        <f>Table1[[#This Row],[Check 6 Per Student Savings]]*DU547</f>
        <v>0</v>
      </c>
      <c r="DW547" s="15">
        <v>0</v>
      </c>
      <c r="DX547" s="20">
        <f>Table1[[#This Row],[Check 6 Per Student Savings]]*DW547</f>
        <v>0</v>
      </c>
      <c r="DY547" s="15">
        <f>IF(Table1[[#This Row],[Check 6 Status]]="Continued", Table1[[#This Row],[Check 6 Students Spring]], 0)</f>
        <v>0</v>
      </c>
      <c r="DZ547" s="20">
        <f>Table1[[#This Row],[Check 6 Per Student Savings]]*DY547</f>
        <v>0</v>
      </c>
      <c r="EA547" s="15">
        <f t="shared" si="365"/>
        <v>0</v>
      </c>
      <c r="EB547" s="20">
        <f t="shared" si="366"/>
        <v>0</v>
      </c>
      <c r="EC547"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547"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547" s="30">
        <f>Table1[[#This Row],[Grand Total Savings]]/Table1[[#This Row],[Total Award]]</f>
        <v>0</v>
      </c>
      <c r="EF547" s="59"/>
      <c r="EG547" s="20"/>
      <c r="EH547" s="16"/>
      <c r="EJ547" s="20"/>
      <c r="EK547" s="13"/>
      <c r="EL547" s="13"/>
      <c r="EZ547" s="15"/>
      <c r="FA547" s="20"/>
      <c r="FC547" s="15"/>
      <c r="FD547" s="13"/>
      <c r="FE547" s="13"/>
    </row>
    <row r="548" spans="1:161" ht="16.5" thickTop="1" thickBot="1" x14ac:dyDescent="0.3">
      <c r="A548" s="116" t="s">
        <v>2139</v>
      </c>
      <c r="B548" s="70" t="s">
        <v>2060</v>
      </c>
      <c r="C548" s="23" t="s">
        <v>1999</v>
      </c>
      <c r="D548" s="36" t="s">
        <v>856</v>
      </c>
      <c r="E548" t="s">
        <v>177</v>
      </c>
      <c r="F548" s="77" t="s">
        <v>2131</v>
      </c>
      <c r="G548" s="106" t="s">
        <v>2009</v>
      </c>
      <c r="H548" s="106" t="s">
        <v>2140</v>
      </c>
      <c r="I548" s="106" t="s">
        <v>2141</v>
      </c>
      <c r="J548" s="28"/>
      <c r="K548" s="106" t="s">
        <v>2142</v>
      </c>
      <c r="L548" s="28"/>
      <c r="M548" s="13" t="s">
        <v>857</v>
      </c>
      <c r="N548" s="13" t="s">
        <v>857</v>
      </c>
      <c r="O548" s="13" t="s">
        <v>857</v>
      </c>
      <c r="P548" s="15">
        <v>0</v>
      </c>
      <c r="Q548" s="15">
        <v>0</v>
      </c>
      <c r="R548" s="15">
        <v>0</v>
      </c>
      <c r="S548" s="15">
        <v>0</v>
      </c>
      <c r="T548" s="15">
        <v>0</v>
      </c>
      <c r="U548" s="15">
        <v>0</v>
      </c>
      <c r="V548" s="36"/>
      <c r="W548" s="20"/>
      <c r="X548" s="20"/>
      <c r="Y548" s="20"/>
      <c r="Z548" s="20"/>
      <c r="AA548" s="15">
        <v>0</v>
      </c>
      <c r="AB548" s="15">
        <v>0</v>
      </c>
      <c r="AC548" s="15">
        <v>0</v>
      </c>
      <c r="AD548" s="15">
        <v>0</v>
      </c>
      <c r="AE548" s="15">
        <v>0</v>
      </c>
      <c r="AF548" s="15">
        <v>0</v>
      </c>
      <c r="AG548" s="15">
        <v>0</v>
      </c>
      <c r="AH548" s="15">
        <v>0</v>
      </c>
      <c r="AI548" s="15">
        <v>0</v>
      </c>
      <c r="AJ548" s="15">
        <v>0</v>
      </c>
      <c r="AK548" s="15">
        <v>0</v>
      </c>
      <c r="AL548" s="15">
        <v>0</v>
      </c>
      <c r="AM548" s="15">
        <v>0</v>
      </c>
      <c r="AN548" s="15">
        <v>0</v>
      </c>
      <c r="AO548" s="15">
        <v>0</v>
      </c>
      <c r="AP548" s="15">
        <v>0</v>
      </c>
      <c r="AQ548" s="15">
        <v>0</v>
      </c>
      <c r="AR548" s="15">
        <v>0</v>
      </c>
      <c r="AS548" s="15">
        <v>0</v>
      </c>
      <c r="AT548" s="15">
        <v>0</v>
      </c>
      <c r="AU548" s="15">
        <v>0</v>
      </c>
      <c r="AV548" s="15">
        <v>0</v>
      </c>
      <c r="AW548" s="15">
        <v>0</v>
      </c>
      <c r="AX548" s="15">
        <v>0</v>
      </c>
      <c r="AY548" s="15">
        <v>0</v>
      </c>
      <c r="AZ548" s="15">
        <v>0</v>
      </c>
      <c r="BA548" s="15">
        <v>0</v>
      </c>
      <c r="BB548" s="15">
        <v>0</v>
      </c>
      <c r="BC548" s="15">
        <v>0</v>
      </c>
      <c r="BD548" s="15">
        <v>0</v>
      </c>
      <c r="BE548" s="15">
        <v>0</v>
      </c>
      <c r="BF548" s="15">
        <v>0</v>
      </c>
      <c r="BG548" s="15">
        <v>0</v>
      </c>
      <c r="BH548" s="15">
        <v>0</v>
      </c>
      <c r="BI548" s="15">
        <v>0</v>
      </c>
      <c r="BJ548" s="15">
        <v>0</v>
      </c>
      <c r="BK548" s="15">
        <v>0</v>
      </c>
      <c r="BL548" s="15">
        <v>0</v>
      </c>
      <c r="BM548" s="15">
        <v>0</v>
      </c>
      <c r="BN548" s="15">
        <v>0</v>
      </c>
      <c r="BO548" s="15">
        <v>0</v>
      </c>
      <c r="BP548" s="15">
        <v>0</v>
      </c>
      <c r="BQ548" s="15">
        <v>0</v>
      </c>
      <c r="BR548" s="15">
        <v>0</v>
      </c>
      <c r="BS548" s="15">
        <v>0</v>
      </c>
      <c r="BT548" s="15">
        <v>0</v>
      </c>
      <c r="BU548" s="15">
        <v>0</v>
      </c>
      <c r="BV548" s="15">
        <v>0</v>
      </c>
      <c r="BW548" s="15">
        <v>0</v>
      </c>
      <c r="BX548" s="15">
        <v>0</v>
      </c>
      <c r="BY548" s="15">
        <v>0</v>
      </c>
      <c r="BZ548" s="15">
        <v>0</v>
      </c>
      <c r="CA548" s="15">
        <v>0</v>
      </c>
      <c r="CB548" s="15">
        <v>0</v>
      </c>
      <c r="CC548" s="15">
        <v>0</v>
      </c>
      <c r="CD548" s="15">
        <v>0</v>
      </c>
      <c r="CE548" s="15">
        <v>0</v>
      </c>
      <c r="CF548" s="15">
        <v>0</v>
      </c>
      <c r="CG548" s="15">
        <v>0</v>
      </c>
      <c r="CH548" s="15">
        <v>0</v>
      </c>
      <c r="CI548" s="15">
        <v>0</v>
      </c>
      <c r="CJ548" s="15">
        <v>0</v>
      </c>
      <c r="CK548" s="15">
        <v>0</v>
      </c>
      <c r="CL548" s="15">
        <v>0</v>
      </c>
      <c r="CM548" s="15">
        <v>0</v>
      </c>
      <c r="CN548" s="15">
        <v>0</v>
      </c>
      <c r="CO548" s="15">
        <v>0</v>
      </c>
      <c r="CP548" s="15">
        <v>0</v>
      </c>
      <c r="CQ548" s="15">
        <v>0</v>
      </c>
      <c r="CR548" s="15">
        <v>0</v>
      </c>
      <c r="CS548" s="15">
        <v>0</v>
      </c>
      <c r="CT548" s="15">
        <v>0</v>
      </c>
      <c r="CU548" s="15">
        <v>0</v>
      </c>
      <c r="CV548" s="15">
        <v>0</v>
      </c>
      <c r="CW548" s="15">
        <v>0</v>
      </c>
      <c r="CX548" s="15">
        <v>0</v>
      </c>
      <c r="CY548" s="15">
        <v>0</v>
      </c>
      <c r="CZ548" s="15">
        <v>0</v>
      </c>
      <c r="DA548" s="15">
        <v>0</v>
      </c>
      <c r="DB548" s="15">
        <v>0</v>
      </c>
      <c r="DC548" s="15">
        <v>0</v>
      </c>
      <c r="DD548" s="15">
        <v>0</v>
      </c>
      <c r="DE548" s="15">
        <v>0</v>
      </c>
      <c r="DF548" s="15">
        <v>0</v>
      </c>
      <c r="DG548" s="15">
        <v>0</v>
      </c>
      <c r="DH548" s="15">
        <v>0</v>
      </c>
      <c r="DI548" s="15">
        <v>0</v>
      </c>
      <c r="DJ548" s="15">
        <v>0</v>
      </c>
      <c r="DK548" s="15">
        <v>0</v>
      </c>
      <c r="DL548" s="15">
        <v>0</v>
      </c>
      <c r="DM548" s="20" t="s">
        <v>858</v>
      </c>
      <c r="DN548" s="15">
        <v>0</v>
      </c>
      <c r="DO548" s="15">
        <v>0</v>
      </c>
      <c r="DP548" s="15">
        <v>0</v>
      </c>
      <c r="DQ548" s="15">
        <f t="shared" si="373"/>
        <v>0</v>
      </c>
      <c r="DR548" s="15">
        <v>0</v>
      </c>
      <c r="DS548" s="20">
        <f t="shared" si="364"/>
        <v>0</v>
      </c>
      <c r="DT548" s="23" t="s">
        <v>2009</v>
      </c>
      <c r="DU548" s="15">
        <v>0</v>
      </c>
      <c r="DV548" s="20">
        <f>Table1[[#This Row],[Check 6 Per Student Savings]]*DU548</f>
        <v>0</v>
      </c>
      <c r="DW548" s="15">
        <v>0</v>
      </c>
      <c r="DX548" s="20">
        <f>Table1[[#This Row],[Check 6 Per Student Savings]]*DW548</f>
        <v>0</v>
      </c>
      <c r="DY548" s="15">
        <f>IF(Table1[[#This Row],[Check 6 Status]]="Continued", Table1[[#This Row],[Check 6 Students Spring]], 0)</f>
        <v>0</v>
      </c>
      <c r="DZ548" s="20">
        <f>Table1[[#This Row],[Check 6 Per Student Savings]]*DY548</f>
        <v>0</v>
      </c>
      <c r="EA548" s="15">
        <f t="shared" si="365"/>
        <v>0</v>
      </c>
      <c r="EB548" s="20">
        <f t="shared" si="366"/>
        <v>0</v>
      </c>
      <c r="EC548"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548"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548" s="30">
        <f>Table1[[#This Row],[Grand Total Savings]]/Table1[[#This Row],[Total Award]]</f>
        <v>0</v>
      </c>
      <c r="EF548" s="59"/>
      <c r="EG548" s="20"/>
      <c r="EH548" s="16"/>
      <c r="EJ548" s="20"/>
      <c r="EK548" s="13"/>
      <c r="EL548" s="13"/>
      <c r="EZ548" s="15"/>
      <c r="FA548" s="20"/>
      <c r="FC548" s="15"/>
      <c r="FD548" s="13"/>
      <c r="FE548" s="13"/>
    </row>
    <row r="549" spans="1:161" ht="16.5" thickTop="1" thickBot="1" x14ac:dyDescent="0.3">
      <c r="A549" s="116" t="s">
        <v>2143</v>
      </c>
      <c r="B549" s="70" t="s">
        <v>2060</v>
      </c>
      <c r="C549" s="23" t="s">
        <v>1999</v>
      </c>
      <c r="D549" s="36" t="s">
        <v>856</v>
      </c>
      <c r="E549" t="s">
        <v>381</v>
      </c>
      <c r="F549" s="7" t="s">
        <v>2144</v>
      </c>
      <c r="G549" s="106" t="s">
        <v>2009</v>
      </c>
      <c r="H549" s="106" t="s">
        <v>1655</v>
      </c>
      <c r="I549" s="106" t="s">
        <v>1656</v>
      </c>
      <c r="J549" s="28"/>
      <c r="K549" s="106" t="s">
        <v>994</v>
      </c>
      <c r="L549" s="28"/>
      <c r="M549" s="13" t="s">
        <v>857</v>
      </c>
      <c r="N549" s="13" t="s">
        <v>857</v>
      </c>
      <c r="O549" s="13" t="s">
        <v>857</v>
      </c>
      <c r="P549" s="15">
        <v>0</v>
      </c>
      <c r="Q549" s="15">
        <v>0</v>
      </c>
      <c r="R549" s="15">
        <v>0</v>
      </c>
      <c r="S549" s="15">
        <v>0</v>
      </c>
      <c r="T549" s="15">
        <v>0</v>
      </c>
      <c r="U549" s="15">
        <v>0</v>
      </c>
      <c r="V549" s="36"/>
      <c r="W549" s="20"/>
      <c r="X549" s="20"/>
      <c r="Y549" s="20"/>
      <c r="Z549" s="20"/>
      <c r="AA549" s="15">
        <v>0</v>
      </c>
      <c r="AB549" s="15">
        <v>0</v>
      </c>
      <c r="AC549" s="15">
        <v>0</v>
      </c>
      <c r="AD549" s="15">
        <v>0</v>
      </c>
      <c r="AE549" s="15">
        <v>0</v>
      </c>
      <c r="AF549" s="15">
        <v>0</v>
      </c>
      <c r="AG549" s="15">
        <v>0</v>
      </c>
      <c r="AH549" s="15">
        <v>0</v>
      </c>
      <c r="AI549" s="15">
        <v>0</v>
      </c>
      <c r="AJ549" s="15">
        <v>0</v>
      </c>
      <c r="AK549" s="15">
        <v>0</v>
      </c>
      <c r="AL549" s="15">
        <v>0</v>
      </c>
      <c r="AM549" s="15">
        <v>0</v>
      </c>
      <c r="AN549" s="15">
        <v>0</v>
      </c>
      <c r="AO549" s="15">
        <v>0</v>
      </c>
      <c r="AP549" s="15">
        <v>0</v>
      </c>
      <c r="AQ549" s="15">
        <v>0</v>
      </c>
      <c r="AR549" s="15">
        <v>0</v>
      </c>
      <c r="AS549" s="15">
        <v>0</v>
      </c>
      <c r="AT549" s="15">
        <v>0</v>
      </c>
      <c r="AU549" s="15">
        <v>0</v>
      </c>
      <c r="AV549" s="15">
        <v>0</v>
      </c>
      <c r="AW549" s="15">
        <v>0</v>
      </c>
      <c r="AX549" s="15">
        <v>0</v>
      </c>
      <c r="AY549" s="15">
        <v>0</v>
      </c>
      <c r="AZ549" s="15">
        <v>0</v>
      </c>
      <c r="BA549" s="15">
        <v>0</v>
      </c>
      <c r="BB549" s="15">
        <v>0</v>
      </c>
      <c r="BC549" s="15">
        <v>0</v>
      </c>
      <c r="BD549" s="15">
        <v>0</v>
      </c>
      <c r="BE549" s="15">
        <v>0</v>
      </c>
      <c r="BF549" s="15">
        <v>0</v>
      </c>
      <c r="BG549" s="15">
        <v>0</v>
      </c>
      <c r="BH549" s="15">
        <v>0</v>
      </c>
      <c r="BI549" s="15">
        <v>0</v>
      </c>
      <c r="BJ549" s="15">
        <v>0</v>
      </c>
      <c r="BK549" s="15">
        <v>0</v>
      </c>
      <c r="BL549" s="15">
        <v>0</v>
      </c>
      <c r="BM549" s="15">
        <v>0</v>
      </c>
      <c r="BN549" s="15">
        <v>0</v>
      </c>
      <c r="BO549" s="15">
        <v>0</v>
      </c>
      <c r="BP549" s="15">
        <v>0</v>
      </c>
      <c r="BQ549" s="15">
        <v>0</v>
      </c>
      <c r="BR549" s="15">
        <v>0</v>
      </c>
      <c r="BS549" s="15">
        <v>0</v>
      </c>
      <c r="BT549" s="15">
        <v>0</v>
      </c>
      <c r="BU549" s="15">
        <v>0</v>
      </c>
      <c r="BV549" s="15">
        <v>0</v>
      </c>
      <c r="BW549" s="15">
        <v>0</v>
      </c>
      <c r="BX549" s="15">
        <v>0</v>
      </c>
      <c r="BY549" s="15">
        <v>0</v>
      </c>
      <c r="BZ549" s="15">
        <v>0</v>
      </c>
      <c r="CA549" s="15">
        <v>0</v>
      </c>
      <c r="CB549" s="15">
        <v>0</v>
      </c>
      <c r="CC549" s="15">
        <v>0</v>
      </c>
      <c r="CD549" s="15">
        <v>0</v>
      </c>
      <c r="CE549" s="15">
        <v>0</v>
      </c>
      <c r="CF549" s="15">
        <v>0</v>
      </c>
      <c r="CG549" s="15">
        <v>0</v>
      </c>
      <c r="CH549" s="15">
        <v>0</v>
      </c>
      <c r="CI549" s="15">
        <v>0</v>
      </c>
      <c r="CJ549" s="15">
        <v>0</v>
      </c>
      <c r="CK549" s="15">
        <v>0</v>
      </c>
      <c r="CL549" s="15">
        <v>0</v>
      </c>
      <c r="CM549" s="15">
        <v>0</v>
      </c>
      <c r="CN549" s="15">
        <v>0</v>
      </c>
      <c r="CO549" s="15">
        <v>0</v>
      </c>
      <c r="CP549" s="15">
        <v>0</v>
      </c>
      <c r="CQ549" s="15">
        <v>0</v>
      </c>
      <c r="CR549" s="15">
        <v>0</v>
      </c>
      <c r="CS549" s="15">
        <v>0</v>
      </c>
      <c r="CT549" s="15">
        <v>0</v>
      </c>
      <c r="CU549" s="15">
        <v>0</v>
      </c>
      <c r="CV549" s="15">
        <v>0</v>
      </c>
      <c r="CW549" s="15">
        <v>0</v>
      </c>
      <c r="CX549" s="15">
        <v>0</v>
      </c>
      <c r="CY549" s="15">
        <v>0</v>
      </c>
      <c r="CZ549" s="15">
        <v>0</v>
      </c>
      <c r="DA549" s="15">
        <v>0</v>
      </c>
      <c r="DB549" s="15">
        <v>0</v>
      </c>
      <c r="DC549" s="15">
        <v>0</v>
      </c>
      <c r="DD549" s="15">
        <v>0</v>
      </c>
      <c r="DE549" s="15">
        <v>0</v>
      </c>
      <c r="DF549" s="15">
        <v>0</v>
      </c>
      <c r="DG549" s="15">
        <v>0</v>
      </c>
      <c r="DH549" s="15">
        <v>0</v>
      </c>
      <c r="DI549" s="15">
        <v>0</v>
      </c>
      <c r="DJ549" s="15">
        <v>0</v>
      </c>
      <c r="DK549" s="15">
        <v>0</v>
      </c>
      <c r="DL549" s="15">
        <v>0</v>
      </c>
      <c r="DM549" s="20" t="s">
        <v>858</v>
      </c>
      <c r="DN549" s="15">
        <v>0</v>
      </c>
      <c r="DO549" s="15">
        <v>0</v>
      </c>
      <c r="DP549" s="15">
        <v>0</v>
      </c>
      <c r="DQ549" s="15">
        <f t="shared" si="373"/>
        <v>0</v>
      </c>
      <c r="DR549" s="15">
        <v>0</v>
      </c>
      <c r="DS549" s="20">
        <f t="shared" si="364"/>
        <v>0</v>
      </c>
      <c r="DT549" s="23" t="s">
        <v>2009</v>
      </c>
      <c r="DU549" s="15">
        <v>0</v>
      </c>
      <c r="DV549" s="20">
        <f>Table1[[#This Row],[Check 6 Per Student Savings]]*DU549</f>
        <v>0</v>
      </c>
      <c r="DW549" s="15">
        <v>0</v>
      </c>
      <c r="DX549" s="20">
        <f>Table1[[#This Row],[Check 6 Per Student Savings]]*DW549</f>
        <v>0</v>
      </c>
      <c r="DY549" s="15">
        <f>IF(Table1[[#This Row],[Check 6 Status]]="Continued", Table1[[#This Row],[Check 6 Students Spring]], 0)</f>
        <v>0</v>
      </c>
      <c r="DZ549" s="20">
        <f>Table1[[#This Row],[Check 6 Per Student Savings]]*DY549</f>
        <v>0</v>
      </c>
      <c r="EA549" s="15">
        <f t="shared" si="365"/>
        <v>0</v>
      </c>
      <c r="EB549" s="20">
        <f t="shared" si="366"/>
        <v>0</v>
      </c>
      <c r="EC549"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549"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549" s="30">
        <f>Table1[[#This Row],[Grand Total Savings]]/Table1[[#This Row],[Total Award]]</f>
        <v>0</v>
      </c>
      <c r="EF549" s="59"/>
      <c r="EG549" s="20"/>
      <c r="EH549" s="16"/>
      <c r="EJ549" s="20"/>
      <c r="EK549" s="13"/>
      <c r="EL549" s="13"/>
      <c r="EZ549" s="15"/>
      <c r="FA549" s="20"/>
      <c r="FC549" s="15"/>
      <c r="FD549" s="13"/>
      <c r="FE549" s="13"/>
    </row>
    <row r="550" spans="1:161" ht="16.5" thickTop="1" thickBot="1" x14ac:dyDescent="0.3">
      <c r="A550" s="116" t="s">
        <v>2145</v>
      </c>
      <c r="B550" s="70" t="s">
        <v>2060</v>
      </c>
      <c r="C550" s="23" t="s">
        <v>1999</v>
      </c>
      <c r="D550" s="36" t="s">
        <v>856</v>
      </c>
      <c r="E550" t="s">
        <v>147</v>
      </c>
      <c r="F550" s="7" t="s">
        <v>2128</v>
      </c>
      <c r="G550" s="106" t="s">
        <v>2009</v>
      </c>
      <c r="H550" s="106" t="s">
        <v>2146</v>
      </c>
      <c r="I550" s="106" t="s">
        <v>2147</v>
      </c>
      <c r="J550" s="28"/>
      <c r="K550" s="106" t="s">
        <v>2148</v>
      </c>
      <c r="L550" s="28"/>
      <c r="M550" s="13" t="s">
        <v>857</v>
      </c>
      <c r="N550" s="13" t="s">
        <v>857</v>
      </c>
      <c r="O550" s="13" t="s">
        <v>857</v>
      </c>
      <c r="P550" s="15">
        <v>0</v>
      </c>
      <c r="Q550" s="15">
        <v>0</v>
      </c>
      <c r="R550" s="15">
        <v>0</v>
      </c>
      <c r="S550" s="15">
        <v>0</v>
      </c>
      <c r="T550" s="15">
        <v>0</v>
      </c>
      <c r="U550" s="15">
        <v>0</v>
      </c>
      <c r="V550" s="36"/>
      <c r="W550" s="20"/>
      <c r="X550" s="20"/>
      <c r="Y550" s="20"/>
      <c r="Z550" s="20"/>
      <c r="AA550" s="15">
        <v>0</v>
      </c>
      <c r="AB550" s="15">
        <v>0</v>
      </c>
      <c r="AC550" s="15">
        <v>0</v>
      </c>
      <c r="AD550" s="15">
        <v>0</v>
      </c>
      <c r="AE550" s="15">
        <v>0</v>
      </c>
      <c r="AF550" s="15">
        <v>0</v>
      </c>
      <c r="AG550" s="15">
        <v>0</v>
      </c>
      <c r="AH550" s="15">
        <v>0</v>
      </c>
      <c r="AI550" s="15">
        <v>0</v>
      </c>
      <c r="AJ550" s="15">
        <v>0</v>
      </c>
      <c r="AK550" s="15">
        <v>0</v>
      </c>
      <c r="AL550" s="15">
        <v>0</v>
      </c>
      <c r="AM550" s="15">
        <v>0</v>
      </c>
      <c r="AN550" s="15">
        <v>0</v>
      </c>
      <c r="AO550" s="15">
        <v>0</v>
      </c>
      <c r="AP550" s="15">
        <v>0</v>
      </c>
      <c r="AQ550" s="15">
        <v>0</v>
      </c>
      <c r="AR550" s="15">
        <v>0</v>
      </c>
      <c r="AS550" s="15">
        <v>0</v>
      </c>
      <c r="AT550" s="15">
        <v>0</v>
      </c>
      <c r="AU550" s="15">
        <v>0</v>
      </c>
      <c r="AV550" s="15">
        <v>0</v>
      </c>
      <c r="AW550" s="15">
        <v>0</v>
      </c>
      <c r="AX550" s="15">
        <v>0</v>
      </c>
      <c r="AY550" s="15">
        <v>0</v>
      </c>
      <c r="AZ550" s="15">
        <v>0</v>
      </c>
      <c r="BA550" s="15">
        <v>0</v>
      </c>
      <c r="BB550" s="15">
        <v>0</v>
      </c>
      <c r="BC550" s="15">
        <v>0</v>
      </c>
      <c r="BD550" s="15">
        <v>0</v>
      </c>
      <c r="BE550" s="15">
        <v>0</v>
      </c>
      <c r="BF550" s="15">
        <v>0</v>
      </c>
      <c r="BG550" s="15">
        <v>0</v>
      </c>
      <c r="BH550" s="15">
        <v>0</v>
      </c>
      <c r="BI550" s="15">
        <v>0</v>
      </c>
      <c r="BJ550" s="15">
        <v>0</v>
      </c>
      <c r="BK550" s="15">
        <v>0</v>
      </c>
      <c r="BL550" s="15">
        <v>0</v>
      </c>
      <c r="BM550" s="15">
        <v>0</v>
      </c>
      <c r="BN550" s="15">
        <v>0</v>
      </c>
      <c r="BO550" s="15">
        <v>0</v>
      </c>
      <c r="BP550" s="15">
        <v>0</v>
      </c>
      <c r="BQ550" s="15">
        <v>0</v>
      </c>
      <c r="BR550" s="15">
        <v>0</v>
      </c>
      <c r="BS550" s="15">
        <v>0</v>
      </c>
      <c r="BT550" s="15">
        <v>0</v>
      </c>
      <c r="BU550" s="15">
        <v>0</v>
      </c>
      <c r="BV550" s="15">
        <v>0</v>
      </c>
      <c r="BW550" s="15">
        <v>0</v>
      </c>
      <c r="BX550" s="15">
        <v>0</v>
      </c>
      <c r="BY550" s="15">
        <v>0</v>
      </c>
      <c r="BZ550" s="15">
        <v>0</v>
      </c>
      <c r="CA550" s="15">
        <v>0</v>
      </c>
      <c r="CB550" s="15">
        <v>0</v>
      </c>
      <c r="CC550" s="15">
        <v>0</v>
      </c>
      <c r="CD550" s="15">
        <v>0</v>
      </c>
      <c r="CE550" s="15">
        <v>0</v>
      </c>
      <c r="CF550" s="15">
        <v>0</v>
      </c>
      <c r="CG550" s="15">
        <v>0</v>
      </c>
      <c r="CH550" s="15">
        <v>0</v>
      </c>
      <c r="CI550" s="15">
        <v>0</v>
      </c>
      <c r="CJ550" s="15">
        <v>0</v>
      </c>
      <c r="CK550" s="15">
        <v>0</v>
      </c>
      <c r="CL550" s="15">
        <v>0</v>
      </c>
      <c r="CM550" s="15">
        <v>0</v>
      </c>
      <c r="CN550" s="15">
        <v>0</v>
      </c>
      <c r="CO550" s="15">
        <v>0</v>
      </c>
      <c r="CP550" s="15">
        <v>0</v>
      </c>
      <c r="CQ550" s="15">
        <v>0</v>
      </c>
      <c r="CR550" s="15">
        <v>0</v>
      </c>
      <c r="CS550" s="15">
        <v>0</v>
      </c>
      <c r="CT550" s="15">
        <v>0</v>
      </c>
      <c r="CU550" s="15">
        <v>0</v>
      </c>
      <c r="CV550" s="15">
        <v>0</v>
      </c>
      <c r="CW550" s="15">
        <v>0</v>
      </c>
      <c r="CX550" s="15">
        <v>0</v>
      </c>
      <c r="CY550" s="15">
        <v>0</v>
      </c>
      <c r="CZ550" s="15">
        <v>0</v>
      </c>
      <c r="DA550" s="15">
        <v>0</v>
      </c>
      <c r="DB550" s="15">
        <v>0</v>
      </c>
      <c r="DC550" s="15">
        <v>0</v>
      </c>
      <c r="DD550" s="15">
        <v>0</v>
      </c>
      <c r="DE550" s="15">
        <v>0</v>
      </c>
      <c r="DF550" s="15">
        <v>0</v>
      </c>
      <c r="DG550" s="15">
        <v>0</v>
      </c>
      <c r="DH550" s="15">
        <v>0</v>
      </c>
      <c r="DI550" s="15">
        <v>0</v>
      </c>
      <c r="DJ550" s="15">
        <v>0</v>
      </c>
      <c r="DK550" s="15">
        <v>0</v>
      </c>
      <c r="DL550" s="15">
        <v>0</v>
      </c>
      <c r="DM550" s="20" t="s">
        <v>858</v>
      </c>
      <c r="DN550" s="15">
        <v>0</v>
      </c>
      <c r="DO550" s="15">
        <v>0</v>
      </c>
      <c r="DP550" s="15">
        <v>0</v>
      </c>
      <c r="DQ550" s="15">
        <f t="shared" si="373"/>
        <v>0</v>
      </c>
      <c r="DR550" s="15">
        <v>0</v>
      </c>
      <c r="DS550" s="20">
        <f t="shared" si="364"/>
        <v>0</v>
      </c>
      <c r="DT550" s="23" t="s">
        <v>2009</v>
      </c>
      <c r="DU550" s="15">
        <v>0</v>
      </c>
      <c r="DV550" s="20">
        <f>Table1[[#This Row],[Check 6 Per Student Savings]]*DU550</f>
        <v>0</v>
      </c>
      <c r="DW550" s="15">
        <v>0</v>
      </c>
      <c r="DX550" s="20">
        <f>Table1[[#This Row],[Check 6 Per Student Savings]]*DW550</f>
        <v>0</v>
      </c>
      <c r="DY550" s="15">
        <f>IF(Table1[[#This Row],[Check 6 Status]]="Continued", Table1[[#This Row],[Check 6 Students Spring]], 0)</f>
        <v>0</v>
      </c>
      <c r="DZ550" s="20">
        <f>Table1[[#This Row],[Check 6 Per Student Savings]]*DY550</f>
        <v>0</v>
      </c>
      <c r="EA550" s="15">
        <f t="shared" si="365"/>
        <v>0</v>
      </c>
      <c r="EB550" s="20">
        <f t="shared" si="366"/>
        <v>0</v>
      </c>
      <c r="EC550"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550"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550" s="30">
        <f>Table1[[#This Row],[Grand Total Savings]]/Table1[[#This Row],[Total Award]]</f>
        <v>0</v>
      </c>
      <c r="EF550" s="59"/>
      <c r="EG550" s="20"/>
      <c r="EH550" s="16"/>
      <c r="EJ550" s="20"/>
      <c r="EK550" s="13"/>
      <c r="EL550" s="13"/>
      <c r="EZ550" s="15"/>
      <c r="FA550" s="20"/>
      <c r="FC550" s="15"/>
      <c r="FD550" s="13"/>
      <c r="FE550" s="13"/>
    </row>
    <row r="551" spans="1:161" ht="16.5" thickTop="1" thickBot="1" x14ac:dyDescent="0.3">
      <c r="A551" s="116" t="s">
        <v>2149</v>
      </c>
      <c r="B551" s="70" t="s">
        <v>2060</v>
      </c>
      <c r="C551" s="23" t="s">
        <v>1999</v>
      </c>
      <c r="D551" s="36" t="s">
        <v>856</v>
      </c>
      <c r="E551" t="s">
        <v>279</v>
      </c>
      <c r="F551" s="77" t="s">
        <v>2150</v>
      </c>
      <c r="G551" s="106" t="s">
        <v>1695</v>
      </c>
      <c r="H551" s="106" t="s">
        <v>489</v>
      </c>
      <c r="I551" s="106" t="s">
        <v>490</v>
      </c>
      <c r="J551" s="28"/>
      <c r="K551" s="106" t="s">
        <v>168</v>
      </c>
      <c r="L551" s="28"/>
      <c r="M551" s="13" t="s">
        <v>857</v>
      </c>
      <c r="N551" s="13" t="s">
        <v>857</v>
      </c>
      <c r="O551" s="13" t="s">
        <v>857</v>
      </c>
      <c r="P551" s="15">
        <v>0</v>
      </c>
      <c r="Q551" s="15">
        <v>0</v>
      </c>
      <c r="R551" s="15">
        <v>0</v>
      </c>
      <c r="S551" s="15">
        <v>0</v>
      </c>
      <c r="T551" s="15">
        <v>0</v>
      </c>
      <c r="U551" s="15">
        <v>0</v>
      </c>
      <c r="V551" s="36"/>
      <c r="W551" s="20"/>
      <c r="X551" s="20"/>
      <c r="Y551" s="20"/>
      <c r="Z551" s="20"/>
      <c r="AA551" s="15">
        <v>0</v>
      </c>
      <c r="AB551" s="15">
        <v>0</v>
      </c>
      <c r="AC551" s="15">
        <v>0</v>
      </c>
      <c r="AD551" s="15">
        <v>0</v>
      </c>
      <c r="AE551" s="15">
        <v>0</v>
      </c>
      <c r="AF551" s="15">
        <v>0</v>
      </c>
      <c r="AG551" s="15">
        <v>0</v>
      </c>
      <c r="AH551" s="15">
        <v>0</v>
      </c>
      <c r="AI551" s="15">
        <v>0</v>
      </c>
      <c r="AJ551" s="15">
        <v>0</v>
      </c>
      <c r="AK551" s="15">
        <v>0</v>
      </c>
      <c r="AL551" s="15">
        <v>0</v>
      </c>
      <c r="AM551" s="15">
        <v>0</v>
      </c>
      <c r="AN551" s="15">
        <v>0</v>
      </c>
      <c r="AO551" s="15">
        <v>0</v>
      </c>
      <c r="AP551" s="15">
        <v>0</v>
      </c>
      <c r="AQ551" s="15">
        <v>0</v>
      </c>
      <c r="AR551" s="15">
        <v>0</v>
      </c>
      <c r="AS551" s="15">
        <v>0</v>
      </c>
      <c r="AT551" s="15">
        <v>0</v>
      </c>
      <c r="AU551" s="15">
        <v>0</v>
      </c>
      <c r="AV551" s="15">
        <v>0</v>
      </c>
      <c r="AW551" s="15">
        <v>0</v>
      </c>
      <c r="AX551" s="15">
        <v>0</v>
      </c>
      <c r="AY551" s="15">
        <v>0</v>
      </c>
      <c r="AZ551" s="15">
        <v>0</v>
      </c>
      <c r="BA551" s="15">
        <v>0</v>
      </c>
      <c r="BB551" s="15">
        <v>0</v>
      </c>
      <c r="BC551" s="15">
        <v>0</v>
      </c>
      <c r="BD551" s="15">
        <v>0</v>
      </c>
      <c r="BE551" s="15">
        <v>0</v>
      </c>
      <c r="BF551" s="15">
        <v>0</v>
      </c>
      <c r="BG551" s="15">
        <v>0</v>
      </c>
      <c r="BH551" s="15">
        <v>0</v>
      </c>
      <c r="BI551" s="15">
        <v>0</v>
      </c>
      <c r="BJ551" s="15">
        <v>0</v>
      </c>
      <c r="BK551" s="15">
        <v>0</v>
      </c>
      <c r="BL551" s="15">
        <v>0</v>
      </c>
      <c r="BM551" s="15">
        <v>0</v>
      </c>
      <c r="BN551" s="15">
        <v>0</v>
      </c>
      <c r="BO551" s="15">
        <v>0</v>
      </c>
      <c r="BP551" s="15">
        <v>0</v>
      </c>
      <c r="BQ551" s="15">
        <v>0</v>
      </c>
      <c r="BR551" s="15">
        <v>0</v>
      </c>
      <c r="BS551" s="15">
        <v>0</v>
      </c>
      <c r="BT551" s="15">
        <v>0</v>
      </c>
      <c r="BU551" s="15">
        <v>0</v>
      </c>
      <c r="BV551" s="15">
        <v>0</v>
      </c>
      <c r="BW551" s="15">
        <v>0</v>
      </c>
      <c r="BX551" s="15">
        <v>0</v>
      </c>
      <c r="BY551" s="15">
        <v>0</v>
      </c>
      <c r="BZ551" s="15">
        <v>0</v>
      </c>
      <c r="CA551" s="15">
        <v>0</v>
      </c>
      <c r="CB551" s="15">
        <v>0</v>
      </c>
      <c r="CC551" s="15">
        <v>0</v>
      </c>
      <c r="CD551" s="15">
        <v>0</v>
      </c>
      <c r="CE551" s="15">
        <v>0</v>
      </c>
      <c r="CF551" s="15">
        <v>0</v>
      </c>
      <c r="CG551" s="15">
        <v>0</v>
      </c>
      <c r="CH551" s="15">
        <v>0</v>
      </c>
      <c r="CI551" s="15">
        <v>0</v>
      </c>
      <c r="CJ551" s="15">
        <v>0</v>
      </c>
      <c r="CK551" s="15">
        <v>0</v>
      </c>
      <c r="CL551" s="15">
        <v>0</v>
      </c>
      <c r="CM551" s="15">
        <v>0</v>
      </c>
      <c r="CN551" s="15">
        <v>0</v>
      </c>
      <c r="CO551" s="15">
        <v>0</v>
      </c>
      <c r="CP551" s="15">
        <v>0</v>
      </c>
      <c r="CQ551" s="15">
        <v>0</v>
      </c>
      <c r="CR551" s="15">
        <v>0</v>
      </c>
      <c r="CS551" s="15">
        <v>0</v>
      </c>
      <c r="CT551" s="15">
        <v>0</v>
      </c>
      <c r="CU551" s="15">
        <v>0</v>
      </c>
      <c r="CV551" s="15">
        <v>0</v>
      </c>
      <c r="CW551" s="15">
        <v>0</v>
      </c>
      <c r="CX551" s="15">
        <v>0</v>
      </c>
      <c r="CY551" s="15">
        <v>0</v>
      </c>
      <c r="CZ551" s="15">
        <v>0</v>
      </c>
      <c r="DA551" s="15">
        <v>0</v>
      </c>
      <c r="DB551" s="15">
        <v>0</v>
      </c>
      <c r="DC551" s="15">
        <v>0</v>
      </c>
      <c r="DD551" s="15">
        <v>0</v>
      </c>
      <c r="DE551" s="15">
        <v>0</v>
      </c>
      <c r="DF551" s="15">
        <v>0</v>
      </c>
      <c r="DG551" s="15">
        <v>0</v>
      </c>
      <c r="DH551" s="15">
        <v>0</v>
      </c>
      <c r="DI551" s="15">
        <v>0</v>
      </c>
      <c r="DJ551" s="15">
        <v>0</v>
      </c>
      <c r="DK551" s="15">
        <v>0</v>
      </c>
      <c r="DL551" s="15">
        <v>0</v>
      </c>
      <c r="DM551" s="20" t="s">
        <v>858</v>
      </c>
      <c r="DN551" s="15">
        <v>0</v>
      </c>
      <c r="DO551" s="15">
        <v>0</v>
      </c>
      <c r="DP551" s="15">
        <v>0</v>
      </c>
      <c r="DQ551" s="15">
        <f t="shared" si="373"/>
        <v>0</v>
      </c>
      <c r="DR551" s="15">
        <v>0</v>
      </c>
      <c r="DS551" s="20">
        <f t="shared" si="364"/>
        <v>0</v>
      </c>
      <c r="DT551" s="23" t="s">
        <v>2009</v>
      </c>
      <c r="DU551" s="15">
        <v>0</v>
      </c>
      <c r="DV551" s="20">
        <f>Table1[[#This Row],[Check 6 Per Student Savings]]*DU551</f>
        <v>0</v>
      </c>
      <c r="DW551" s="15">
        <v>0</v>
      </c>
      <c r="DX551" s="20">
        <f>Table1[[#This Row],[Check 6 Per Student Savings]]*DW551</f>
        <v>0</v>
      </c>
      <c r="DY551" s="15">
        <f>IF(Table1[[#This Row],[Check 6 Status]]="Continued", Table1[[#This Row],[Check 6 Students Spring]], 0)</f>
        <v>0</v>
      </c>
      <c r="DZ551" s="20">
        <f>Table1[[#This Row],[Check 6 Per Student Savings]]*DY551</f>
        <v>0</v>
      </c>
      <c r="EA551" s="15">
        <f t="shared" si="365"/>
        <v>0</v>
      </c>
      <c r="EB551" s="20">
        <f t="shared" si="366"/>
        <v>0</v>
      </c>
      <c r="EC551"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551"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551" s="30">
        <f>Table1[[#This Row],[Grand Total Savings]]/Table1[[#This Row],[Total Award]]</f>
        <v>0</v>
      </c>
      <c r="EF551" s="59"/>
      <c r="EG551" s="20"/>
      <c r="EH551" s="16"/>
      <c r="EJ551" s="20"/>
      <c r="EK551" s="13"/>
      <c r="EL551" s="13"/>
      <c r="EZ551" s="15"/>
      <c r="FA551" s="20"/>
      <c r="FC551" s="15"/>
      <c r="FD551" s="13"/>
      <c r="FE551" s="13"/>
    </row>
    <row r="552" spans="1:161" ht="16.5" thickTop="1" thickBot="1" x14ac:dyDescent="0.3">
      <c r="A552" s="116" t="s">
        <v>2151</v>
      </c>
      <c r="B552" s="70" t="s">
        <v>2060</v>
      </c>
      <c r="C552" s="23" t="s">
        <v>1999</v>
      </c>
      <c r="D552" s="36" t="s">
        <v>856</v>
      </c>
      <c r="E552" t="s">
        <v>279</v>
      </c>
      <c r="F552" s="7" t="s">
        <v>2150</v>
      </c>
      <c r="G552" s="106" t="s">
        <v>2009</v>
      </c>
      <c r="H552" s="106" t="s">
        <v>489</v>
      </c>
      <c r="I552" s="106" t="s">
        <v>490</v>
      </c>
      <c r="J552" s="28"/>
      <c r="K552" s="106" t="s">
        <v>181</v>
      </c>
      <c r="L552" s="28"/>
      <c r="M552" s="13" t="s">
        <v>857</v>
      </c>
      <c r="N552" s="13" t="s">
        <v>857</v>
      </c>
      <c r="O552" s="13" t="s">
        <v>857</v>
      </c>
      <c r="P552" s="15">
        <v>0</v>
      </c>
      <c r="Q552" s="15">
        <v>0</v>
      </c>
      <c r="R552" s="15">
        <v>0</v>
      </c>
      <c r="S552" s="15">
        <v>0</v>
      </c>
      <c r="T552" s="15">
        <v>0</v>
      </c>
      <c r="U552" s="15">
        <v>0</v>
      </c>
      <c r="V552" s="36"/>
      <c r="W552" s="20"/>
      <c r="X552" s="20"/>
      <c r="Y552" s="20"/>
      <c r="Z552" s="20"/>
      <c r="AA552" s="15">
        <v>0</v>
      </c>
      <c r="AB552" s="15">
        <v>0</v>
      </c>
      <c r="AC552" s="15">
        <v>0</v>
      </c>
      <c r="AD552" s="15">
        <v>0</v>
      </c>
      <c r="AE552" s="15">
        <v>0</v>
      </c>
      <c r="AF552" s="15">
        <v>0</v>
      </c>
      <c r="AG552" s="15">
        <v>0</v>
      </c>
      <c r="AH552" s="15">
        <v>0</v>
      </c>
      <c r="AI552" s="15">
        <v>0</v>
      </c>
      <c r="AJ552" s="15">
        <v>0</v>
      </c>
      <c r="AK552" s="15">
        <v>0</v>
      </c>
      <c r="AL552" s="15">
        <v>0</v>
      </c>
      <c r="AM552" s="15">
        <v>0</v>
      </c>
      <c r="AN552" s="15">
        <v>0</v>
      </c>
      <c r="AO552" s="15">
        <v>0</v>
      </c>
      <c r="AP552" s="15">
        <v>0</v>
      </c>
      <c r="AQ552" s="15">
        <v>0</v>
      </c>
      <c r="AR552" s="15">
        <v>0</v>
      </c>
      <c r="AS552" s="15">
        <v>0</v>
      </c>
      <c r="AT552" s="15">
        <v>0</v>
      </c>
      <c r="AU552" s="15">
        <v>0</v>
      </c>
      <c r="AV552" s="15">
        <v>0</v>
      </c>
      <c r="AW552" s="15">
        <v>0</v>
      </c>
      <c r="AX552" s="15">
        <v>0</v>
      </c>
      <c r="AY552" s="15">
        <v>0</v>
      </c>
      <c r="AZ552" s="15">
        <v>0</v>
      </c>
      <c r="BA552" s="15">
        <v>0</v>
      </c>
      <c r="BB552" s="15">
        <v>0</v>
      </c>
      <c r="BC552" s="15">
        <v>0</v>
      </c>
      <c r="BD552" s="15">
        <v>0</v>
      </c>
      <c r="BE552" s="15">
        <v>0</v>
      </c>
      <c r="BF552" s="15">
        <v>0</v>
      </c>
      <c r="BG552" s="15">
        <v>0</v>
      </c>
      <c r="BH552" s="15">
        <v>0</v>
      </c>
      <c r="BI552" s="15">
        <v>0</v>
      </c>
      <c r="BJ552" s="15">
        <v>0</v>
      </c>
      <c r="BK552" s="15">
        <v>0</v>
      </c>
      <c r="BL552" s="15">
        <v>0</v>
      </c>
      <c r="BM552" s="15">
        <v>0</v>
      </c>
      <c r="BN552" s="15">
        <v>0</v>
      </c>
      <c r="BO552" s="15">
        <v>0</v>
      </c>
      <c r="BP552" s="15">
        <v>0</v>
      </c>
      <c r="BQ552" s="15">
        <v>0</v>
      </c>
      <c r="BR552" s="15">
        <v>0</v>
      </c>
      <c r="BS552" s="15">
        <v>0</v>
      </c>
      <c r="BT552" s="15">
        <v>0</v>
      </c>
      <c r="BU552" s="15">
        <v>0</v>
      </c>
      <c r="BV552" s="15">
        <v>0</v>
      </c>
      <c r="BW552" s="15">
        <v>0</v>
      </c>
      <c r="BX552" s="15">
        <v>0</v>
      </c>
      <c r="BY552" s="15">
        <v>0</v>
      </c>
      <c r="BZ552" s="15">
        <v>0</v>
      </c>
      <c r="CA552" s="15">
        <v>0</v>
      </c>
      <c r="CB552" s="15">
        <v>0</v>
      </c>
      <c r="CC552" s="15">
        <v>0</v>
      </c>
      <c r="CD552" s="15">
        <v>0</v>
      </c>
      <c r="CE552" s="15">
        <v>0</v>
      </c>
      <c r="CF552" s="15">
        <v>0</v>
      </c>
      <c r="CG552" s="15">
        <v>0</v>
      </c>
      <c r="CH552" s="15">
        <v>0</v>
      </c>
      <c r="CI552" s="15">
        <v>0</v>
      </c>
      <c r="CJ552" s="15">
        <v>0</v>
      </c>
      <c r="CK552" s="15">
        <v>0</v>
      </c>
      <c r="CL552" s="15">
        <v>0</v>
      </c>
      <c r="CM552" s="15">
        <v>0</v>
      </c>
      <c r="CN552" s="15">
        <v>0</v>
      </c>
      <c r="CO552" s="15">
        <v>0</v>
      </c>
      <c r="CP552" s="15">
        <v>0</v>
      </c>
      <c r="CQ552" s="15">
        <v>0</v>
      </c>
      <c r="CR552" s="15">
        <v>0</v>
      </c>
      <c r="CS552" s="15">
        <v>0</v>
      </c>
      <c r="CT552" s="15">
        <v>0</v>
      </c>
      <c r="CU552" s="15">
        <v>0</v>
      </c>
      <c r="CV552" s="15">
        <v>0</v>
      </c>
      <c r="CW552" s="15">
        <v>0</v>
      </c>
      <c r="CX552" s="15">
        <v>0</v>
      </c>
      <c r="CY552" s="15">
        <v>0</v>
      </c>
      <c r="CZ552" s="15">
        <v>0</v>
      </c>
      <c r="DA552" s="15">
        <v>0</v>
      </c>
      <c r="DB552" s="15">
        <v>0</v>
      </c>
      <c r="DC552" s="15">
        <v>0</v>
      </c>
      <c r="DD552" s="15">
        <v>0</v>
      </c>
      <c r="DE552" s="15">
        <v>0</v>
      </c>
      <c r="DF552" s="15">
        <v>0</v>
      </c>
      <c r="DG552" s="15">
        <v>0</v>
      </c>
      <c r="DH552" s="15">
        <v>0</v>
      </c>
      <c r="DI552" s="15">
        <v>0</v>
      </c>
      <c r="DJ552" s="15">
        <v>0</v>
      </c>
      <c r="DK552" s="15">
        <v>0</v>
      </c>
      <c r="DL552" s="15">
        <v>0</v>
      </c>
      <c r="DM552" s="20" t="s">
        <v>858</v>
      </c>
      <c r="DN552" s="15">
        <v>0</v>
      </c>
      <c r="DO552" s="15">
        <v>0</v>
      </c>
      <c r="DP552" s="15">
        <v>0</v>
      </c>
      <c r="DQ552" s="15">
        <f t="shared" si="373"/>
        <v>0</v>
      </c>
      <c r="DR552" s="15">
        <v>0</v>
      </c>
      <c r="DS552" s="20">
        <f t="shared" si="364"/>
        <v>0</v>
      </c>
      <c r="DT552" s="23" t="s">
        <v>2009</v>
      </c>
      <c r="DU552" s="15">
        <v>0</v>
      </c>
      <c r="DV552" s="20">
        <f>Table1[[#This Row],[Check 6 Per Student Savings]]*DU552</f>
        <v>0</v>
      </c>
      <c r="DW552" s="15">
        <v>0</v>
      </c>
      <c r="DX552" s="20">
        <f>Table1[[#This Row],[Check 6 Per Student Savings]]*DW552</f>
        <v>0</v>
      </c>
      <c r="DY552" s="15">
        <f>IF(Table1[[#This Row],[Check 6 Status]]="Continued", Table1[[#This Row],[Check 6 Students Spring]], 0)</f>
        <v>0</v>
      </c>
      <c r="DZ552" s="20">
        <f>Table1[[#This Row],[Check 6 Per Student Savings]]*DY552</f>
        <v>0</v>
      </c>
      <c r="EA552" s="15">
        <f t="shared" si="365"/>
        <v>0</v>
      </c>
      <c r="EB552" s="20">
        <f t="shared" si="366"/>
        <v>0</v>
      </c>
      <c r="EC552"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552"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552" s="30">
        <f>Table1[[#This Row],[Grand Total Savings]]/Table1[[#This Row],[Total Award]]</f>
        <v>0</v>
      </c>
      <c r="EF552" s="59"/>
      <c r="EG552" s="20"/>
      <c r="EH552" s="16"/>
      <c r="EJ552" s="20"/>
      <c r="EK552" s="13"/>
      <c r="EL552" s="13"/>
      <c r="EZ552" s="15"/>
      <c r="FA552" s="20"/>
      <c r="FC552" s="15"/>
      <c r="FD552" s="13"/>
      <c r="FE552" s="13"/>
    </row>
    <row r="553" spans="1:161" ht="16.5" thickTop="1" thickBot="1" x14ac:dyDescent="0.3">
      <c r="A553" s="116" t="s">
        <v>2152</v>
      </c>
      <c r="B553" s="70" t="s">
        <v>2060</v>
      </c>
      <c r="C553" s="23" t="s">
        <v>1999</v>
      </c>
      <c r="D553" s="36" t="s">
        <v>856</v>
      </c>
      <c r="E553" t="s">
        <v>279</v>
      </c>
      <c r="F553" s="77" t="s">
        <v>2144</v>
      </c>
      <c r="G553" s="106" t="s">
        <v>1695</v>
      </c>
      <c r="H553" s="106" t="s">
        <v>489</v>
      </c>
      <c r="I553" s="106" t="s">
        <v>490</v>
      </c>
      <c r="J553" s="28"/>
      <c r="K553" s="106" t="s">
        <v>215</v>
      </c>
      <c r="L553" s="28"/>
      <c r="M553" s="13" t="s">
        <v>857</v>
      </c>
      <c r="N553" s="13" t="s">
        <v>857</v>
      </c>
      <c r="O553" s="13" t="s">
        <v>857</v>
      </c>
      <c r="P553" s="15">
        <v>0</v>
      </c>
      <c r="Q553" s="15">
        <v>0</v>
      </c>
      <c r="R553" s="15">
        <v>0</v>
      </c>
      <c r="S553" s="15">
        <v>0</v>
      </c>
      <c r="T553" s="15">
        <v>0</v>
      </c>
      <c r="U553" s="15">
        <v>0</v>
      </c>
      <c r="V553" s="36"/>
      <c r="W553" s="20"/>
      <c r="X553" s="20"/>
      <c r="Y553" s="20"/>
      <c r="Z553" s="20"/>
      <c r="AA553" s="15">
        <v>0</v>
      </c>
      <c r="AB553" s="15">
        <v>0</v>
      </c>
      <c r="AC553" s="15">
        <v>0</v>
      </c>
      <c r="AD553" s="15">
        <v>0</v>
      </c>
      <c r="AE553" s="15">
        <v>0</v>
      </c>
      <c r="AF553" s="15">
        <v>0</v>
      </c>
      <c r="AG553" s="15">
        <v>0</v>
      </c>
      <c r="AH553" s="15">
        <v>0</v>
      </c>
      <c r="AI553" s="15">
        <v>0</v>
      </c>
      <c r="AJ553" s="15">
        <v>0</v>
      </c>
      <c r="AK553" s="15">
        <v>0</v>
      </c>
      <c r="AL553" s="15">
        <v>0</v>
      </c>
      <c r="AM553" s="15">
        <v>0</v>
      </c>
      <c r="AN553" s="15">
        <v>0</v>
      </c>
      <c r="AO553" s="15">
        <v>0</v>
      </c>
      <c r="AP553" s="15">
        <v>0</v>
      </c>
      <c r="AQ553" s="15">
        <v>0</v>
      </c>
      <c r="AR553" s="15">
        <v>0</v>
      </c>
      <c r="AS553" s="15">
        <v>0</v>
      </c>
      <c r="AT553" s="15">
        <v>0</v>
      </c>
      <c r="AU553" s="15">
        <v>0</v>
      </c>
      <c r="AV553" s="15">
        <v>0</v>
      </c>
      <c r="AW553" s="15">
        <v>0</v>
      </c>
      <c r="AX553" s="15">
        <v>0</v>
      </c>
      <c r="AY553" s="15">
        <v>0</v>
      </c>
      <c r="AZ553" s="15">
        <v>0</v>
      </c>
      <c r="BA553" s="15">
        <v>0</v>
      </c>
      <c r="BB553" s="15">
        <v>0</v>
      </c>
      <c r="BC553" s="15">
        <v>0</v>
      </c>
      <c r="BD553" s="15">
        <v>0</v>
      </c>
      <c r="BE553" s="15">
        <v>0</v>
      </c>
      <c r="BF553" s="15">
        <v>0</v>
      </c>
      <c r="BG553" s="15">
        <v>0</v>
      </c>
      <c r="BH553" s="15">
        <v>0</v>
      </c>
      <c r="BI553" s="15">
        <v>0</v>
      </c>
      <c r="BJ553" s="15">
        <v>0</v>
      </c>
      <c r="BK553" s="15">
        <v>0</v>
      </c>
      <c r="BL553" s="15">
        <v>0</v>
      </c>
      <c r="BM553" s="15">
        <v>0</v>
      </c>
      <c r="BN553" s="15">
        <v>0</v>
      </c>
      <c r="BO553" s="15">
        <v>0</v>
      </c>
      <c r="BP553" s="15">
        <v>0</v>
      </c>
      <c r="BQ553" s="15">
        <v>0</v>
      </c>
      <c r="BR553" s="15">
        <v>0</v>
      </c>
      <c r="BS553" s="15">
        <v>0</v>
      </c>
      <c r="BT553" s="15">
        <v>0</v>
      </c>
      <c r="BU553" s="15">
        <v>0</v>
      </c>
      <c r="BV553" s="15">
        <v>0</v>
      </c>
      <c r="BW553" s="15">
        <v>0</v>
      </c>
      <c r="BX553" s="15">
        <v>0</v>
      </c>
      <c r="BY553" s="15">
        <v>0</v>
      </c>
      <c r="BZ553" s="15">
        <v>0</v>
      </c>
      <c r="CA553" s="15">
        <v>0</v>
      </c>
      <c r="CB553" s="15">
        <v>0</v>
      </c>
      <c r="CC553" s="15">
        <v>0</v>
      </c>
      <c r="CD553" s="15">
        <v>0</v>
      </c>
      <c r="CE553" s="15">
        <v>0</v>
      </c>
      <c r="CF553" s="15">
        <v>0</v>
      </c>
      <c r="CG553" s="15">
        <v>0</v>
      </c>
      <c r="CH553" s="15">
        <v>0</v>
      </c>
      <c r="CI553" s="15">
        <v>0</v>
      </c>
      <c r="CJ553" s="15">
        <v>0</v>
      </c>
      <c r="CK553" s="15">
        <v>0</v>
      </c>
      <c r="CL553" s="15">
        <v>0</v>
      </c>
      <c r="CM553" s="15">
        <v>0</v>
      </c>
      <c r="CN553" s="15">
        <v>0</v>
      </c>
      <c r="CO553" s="15">
        <v>0</v>
      </c>
      <c r="CP553" s="15">
        <v>0</v>
      </c>
      <c r="CQ553" s="15">
        <v>0</v>
      </c>
      <c r="CR553" s="15">
        <v>0</v>
      </c>
      <c r="CS553" s="15">
        <v>0</v>
      </c>
      <c r="CT553" s="15">
        <v>0</v>
      </c>
      <c r="CU553" s="15">
        <v>0</v>
      </c>
      <c r="CV553" s="15">
        <v>0</v>
      </c>
      <c r="CW553" s="15">
        <v>0</v>
      </c>
      <c r="CX553" s="15">
        <v>0</v>
      </c>
      <c r="CY553" s="15">
        <v>0</v>
      </c>
      <c r="CZ553" s="15">
        <v>0</v>
      </c>
      <c r="DA553" s="15">
        <v>0</v>
      </c>
      <c r="DB553" s="15">
        <v>0</v>
      </c>
      <c r="DC553" s="15">
        <v>0</v>
      </c>
      <c r="DD553" s="15">
        <v>0</v>
      </c>
      <c r="DE553" s="15">
        <v>0</v>
      </c>
      <c r="DF553" s="15">
        <v>0</v>
      </c>
      <c r="DG553" s="15">
        <v>0</v>
      </c>
      <c r="DH553" s="15">
        <v>0</v>
      </c>
      <c r="DI553" s="15">
        <v>0</v>
      </c>
      <c r="DJ553" s="15">
        <v>0</v>
      </c>
      <c r="DK553" s="15">
        <v>0</v>
      </c>
      <c r="DL553" s="15">
        <v>0</v>
      </c>
      <c r="DM553" s="20" t="s">
        <v>858</v>
      </c>
      <c r="DN553" s="15">
        <v>0</v>
      </c>
      <c r="DO553" s="15">
        <v>0</v>
      </c>
      <c r="DP553" s="15">
        <v>0</v>
      </c>
      <c r="DQ553" s="15">
        <f t="shared" si="373"/>
        <v>0</v>
      </c>
      <c r="DR553" s="15">
        <v>0</v>
      </c>
      <c r="DS553" s="20">
        <f t="shared" si="364"/>
        <v>0</v>
      </c>
      <c r="DT553" s="23" t="s">
        <v>2009</v>
      </c>
      <c r="DU553" s="15">
        <v>0</v>
      </c>
      <c r="DV553" s="20">
        <f>Table1[[#This Row],[Check 6 Per Student Savings]]*DU553</f>
        <v>0</v>
      </c>
      <c r="DW553" s="15">
        <v>0</v>
      </c>
      <c r="DX553" s="20">
        <f>Table1[[#This Row],[Check 6 Per Student Savings]]*DW553</f>
        <v>0</v>
      </c>
      <c r="DY553" s="15">
        <f>IF(Table1[[#This Row],[Check 6 Status]]="Continued", Table1[[#This Row],[Check 6 Students Spring]], 0)</f>
        <v>0</v>
      </c>
      <c r="DZ553" s="20">
        <f>Table1[[#This Row],[Check 6 Per Student Savings]]*DY553</f>
        <v>0</v>
      </c>
      <c r="EA553" s="15">
        <f t="shared" si="365"/>
        <v>0</v>
      </c>
      <c r="EB553" s="20">
        <f t="shared" si="366"/>
        <v>0</v>
      </c>
      <c r="EC553"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553"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553" s="30">
        <f>Table1[[#This Row],[Grand Total Savings]]/Table1[[#This Row],[Total Award]]</f>
        <v>0</v>
      </c>
      <c r="EF553" s="59"/>
      <c r="EG553" s="20"/>
      <c r="EH553" s="16"/>
      <c r="EJ553" s="20"/>
      <c r="EK553" s="13"/>
      <c r="EL553" s="13"/>
      <c r="EZ553" s="15"/>
      <c r="FA553" s="20"/>
      <c r="FC553" s="15"/>
      <c r="FD553" s="13"/>
      <c r="FE553" s="13"/>
    </row>
    <row r="554" spans="1:161" ht="16.5" thickTop="1" thickBot="1" x14ac:dyDescent="0.3">
      <c r="A554" s="116" t="s">
        <v>2153</v>
      </c>
      <c r="B554" s="70" t="s">
        <v>2060</v>
      </c>
      <c r="C554" s="23" t="s">
        <v>1999</v>
      </c>
      <c r="D554" s="36" t="s">
        <v>856</v>
      </c>
      <c r="E554" t="s">
        <v>279</v>
      </c>
      <c r="F554" s="7" t="s">
        <v>2128</v>
      </c>
      <c r="G554" s="106" t="s">
        <v>2009</v>
      </c>
      <c r="H554" s="106" t="s">
        <v>2154</v>
      </c>
      <c r="I554" s="106" t="s">
        <v>2155</v>
      </c>
      <c r="J554" s="28"/>
      <c r="K554" s="106" t="s">
        <v>2156</v>
      </c>
      <c r="L554" s="28"/>
      <c r="M554" s="13" t="s">
        <v>857</v>
      </c>
      <c r="N554" s="13" t="s">
        <v>857</v>
      </c>
      <c r="O554" s="13" t="s">
        <v>857</v>
      </c>
      <c r="P554" s="15">
        <v>0</v>
      </c>
      <c r="Q554" s="15">
        <v>0</v>
      </c>
      <c r="R554" s="15">
        <v>0</v>
      </c>
      <c r="S554" s="15">
        <v>0</v>
      </c>
      <c r="T554" s="15">
        <v>0</v>
      </c>
      <c r="U554" s="15">
        <v>0</v>
      </c>
      <c r="V554" s="36"/>
      <c r="W554" s="20"/>
      <c r="X554" s="20"/>
      <c r="Y554" s="20"/>
      <c r="Z554" s="20"/>
      <c r="AA554" s="15">
        <v>0</v>
      </c>
      <c r="AB554" s="15">
        <v>0</v>
      </c>
      <c r="AC554" s="15">
        <v>0</v>
      </c>
      <c r="AD554" s="15">
        <v>0</v>
      </c>
      <c r="AE554" s="15">
        <v>0</v>
      </c>
      <c r="AF554" s="15">
        <v>0</v>
      </c>
      <c r="AG554" s="15">
        <v>0</v>
      </c>
      <c r="AH554" s="15">
        <v>0</v>
      </c>
      <c r="AI554" s="15">
        <v>0</v>
      </c>
      <c r="AJ554" s="15">
        <v>0</v>
      </c>
      <c r="AK554" s="15">
        <v>0</v>
      </c>
      <c r="AL554" s="15">
        <v>0</v>
      </c>
      <c r="AM554" s="15">
        <v>0</v>
      </c>
      <c r="AN554" s="15">
        <v>0</v>
      </c>
      <c r="AO554" s="15">
        <v>0</v>
      </c>
      <c r="AP554" s="15">
        <v>0</v>
      </c>
      <c r="AQ554" s="15">
        <v>0</v>
      </c>
      <c r="AR554" s="15">
        <v>0</v>
      </c>
      <c r="AS554" s="15">
        <v>0</v>
      </c>
      <c r="AT554" s="15">
        <v>0</v>
      </c>
      <c r="AU554" s="15">
        <v>0</v>
      </c>
      <c r="AV554" s="15">
        <v>0</v>
      </c>
      <c r="AW554" s="15">
        <v>0</v>
      </c>
      <c r="AX554" s="15">
        <v>0</v>
      </c>
      <c r="AY554" s="15">
        <v>0</v>
      </c>
      <c r="AZ554" s="15">
        <v>0</v>
      </c>
      <c r="BA554" s="15">
        <v>0</v>
      </c>
      <c r="BB554" s="15">
        <v>0</v>
      </c>
      <c r="BC554" s="15">
        <v>0</v>
      </c>
      <c r="BD554" s="15">
        <v>0</v>
      </c>
      <c r="BE554" s="15">
        <v>0</v>
      </c>
      <c r="BF554" s="15">
        <v>0</v>
      </c>
      <c r="BG554" s="15">
        <v>0</v>
      </c>
      <c r="BH554" s="15">
        <v>0</v>
      </c>
      <c r="BI554" s="15">
        <v>0</v>
      </c>
      <c r="BJ554" s="15">
        <v>0</v>
      </c>
      <c r="BK554" s="15">
        <v>0</v>
      </c>
      <c r="BL554" s="15">
        <v>0</v>
      </c>
      <c r="BM554" s="15">
        <v>0</v>
      </c>
      <c r="BN554" s="15">
        <v>0</v>
      </c>
      <c r="BO554" s="15">
        <v>0</v>
      </c>
      <c r="BP554" s="15">
        <v>0</v>
      </c>
      <c r="BQ554" s="15">
        <v>0</v>
      </c>
      <c r="BR554" s="15">
        <v>0</v>
      </c>
      <c r="BS554" s="15">
        <v>0</v>
      </c>
      <c r="BT554" s="15">
        <v>0</v>
      </c>
      <c r="BU554" s="15">
        <v>0</v>
      </c>
      <c r="BV554" s="15">
        <v>0</v>
      </c>
      <c r="BW554" s="15">
        <v>0</v>
      </c>
      <c r="BX554" s="15">
        <v>0</v>
      </c>
      <c r="BY554" s="15">
        <v>0</v>
      </c>
      <c r="BZ554" s="15">
        <v>0</v>
      </c>
      <c r="CA554" s="15">
        <v>0</v>
      </c>
      <c r="CB554" s="15">
        <v>0</v>
      </c>
      <c r="CC554" s="15">
        <v>0</v>
      </c>
      <c r="CD554" s="15">
        <v>0</v>
      </c>
      <c r="CE554" s="15">
        <v>0</v>
      </c>
      <c r="CF554" s="15">
        <v>0</v>
      </c>
      <c r="CG554" s="15">
        <v>0</v>
      </c>
      <c r="CH554" s="15">
        <v>0</v>
      </c>
      <c r="CI554" s="15">
        <v>0</v>
      </c>
      <c r="CJ554" s="15">
        <v>0</v>
      </c>
      <c r="CK554" s="15">
        <v>0</v>
      </c>
      <c r="CL554" s="15">
        <v>0</v>
      </c>
      <c r="CM554" s="15">
        <v>0</v>
      </c>
      <c r="CN554" s="15">
        <v>0</v>
      </c>
      <c r="CO554" s="15">
        <v>0</v>
      </c>
      <c r="CP554" s="15">
        <v>0</v>
      </c>
      <c r="CQ554" s="15">
        <v>0</v>
      </c>
      <c r="CR554" s="15">
        <v>0</v>
      </c>
      <c r="CS554" s="15">
        <v>0</v>
      </c>
      <c r="CT554" s="15">
        <v>0</v>
      </c>
      <c r="CU554" s="15">
        <v>0</v>
      </c>
      <c r="CV554" s="15">
        <v>0</v>
      </c>
      <c r="CW554" s="15">
        <v>0</v>
      </c>
      <c r="CX554" s="15">
        <v>0</v>
      </c>
      <c r="CY554" s="15">
        <v>0</v>
      </c>
      <c r="CZ554" s="15">
        <v>0</v>
      </c>
      <c r="DA554" s="15">
        <v>0</v>
      </c>
      <c r="DB554" s="15">
        <v>0</v>
      </c>
      <c r="DC554" s="15">
        <v>0</v>
      </c>
      <c r="DD554" s="15">
        <v>0</v>
      </c>
      <c r="DE554" s="15">
        <v>0</v>
      </c>
      <c r="DF554" s="15">
        <v>0</v>
      </c>
      <c r="DG554" s="15">
        <v>0</v>
      </c>
      <c r="DH554" s="15">
        <v>0</v>
      </c>
      <c r="DI554" s="15">
        <v>0</v>
      </c>
      <c r="DJ554" s="15">
        <v>0</v>
      </c>
      <c r="DK554" s="15">
        <v>0</v>
      </c>
      <c r="DL554" s="15">
        <v>0</v>
      </c>
      <c r="DM554" s="20" t="s">
        <v>858</v>
      </c>
      <c r="DN554" s="15">
        <v>0</v>
      </c>
      <c r="DO554" s="15">
        <v>0</v>
      </c>
      <c r="DP554" s="15">
        <v>0</v>
      </c>
      <c r="DQ554" s="15">
        <f t="shared" si="373"/>
        <v>0</v>
      </c>
      <c r="DR554" s="15">
        <v>0</v>
      </c>
      <c r="DS554" s="20">
        <f t="shared" si="364"/>
        <v>0</v>
      </c>
      <c r="DT554" s="23" t="s">
        <v>2009</v>
      </c>
      <c r="DU554" s="15">
        <v>0</v>
      </c>
      <c r="DV554" s="20">
        <f>Table1[[#This Row],[Check 6 Per Student Savings]]*DU554</f>
        <v>0</v>
      </c>
      <c r="DW554" s="15">
        <v>0</v>
      </c>
      <c r="DX554" s="20">
        <f>Table1[[#This Row],[Check 6 Per Student Savings]]*DW554</f>
        <v>0</v>
      </c>
      <c r="DY554" s="15">
        <f>IF(Table1[[#This Row],[Check 6 Status]]="Continued", Table1[[#This Row],[Check 6 Students Spring]], 0)</f>
        <v>0</v>
      </c>
      <c r="DZ554" s="20">
        <f>Table1[[#This Row],[Check 6 Per Student Savings]]*DY554</f>
        <v>0</v>
      </c>
      <c r="EA554" s="15">
        <f t="shared" si="365"/>
        <v>0</v>
      </c>
      <c r="EB554" s="20">
        <f t="shared" si="366"/>
        <v>0</v>
      </c>
      <c r="EC554"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554"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554" s="30">
        <f>Table1[[#This Row],[Grand Total Savings]]/Table1[[#This Row],[Total Award]]</f>
        <v>0</v>
      </c>
      <c r="EF554" s="59"/>
      <c r="EG554" s="20"/>
      <c r="EH554" s="16"/>
      <c r="EJ554" s="20"/>
      <c r="EK554" s="13"/>
      <c r="EL554" s="13"/>
      <c r="EZ554" s="15"/>
      <c r="FA554" s="20"/>
      <c r="FC554" s="15"/>
      <c r="FD554" s="13"/>
      <c r="FE554" s="13"/>
    </row>
    <row r="555" spans="1:161" ht="16.5" thickTop="1" thickBot="1" x14ac:dyDescent="0.3">
      <c r="A555" s="116" t="s">
        <v>2157</v>
      </c>
      <c r="B555" s="70" t="s">
        <v>2060</v>
      </c>
      <c r="C555" s="23" t="s">
        <v>1999</v>
      </c>
      <c r="D555" s="36" t="s">
        <v>856</v>
      </c>
      <c r="E555" t="s">
        <v>183</v>
      </c>
      <c r="F555" s="7" t="s">
        <v>2128</v>
      </c>
      <c r="G555" s="106" t="s">
        <v>2009</v>
      </c>
      <c r="H555" s="106" t="s">
        <v>1831</v>
      </c>
      <c r="I555" s="106" t="s">
        <v>1832</v>
      </c>
      <c r="J555" s="28"/>
      <c r="K555" s="106" t="s">
        <v>723</v>
      </c>
      <c r="L555" s="28"/>
      <c r="M555" s="13" t="s">
        <v>857</v>
      </c>
      <c r="N555" s="13" t="s">
        <v>857</v>
      </c>
      <c r="O555" s="13" t="s">
        <v>857</v>
      </c>
      <c r="P555" s="15">
        <v>0</v>
      </c>
      <c r="Q555" s="15">
        <v>0</v>
      </c>
      <c r="R555" s="15">
        <v>0</v>
      </c>
      <c r="S555" s="15">
        <v>0</v>
      </c>
      <c r="T555" s="15">
        <v>0</v>
      </c>
      <c r="U555" s="15">
        <v>0</v>
      </c>
      <c r="V555" s="36"/>
      <c r="W555" s="20"/>
      <c r="X555" s="20"/>
      <c r="Y555" s="20"/>
      <c r="Z555" s="20"/>
      <c r="AA555" s="15">
        <v>0</v>
      </c>
      <c r="AB555" s="15">
        <v>0</v>
      </c>
      <c r="AC555" s="15">
        <v>0</v>
      </c>
      <c r="AD555" s="15">
        <v>0</v>
      </c>
      <c r="AE555" s="15">
        <v>0</v>
      </c>
      <c r="AF555" s="15">
        <v>0</v>
      </c>
      <c r="AG555" s="15">
        <v>0</v>
      </c>
      <c r="AH555" s="15">
        <v>0</v>
      </c>
      <c r="AI555" s="15">
        <v>0</v>
      </c>
      <c r="AJ555" s="15">
        <v>0</v>
      </c>
      <c r="AK555" s="15">
        <v>0</v>
      </c>
      <c r="AL555" s="15">
        <v>0</v>
      </c>
      <c r="AM555" s="15">
        <v>0</v>
      </c>
      <c r="AN555" s="15">
        <v>0</v>
      </c>
      <c r="AO555" s="15">
        <v>0</v>
      </c>
      <c r="AP555" s="15">
        <v>0</v>
      </c>
      <c r="AQ555" s="15">
        <v>0</v>
      </c>
      <c r="AR555" s="15">
        <v>0</v>
      </c>
      <c r="AS555" s="15">
        <v>0</v>
      </c>
      <c r="AT555" s="15">
        <v>0</v>
      </c>
      <c r="AU555" s="15">
        <v>0</v>
      </c>
      <c r="AV555" s="15">
        <v>0</v>
      </c>
      <c r="AW555" s="15">
        <v>0</v>
      </c>
      <c r="AX555" s="15">
        <v>0</v>
      </c>
      <c r="AY555" s="15">
        <v>0</v>
      </c>
      <c r="AZ555" s="15">
        <v>0</v>
      </c>
      <c r="BA555" s="15">
        <v>0</v>
      </c>
      <c r="BB555" s="15">
        <v>0</v>
      </c>
      <c r="BC555" s="15">
        <v>0</v>
      </c>
      <c r="BD555" s="15">
        <v>0</v>
      </c>
      <c r="BE555" s="15">
        <v>0</v>
      </c>
      <c r="BF555" s="15">
        <v>0</v>
      </c>
      <c r="BG555" s="15">
        <v>0</v>
      </c>
      <c r="BH555" s="15">
        <v>0</v>
      </c>
      <c r="BI555" s="15">
        <v>0</v>
      </c>
      <c r="BJ555" s="15">
        <v>0</v>
      </c>
      <c r="BK555" s="15">
        <v>0</v>
      </c>
      <c r="BL555" s="15">
        <v>0</v>
      </c>
      <c r="BM555" s="15">
        <v>0</v>
      </c>
      <c r="BN555" s="15">
        <v>0</v>
      </c>
      <c r="BO555" s="15">
        <v>0</v>
      </c>
      <c r="BP555" s="15">
        <v>0</v>
      </c>
      <c r="BQ555" s="15">
        <v>0</v>
      </c>
      <c r="BR555" s="15">
        <v>0</v>
      </c>
      <c r="BS555" s="15">
        <v>0</v>
      </c>
      <c r="BT555" s="15">
        <v>0</v>
      </c>
      <c r="BU555" s="15">
        <v>0</v>
      </c>
      <c r="BV555" s="15">
        <v>0</v>
      </c>
      <c r="BW555" s="15">
        <v>0</v>
      </c>
      <c r="BX555" s="15">
        <v>0</v>
      </c>
      <c r="BY555" s="15">
        <v>0</v>
      </c>
      <c r="BZ555" s="15">
        <v>0</v>
      </c>
      <c r="CA555" s="15">
        <v>0</v>
      </c>
      <c r="CB555" s="15">
        <v>0</v>
      </c>
      <c r="CC555" s="15">
        <v>0</v>
      </c>
      <c r="CD555" s="15">
        <v>0</v>
      </c>
      <c r="CE555" s="15">
        <v>0</v>
      </c>
      <c r="CF555" s="15">
        <v>0</v>
      </c>
      <c r="CG555" s="15">
        <v>0</v>
      </c>
      <c r="CH555" s="15">
        <v>0</v>
      </c>
      <c r="CI555" s="15">
        <v>0</v>
      </c>
      <c r="CJ555" s="15">
        <v>0</v>
      </c>
      <c r="CK555" s="15">
        <v>0</v>
      </c>
      <c r="CL555" s="15">
        <v>0</v>
      </c>
      <c r="CM555" s="15">
        <v>0</v>
      </c>
      <c r="CN555" s="15">
        <v>0</v>
      </c>
      <c r="CO555" s="15">
        <v>0</v>
      </c>
      <c r="CP555" s="15">
        <v>0</v>
      </c>
      <c r="CQ555" s="15">
        <v>0</v>
      </c>
      <c r="CR555" s="15">
        <v>0</v>
      </c>
      <c r="CS555" s="15">
        <v>0</v>
      </c>
      <c r="CT555" s="15">
        <v>0</v>
      </c>
      <c r="CU555" s="15">
        <v>0</v>
      </c>
      <c r="CV555" s="15">
        <v>0</v>
      </c>
      <c r="CW555" s="15">
        <v>0</v>
      </c>
      <c r="CX555" s="15">
        <v>0</v>
      </c>
      <c r="CY555" s="15">
        <v>0</v>
      </c>
      <c r="CZ555" s="15">
        <v>0</v>
      </c>
      <c r="DA555" s="15">
        <v>0</v>
      </c>
      <c r="DB555" s="15">
        <v>0</v>
      </c>
      <c r="DC555" s="15">
        <v>0</v>
      </c>
      <c r="DD555" s="15">
        <v>0</v>
      </c>
      <c r="DE555" s="15">
        <v>0</v>
      </c>
      <c r="DF555" s="15">
        <v>0</v>
      </c>
      <c r="DG555" s="15">
        <v>0</v>
      </c>
      <c r="DH555" s="15">
        <v>0</v>
      </c>
      <c r="DI555" s="15">
        <v>0</v>
      </c>
      <c r="DJ555" s="15">
        <v>0</v>
      </c>
      <c r="DK555" s="15">
        <v>0</v>
      </c>
      <c r="DL555" s="15">
        <v>0</v>
      </c>
      <c r="DM555" s="20" t="s">
        <v>858</v>
      </c>
      <c r="DN555" s="15">
        <v>0</v>
      </c>
      <c r="DO555" s="15">
        <v>0</v>
      </c>
      <c r="DP555" s="15">
        <v>0</v>
      </c>
      <c r="DQ555" s="15">
        <f t="shared" si="373"/>
        <v>0</v>
      </c>
      <c r="DR555" s="15">
        <v>0</v>
      </c>
      <c r="DS555" s="20">
        <f t="shared" si="364"/>
        <v>0</v>
      </c>
      <c r="DT555" s="23" t="s">
        <v>2009</v>
      </c>
      <c r="DU555" s="15">
        <v>0</v>
      </c>
      <c r="DV555" s="20">
        <f>Table1[[#This Row],[Check 6 Per Student Savings]]*DU555</f>
        <v>0</v>
      </c>
      <c r="DW555" s="15">
        <v>0</v>
      </c>
      <c r="DX555" s="20">
        <f>Table1[[#This Row],[Check 6 Per Student Savings]]*DW555</f>
        <v>0</v>
      </c>
      <c r="DY555" s="15">
        <f>IF(Table1[[#This Row],[Check 6 Status]]="Continued", Table1[[#This Row],[Check 6 Students Spring]], 0)</f>
        <v>0</v>
      </c>
      <c r="DZ555" s="20">
        <f>Table1[[#This Row],[Check 6 Per Student Savings]]*DY555</f>
        <v>0</v>
      </c>
      <c r="EA555" s="15">
        <f t="shared" si="365"/>
        <v>0</v>
      </c>
      <c r="EB555" s="20">
        <f t="shared" si="366"/>
        <v>0</v>
      </c>
      <c r="EC555"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555"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555" s="30">
        <f>Table1[[#This Row],[Grand Total Savings]]/Table1[[#This Row],[Total Award]]</f>
        <v>0</v>
      </c>
      <c r="EF555" s="59"/>
      <c r="EG555" s="20"/>
      <c r="EH555" s="16"/>
      <c r="EJ555" s="20"/>
      <c r="EK555" s="13"/>
      <c r="EL555" s="13"/>
      <c r="EZ555" s="15"/>
      <c r="FA555" s="20"/>
      <c r="FC555" s="15"/>
      <c r="FD555" s="13"/>
      <c r="FE555" s="13"/>
    </row>
    <row r="556" spans="1:161" ht="16.5" thickTop="1" thickBot="1" x14ac:dyDescent="0.3">
      <c r="A556" s="116" t="s">
        <v>2158</v>
      </c>
      <c r="B556" s="70" t="s">
        <v>2060</v>
      </c>
      <c r="C556" s="23" t="s">
        <v>1999</v>
      </c>
      <c r="D556" s="36" t="s">
        <v>856</v>
      </c>
      <c r="E556" t="s">
        <v>285</v>
      </c>
      <c r="F556" s="7" t="s">
        <v>2159</v>
      </c>
      <c r="G556" s="106" t="s">
        <v>2009</v>
      </c>
      <c r="H556" s="106" t="s">
        <v>2160</v>
      </c>
      <c r="I556" s="106" t="s">
        <v>2161</v>
      </c>
      <c r="J556" s="28"/>
      <c r="K556" s="106" t="s">
        <v>2162</v>
      </c>
      <c r="L556" s="28"/>
      <c r="M556" s="13" t="s">
        <v>857</v>
      </c>
      <c r="N556" s="13" t="s">
        <v>857</v>
      </c>
      <c r="O556" s="13" t="s">
        <v>857</v>
      </c>
      <c r="P556" s="15">
        <v>0</v>
      </c>
      <c r="Q556" s="15">
        <v>0</v>
      </c>
      <c r="R556" s="15">
        <v>0</v>
      </c>
      <c r="S556" s="15">
        <v>0</v>
      </c>
      <c r="T556" s="15">
        <v>0</v>
      </c>
      <c r="U556" s="15">
        <v>0</v>
      </c>
      <c r="V556" s="36"/>
      <c r="W556" s="20"/>
      <c r="X556" s="20"/>
      <c r="Y556" s="20"/>
      <c r="Z556" s="20"/>
      <c r="AA556" s="15">
        <v>0</v>
      </c>
      <c r="AB556" s="15">
        <v>0</v>
      </c>
      <c r="AC556" s="15">
        <v>0</v>
      </c>
      <c r="AD556" s="15">
        <v>0</v>
      </c>
      <c r="AE556" s="15">
        <v>0</v>
      </c>
      <c r="AF556" s="15">
        <v>0</v>
      </c>
      <c r="AG556" s="15">
        <v>0</v>
      </c>
      <c r="AH556" s="15">
        <v>0</v>
      </c>
      <c r="AI556" s="15">
        <v>0</v>
      </c>
      <c r="AJ556" s="15">
        <v>0</v>
      </c>
      <c r="AK556" s="15">
        <v>0</v>
      </c>
      <c r="AL556" s="15">
        <v>0</v>
      </c>
      <c r="AM556" s="15">
        <v>0</v>
      </c>
      <c r="AN556" s="15">
        <v>0</v>
      </c>
      <c r="AO556" s="15">
        <v>0</v>
      </c>
      <c r="AP556" s="15">
        <v>0</v>
      </c>
      <c r="AQ556" s="15">
        <v>0</v>
      </c>
      <c r="AR556" s="15">
        <v>0</v>
      </c>
      <c r="AS556" s="15">
        <v>0</v>
      </c>
      <c r="AT556" s="15">
        <v>0</v>
      </c>
      <c r="AU556" s="15">
        <v>0</v>
      </c>
      <c r="AV556" s="15">
        <v>0</v>
      </c>
      <c r="AW556" s="15">
        <v>0</v>
      </c>
      <c r="AX556" s="15">
        <v>0</v>
      </c>
      <c r="AY556" s="15">
        <v>0</v>
      </c>
      <c r="AZ556" s="15">
        <v>0</v>
      </c>
      <c r="BA556" s="15">
        <v>0</v>
      </c>
      <c r="BB556" s="15">
        <v>0</v>
      </c>
      <c r="BC556" s="15">
        <v>0</v>
      </c>
      <c r="BD556" s="15">
        <v>0</v>
      </c>
      <c r="BE556" s="15">
        <v>0</v>
      </c>
      <c r="BF556" s="15">
        <v>0</v>
      </c>
      <c r="BG556" s="15">
        <v>0</v>
      </c>
      <c r="BH556" s="15">
        <v>0</v>
      </c>
      <c r="BI556" s="15">
        <v>0</v>
      </c>
      <c r="BJ556" s="15">
        <v>0</v>
      </c>
      <c r="BK556" s="15">
        <v>0</v>
      </c>
      <c r="BL556" s="15">
        <v>0</v>
      </c>
      <c r="BM556" s="15">
        <v>0</v>
      </c>
      <c r="BN556" s="15">
        <v>0</v>
      </c>
      <c r="BO556" s="15">
        <v>0</v>
      </c>
      <c r="BP556" s="15">
        <v>0</v>
      </c>
      <c r="BQ556" s="15">
        <v>0</v>
      </c>
      <c r="BR556" s="15">
        <v>0</v>
      </c>
      <c r="BS556" s="15">
        <v>0</v>
      </c>
      <c r="BT556" s="15">
        <v>0</v>
      </c>
      <c r="BU556" s="15">
        <v>0</v>
      </c>
      <c r="BV556" s="15">
        <v>0</v>
      </c>
      <c r="BW556" s="15">
        <v>0</v>
      </c>
      <c r="BX556" s="15">
        <v>0</v>
      </c>
      <c r="BY556" s="15">
        <v>0</v>
      </c>
      <c r="BZ556" s="15">
        <v>0</v>
      </c>
      <c r="CA556" s="15">
        <v>0</v>
      </c>
      <c r="CB556" s="15">
        <v>0</v>
      </c>
      <c r="CC556" s="15">
        <v>0</v>
      </c>
      <c r="CD556" s="15">
        <v>0</v>
      </c>
      <c r="CE556" s="15">
        <v>0</v>
      </c>
      <c r="CF556" s="15">
        <v>0</v>
      </c>
      <c r="CG556" s="15">
        <v>0</v>
      </c>
      <c r="CH556" s="15">
        <v>0</v>
      </c>
      <c r="CI556" s="15">
        <v>0</v>
      </c>
      <c r="CJ556" s="15">
        <v>0</v>
      </c>
      <c r="CK556" s="15">
        <v>0</v>
      </c>
      <c r="CL556" s="15">
        <v>0</v>
      </c>
      <c r="CM556" s="15">
        <v>0</v>
      </c>
      <c r="CN556" s="15">
        <v>0</v>
      </c>
      <c r="CO556" s="15">
        <v>0</v>
      </c>
      <c r="CP556" s="15">
        <v>0</v>
      </c>
      <c r="CQ556" s="15">
        <v>0</v>
      </c>
      <c r="CR556" s="15">
        <v>0</v>
      </c>
      <c r="CS556" s="15">
        <v>0</v>
      </c>
      <c r="CT556" s="15">
        <v>0</v>
      </c>
      <c r="CU556" s="15">
        <v>0</v>
      </c>
      <c r="CV556" s="15">
        <v>0</v>
      </c>
      <c r="CW556" s="15">
        <v>0</v>
      </c>
      <c r="CX556" s="15">
        <v>0</v>
      </c>
      <c r="CY556" s="15">
        <v>0</v>
      </c>
      <c r="CZ556" s="15">
        <v>0</v>
      </c>
      <c r="DA556" s="15">
        <v>0</v>
      </c>
      <c r="DB556" s="15">
        <v>0</v>
      </c>
      <c r="DC556" s="15">
        <v>0</v>
      </c>
      <c r="DD556" s="15">
        <v>0</v>
      </c>
      <c r="DE556" s="15">
        <v>0</v>
      </c>
      <c r="DF556" s="15">
        <v>0</v>
      </c>
      <c r="DG556" s="15">
        <v>0</v>
      </c>
      <c r="DH556" s="15">
        <v>0</v>
      </c>
      <c r="DI556" s="15">
        <v>0</v>
      </c>
      <c r="DJ556" s="15">
        <v>0</v>
      </c>
      <c r="DK556" s="15">
        <v>0</v>
      </c>
      <c r="DL556" s="15">
        <v>0</v>
      </c>
      <c r="DM556" s="20" t="s">
        <v>858</v>
      </c>
      <c r="DN556" s="15">
        <v>0</v>
      </c>
      <c r="DO556" s="15">
        <v>0</v>
      </c>
      <c r="DP556" s="15">
        <v>0</v>
      </c>
      <c r="DQ556" s="15">
        <f t="shared" si="373"/>
        <v>0</v>
      </c>
      <c r="DR556" s="15">
        <v>0</v>
      </c>
      <c r="DS556" s="20">
        <f t="shared" si="364"/>
        <v>0</v>
      </c>
      <c r="DT556" s="23" t="s">
        <v>2009</v>
      </c>
      <c r="DU556" s="15">
        <v>0</v>
      </c>
      <c r="DV556" s="20">
        <f>Table1[[#This Row],[Check 6 Per Student Savings]]*DU556</f>
        <v>0</v>
      </c>
      <c r="DW556" s="15">
        <v>0</v>
      </c>
      <c r="DX556" s="20">
        <f>Table1[[#This Row],[Check 6 Per Student Savings]]*DW556</f>
        <v>0</v>
      </c>
      <c r="DY556" s="15">
        <f>IF(Table1[[#This Row],[Check 6 Status]]="Continued", Table1[[#This Row],[Check 6 Students Spring]], 0)</f>
        <v>0</v>
      </c>
      <c r="DZ556" s="20">
        <f>Table1[[#This Row],[Check 6 Per Student Savings]]*DY556</f>
        <v>0</v>
      </c>
      <c r="EA556" s="15">
        <f t="shared" si="365"/>
        <v>0</v>
      </c>
      <c r="EB556" s="20">
        <f t="shared" si="366"/>
        <v>0</v>
      </c>
      <c r="EC556"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556"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556" s="30">
        <f>Table1[[#This Row],[Grand Total Savings]]/Table1[[#This Row],[Total Award]]</f>
        <v>0</v>
      </c>
      <c r="EF556" s="59"/>
      <c r="EG556" s="20"/>
      <c r="EH556" s="16"/>
      <c r="EJ556" s="20"/>
      <c r="EK556" s="13"/>
      <c r="EL556" s="13"/>
      <c r="EZ556" s="15"/>
      <c r="FA556" s="20"/>
      <c r="FC556" s="15"/>
      <c r="FD556" s="13"/>
      <c r="FE556" s="13"/>
    </row>
    <row r="557" spans="1:161" ht="16.5" thickTop="1" thickBot="1" x14ac:dyDescent="0.3">
      <c r="A557" s="116" t="s">
        <v>2163</v>
      </c>
      <c r="B557" s="70" t="s">
        <v>2060</v>
      </c>
      <c r="C557" s="23" t="s">
        <v>1999</v>
      </c>
      <c r="D557" s="36" t="s">
        <v>856</v>
      </c>
      <c r="E557" t="s">
        <v>147</v>
      </c>
      <c r="F557" s="7" t="s">
        <v>2164</v>
      </c>
      <c r="G557" s="106" t="s">
        <v>2009</v>
      </c>
      <c r="H557" s="106" t="s">
        <v>978</v>
      </c>
      <c r="I557" s="106" t="s">
        <v>979</v>
      </c>
      <c r="J557" s="28"/>
      <c r="K557" s="106" t="s">
        <v>2165</v>
      </c>
      <c r="L557" s="28"/>
      <c r="M557" s="13" t="s">
        <v>857</v>
      </c>
      <c r="N557" s="13" t="s">
        <v>857</v>
      </c>
      <c r="O557" s="13" t="s">
        <v>857</v>
      </c>
      <c r="P557" s="15">
        <v>0</v>
      </c>
      <c r="Q557" s="15">
        <v>0</v>
      </c>
      <c r="R557" s="15">
        <v>0</v>
      </c>
      <c r="S557" s="15">
        <v>0</v>
      </c>
      <c r="T557" s="15">
        <v>0</v>
      </c>
      <c r="U557" s="15">
        <v>0</v>
      </c>
      <c r="V557" s="36"/>
      <c r="W557" s="20"/>
      <c r="X557" s="20"/>
      <c r="Y557" s="20"/>
      <c r="Z557" s="20"/>
      <c r="AA557" s="15">
        <v>0</v>
      </c>
      <c r="AB557" s="15">
        <v>0</v>
      </c>
      <c r="AC557" s="15">
        <v>0</v>
      </c>
      <c r="AD557" s="15">
        <v>0</v>
      </c>
      <c r="AE557" s="15">
        <v>0</v>
      </c>
      <c r="AF557" s="15">
        <v>0</v>
      </c>
      <c r="AG557" s="15">
        <v>0</v>
      </c>
      <c r="AH557" s="15">
        <v>0</v>
      </c>
      <c r="AI557" s="15">
        <v>0</v>
      </c>
      <c r="AJ557" s="15">
        <v>0</v>
      </c>
      <c r="AK557" s="15">
        <v>0</v>
      </c>
      <c r="AL557" s="15">
        <v>0</v>
      </c>
      <c r="AM557" s="15">
        <v>0</v>
      </c>
      <c r="AN557" s="15">
        <v>0</v>
      </c>
      <c r="AO557" s="15">
        <v>0</v>
      </c>
      <c r="AP557" s="15">
        <v>0</v>
      </c>
      <c r="AQ557" s="15">
        <v>0</v>
      </c>
      <c r="AR557" s="15">
        <v>0</v>
      </c>
      <c r="AS557" s="15">
        <v>0</v>
      </c>
      <c r="AT557" s="15">
        <v>0</v>
      </c>
      <c r="AU557" s="15">
        <v>0</v>
      </c>
      <c r="AV557" s="15">
        <v>0</v>
      </c>
      <c r="AW557" s="15">
        <v>0</v>
      </c>
      <c r="AX557" s="15">
        <v>0</v>
      </c>
      <c r="AY557" s="15">
        <v>0</v>
      </c>
      <c r="AZ557" s="15">
        <v>0</v>
      </c>
      <c r="BA557" s="15">
        <v>0</v>
      </c>
      <c r="BB557" s="15">
        <v>0</v>
      </c>
      <c r="BC557" s="15">
        <v>0</v>
      </c>
      <c r="BD557" s="15">
        <v>0</v>
      </c>
      <c r="BE557" s="15">
        <v>0</v>
      </c>
      <c r="BF557" s="15">
        <v>0</v>
      </c>
      <c r="BG557" s="15">
        <v>0</v>
      </c>
      <c r="BH557" s="15">
        <v>0</v>
      </c>
      <c r="BI557" s="15">
        <v>0</v>
      </c>
      <c r="BJ557" s="15">
        <v>0</v>
      </c>
      <c r="BK557" s="15">
        <v>0</v>
      </c>
      <c r="BL557" s="15">
        <v>0</v>
      </c>
      <c r="BM557" s="15">
        <v>0</v>
      </c>
      <c r="BN557" s="15">
        <v>0</v>
      </c>
      <c r="BO557" s="15">
        <v>0</v>
      </c>
      <c r="BP557" s="15">
        <v>0</v>
      </c>
      <c r="BQ557" s="15">
        <v>0</v>
      </c>
      <c r="BR557" s="15">
        <v>0</v>
      </c>
      <c r="BS557" s="15">
        <v>0</v>
      </c>
      <c r="BT557" s="15">
        <v>0</v>
      </c>
      <c r="BU557" s="15">
        <v>0</v>
      </c>
      <c r="BV557" s="15">
        <v>0</v>
      </c>
      <c r="BW557" s="15">
        <v>0</v>
      </c>
      <c r="BX557" s="15">
        <v>0</v>
      </c>
      <c r="BY557" s="15">
        <v>0</v>
      </c>
      <c r="BZ557" s="15">
        <v>0</v>
      </c>
      <c r="CA557" s="15">
        <v>0</v>
      </c>
      <c r="CB557" s="15">
        <v>0</v>
      </c>
      <c r="CC557" s="15">
        <v>0</v>
      </c>
      <c r="CD557" s="15">
        <v>0</v>
      </c>
      <c r="CE557" s="15">
        <v>0</v>
      </c>
      <c r="CF557" s="15">
        <v>0</v>
      </c>
      <c r="CG557" s="15">
        <v>0</v>
      </c>
      <c r="CH557" s="15">
        <v>0</v>
      </c>
      <c r="CI557" s="15">
        <v>0</v>
      </c>
      <c r="CJ557" s="15">
        <v>0</v>
      </c>
      <c r="CK557" s="15">
        <v>0</v>
      </c>
      <c r="CL557" s="15">
        <v>0</v>
      </c>
      <c r="CM557" s="15">
        <v>0</v>
      </c>
      <c r="CN557" s="15">
        <v>0</v>
      </c>
      <c r="CO557" s="15">
        <v>0</v>
      </c>
      <c r="CP557" s="15">
        <v>0</v>
      </c>
      <c r="CQ557" s="15">
        <v>0</v>
      </c>
      <c r="CR557" s="15">
        <v>0</v>
      </c>
      <c r="CS557" s="15">
        <v>0</v>
      </c>
      <c r="CT557" s="15">
        <v>0</v>
      </c>
      <c r="CU557" s="15">
        <v>0</v>
      </c>
      <c r="CV557" s="15">
        <v>0</v>
      </c>
      <c r="CW557" s="15">
        <v>0</v>
      </c>
      <c r="CX557" s="15">
        <v>0</v>
      </c>
      <c r="CY557" s="15">
        <v>0</v>
      </c>
      <c r="CZ557" s="15">
        <v>0</v>
      </c>
      <c r="DA557" s="15">
        <v>0</v>
      </c>
      <c r="DB557" s="15">
        <v>0</v>
      </c>
      <c r="DC557" s="15">
        <v>0</v>
      </c>
      <c r="DD557" s="15">
        <v>0</v>
      </c>
      <c r="DE557" s="15">
        <v>0</v>
      </c>
      <c r="DF557" s="15">
        <v>0</v>
      </c>
      <c r="DG557" s="15">
        <v>0</v>
      </c>
      <c r="DH557" s="15">
        <v>0</v>
      </c>
      <c r="DI557" s="15">
        <v>0</v>
      </c>
      <c r="DJ557" s="15">
        <v>0</v>
      </c>
      <c r="DK557" s="15">
        <v>0</v>
      </c>
      <c r="DL557" s="15">
        <v>0</v>
      </c>
      <c r="DM557" s="20" t="s">
        <v>858</v>
      </c>
      <c r="DN557" s="15">
        <v>0</v>
      </c>
      <c r="DO557" s="15">
        <v>0</v>
      </c>
      <c r="DP557" s="15">
        <v>0</v>
      </c>
      <c r="DQ557" s="15">
        <f t="shared" si="373"/>
        <v>0</v>
      </c>
      <c r="DR557" s="15">
        <v>0</v>
      </c>
      <c r="DS557" s="20">
        <f t="shared" si="364"/>
        <v>0</v>
      </c>
      <c r="DT557" s="23" t="s">
        <v>2009</v>
      </c>
      <c r="DU557" s="15">
        <v>0</v>
      </c>
      <c r="DV557" s="20">
        <f>Table1[[#This Row],[Check 6 Per Student Savings]]*DU557</f>
        <v>0</v>
      </c>
      <c r="DW557" s="15">
        <v>0</v>
      </c>
      <c r="DX557" s="20">
        <f>Table1[[#This Row],[Check 6 Per Student Savings]]*DW557</f>
        <v>0</v>
      </c>
      <c r="DY557" s="15">
        <f>IF(Table1[[#This Row],[Check 6 Status]]="Continued", Table1[[#This Row],[Check 6 Students Spring]], 0)</f>
        <v>0</v>
      </c>
      <c r="DZ557" s="20">
        <f>Table1[[#This Row],[Check 6 Per Student Savings]]*DY557</f>
        <v>0</v>
      </c>
      <c r="EA557" s="15">
        <f t="shared" si="365"/>
        <v>0</v>
      </c>
      <c r="EB557" s="20">
        <f t="shared" si="366"/>
        <v>0</v>
      </c>
      <c r="EC557"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557"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557" s="30">
        <f>Table1[[#This Row],[Grand Total Savings]]/Table1[[#This Row],[Total Award]]</f>
        <v>0</v>
      </c>
      <c r="EF557" s="59"/>
      <c r="EG557" s="20"/>
      <c r="EH557" s="16"/>
      <c r="EJ557" s="20"/>
      <c r="EK557" s="13"/>
      <c r="EL557" s="13"/>
      <c r="EZ557" s="15"/>
      <c r="FA557" s="20"/>
      <c r="FC557" s="15"/>
      <c r="FD557" s="13"/>
      <c r="FE557" s="13"/>
    </row>
    <row r="558" spans="1:161" ht="16.5" thickTop="1" thickBot="1" x14ac:dyDescent="0.3">
      <c r="A558" s="116" t="s">
        <v>2166</v>
      </c>
      <c r="B558" s="70" t="s">
        <v>2060</v>
      </c>
      <c r="C558" s="23" t="s">
        <v>1999</v>
      </c>
      <c r="D558" s="36" t="s">
        <v>856</v>
      </c>
      <c r="E558" t="s">
        <v>279</v>
      </c>
      <c r="F558" s="7" t="s">
        <v>2128</v>
      </c>
      <c r="G558" s="106" t="s">
        <v>2009</v>
      </c>
      <c r="H558" s="106" t="s">
        <v>1051</v>
      </c>
      <c r="I558" s="106" t="s">
        <v>1052</v>
      </c>
      <c r="J558" s="28"/>
      <c r="K558" s="106" t="s">
        <v>1898</v>
      </c>
      <c r="L558" s="28"/>
      <c r="M558" s="13" t="s">
        <v>857</v>
      </c>
      <c r="N558" s="13" t="s">
        <v>857</v>
      </c>
      <c r="O558" s="13" t="s">
        <v>857</v>
      </c>
      <c r="P558" s="15">
        <v>0</v>
      </c>
      <c r="Q558" s="15">
        <v>0</v>
      </c>
      <c r="R558" s="15">
        <v>0</v>
      </c>
      <c r="S558" s="15">
        <v>0</v>
      </c>
      <c r="T558" s="15">
        <v>0</v>
      </c>
      <c r="U558" s="15">
        <v>0</v>
      </c>
      <c r="V558" s="36"/>
      <c r="W558" s="20"/>
      <c r="X558" s="20"/>
      <c r="Y558" s="20"/>
      <c r="Z558" s="20"/>
      <c r="AA558" s="15">
        <v>0</v>
      </c>
      <c r="AB558" s="15">
        <v>0</v>
      </c>
      <c r="AC558" s="15">
        <v>0</v>
      </c>
      <c r="AD558" s="15">
        <v>0</v>
      </c>
      <c r="AE558" s="15">
        <v>0</v>
      </c>
      <c r="AF558" s="15">
        <v>0</v>
      </c>
      <c r="AG558" s="15">
        <v>0</v>
      </c>
      <c r="AH558" s="15">
        <v>0</v>
      </c>
      <c r="AI558" s="15">
        <v>0</v>
      </c>
      <c r="AJ558" s="15">
        <v>0</v>
      </c>
      <c r="AK558" s="15">
        <v>0</v>
      </c>
      <c r="AL558" s="15">
        <v>0</v>
      </c>
      <c r="AM558" s="15">
        <v>0</v>
      </c>
      <c r="AN558" s="15">
        <v>0</v>
      </c>
      <c r="AO558" s="15">
        <v>0</v>
      </c>
      <c r="AP558" s="15">
        <v>0</v>
      </c>
      <c r="AQ558" s="15">
        <v>0</v>
      </c>
      <c r="AR558" s="15">
        <v>0</v>
      </c>
      <c r="AS558" s="15">
        <v>0</v>
      </c>
      <c r="AT558" s="15">
        <v>0</v>
      </c>
      <c r="AU558" s="15">
        <v>0</v>
      </c>
      <c r="AV558" s="15">
        <v>0</v>
      </c>
      <c r="AW558" s="15">
        <v>0</v>
      </c>
      <c r="AX558" s="15">
        <v>0</v>
      </c>
      <c r="AY558" s="15">
        <v>0</v>
      </c>
      <c r="AZ558" s="15">
        <v>0</v>
      </c>
      <c r="BA558" s="15">
        <v>0</v>
      </c>
      <c r="BB558" s="15">
        <v>0</v>
      </c>
      <c r="BC558" s="15">
        <v>0</v>
      </c>
      <c r="BD558" s="15">
        <v>0</v>
      </c>
      <c r="BE558" s="15">
        <v>0</v>
      </c>
      <c r="BF558" s="15">
        <v>0</v>
      </c>
      <c r="BG558" s="15">
        <v>0</v>
      </c>
      <c r="BH558" s="15">
        <v>0</v>
      </c>
      <c r="BI558" s="15">
        <v>0</v>
      </c>
      <c r="BJ558" s="15">
        <v>0</v>
      </c>
      <c r="BK558" s="15">
        <v>0</v>
      </c>
      <c r="BL558" s="15">
        <v>0</v>
      </c>
      <c r="BM558" s="15">
        <v>0</v>
      </c>
      <c r="BN558" s="15">
        <v>0</v>
      </c>
      <c r="BO558" s="15">
        <v>0</v>
      </c>
      <c r="BP558" s="15">
        <v>0</v>
      </c>
      <c r="BQ558" s="15">
        <v>0</v>
      </c>
      <c r="BR558" s="15">
        <v>0</v>
      </c>
      <c r="BS558" s="15">
        <v>0</v>
      </c>
      <c r="BT558" s="15">
        <v>0</v>
      </c>
      <c r="BU558" s="15">
        <v>0</v>
      </c>
      <c r="BV558" s="15">
        <v>0</v>
      </c>
      <c r="BW558" s="15">
        <v>0</v>
      </c>
      <c r="BX558" s="15">
        <v>0</v>
      </c>
      <c r="BY558" s="15">
        <v>0</v>
      </c>
      <c r="BZ558" s="15">
        <v>0</v>
      </c>
      <c r="CA558" s="15">
        <v>0</v>
      </c>
      <c r="CB558" s="15">
        <v>0</v>
      </c>
      <c r="CC558" s="15">
        <v>0</v>
      </c>
      <c r="CD558" s="15">
        <v>0</v>
      </c>
      <c r="CE558" s="15">
        <v>0</v>
      </c>
      <c r="CF558" s="15">
        <v>0</v>
      </c>
      <c r="CG558" s="15">
        <v>0</v>
      </c>
      <c r="CH558" s="15">
        <v>0</v>
      </c>
      <c r="CI558" s="15">
        <v>0</v>
      </c>
      <c r="CJ558" s="15">
        <v>0</v>
      </c>
      <c r="CK558" s="15">
        <v>0</v>
      </c>
      <c r="CL558" s="15">
        <v>0</v>
      </c>
      <c r="CM558" s="15">
        <v>0</v>
      </c>
      <c r="CN558" s="15">
        <v>0</v>
      </c>
      <c r="CO558" s="15">
        <v>0</v>
      </c>
      <c r="CP558" s="15">
        <v>0</v>
      </c>
      <c r="CQ558" s="15">
        <v>0</v>
      </c>
      <c r="CR558" s="15">
        <v>0</v>
      </c>
      <c r="CS558" s="15">
        <v>0</v>
      </c>
      <c r="CT558" s="15">
        <v>0</v>
      </c>
      <c r="CU558" s="15">
        <v>0</v>
      </c>
      <c r="CV558" s="15">
        <v>0</v>
      </c>
      <c r="CW558" s="15">
        <v>0</v>
      </c>
      <c r="CX558" s="15">
        <v>0</v>
      </c>
      <c r="CY558" s="15">
        <v>0</v>
      </c>
      <c r="CZ558" s="15">
        <v>0</v>
      </c>
      <c r="DA558" s="15">
        <v>0</v>
      </c>
      <c r="DB558" s="15">
        <v>0</v>
      </c>
      <c r="DC558" s="15">
        <v>0</v>
      </c>
      <c r="DD558" s="15">
        <v>0</v>
      </c>
      <c r="DE558" s="15">
        <v>0</v>
      </c>
      <c r="DF558" s="15">
        <v>0</v>
      </c>
      <c r="DG558" s="15">
        <v>0</v>
      </c>
      <c r="DH558" s="15">
        <v>0</v>
      </c>
      <c r="DI558" s="15">
        <v>0</v>
      </c>
      <c r="DJ558" s="15">
        <v>0</v>
      </c>
      <c r="DK558" s="15">
        <v>0</v>
      </c>
      <c r="DL558" s="15">
        <v>0</v>
      </c>
      <c r="DM558" s="20" t="s">
        <v>858</v>
      </c>
      <c r="DN558" s="15">
        <v>0</v>
      </c>
      <c r="DO558" s="15">
        <v>0</v>
      </c>
      <c r="DP558" s="15">
        <v>0</v>
      </c>
      <c r="DQ558" s="15">
        <f t="shared" si="373"/>
        <v>0</v>
      </c>
      <c r="DR558" s="15">
        <v>0</v>
      </c>
      <c r="DS558" s="20">
        <f t="shared" si="364"/>
        <v>0</v>
      </c>
      <c r="DT558" s="23" t="s">
        <v>2009</v>
      </c>
      <c r="DU558" s="15">
        <v>0</v>
      </c>
      <c r="DV558" s="20">
        <f>Table1[[#This Row],[Check 6 Per Student Savings]]*DU558</f>
        <v>0</v>
      </c>
      <c r="DW558" s="15">
        <v>0</v>
      </c>
      <c r="DX558" s="20">
        <f>Table1[[#This Row],[Check 6 Per Student Savings]]*DW558</f>
        <v>0</v>
      </c>
      <c r="DY558" s="15">
        <f>IF(Table1[[#This Row],[Check 6 Status]]="Continued", Table1[[#This Row],[Check 6 Students Spring]], 0)</f>
        <v>0</v>
      </c>
      <c r="DZ558" s="20">
        <f>Table1[[#This Row],[Check 6 Per Student Savings]]*DY558</f>
        <v>0</v>
      </c>
      <c r="EA558" s="15">
        <f t="shared" si="365"/>
        <v>0</v>
      </c>
      <c r="EB558" s="20">
        <f t="shared" si="366"/>
        <v>0</v>
      </c>
      <c r="EC558"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558"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558" s="30">
        <f>Table1[[#This Row],[Grand Total Savings]]/Table1[[#This Row],[Total Award]]</f>
        <v>0</v>
      </c>
      <c r="EF558" s="59"/>
      <c r="EG558" s="20"/>
      <c r="EH558" s="16"/>
      <c r="EJ558" s="20"/>
      <c r="EK558" s="13"/>
      <c r="EL558" s="13"/>
      <c r="EZ558" s="15"/>
      <c r="FA558" s="20"/>
      <c r="FC558" s="15"/>
      <c r="FD558" s="13"/>
      <c r="FE558" s="13"/>
    </row>
    <row r="559" spans="1:161" ht="16.5" thickTop="1" thickBot="1" x14ac:dyDescent="0.3">
      <c r="A559" s="116" t="s">
        <v>2167</v>
      </c>
      <c r="B559" s="70" t="s">
        <v>2060</v>
      </c>
      <c r="C559" s="23" t="s">
        <v>1999</v>
      </c>
      <c r="D559" s="36" t="s">
        <v>856</v>
      </c>
      <c r="E559" t="s">
        <v>279</v>
      </c>
      <c r="F559" s="7" t="s">
        <v>2128</v>
      </c>
      <c r="G559" s="106" t="s">
        <v>2009</v>
      </c>
      <c r="H559" s="106" t="s">
        <v>2168</v>
      </c>
      <c r="I559" s="106" t="s">
        <v>2169</v>
      </c>
      <c r="J559" s="28"/>
      <c r="K559" s="106" t="s">
        <v>1888</v>
      </c>
      <c r="L559" s="28"/>
      <c r="M559" s="13" t="s">
        <v>857</v>
      </c>
      <c r="N559" s="13" t="s">
        <v>857</v>
      </c>
      <c r="O559" s="13" t="s">
        <v>857</v>
      </c>
      <c r="P559" s="15">
        <v>0</v>
      </c>
      <c r="Q559" s="15">
        <v>0</v>
      </c>
      <c r="R559" s="15">
        <v>0</v>
      </c>
      <c r="S559" s="15">
        <v>0</v>
      </c>
      <c r="T559" s="15">
        <v>0</v>
      </c>
      <c r="U559" s="15">
        <v>0</v>
      </c>
      <c r="V559" s="36"/>
      <c r="W559" s="20"/>
      <c r="X559" s="20"/>
      <c r="Y559" s="20"/>
      <c r="Z559" s="20"/>
      <c r="AA559" s="15">
        <v>0</v>
      </c>
      <c r="AB559" s="15">
        <v>0</v>
      </c>
      <c r="AC559" s="15">
        <v>0</v>
      </c>
      <c r="AD559" s="15">
        <v>0</v>
      </c>
      <c r="AE559" s="15">
        <v>0</v>
      </c>
      <c r="AF559" s="15">
        <v>0</v>
      </c>
      <c r="AG559" s="15">
        <v>0</v>
      </c>
      <c r="AH559" s="15">
        <v>0</v>
      </c>
      <c r="AI559" s="15">
        <v>0</v>
      </c>
      <c r="AJ559" s="15">
        <v>0</v>
      </c>
      <c r="AK559" s="15">
        <v>0</v>
      </c>
      <c r="AL559" s="15">
        <v>0</v>
      </c>
      <c r="AM559" s="15">
        <v>0</v>
      </c>
      <c r="AN559" s="15">
        <v>0</v>
      </c>
      <c r="AO559" s="15">
        <v>0</v>
      </c>
      <c r="AP559" s="15">
        <v>0</v>
      </c>
      <c r="AQ559" s="15">
        <v>0</v>
      </c>
      <c r="AR559" s="15">
        <v>0</v>
      </c>
      <c r="AS559" s="15">
        <v>0</v>
      </c>
      <c r="AT559" s="15">
        <v>0</v>
      </c>
      <c r="AU559" s="15">
        <v>0</v>
      </c>
      <c r="AV559" s="15">
        <v>0</v>
      </c>
      <c r="AW559" s="15">
        <v>0</v>
      </c>
      <c r="AX559" s="15">
        <v>0</v>
      </c>
      <c r="AY559" s="15">
        <v>0</v>
      </c>
      <c r="AZ559" s="15">
        <v>0</v>
      </c>
      <c r="BA559" s="15">
        <v>0</v>
      </c>
      <c r="BB559" s="15">
        <v>0</v>
      </c>
      <c r="BC559" s="15">
        <v>0</v>
      </c>
      <c r="BD559" s="15">
        <v>0</v>
      </c>
      <c r="BE559" s="15">
        <v>0</v>
      </c>
      <c r="BF559" s="15">
        <v>0</v>
      </c>
      <c r="BG559" s="15">
        <v>0</v>
      </c>
      <c r="BH559" s="15">
        <v>0</v>
      </c>
      <c r="BI559" s="15">
        <v>0</v>
      </c>
      <c r="BJ559" s="15">
        <v>0</v>
      </c>
      <c r="BK559" s="15">
        <v>0</v>
      </c>
      <c r="BL559" s="15">
        <v>0</v>
      </c>
      <c r="BM559" s="15">
        <v>0</v>
      </c>
      <c r="BN559" s="15">
        <v>0</v>
      </c>
      <c r="BO559" s="15">
        <v>0</v>
      </c>
      <c r="BP559" s="15">
        <v>0</v>
      </c>
      <c r="BQ559" s="15">
        <v>0</v>
      </c>
      <c r="BR559" s="15">
        <v>0</v>
      </c>
      <c r="BS559" s="15">
        <v>0</v>
      </c>
      <c r="BT559" s="15">
        <v>0</v>
      </c>
      <c r="BU559" s="15">
        <v>0</v>
      </c>
      <c r="BV559" s="15">
        <v>0</v>
      </c>
      <c r="BW559" s="15">
        <v>0</v>
      </c>
      <c r="BX559" s="15">
        <v>0</v>
      </c>
      <c r="BY559" s="15">
        <v>0</v>
      </c>
      <c r="BZ559" s="15">
        <v>0</v>
      </c>
      <c r="CA559" s="15">
        <v>0</v>
      </c>
      <c r="CB559" s="15">
        <v>0</v>
      </c>
      <c r="CC559" s="15">
        <v>0</v>
      </c>
      <c r="CD559" s="15">
        <v>0</v>
      </c>
      <c r="CE559" s="15">
        <v>0</v>
      </c>
      <c r="CF559" s="15">
        <v>0</v>
      </c>
      <c r="CG559" s="15">
        <v>0</v>
      </c>
      <c r="CH559" s="15">
        <v>0</v>
      </c>
      <c r="CI559" s="15">
        <v>0</v>
      </c>
      <c r="CJ559" s="15">
        <v>0</v>
      </c>
      <c r="CK559" s="15">
        <v>0</v>
      </c>
      <c r="CL559" s="15">
        <v>0</v>
      </c>
      <c r="CM559" s="15">
        <v>0</v>
      </c>
      <c r="CN559" s="15">
        <v>0</v>
      </c>
      <c r="CO559" s="15">
        <v>0</v>
      </c>
      <c r="CP559" s="15">
        <v>0</v>
      </c>
      <c r="CQ559" s="15">
        <v>0</v>
      </c>
      <c r="CR559" s="15">
        <v>0</v>
      </c>
      <c r="CS559" s="15">
        <v>0</v>
      </c>
      <c r="CT559" s="15">
        <v>0</v>
      </c>
      <c r="CU559" s="15">
        <v>0</v>
      </c>
      <c r="CV559" s="15">
        <v>0</v>
      </c>
      <c r="CW559" s="15">
        <v>0</v>
      </c>
      <c r="CX559" s="15">
        <v>0</v>
      </c>
      <c r="CY559" s="15">
        <v>0</v>
      </c>
      <c r="CZ559" s="15">
        <v>0</v>
      </c>
      <c r="DA559" s="15">
        <v>0</v>
      </c>
      <c r="DB559" s="15">
        <v>0</v>
      </c>
      <c r="DC559" s="15">
        <v>0</v>
      </c>
      <c r="DD559" s="15">
        <v>0</v>
      </c>
      <c r="DE559" s="15">
        <v>0</v>
      </c>
      <c r="DF559" s="15">
        <v>0</v>
      </c>
      <c r="DG559" s="15">
        <v>0</v>
      </c>
      <c r="DH559" s="15">
        <v>0</v>
      </c>
      <c r="DI559" s="15">
        <v>0</v>
      </c>
      <c r="DJ559" s="15">
        <v>0</v>
      </c>
      <c r="DK559" s="15">
        <v>0</v>
      </c>
      <c r="DL559" s="15">
        <v>0</v>
      </c>
      <c r="DM559" s="20" t="s">
        <v>858</v>
      </c>
      <c r="DN559" s="15">
        <v>0</v>
      </c>
      <c r="DO559" s="15">
        <v>0</v>
      </c>
      <c r="DP559" s="15">
        <v>0</v>
      </c>
      <c r="DQ559" s="15">
        <f t="shared" si="373"/>
        <v>0</v>
      </c>
      <c r="DR559" s="15">
        <v>0</v>
      </c>
      <c r="DS559" s="20">
        <f t="shared" si="364"/>
        <v>0</v>
      </c>
      <c r="DT559" s="23" t="s">
        <v>2009</v>
      </c>
      <c r="DU559" s="15">
        <v>0</v>
      </c>
      <c r="DV559" s="20">
        <f>Table1[[#This Row],[Check 6 Per Student Savings]]*DU559</f>
        <v>0</v>
      </c>
      <c r="DW559" s="15">
        <v>0</v>
      </c>
      <c r="DX559" s="20">
        <f>Table1[[#This Row],[Check 6 Per Student Savings]]*DW559</f>
        <v>0</v>
      </c>
      <c r="DY559" s="15">
        <f>IF(Table1[[#This Row],[Check 6 Status]]="Continued", Table1[[#This Row],[Check 6 Students Spring]], 0)</f>
        <v>0</v>
      </c>
      <c r="DZ559" s="20">
        <f>Table1[[#This Row],[Check 6 Per Student Savings]]*DY559</f>
        <v>0</v>
      </c>
      <c r="EA559" s="15">
        <f t="shared" si="365"/>
        <v>0</v>
      </c>
      <c r="EB559" s="20">
        <f t="shared" si="366"/>
        <v>0</v>
      </c>
      <c r="EC559"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559"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559" s="30">
        <f>Table1[[#This Row],[Grand Total Savings]]/Table1[[#This Row],[Total Award]]</f>
        <v>0</v>
      </c>
      <c r="EF559" s="59"/>
      <c r="EG559" s="20"/>
      <c r="EH559" s="16"/>
      <c r="EJ559" s="20"/>
      <c r="EK559" s="13"/>
      <c r="EL559" s="13"/>
      <c r="EZ559" s="15"/>
      <c r="FA559" s="20"/>
      <c r="FC559" s="15"/>
      <c r="FD559" s="13"/>
      <c r="FE559" s="13"/>
    </row>
    <row r="560" spans="1:161" ht="16.5" thickTop="1" thickBot="1" x14ac:dyDescent="0.3">
      <c r="A560" s="116" t="s">
        <v>2170</v>
      </c>
      <c r="B560" s="70" t="s">
        <v>2060</v>
      </c>
      <c r="C560" s="23" t="s">
        <v>1999</v>
      </c>
      <c r="D560" s="36" t="s">
        <v>856</v>
      </c>
      <c r="E560" t="s">
        <v>147</v>
      </c>
      <c r="F560" s="7" t="s">
        <v>2128</v>
      </c>
      <c r="G560" s="106" t="s">
        <v>2009</v>
      </c>
      <c r="H560" s="106" t="s">
        <v>420</v>
      </c>
      <c r="I560" s="106" t="s">
        <v>421</v>
      </c>
      <c r="J560" s="28"/>
      <c r="K560" s="106" t="s">
        <v>2171</v>
      </c>
      <c r="L560" s="28"/>
      <c r="M560" s="13" t="s">
        <v>857</v>
      </c>
      <c r="N560" s="13" t="s">
        <v>857</v>
      </c>
      <c r="O560" s="13" t="s">
        <v>857</v>
      </c>
      <c r="P560" s="15">
        <v>0</v>
      </c>
      <c r="Q560" s="15">
        <v>0</v>
      </c>
      <c r="R560" s="15">
        <v>0</v>
      </c>
      <c r="S560" s="15">
        <v>0</v>
      </c>
      <c r="T560" s="15">
        <v>0</v>
      </c>
      <c r="U560" s="15">
        <v>0</v>
      </c>
      <c r="V560" s="36"/>
      <c r="W560" s="20"/>
      <c r="X560" s="20"/>
      <c r="Y560" s="20"/>
      <c r="Z560" s="20"/>
      <c r="AA560" s="15">
        <v>0</v>
      </c>
      <c r="AB560" s="15">
        <v>0</v>
      </c>
      <c r="AC560" s="15">
        <v>0</v>
      </c>
      <c r="AD560" s="15">
        <v>0</v>
      </c>
      <c r="AE560" s="15">
        <v>0</v>
      </c>
      <c r="AF560" s="15">
        <v>0</v>
      </c>
      <c r="AG560" s="15">
        <v>0</v>
      </c>
      <c r="AH560" s="15">
        <v>0</v>
      </c>
      <c r="AI560" s="15">
        <v>0</v>
      </c>
      <c r="AJ560" s="15">
        <v>0</v>
      </c>
      <c r="AK560" s="15">
        <v>0</v>
      </c>
      <c r="AL560" s="15">
        <v>0</v>
      </c>
      <c r="AM560" s="15">
        <v>0</v>
      </c>
      <c r="AN560" s="15">
        <v>0</v>
      </c>
      <c r="AO560" s="15">
        <v>0</v>
      </c>
      <c r="AP560" s="15">
        <v>0</v>
      </c>
      <c r="AQ560" s="15">
        <v>0</v>
      </c>
      <c r="AR560" s="15">
        <v>0</v>
      </c>
      <c r="AS560" s="15">
        <v>0</v>
      </c>
      <c r="AT560" s="15">
        <v>0</v>
      </c>
      <c r="AU560" s="15">
        <v>0</v>
      </c>
      <c r="AV560" s="15">
        <v>0</v>
      </c>
      <c r="AW560" s="15">
        <v>0</v>
      </c>
      <c r="AX560" s="15">
        <v>0</v>
      </c>
      <c r="AY560" s="15">
        <v>0</v>
      </c>
      <c r="AZ560" s="15">
        <v>0</v>
      </c>
      <c r="BA560" s="15">
        <v>0</v>
      </c>
      <c r="BB560" s="15">
        <v>0</v>
      </c>
      <c r="BC560" s="15">
        <v>0</v>
      </c>
      <c r="BD560" s="15">
        <v>0</v>
      </c>
      <c r="BE560" s="15">
        <v>0</v>
      </c>
      <c r="BF560" s="15">
        <v>0</v>
      </c>
      <c r="BG560" s="15">
        <v>0</v>
      </c>
      <c r="BH560" s="15">
        <v>0</v>
      </c>
      <c r="BI560" s="15">
        <v>0</v>
      </c>
      <c r="BJ560" s="15">
        <v>0</v>
      </c>
      <c r="BK560" s="15">
        <v>0</v>
      </c>
      <c r="BL560" s="15">
        <v>0</v>
      </c>
      <c r="BM560" s="15">
        <v>0</v>
      </c>
      <c r="BN560" s="15">
        <v>0</v>
      </c>
      <c r="BO560" s="15">
        <v>0</v>
      </c>
      <c r="BP560" s="15">
        <v>0</v>
      </c>
      <c r="BQ560" s="15">
        <v>0</v>
      </c>
      <c r="BR560" s="15">
        <v>0</v>
      </c>
      <c r="BS560" s="15">
        <v>0</v>
      </c>
      <c r="BT560" s="15">
        <v>0</v>
      </c>
      <c r="BU560" s="15">
        <v>0</v>
      </c>
      <c r="BV560" s="15">
        <v>0</v>
      </c>
      <c r="BW560" s="15">
        <v>0</v>
      </c>
      <c r="BX560" s="15">
        <v>0</v>
      </c>
      <c r="BY560" s="15">
        <v>0</v>
      </c>
      <c r="BZ560" s="15">
        <v>0</v>
      </c>
      <c r="CA560" s="15">
        <v>0</v>
      </c>
      <c r="CB560" s="15">
        <v>0</v>
      </c>
      <c r="CC560" s="15">
        <v>0</v>
      </c>
      <c r="CD560" s="15">
        <v>0</v>
      </c>
      <c r="CE560" s="15">
        <v>0</v>
      </c>
      <c r="CF560" s="15">
        <v>0</v>
      </c>
      <c r="CG560" s="15">
        <v>0</v>
      </c>
      <c r="CH560" s="15">
        <v>0</v>
      </c>
      <c r="CI560" s="15">
        <v>0</v>
      </c>
      <c r="CJ560" s="15">
        <v>0</v>
      </c>
      <c r="CK560" s="15">
        <v>0</v>
      </c>
      <c r="CL560" s="15">
        <v>0</v>
      </c>
      <c r="CM560" s="15">
        <v>0</v>
      </c>
      <c r="CN560" s="15">
        <v>0</v>
      </c>
      <c r="CO560" s="15">
        <v>0</v>
      </c>
      <c r="CP560" s="15">
        <v>0</v>
      </c>
      <c r="CQ560" s="15">
        <v>0</v>
      </c>
      <c r="CR560" s="15">
        <v>0</v>
      </c>
      <c r="CS560" s="15">
        <v>0</v>
      </c>
      <c r="CT560" s="15">
        <v>0</v>
      </c>
      <c r="CU560" s="15">
        <v>0</v>
      </c>
      <c r="CV560" s="15">
        <v>0</v>
      </c>
      <c r="CW560" s="15">
        <v>0</v>
      </c>
      <c r="CX560" s="15">
        <v>0</v>
      </c>
      <c r="CY560" s="15">
        <v>0</v>
      </c>
      <c r="CZ560" s="15">
        <v>0</v>
      </c>
      <c r="DA560" s="15">
        <v>0</v>
      </c>
      <c r="DB560" s="15">
        <v>0</v>
      </c>
      <c r="DC560" s="15">
        <v>0</v>
      </c>
      <c r="DD560" s="15">
        <v>0</v>
      </c>
      <c r="DE560" s="15">
        <v>0</v>
      </c>
      <c r="DF560" s="15">
        <v>0</v>
      </c>
      <c r="DG560" s="15">
        <v>0</v>
      </c>
      <c r="DH560" s="15">
        <v>0</v>
      </c>
      <c r="DI560" s="15">
        <v>0</v>
      </c>
      <c r="DJ560" s="15">
        <v>0</v>
      </c>
      <c r="DK560" s="15">
        <v>0</v>
      </c>
      <c r="DL560" s="15">
        <v>0</v>
      </c>
      <c r="DM560" s="20" t="s">
        <v>858</v>
      </c>
      <c r="DN560" s="15">
        <v>0</v>
      </c>
      <c r="DO560" s="15">
        <v>0</v>
      </c>
      <c r="DP560" s="15">
        <v>0</v>
      </c>
      <c r="DQ560" s="15">
        <f t="shared" si="373"/>
        <v>0</v>
      </c>
      <c r="DR560" s="15">
        <v>0</v>
      </c>
      <c r="DS560" s="20">
        <f t="shared" si="364"/>
        <v>0</v>
      </c>
      <c r="DT560" s="23" t="s">
        <v>2009</v>
      </c>
      <c r="DU560" s="15">
        <v>0</v>
      </c>
      <c r="DV560" s="20">
        <f>Table1[[#This Row],[Check 6 Per Student Savings]]*DU560</f>
        <v>0</v>
      </c>
      <c r="DW560" s="15">
        <v>0</v>
      </c>
      <c r="DX560" s="20">
        <f>Table1[[#This Row],[Check 6 Per Student Savings]]*DW560</f>
        <v>0</v>
      </c>
      <c r="DY560" s="15">
        <f>IF(Table1[[#This Row],[Check 6 Status]]="Continued", Table1[[#This Row],[Check 6 Students Spring]], 0)</f>
        <v>0</v>
      </c>
      <c r="DZ560" s="20">
        <f>Table1[[#This Row],[Check 6 Per Student Savings]]*DY560</f>
        <v>0</v>
      </c>
      <c r="EA560" s="15">
        <f t="shared" si="365"/>
        <v>0</v>
      </c>
      <c r="EB560" s="20">
        <f t="shared" si="366"/>
        <v>0</v>
      </c>
      <c r="EC560"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560"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560" s="30">
        <f>Table1[[#This Row],[Grand Total Savings]]/Table1[[#This Row],[Total Award]]</f>
        <v>0</v>
      </c>
      <c r="EF560" s="59"/>
      <c r="EG560" s="20"/>
      <c r="EH560" s="16"/>
      <c r="EJ560" s="20"/>
      <c r="EK560" s="13"/>
      <c r="EL560" s="13"/>
      <c r="EZ560" s="15"/>
      <c r="FA560" s="20"/>
      <c r="FC560" s="15"/>
      <c r="FD560" s="13"/>
      <c r="FE560" s="13"/>
    </row>
    <row r="561" spans="1:161" ht="16.5" thickTop="1" thickBot="1" x14ac:dyDescent="0.3">
      <c r="A561" s="116" t="s">
        <v>2172</v>
      </c>
      <c r="B561" s="70" t="s">
        <v>2060</v>
      </c>
      <c r="C561" s="23" t="s">
        <v>1999</v>
      </c>
      <c r="D561" s="36" t="s">
        <v>856</v>
      </c>
      <c r="E561" t="s">
        <v>406</v>
      </c>
      <c r="F561" s="77" t="s">
        <v>2131</v>
      </c>
      <c r="G561" s="106" t="s">
        <v>1695</v>
      </c>
      <c r="H561" s="106" t="s">
        <v>2173</v>
      </c>
      <c r="I561" s="106" t="s">
        <v>2174</v>
      </c>
      <c r="J561" s="28"/>
      <c r="K561" s="106" t="s">
        <v>1520</v>
      </c>
      <c r="L561" s="28"/>
      <c r="M561" s="13" t="s">
        <v>857</v>
      </c>
      <c r="N561" s="13" t="s">
        <v>857</v>
      </c>
      <c r="O561" s="13" t="s">
        <v>857</v>
      </c>
      <c r="P561" s="15">
        <v>0</v>
      </c>
      <c r="Q561" s="15">
        <v>0</v>
      </c>
      <c r="R561" s="15">
        <v>0</v>
      </c>
      <c r="S561" s="15">
        <v>0</v>
      </c>
      <c r="T561" s="15">
        <v>0</v>
      </c>
      <c r="U561" s="15">
        <v>0</v>
      </c>
      <c r="V561" s="36"/>
      <c r="W561" s="20"/>
      <c r="X561" s="20"/>
      <c r="Y561" s="20"/>
      <c r="Z561" s="20"/>
      <c r="AA561" s="15">
        <v>0</v>
      </c>
      <c r="AB561" s="15">
        <v>0</v>
      </c>
      <c r="AC561" s="15">
        <v>0</v>
      </c>
      <c r="AD561" s="15">
        <v>0</v>
      </c>
      <c r="AE561" s="15">
        <v>0</v>
      </c>
      <c r="AF561" s="15">
        <v>0</v>
      </c>
      <c r="AG561" s="15">
        <v>0</v>
      </c>
      <c r="AH561" s="15">
        <v>0</v>
      </c>
      <c r="AI561" s="15">
        <v>0</v>
      </c>
      <c r="AJ561" s="15">
        <v>0</v>
      </c>
      <c r="AK561" s="15">
        <v>0</v>
      </c>
      <c r="AL561" s="15">
        <v>0</v>
      </c>
      <c r="AM561" s="15">
        <v>0</v>
      </c>
      <c r="AN561" s="15">
        <v>0</v>
      </c>
      <c r="AO561" s="15">
        <v>0</v>
      </c>
      <c r="AP561" s="15">
        <v>0</v>
      </c>
      <c r="AQ561" s="15">
        <v>0</v>
      </c>
      <c r="AR561" s="15">
        <v>0</v>
      </c>
      <c r="AS561" s="15">
        <v>0</v>
      </c>
      <c r="AT561" s="15">
        <v>0</v>
      </c>
      <c r="AU561" s="15">
        <v>0</v>
      </c>
      <c r="AV561" s="15">
        <v>0</v>
      </c>
      <c r="AW561" s="15">
        <v>0</v>
      </c>
      <c r="AX561" s="15">
        <v>0</v>
      </c>
      <c r="AY561" s="15">
        <v>0</v>
      </c>
      <c r="AZ561" s="15">
        <v>0</v>
      </c>
      <c r="BA561" s="15">
        <v>0</v>
      </c>
      <c r="BB561" s="15">
        <v>0</v>
      </c>
      <c r="BC561" s="15">
        <v>0</v>
      </c>
      <c r="BD561" s="15">
        <v>0</v>
      </c>
      <c r="BE561" s="15">
        <v>0</v>
      </c>
      <c r="BF561" s="15">
        <v>0</v>
      </c>
      <c r="BG561" s="15">
        <v>0</v>
      </c>
      <c r="BH561" s="15">
        <v>0</v>
      </c>
      <c r="BI561" s="15">
        <v>0</v>
      </c>
      <c r="BJ561" s="15">
        <v>0</v>
      </c>
      <c r="BK561" s="15">
        <v>0</v>
      </c>
      <c r="BL561" s="15">
        <v>0</v>
      </c>
      <c r="BM561" s="15">
        <v>0</v>
      </c>
      <c r="BN561" s="15">
        <v>0</v>
      </c>
      <c r="BO561" s="15">
        <v>0</v>
      </c>
      <c r="BP561" s="15">
        <v>0</v>
      </c>
      <c r="BQ561" s="15">
        <v>0</v>
      </c>
      <c r="BR561" s="15">
        <v>0</v>
      </c>
      <c r="BS561" s="15">
        <v>0</v>
      </c>
      <c r="BT561" s="15">
        <v>0</v>
      </c>
      <c r="BU561" s="15">
        <v>0</v>
      </c>
      <c r="BV561" s="15">
        <v>0</v>
      </c>
      <c r="BW561" s="15">
        <v>0</v>
      </c>
      <c r="BX561" s="15">
        <v>0</v>
      </c>
      <c r="BY561" s="15">
        <v>0</v>
      </c>
      <c r="BZ561" s="15">
        <v>0</v>
      </c>
      <c r="CA561" s="15">
        <v>0</v>
      </c>
      <c r="CB561" s="15">
        <v>0</v>
      </c>
      <c r="CC561" s="15">
        <v>0</v>
      </c>
      <c r="CD561" s="15">
        <v>0</v>
      </c>
      <c r="CE561" s="15">
        <v>0</v>
      </c>
      <c r="CF561" s="15">
        <v>0</v>
      </c>
      <c r="CG561" s="15">
        <v>0</v>
      </c>
      <c r="CH561" s="15">
        <v>0</v>
      </c>
      <c r="CI561" s="15">
        <v>0</v>
      </c>
      <c r="CJ561" s="15">
        <v>0</v>
      </c>
      <c r="CK561" s="15">
        <v>0</v>
      </c>
      <c r="CL561" s="15">
        <v>0</v>
      </c>
      <c r="CM561" s="15">
        <v>0</v>
      </c>
      <c r="CN561" s="15">
        <v>0</v>
      </c>
      <c r="CO561" s="15">
        <v>0</v>
      </c>
      <c r="CP561" s="15">
        <v>0</v>
      </c>
      <c r="CQ561" s="15">
        <v>0</v>
      </c>
      <c r="CR561" s="15">
        <v>0</v>
      </c>
      <c r="CS561" s="15">
        <v>0</v>
      </c>
      <c r="CT561" s="15">
        <v>0</v>
      </c>
      <c r="CU561" s="15">
        <v>0</v>
      </c>
      <c r="CV561" s="15">
        <v>0</v>
      </c>
      <c r="CW561" s="15">
        <v>0</v>
      </c>
      <c r="CX561" s="15">
        <v>0</v>
      </c>
      <c r="CY561" s="15">
        <v>0</v>
      </c>
      <c r="CZ561" s="15">
        <v>0</v>
      </c>
      <c r="DA561" s="15">
        <v>0</v>
      </c>
      <c r="DB561" s="15">
        <v>0</v>
      </c>
      <c r="DC561" s="15">
        <v>0</v>
      </c>
      <c r="DD561" s="15">
        <v>0</v>
      </c>
      <c r="DE561" s="15">
        <v>0</v>
      </c>
      <c r="DF561" s="15">
        <v>0</v>
      </c>
      <c r="DG561" s="15">
        <v>0</v>
      </c>
      <c r="DH561" s="15">
        <v>0</v>
      </c>
      <c r="DI561" s="15">
        <v>0</v>
      </c>
      <c r="DJ561" s="15">
        <v>0</v>
      </c>
      <c r="DK561" s="15">
        <v>0</v>
      </c>
      <c r="DL561" s="15">
        <v>0</v>
      </c>
      <c r="DM561" s="20" t="s">
        <v>858</v>
      </c>
      <c r="DN561" s="15">
        <v>0</v>
      </c>
      <c r="DO561" s="15">
        <v>0</v>
      </c>
      <c r="DP561" s="15">
        <v>0</v>
      </c>
      <c r="DQ561" s="15">
        <f t="shared" si="373"/>
        <v>0</v>
      </c>
      <c r="DR561" s="15">
        <v>0</v>
      </c>
      <c r="DS561" s="20">
        <f t="shared" si="364"/>
        <v>0</v>
      </c>
      <c r="DT561" s="23" t="s">
        <v>2009</v>
      </c>
      <c r="DU561" s="15">
        <v>0</v>
      </c>
      <c r="DV561" s="20">
        <f>Table1[[#This Row],[Check 6 Per Student Savings]]*DU561</f>
        <v>0</v>
      </c>
      <c r="DW561" s="15">
        <v>0</v>
      </c>
      <c r="DX561" s="20">
        <f>Table1[[#This Row],[Check 6 Per Student Savings]]*DW561</f>
        <v>0</v>
      </c>
      <c r="DY561" s="15">
        <f>IF(Table1[[#This Row],[Check 6 Status]]="Continued", Table1[[#This Row],[Check 6 Students Spring]], 0)</f>
        <v>0</v>
      </c>
      <c r="DZ561" s="20">
        <f>Table1[[#This Row],[Check 6 Per Student Savings]]*DY561</f>
        <v>0</v>
      </c>
      <c r="EA561" s="15">
        <f t="shared" si="365"/>
        <v>0</v>
      </c>
      <c r="EB561" s="20">
        <f t="shared" si="366"/>
        <v>0</v>
      </c>
      <c r="EC561"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561"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561" s="30">
        <f>Table1[[#This Row],[Grand Total Savings]]/Table1[[#This Row],[Total Award]]</f>
        <v>0</v>
      </c>
      <c r="EF561" s="59"/>
      <c r="EG561" s="20"/>
      <c r="EH561" s="16"/>
      <c r="EJ561" s="20"/>
      <c r="EK561" s="13"/>
      <c r="EL561" s="13"/>
      <c r="EZ561" s="15"/>
      <c r="FA561" s="20"/>
      <c r="FC561" s="15"/>
      <c r="FD561" s="13"/>
      <c r="FE561" s="13"/>
    </row>
    <row r="562" spans="1:161" ht="16.5" thickTop="1" thickBot="1" x14ac:dyDescent="0.3">
      <c r="A562" s="116" t="s">
        <v>2175</v>
      </c>
      <c r="B562" s="70" t="s">
        <v>2060</v>
      </c>
      <c r="C562" s="23" t="s">
        <v>1999</v>
      </c>
      <c r="D562" s="36" t="s">
        <v>856</v>
      </c>
      <c r="E562" t="s">
        <v>477</v>
      </c>
      <c r="F562" s="7" t="s">
        <v>2144</v>
      </c>
      <c r="G562" s="106" t="s">
        <v>2009</v>
      </c>
      <c r="H562" s="106" t="s">
        <v>2176</v>
      </c>
      <c r="I562" s="106" t="s">
        <v>2177</v>
      </c>
      <c r="J562" s="28"/>
      <c r="K562" s="23" t="s">
        <v>2178</v>
      </c>
      <c r="L562" s="28"/>
      <c r="M562" s="13" t="s">
        <v>857</v>
      </c>
      <c r="N562" s="13" t="s">
        <v>857</v>
      </c>
      <c r="O562" s="13" t="s">
        <v>857</v>
      </c>
      <c r="P562" s="15">
        <v>0</v>
      </c>
      <c r="Q562" s="15">
        <v>0</v>
      </c>
      <c r="R562" s="15">
        <v>0</v>
      </c>
      <c r="S562" s="15">
        <v>0</v>
      </c>
      <c r="T562" s="15">
        <v>0</v>
      </c>
      <c r="U562" s="15">
        <v>0</v>
      </c>
      <c r="V562" s="36"/>
      <c r="W562" s="20"/>
      <c r="X562" s="20"/>
      <c r="Y562" s="20"/>
      <c r="Z562" s="20"/>
      <c r="AA562" s="15">
        <v>0</v>
      </c>
      <c r="AB562" s="15">
        <v>0</v>
      </c>
      <c r="AC562" s="15">
        <v>0</v>
      </c>
      <c r="AD562" s="15">
        <v>0</v>
      </c>
      <c r="AE562" s="15">
        <v>0</v>
      </c>
      <c r="AF562" s="15">
        <v>0</v>
      </c>
      <c r="AG562" s="15">
        <v>0</v>
      </c>
      <c r="AH562" s="15">
        <v>0</v>
      </c>
      <c r="AI562" s="15">
        <v>0</v>
      </c>
      <c r="AJ562" s="15">
        <v>0</v>
      </c>
      <c r="AK562" s="15">
        <v>0</v>
      </c>
      <c r="AL562" s="15">
        <v>0</v>
      </c>
      <c r="AM562" s="15">
        <v>0</v>
      </c>
      <c r="AN562" s="15">
        <v>0</v>
      </c>
      <c r="AO562" s="15">
        <v>0</v>
      </c>
      <c r="AP562" s="15">
        <v>0</v>
      </c>
      <c r="AQ562" s="15">
        <v>0</v>
      </c>
      <c r="AR562" s="15">
        <v>0</v>
      </c>
      <c r="AS562" s="15">
        <v>0</v>
      </c>
      <c r="AT562" s="15">
        <v>0</v>
      </c>
      <c r="AU562" s="15">
        <v>0</v>
      </c>
      <c r="AV562" s="15">
        <v>0</v>
      </c>
      <c r="AW562" s="15">
        <v>0</v>
      </c>
      <c r="AX562" s="15">
        <v>0</v>
      </c>
      <c r="AY562" s="15">
        <v>0</v>
      </c>
      <c r="AZ562" s="15">
        <v>0</v>
      </c>
      <c r="BA562" s="15">
        <v>0</v>
      </c>
      <c r="BB562" s="15">
        <v>0</v>
      </c>
      <c r="BC562" s="15">
        <v>0</v>
      </c>
      <c r="BD562" s="15">
        <v>0</v>
      </c>
      <c r="BE562" s="15">
        <v>0</v>
      </c>
      <c r="BF562" s="15">
        <v>0</v>
      </c>
      <c r="BG562" s="15">
        <v>0</v>
      </c>
      <c r="BH562" s="15">
        <v>0</v>
      </c>
      <c r="BI562" s="15">
        <v>0</v>
      </c>
      <c r="BJ562" s="15">
        <v>0</v>
      </c>
      <c r="BK562" s="15">
        <v>0</v>
      </c>
      <c r="BL562" s="15">
        <v>0</v>
      </c>
      <c r="BM562" s="15">
        <v>0</v>
      </c>
      <c r="BN562" s="15">
        <v>0</v>
      </c>
      <c r="BO562" s="15">
        <v>0</v>
      </c>
      <c r="BP562" s="15">
        <v>0</v>
      </c>
      <c r="BQ562" s="15">
        <v>0</v>
      </c>
      <c r="BR562" s="15">
        <v>0</v>
      </c>
      <c r="BS562" s="15">
        <v>0</v>
      </c>
      <c r="BT562" s="15">
        <v>0</v>
      </c>
      <c r="BU562" s="15">
        <v>0</v>
      </c>
      <c r="BV562" s="15">
        <v>0</v>
      </c>
      <c r="BW562" s="15">
        <v>0</v>
      </c>
      <c r="BX562" s="15">
        <v>0</v>
      </c>
      <c r="BY562" s="15">
        <v>0</v>
      </c>
      <c r="BZ562" s="15">
        <v>0</v>
      </c>
      <c r="CA562" s="15">
        <v>0</v>
      </c>
      <c r="CB562" s="15">
        <v>0</v>
      </c>
      <c r="CC562" s="15">
        <v>0</v>
      </c>
      <c r="CD562" s="15">
        <v>0</v>
      </c>
      <c r="CE562" s="15">
        <v>0</v>
      </c>
      <c r="CF562" s="15">
        <v>0</v>
      </c>
      <c r="CG562" s="15">
        <v>0</v>
      </c>
      <c r="CH562" s="15">
        <v>0</v>
      </c>
      <c r="CI562" s="15">
        <v>0</v>
      </c>
      <c r="CJ562" s="15">
        <v>0</v>
      </c>
      <c r="CK562" s="15">
        <v>0</v>
      </c>
      <c r="CL562" s="15">
        <v>0</v>
      </c>
      <c r="CM562" s="15">
        <v>0</v>
      </c>
      <c r="CN562" s="15">
        <v>0</v>
      </c>
      <c r="CO562" s="15">
        <v>0</v>
      </c>
      <c r="CP562" s="15">
        <v>0</v>
      </c>
      <c r="CQ562" s="15">
        <v>0</v>
      </c>
      <c r="CR562" s="15">
        <v>0</v>
      </c>
      <c r="CS562" s="15">
        <v>0</v>
      </c>
      <c r="CT562" s="15">
        <v>0</v>
      </c>
      <c r="CU562" s="15">
        <v>0</v>
      </c>
      <c r="CV562" s="15">
        <v>0</v>
      </c>
      <c r="CW562" s="15">
        <v>0</v>
      </c>
      <c r="CX562" s="15">
        <v>0</v>
      </c>
      <c r="CY562" s="15">
        <v>0</v>
      </c>
      <c r="CZ562" s="15">
        <v>0</v>
      </c>
      <c r="DA562" s="15">
        <v>0</v>
      </c>
      <c r="DB562" s="15">
        <v>0</v>
      </c>
      <c r="DC562" s="15">
        <v>0</v>
      </c>
      <c r="DD562" s="15">
        <v>0</v>
      </c>
      <c r="DE562" s="15">
        <v>0</v>
      </c>
      <c r="DF562" s="15">
        <v>0</v>
      </c>
      <c r="DG562" s="15">
        <v>0</v>
      </c>
      <c r="DH562" s="15">
        <v>0</v>
      </c>
      <c r="DI562" s="15">
        <v>0</v>
      </c>
      <c r="DJ562" s="15">
        <v>0</v>
      </c>
      <c r="DK562" s="15">
        <v>0</v>
      </c>
      <c r="DL562" s="15">
        <v>0</v>
      </c>
      <c r="DM562" s="20" t="s">
        <v>858</v>
      </c>
      <c r="DN562" s="15">
        <v>0</v>
      </c>
      <c r="DO562" s="15">
        <v>0</v>
      </c>
      <c r="DP562" s="15">
        <v>0</v>
      </c>
      <c r="DQ562" s="15">
        <f t="shared" si="373"/>
        <v>0</v>
      </c>
      <c r="DR562" s="15">
        <v>0</v>
      </c>
      <c r="DS562" s="20">
        <f t="shared" si="364"/>
        <v>0</v>
      </c>
      <c r="DT562" s="23" t="s">
        <v>2009</v>
      </c>
      <c r="DU562" s="15">
        <v>0</v>
      </c>
      <c r="DV562" s="20">
        <f>Table1[[#This Row],[Check 6 Per Student Savings]]*DU562</f>
        <v>0</v>
      </c>
      <c r="DW562" s="15">
        <v>0</v>
      </c>
      <c r="DX562" s="20">
        <f>Table1[[#This Row],[Check 6 Per Student Savings]]*DW562</f>
        <v>0</v>
      </c>
      <c r="DY562" s="15">
        <f>IF(Table1[[#This Row],[Check 6 Status]]="Continued", Table1[[#This Row],[Check 6 Students Spring]], 0)</f>
        <v>0</v>
      </c>
      <c r="DZ562" s="20">
        <f>Table1[[#This Row],[Check 6 Per Student Savings]]*DY562</f>
        <v>0</v>
      </c>
      <c r="EA562" s="15">
        <f t="shared" si="365"/>
        <v>0</v>
      </c>
      <c r="EB562" s="20">
        <f t="shared" si="366"/>
        <v>0</v>
      </c>
      <c r="EC562"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562"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562" s="30">
        <f>Table1[[#This Row],[Grand Total Savings]]/Table1[[#This Row],[Total Award]]</f>
        <v>0</v>
      </c>
      <c r="EF562" s="59"/>
      <c r="EG562" s="20"/>
      <c r="EH562" s="16"/>
      <c r="EJ562" s="20"/>
      <c r="EK562" s="13"/>
      <c r="EL562" s="13"/>
      <c r="EZ562" s="15"/>
      <c r="FA562" s="20"/>
      <c r="FC562" s="15"/>
      <c r="FD562" s="13"/>
      <c r="FE562" s="13"/>
    </row>
    <row r="563" spans="1:161" ht="15.75" thickTop="1" x14ac:dyDescent="0.25">
      <c r="A563" s="116" t="s">
        <v>2179</v>
      </c>
      <c r="B563" s="70" t="s">
        <v>2060</v>
      </c>
      <c r="C563" s="23" t="s">
        <v>1999</v>
      </c>
      <c r="D563" s="36" t="s">
        <v>856</v>
      </c>
      <c r="E563" t="s">
        <v>147</v>
      </c>
      <c r="F563" s="7" t="s">
        <v>2128</v>
      </c>
      <c r="G563" s="106" t="s">
        <v>2009</v>
      </c>
      <c r="H563" s="106" t="s">
        <v>2180</v>
      </c>
      <c r="I563" s="106" t="s">
        <v>2181</v>
      </c>
      <c r="J563" s="28"/>
      <c r="K563" s="23" t="s">
        <v>2182</v>
      </c>
      <c r="L563" s="28"/>
      <c r="M563" s="13" t="s">
        <v>857</v>
      </c>
      <c r="N563" s="13" t="s">
        <v>857</v>
      </c>
      <c r="O563" s="13" t="s">
        <v>857</v>
      </c>
      <c r="P563" s="15">
        <v>0</v>
      </c>
      <c r="Q563" s="15">
        <v>0</v>
      </c>
      <c r="R563" s="15">
        <v>0</v>
      </c>
      <c r="S563" s="15">
        <v>0</v>
      </c>
      <c r="T563" s="15">
        <v>0</v>
      </c>
      <c r="U563" s="15">
        <v>0</v>
      </c>
      <c r="V563" s="36"/>
      <c r="W563" s="20"/>
      <c r="X563" s="20"/>
      <c r="Y563" s="20"/>
      <c r="Z563" s="20"/>
      <c r="AA563" s="15">
        <v>0</v>
      </c>
      <c r="AB563" s="15">
        <v>0</v>
      </c>
      <c r="AC563" s="15">
        <v>0</v>
      </c>
      <c r="AD563" s="15">
        <v>0</v>
      </c>
      <c r="AE563" s="15">
        <v>0</v>
      </c>
      <c r="AF563" s="15">
        <v>0</v>
      </c>
      <c r="AG563" s="15">
        <v>0</v>
      </c>
      <c r="AH563" s="15">
        <v>0</v>
      </c>
      <c r="AI563" s="15">
        <v>0</v>
      </c>
      <c r="AJ563" s="15">
        <v>0</v>
      </c>
      <c r="AK563" s="15">
        <v>0</v>
      </c>
      <c r="AL563" s="15">
        <v>0</v>
      </c>
      <c r="AM563" s="15">
        <v>0</v>
      </c>
      <c r="AN563" s="15">
        <v>0</v>
      </c>
      <c r="AO563" s="15">
        <v>0</v>
      </c>
      <c r="AP563" s="15">
        <v>0</v>
      </c>
      <c r="AQ563" s="15">
        <v>0</v>
      </c>
      <c r="AR563" s="15">
        <v>0</v>
      </c>
      <c r="AS563" s="15">
        <v>0</v>
      </c>
      <c r="AT563" s="15">
        <v>0</v>
      </c>
      <c r="AU563" s="15">
        <v>0</v>
      </c>
      <c r="AV563" s="15">
        <v>0</v>
      </c>
      <c r="AW563" s="15">
        <v>0</v>
      </c>
      <c r="AX563" s="15">
        <v>0</v>
      </c>
      <c r="AY563" s="15">
        <v>0</v>
      </c>
      <c r="AZ563" s="15">
        <v>0</v>
      </c>
      <c r="BA563" s="15">
        <v>0</v>
      </c>
      <c r="BB563" s="15">
        <v>0</v>
      </c>
      <c r="BC563" s="15">
        <v>0</v>
      </c>
      <c r="BD563" s="15">
        <v>0</v>
      </c>
      <c r="BE563" s="15">
        <v>0</v>
      </c>
      <c r="BF563" s="15">
        <v>0</v>
      </c>
      <c r="BG563" s="15">
        <v>0</v>
      </c>
      <c r="BH563" s="15">
        <v>0</v>
      </c>
      <c r="BI563" s="15">
        <v>0</v>
      </c>
      <c r="BJ563" s="15">
        <v>0</v>
      </c>
      <c r="BK563" s="15">
        <v>0</v>
      </c>
      <c r="BL563" s="15">
        <v>0</v>
      </c>
      <c r="BM563" s="15">
        <v>0</v>
      </c>
      <c r="BN563" s="15">
        <v>0</v>
      </c>
      <c r="BO563" s="15">
        <v>0</v>
      </c>
      <c r="BP563" s="15">
        <v>0</v>
      </c>
      <c r="BQ563" s="15">
        <v>0</v>
      </c>
      <c r="BR563" s="15">
        <v>0</v>
      </c>
      <c r="BS563" s="15">
        <v>0</v>
      </c>
      <c r="BT563" s="15">
        <v>0</v>
      </c>
      <c r="BU563" s="15">
        <v>0</v>
      </c>
      <c r="BV563" s="15">
        <v>0</v>
      </c>
      <c r="BW563" s="15">
        <v>0</v>
      </c>
      <c r="BX563" s="15">
        <v>0</v>
      </c>
      <c r="BY563" s="15">
        <v>0</v>
      </c>
      <c r="BZ563" s="15">
        <v>0</v>
      </c>
      <c r="CA563" s="15">
        <v>0</v>
      </c>
      <c r="CB563" s="15">
        <v>0</v>
      </c>
      <c r="CC563" s="15">
        <v>0</v>
      </c>
      <c r="CD563" s="15">
        <v>0</v>
      </c>
      <c r="CE563" s="15">
        <v>0</v>
      </c>
      <c r="CF563" s="15">
        <v>0</v>
      </c>
      <c r="CG563" s="15">
        <v>0</v>
      </c>
      <c r="CH563" s="15">
        <v>0</v>
      </c>
      <c r="CI563" s="15">
        <v>0</v>
      </c>
      <c r="CJ563" s="15">
        <v>0</v>
      </c>
      <c r="CK563" s="15">
        <v>0</v>
      </c>
      <c r="CL563" s="15">
        <v>0</v>
      </c>
      <c r="CM563" s="15">
        <v>0</v>
      </c>
      <c r="CN563" s="15">
        <v>0</v>
      </c>
      <c r="CO563" s="15">
        <v>0</v>
      </c>
      <c r="CP563" s="15">
        <v>0</v>
      </c>
      <c r="CQ563" s="15">
        <v>0</v>
      </c>
      <c r="CR563" s="15">
        <v>0</v>
      </c>
      <c r="CS563" s="15">
        <v>0</v>
      </c>
      <c r="CT563" s="15">
        <v>0</v>
      </c>
      <c r="CU563" s="15">
        <v>0</v>
      </c>
      <c r="CV563" s="15">
        <v>0</v>
      </c>
      <c r="CW563" s="15">
        <v>0</v>
      </c>
      <c r="CX563" s="15">
        <v>0</v>
      </c>
      <c r="CY563" s="15">
        <v>0</v>
      </c>
      <c r="CZ563" s="15">
        <v>0</v>
      </c>
      <c r="DA563" s="15">
        <v>0</v>
      </c>
      <c r="DB563" s="15">
        <v>0</v>
      </c>
      <c r="DC563" s="15">
        <v>0</v>
      </c>
      <c r="DD563" s="15">
        <v>0</v>
      </c>
      <c r="DE563" s="15">
        <v>0</v>
      </c>
      <c r="DF563" s="15">
        <v>0</v>
      </c>
      <c r="DG563" s="15">
        <v>0</v>
      </c>
      <c r="DH563" s="15">
        <v>0</v>
      </c>
      <c r="DI563" s="15">
        <v>0</v>
      </c>
      <c r="DJ563" s="15">
        <v>0</v>
      </c>
      <c r="DK563" s="15">
        <v>0</v>
      </c>
      <c r="DL563" s="15">
        <v>0</v>
      </c>
      <c r="DM563" s="20" t="s">
        <v>858</v>
      </c>
      <c r="DN563" s="15">
        <v>0</v>
      </c>
      <c r="DO563" s="15">
        <v>0</v>
      </c>
      <c r="DP563" s="15">
        <v>0</v>
      </c>
      <c r="DQ563" s="15">
        <f t="shared" si="373"/>
        <v>0</v>
      </c>
      <c r="DR563" s="15">
        <v>0</v>
      </c>
      <c r="DS563" s="20">
        <f t="shared" si="364"/>
        <v>0</v>
      </c>
      <c r="DT563" s="23" t="s">
        <v>2009</v>
      </c>
      <c r="DU563" s="15">
        <v>0</v>
      </c>
      <c r="DV563" s="20">
        <f>Table1[[#This Row],[Check 6 Per Student Savings]]*DU563</f>
        <v>0</v>
      </c>
      <c r="DW563" s="15">
        <v>0</v>
      </c>
      <c r="DX563" s="20">
        <f>Table1[[#This Row],[Check 6 Per Student Savings]]*DW563</f>
        <v>0</v>
      </c>
      <c r="DY563" s="15">
        <f>IF(Table1[[#This Row],[Check 6 Status]]="Continued", Table1[[#This Row],[Check 6 Students Spring]], 0)</f>
        <v>0</v>
      </c>
      <c r="DZ563" s="20">
        <f>Table1[[#This Row],[Check 6 Per Student Savings]]*DY563</f>
        <v>0</v>
      </c>
      <c r="EA563" s="15">
        <f t="shared" si="365"/>
        <v>0</v>
      </c>
      <c r="EB563" s="20">
        <f t="shared" si="366"/>
        <v>0</v>
      </c>
      <c r="EC563"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563"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563" s="30">
        <f>Table1[[#This Row],[Grand Total Savings]]/Table1[[#This Row],[Total Award]]</f>
        <v>0</v>
      </c>
      <c r="EF563" s="59"/>
      <c r="EG563" s="20"/>
      <c r="EH563" s="16"/>
      <c r="EJ563" s="20"/>
      <c r="EK563" s="13"/>
      <c r="EL563" s="13"/>
      <c r="EZ563" s="15"/>
      <c r="FA563" s="20"/>
      <c r="FC563" s="15"/>
      <c r="FD563" s="13"/>
      <c r="FE563" s="13"/>
    </row>
    <row r="564" spans="1:161" x14ac:dyDescent="0.25">
      <c r="A564" s="137">
        <v>628</v>
      </c>
      <c r="B564" s="137" t="s">
        <v>2387</v>
      </c>
      <c r="C564" s="137" t="s">
        <v>2310</v>
      </c>
      <c r="D564" s="137" t="s">
        <v>134</v>
      </c>
      <c r="E564" s="1" t="s">
        <v>544</v>
      </c>
      <c r="F564" s="9">
        <v>15000</v>
      </c>
      <c r="G564" s="9" t="s">
        <v>2311</v>
      </c>
      <c r="H564" s="1" t="s">
        <v>2312</v>
      </c>
      <c r="I564" s="1" t="s">
        <v>2313</v>
      </c>
      <c r="J564" s="1"/>
      <c r="K564" s="1" t="s">
        <v>2314</v>
      </c>
      <c r="L564" s="28"/>
      <c r="M564" s="13" t="s">
        <v>857</v>
      </c>
      <c r="N564" s="13" t="s">
        <v>857</v>
      </c>
      <c r="O564" s="13" t="s">
        <v>857</v>
      </c>
      <c r="P564" s="20">
        <v>10208</v>
      </c>
      <c r="Q564" s="15">
        <v>88</v>
      </c>
      <c r="R564" s="20">
        <v>116</v>
      </c>
      <c r="S564" s="15">
        <v>22</v>
      </c>
      <c r="T564" s="15">
        <v>22</v>
      </c>
      <c r="U564" s="15">
        <v>44</v>
      </c>
      <c r="V564" s="15" t="s">
        <v>2311</v>
      </c>
      <c r="W564" s="20"/>
      <c r="X564" s="20"/>
      <c r="Y564" s="20"/>
      <c r="Z564" s="20"/>
      <c r="AA564" s="15">
        <v>0</v>
      </c>
      <c r="AB564" s="15">
        <v>0</v>
      </c>
      <c r="AC564" s="15">
        <v>0</v>
      </c>
      <c r="AD564" s="15">
        <v>0</v>
      </c>
      <c r="AE564" s="15">
        <v>0</v>
      </c>
      <c r="AF564" s="15">
        <v>0</v>
      </c>
      <c r="AG564" s="15">
        <v>0</v>
      </c>
      <c r="AH564" s="15">
        <v>0</v>
      </c>
      <c r="AI564" s="15">
        <v>0</v>
      </c>
      <c r="AJ564" s="15">
        <v>0</v>
      </c>
      <c r="AK564" s="15">
        <v>0</v>
      </c>
      <c r="AL564" s="15">
        <v>0</v>
      </c>
      <c r="AM564" s="15">
        <v>0</v>
      </c>
      <c r="AN564" s="15">
        <v>0</v>
      </c>
      <c r="AO564" s="15">
        <v>0</v>
      </c>
      <c r="AP564" s="15">
        <v>0</v>
      </c>
      <c r="AQ564" s="15">
        <v>0</v>
      </c>
      <c r="AR564" s="15">
        <v>0</v>
      </c>
      <c r="AS564" s="15">
        <v>0</v>
      </c>
      <c r="AT564" s="15">
        <v>0</v>
      </c>
      <c r="AU564" s="15">
        <v>0</v>
      </c>
      <c r="AV564" s="15">
        <v>0</v>
      </c>
      <c r="AW564" s="15">
        <v>0</v>
      </c>
      <c r="AX564" s="15">
        <v>0</v>
      </c>
      <c r="AY564" s="15">
        <v>0</v>
      </c>
      <c r="AZ564" s="15">
        <v>0</v>
      </c>
      <c r="BA564" s="15">
        <v>0</v>
      </c>
      <c r="BB564" s="15">
        <v>0</v>
      </c>
      <c r="BC564" s="15">
        <v>0</v>
      </c>
      <c r="BD564" s="15">
        <v>0</v>
      </c>
      <c r="BE564" s="15">
        <v>0</v>
      </c>
      <c r="BF564" s="15">
        <v>0</v>
      </c>
      <c r="BG564" s="15">
        <v>0</v>
      </c>
      <c r="BH564" s="15">
        <v>0</v>
      </c>
      <c r="BI564" s="15">
        <v>0</v>
      </c>
      <c r="BJ564" s="15">
        <v>0</v>
      </c>
      <c r="BK564" s="15">
        <v>0</v>
      </c>
      <c r="BL564" s="15">
        <v>0</v>
      </c>
      <c r="BM564" s="15">
        <v>0</v>
      </c>
      <c r="BN564" s="15">
        <v>0</v>
      </c>
      <c r="BO564" s="15">
        <v>0</v>
      </c>
      <c r="BP564" s="15">
        <v>0</v>
      </c>
      <c r="BQ564" s="15">
        <v>0</v>
      </c>
      <c r="BR564" s="15">
        <v>0</v>
      </c>
      <c r="BS564" s="15">
        <v>0</v>
      </c>
      <c r="BT564" s="15">
        <v>0</v>
      </c>
      <c r="BU564" s="15">
        <v>0</v>
      </c>
      <c r="BV564" s="15">
        <v>0</v>
      </c>
      <c r="BW564" s="15">
        <v>0</v>
      </c>
      <c r="BX564" s="15">
        <v>0</v>
      </c>
      <c r="BY564" s="15">
        <v>0</v>
      </c>
      <c r="BZ564" s="15">
        <v>0</v>
      </c>
      <c r="CA564" s="15">
        <v>0</v>
      </c>
      <c r="CB564" s="15">
        <v>0</v>
      </c>
      <c r="CC564" s="15">
        <v>0</v>
      </c>
      <c r="CD564" s="15">
        <v>0</v>
      </c>
      <c r="CE564" s="15">
        <v>0</v>
      </c>
      <c r="CF564" s="15">
        <v>0</v>
      </c>
      <c r="CG564" s="15">
        <v>0</v>
      </c>
      <c r="CH564" s="15">
        <v>0</v>
      </c>
      <c r="CI564" s="15">
        <v>0</v>
      </c>
      <c r="CJ564" s="15">
        <v>0</v>
      </c>
      <c r="CK564" s="15">
        <v>0</v>
      </c>
      <c r="CL564" s="15">
        <v>0</v>
      </c>
      <c r="CM564" s="15">
        <v>0</v>
      </c>
      <c r="CN564" s="15">
        <v>0</v>
      </c>
      <c r="CO564" s="15">
        <v>0</v>
      </c>
      <c r="CP564" s="15">
        <v>0</v>
      </c>
      <c r="CQ564" s="15">
        <v>0</v>
      </c>
      <c r="CR564" s="15">
        <v>0</v>
      </c>
      <c r="CS564" s="15">
        <v>0</v>
      </c>
      <c r="CT564" s="15">
        <v>0</v>
      </c>
      <c r="CU564" s="15">
        <v>0</v>
      </c>
      <c r="CV564" s="15">
        <v>0</v>
      </c>
      <c r="CW564" s="15">
        <v>0</v>
      </c>
      <c r="CX564" s="15">
        <v>0</v>
      </c>
      <c r="CY564" s="15">
        <v>0</v>
      </c>
      <c r="CZ564" s="15">
        <v>0</v>
      </c>
      <c r="DA564" s="15">
        <v>0</v>
      </c>
      <c r="DB564" s="15">
        <v>0</v>
      </c>
      <c r="DC564" s="15">
        <v>0</v>
      </c>
      <c r="DD564" s="15">
        <v>0</v>
      </c>
      <c r="DE564" s="15">
        <v>0</v>
      </c>
      <c r="DF564" s="15">
        <v>0</v>
      </c>
      <c r="DG564" s="15">
        <v>0</v>
      </c>
      <c r="DH564" s="15">
        <v>0</v>
      </c>
      <c r="DI564" s="15">
        <v>0</v>
      </c>
      <c r="DJ564" s="15">
        <v>0</v>
      </c>
      <c r="DK564" s="15">
        <v>0</v>
      </c>
      <c r="DL564" s="15">
        <v>0</v>
      </c>
      <c r="DM564" s="20" t="s">
        <v>145</v>
      </c>
      <c r="DN564" s="15">
        <v>22</v>
      </c>
      <c r="DO564" s="15">
        <v>22</v>
      </c>
      <c r="DP564" s="15">
        <v>44</v>
      </c>
      <c r="DQ564" s="15">
        <f t="shared" ref="DQ564:DQ592" si="374">DN564+DO564+DP564</f>
        <v>88</v>
      </c>
      <c r="DR564" s="20">
        <v>116</v>
      </c>
      <c r="DS564" s="20">
        <f t="shared" ref="DS564:DS592" si="375">DQ564*DR564</f>
        <v>10208</v>
      </c>
      <c r="DT564" s="23" t="s">
        <v>2311</v>
      </c>
      <c r="DU564" s="15">
        <v>0</v>
      </c>
      <c r="DV564" s="20">
        <f>Table1[[#This Row],[Check 6 Per Student Savings]]*DU564</f>
        <v>0</v>
      </c>
      <c r="DW564" s="15">
        <v>0</v>
      </c>
      <c r="DX564" s="20">
        <f>Table1[[#This Row],[Check 6 Per Student Savings]]*DW564</f>
        <v>0</v>
      </c>
      <c r="DY564" s="15">
        <v>0</v>
      </c>
      <c r="DZ564" s="20">
        <f>Table1[[#This Row],[Check 6 Per Student Savings]]*DY564</f>
        <v>0</v>
      </c>
      <c r="EA564" s="15">
        <f t="shared" si="365"/>
        <v>0</v>
      </c>
      <c r="EB564" s="20">
        <f t="shared" si="366"/>
        <v>0</v>
      </c>
      <c r="EC564"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564"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564" s="30">
        <f>Table1[[#This Row],[Grand Total Savings]]/Table1[[#This Row],[Total Award]]</f>
        <v>0</v>
      </c>
      <c r="EF564" s="59"/>
      <c r="EG564" s="20"/>
      <c r="EH564" s="16"/>
      <c r="EJ564" s="20"/>
      <c r="EK564" s="13"/>
      <c r="EL564" s="13"/>
      <c r="EZ564" s="15"/>
      <c r="FA564" s="20"/>
      <c r="FC564" s="15"/>
      <c r="FD564" s="13"/>
      <c r="FE564" s="13"/>
    </row>
    <row r="565" spans="1:161" x14ac:dyDescent="0.25">
      <c r="A565" s="137">
        <v>629</v>
      </c>
      <c r="B565" s="137" t="s">
        <v>2387</v>
      </c>
      <c r="C565" s="137" t="s">
        <v>2310</v>
      </c>
      <c r="D565" s="137" t="s">
        <v>134</v>
      </c>
      <c r="E565" s="1" t="s">
        <v>544</v>
      </c>
      <c r="F565" s="9">
        <v>10339.450000000001</v>
      </c>
      <c r="G565" s="9" t="s">
        <v>2311</v>
      </c>
      <c r="H565" s="1" t="s">
        <v>2315</v>
      </c>
      <c r="I565" s="1" t="s">
        <v>2316</v>
      </c>
      <c r="J565" s="1"/>
      <c r="K565" s="1" t="s">
        <v>2317</v>
      </c>
      <c r="L565" s="28"/>
      <c r="M565" s="13" t="s">
        <v>857</v>
      </c>
      <c r="N565" s="13" t="s">
        <v>857</v>
      </c>
      <c r="O565" s="13" t="s">
        <v>857</v>
      </c>
      <c r="P565" s="20">
        <v>34433.75</v>
      </c>
      <c r="Q565" s="15">
        <v>125</v>
      </c>
      <c r="R565" s="20">
        <v>275.47000000000003</v>
      </c>
      <c r="S565" s="15">
        <v>25</v>
      </c>
      <c r="T565" s="15">
        <v>50</v>
      </c>
      <c r="U565" s="15">
        <v>50</v>
      </c>
      <c r="V565" s="15" t="s">
        <v>2311</v>
      </c>
      <c r="W565" s="20"/>
      <c r="X565" s="20"/>
      <c r="Y565" s="20"/>
      <c r="Z565" s="20"/>
      <c r="AA565" s="15">
        <v>0</v>
      </c>
      <c r="AB565" s="15">
        <v>0</v>
      </c>
      <c r="AC565" s="15">
        <v>0</v>
      </c>
      <c r="AD565" s="15">
        <v>0</v>
      </c>
      <c r="AE565" s="15">
        <v>0</v>
      </c>
      <c r="AF565" s="15">
        <v>0</v>
      </c>
      <c r="AG565" s="15">
        <v>0</v>
      </c>
      <c r="AH565" s="15">
        <v>0</v>
      </c>
      <c r="AI565" s="15">
        <v>0</v>
      </c>
      <c r="AJ565" s="15">
        <v>0</v>
      </c>
      <c r="AK565" s="15">
        <v>0</v>
      </c>
      <c r="AL565" s="15">
        <v>0</v>
      </c>
      <c r="AM565" s="15">
        <v>0</v>
      </c>
      <c r="AN565" s="15">
        <v>0</v>
      </c>
      <c r="AO565" s="15">
        <v>0</v>
      </c>
      <c r="AP565" s="15">
        <v>0</v>
      </c>
      <c r="AQ565" s="15">
        <v>0</v>
      </c>
      <c r="AR565" s="15">
        <v>0</v>
      </c>
      <c r="AS565" s="15">
        <v>0</v>
      </c>
      <c r="AT565" s="15">
        <v>0</v>
      </c>
      <c r="AU565" s="15">
        <v>0</v>
      </c>
      <c r="AV565" s="15">
        <v>0</v>
      </c>
      <c r="AW565" s="15">
        <v>0</v>
      </c>
      <c r="AX565" s="15">
        <v>0</v>
      </c>
      <c r="AY565" s="15">
        <v>0</v>
      </c>
      <c r="AZ565" s="15">
        <v>0</v>
      </c>
      <c r="BA565" s="15">
        <v>0</v>
      </c>
      <c r="BB565" s="15">
        <v>0</v>
      </c>
      <c r="BC565" s="15">
        <v>0</v>
      </c>
      <c r="BD565" s="15">
        <v>0</v>
      </c>
      <c r="BE565" s="15">
        <v>0</v>
      </c>
      <c r="BF565" s="15">
        <v>0</v>
      </c>
      <c r="BG565" s="15">
        <v>0</v>
      </c>
      <c r="BH565" s="15">
        <v>0</v>
      </c>
      <c r="BI565" s="15">
        <v>0</v>
      </c>
      <c r="BJ565" s="15">
        <v>0</v>
      </c>
      <c r="BK565" s="15">
        <v>0</v>
      </c>
      <c r="BL565" s="15">
        <v>0</v>
      </c>
      <c r="BM565" s="15">
        <v>0</v>
      </c>
      <c r="BN565" s="15">
        <v>0</v>
      </c>
      <c r="BO565" s="15">
        <v>0</v>
      </c>
      <c r="BP565" s="15">
        <v>0</v>
      </c>
      <c r="BQ565" s="15">
        <v>0</v>
      </c>
      <c r="BR565" s="15">
        <v>0</v>
      </c>
      <c r="BS565" s="15">
        <v>0</v>
      </c>
      <c r="BT565" s="15">
        <v>0</v>
      </c>
      <c r="BU565" s="15">
        <v>0</v>
      </c>
      <c r="BV565" s="15">
        <v>0</v>
      </c>
      <c r="BW565" s="15">
        <v>0</v>
      </c>
      <c r="BX565" s="15">
        <v>0</v>
      </c>
      <c r="BY565" s="15">
        <v>0</v>
      </c>
      <c r="BZ565" s="15">
        <v>0</v>
      </c>
      <c r="CA565" s="15">
        <v>0</v>
      </c>
      <c r="CB565" s="15">
        <v>0</v>
      </c>
      <c r="CC565" s="15">
        <v>0</v>
      </c>
      <c r="CD565" s="15">
        <v>0</v>
      </c>
      <c r="CE565" s="15">
        <v>0</v>
      </c>
      <c r="CF565" s="15">
        <v>0</v>
      </c>
      <c r="CG565" s="15">
        <v>0</v>
      </c>
      <c r="CH565" s="15">
        <v>0</v>
      </c>
      <c r="CI565" s="15">
        <v>0</v>
      </c>
      <c r="CJ565" s="15">
        <v>0</v>
      </c>
      <c r="CK565" s="15">
        <v>0</v>
      </c>
      <c r="CL565" s="15">
        <v>0</v>
      </c>
      <c r="CM565" s="15">
        <v>0</v>
      </c>
      <c r="CN565" s="15">
        <v>0</v>
      </c>
      <c r="CO565" s="15">
        <v>0</v>
      </c>
      <c r="CP565" s="15">
        <v>0</v>
      </c>
      <c r="CQ565" s="15">
        <v>0</v>
      </c>
      <c r="CR565" s="15">
        <v>0</v>
      </c>
      <c r="CS565" s="15">
        <v>0</v>
      </c>
      <c r="CT565" s="15">
        <v>0</v>
      </c>
      <c r="CU565" s="15">
        <v>0</v>
      </c>
      <c r="CV565" s="15">
        <v>0</v>
      </c>
      <c r="CW565" s="15">
        <v>0</v>
      </c>
      <c r="CX565" s="15">
        <v>0</v>
      </c>
      <c r="CY565" s="15">
        <v>0</v>
      </c>
      <c r="CZ565" s="15">
        <v>0</v>
      </c>
      <c r="DA565" s="15">
        <v>0</v>
      </c>
      <c r="DB565" s="15">
        <v>0</v>
      </c>
      <c r="DC565" s="15">
        <v>0</v>
      </c>
      <c r="DD565" s="15">
        <v>0</v>
      </c>
      <c r="DE565" s="15">
        <v>0</v>
      </c>
      <c r="DF565" s="15">
        <v>0</v>
      </c>
      <c r="DG565" s="15">
        <v>0</v>
      </c>
      <c r="DH565" s="15">
        <v>0</v>
      </c>
      <c r="DI565" s="15">
        <v>0</v>
      </c>
      <c r="DJ565" s="15">
        <v>0</v>
      </c>
      <c r="DK565" s="15">
        <v>0</v>
      </c>
      <c r="DL565" s="15">
        <v>0</v>
      </c>
      <c r="DM565" s="20" t="s">
        <v>145</v>
      </c>
      <c r="DN565" s="15">
        <v>25</v>
      </c>
      <c r="DO565" s="15">
        <v>50</v>
      </c>
      <c r="DP565" s="15">
        <v>50</v>
      </c>
      <c r="DQ565" s="15">
        <f t="shared" si="374"/>
        <v>125</v>
      </c>
      <c r="DR565" s="20">
        <v>275.47000000000003</v>
      </c>
      <c r="DS565" s="20">
        <f t="shared" si="375"/>
        <v>34433.75</v>
      </c>
      <c r="DT565" s="23" t="s">
        <v>2311</v>
      </c>
      <c r="DU565" s="15">
        <v>0</v>
      </c>
      <c r="DV565" s="20">
        <f>Table1[[#This Row],[Check 6 Per Student Savings]]*DU565</f>
        <v>0</v>
      </c>
      <c r="DW565" s="15">
        <v>0</v>
      </c>
      <c r="DX565" s="20">
        <f>Table1[[#This Row],[Check 6 Per Student Savings]]*DW565</f>
        <v>0</v>
      </c>
      <c r="DY565" s="15">
        <v>0</v>
      </c>
      <c r="DZ565" s="20">
        <f>Table1[[#This Row],[Check 6 Per Student Savings]]*DY565</f>
        <v>0</v>
      </c>
      <c r="EA565" s="15">
        <f t="shared" si="365"/>
        <v>0</v>
      </c>
      <c r="EB565" s="20">
        <f t="shared" si="366"/>
        <v>0</v>
      </c>
      <c r="EC565"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565"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565" s="30">
        <f>Table1[[#This Row],[Grand Total Savings]]/Table1[[#This Row],[Total Award]]</f>
        <v>0</v>
      </c>
    </row>
    <row r="566" spans="1:161" x14ac:dyDescent="0.25">
      <c r="A566" s="137">
        <v>630</v>
      </c>
      <c r="B566" s="137" t="s">
        <v>2387</v>
      </c>
      <c r="C566" s="137" t="s">
        <v>2310</v>
      </c>
      <c r="D566" s="137" t="s">
        <v>134</v>
      </c>
      <c r="E566" s="1" t="s">
        <v>381</v>
      </c>
      <c r="F566" s="9">
        <v>17000</v>
      </c>
      <c r="G566" s="9" t="s">
        <v>2311</v>
      </c>
      <c r="H566" s="1" t="s">
        <v>1726</v>
      </c>
      <c r="I566" s="1" t="s">
        <v>1727</v>
      </c>
      <c r="J566" s="1"/>
      <c r="K566" s="1" t="s">
        <v>2318</v>
      </c>
      <c r="L566" s="28"/>
      <c r="M566" s="13" t="s">
        <v>857</v>
      </c>
      <c r="N566" s="13" t="s">
        <v>857</v>
      </c>
      <c r="O566" s="13" t="s">
        <v>857</v>
      </c>
      <c r="P566" s="20">
        <v>19953.919999999998</v>
      </c>
      <c r="Q566" s="15">
        <v>131</v>
      </c>
      <c r="R566" s="20">
        <v>152.32</v>
      </c>
      <c r="S566" s="15">
        <v>45</v>
      </c>
      <c r="T566" s="15">
        <v>42</v>
      </c>
      <c r="U566" s="15">
        <v>44</v>
      </c>
      <c r="V566" s="15" t="s">
        <v>2311</v>
      </c>
      <c r="W566" s="20"/>
      <c r="X566" s="20"/>
      <c r="Y566" s="20"/>
      <c r="Z566" s="20"/>
      <c r="AA566" s="15">
        <v>0</v>
      </c>
      <c r="AB566" s="15">
        <v>0</v>
      </c>
      <c r="AC566" s="15">
        <v>0</v>
      </c>
      <c r="AD566" s="15">
        <v>0</v>
      </c>
      <c r="AE566" s="15">
        <v>0</v>
      </c>
      <c r="AF566" s="15">
        <v>0</v>
      </c>
      <c r="AG566" s="15">
        <v>0</v>
      </c>
      <c r="AH566" s="15">
        <v>0</v>
      </c>
      <c r="AI566" s="15">
        <v>0</v>
      </c>
      <c r="AJ566" s="15">
        <v>0</v>
      </c>
      <c r="AK566" s="15">
        <v>0</v>
      </c>
      <c r="AL566" s="15">
        <v>0</v>
      </c>
      <c r="AM566" s="15">
        <v>0</v>
      </c>
      <c r="AN566" s="15">
        <v>0</v>
      </c>
      <c r="AO566" s="15">
        <v>0</v>
      </c>
      <c r="AP566" s="15">
        <v>0</v>
      </c>
      <c r="AQ566" s="15">
        <v>0</v>
      </c>
      <c r="AR566" s="15">
        <v>0</v>
      </c>
      <c r="AS566" s="15">
        <v>0</v>
      </c>
      <c r="AT566" s="15">
        <v>0</v>
      </c>
      <c r="AU566" s="15">
        <v>0</v>
      </c>
      <c r="AV566" s="15">
        <v>0</v>
      </c>
      <c r="AW566" s="15">
        <v>0</v>
      </c>
      <c r="AX566" s="15">
        <v>0</v>
      </c>
      <c r="AY566" s="15">
        <v>0</v>
      </c>
      <c r="AZ566" s="15">
        <v>0</v>
      </c>
      <c r="BA566" s="15">
        <v>0</v>
      </c>
      <c r="BB566" s="15">
        <v>0</v>
      </c>
      <c r="BC566" s="15">
        <v>0</v>
      </c>
      <c r="BD566" s="15">
        <v>0</v>
      </c>
      <c r="BE566" s="15">
        <v>0</v>
      </c>
      <c r="BF566" s="15">
        <v>0</v>
      </c>
      <c r="BG566" s="15">
        <v>0</v>
      </c>
      <c r="BH566" s="15">
        <v>0</v>
      </c>
      <c r="BI566" s="15">
        <v>0</v>
      </c>
      <c r="BJ566" s="15">
        <v>0</v>
      </c>
      <c r="BK566" s="15">
        <v>0</v>
      </c>
      <c r="BL566" s="15">
        <v>0</v>
      </c>
      <c r="BM566" s="15">
        <v>0</v>
      </c>
      <c r="BN566" s="15">
        <v>0</v>
      </c>
      <c r="BO566" s="15">
        <v>0</v>
      </c>
      <c r="BP566" s="15">
        <v>0</v>
      </c>
      <c r="BQ566" s="15">
        <v>0</v>
      </c>
      <c r="BR566" s="15">
        <v>0</v>
      </c>
      <c r="BS566" s="15">
        <v>0</v>
      </c>
      <c r="BT566" s="15">
        <v>0</v>
      </c>
      <c r="BU566" s="15">
        <v>0</v>
      </c>
      <c r="BV566" s="15">
        <v>0</v>
      </c>
      <c r="BW566" s="15">
        <v>0</v>
      </c>
      <c r="BX566" s="15">
        <v>0</v>
      </c>
      <c r="BY566" s="15">
        <v>0</v>
      </c>
      <c r="BZ566" s="15">
        <v>0</v>
      </c>
      <c r="CA566" s="15">
        <v>0</v>
      </c>
      <c r="CB566" s="15">
        <v>0</v>
      </c>
      <c r="CC566" s="15">
        <v>0</v>
      </c>
      <c r="CD566" s="15">
        <v>0</v>
      </c>
      <c r="CE566" s="15">
        <v>0</v>
      </c>
      <c r="CF566" s="15">
        <v>0</v>
      </c>
      <c r="CG566" s="15">
        <v>0</v>
      </c>
      <c r="CH566" s="15">
        <v>0</v>
      </c>
      <c r="CI566" s="15">
        <v>0</v>
      </c>
      <c r="CJ566" s="15">
        <v>0</v>
      </c>
      <c r="CK566" s="15">
        <v>0</v>
      </c>
      <c r="CL566" s="15">
        <v>0</v>
      </c>
      <c r="CM566" s="15">
        <v>0</v>
      </c>
      <c r="CN566" s="15">
        <v>0</v>
      </c>
      <c r="CO566" s="15">
        <v>0</v>
      </c>
      <c r="CP566" s="15">
        <v>0</v>
      </c>
      <c r="CQ566" s="15">
        <v>0</v>
      </c>
      <c r="CR566" s="15">
        <v>0</v>
      </c>
      <c r="CS566" s="15">
        <v>0</v>
      </c>
      <c r="CT566" s="15">
        <v>0</v>
      </c>
      <c r="CU566" s="15">
        <v>0</v>
      </c>
      <c r="CV566" s="15">
        <v>0</v>
      </c>
      <c r="CW566" s="15">
        <v>0</v>
      </c>
      <c r="CX566" s="15">
        <v>0</v>
      </c>
      <c r="CY566" s="15">
        <v>0</v>
      </c>
      <c r="CZ566" s="15">
        <v>0</v>
      </c>
      <c r="DA566" s="15">
        <v>0</v>
      </c>
      <c r="DB566" s="15">
        <v>0</v>
      </c>
      <c r="DC566" s="15">
        <v>0</v>
      </c>
      <c r="DD566" s="15">
        <v>0</v>
      </c>
      <c r="DE566" s="15">
        <v>0</v>
      </c>
      <c r="DF566" s="15">
        <v>0</v>
      </c>
      <c r="DG566" s="15">
        <v>0</v>
      </c>
      <c r="DH566" s="15">
        <v>0</v>
      </c>
      <c r="DI566" s="15">
        <v>0</v>
      </c>
      <c r="DJ566" s="15">
        <v>0</v>
      </c>
      <c r="DK566" s="15">
        <v>0</v>
      </c>
      <c r="DL566" s="15">
        <v>0</v>
      </c>
      <c r="DM566" s="20" t="s">
        <v>145</v>
      </c>
      <c r="DN566" s="15">
        <v>45</v>
      </c>
      <c r="DO566" s="15">
        <v>42</v>
      </c>
      <c r="DP566" s="15">
        <v>44</v>
      </c>
      <c r="DQ566" s="15">
        <f t="shared" si="374"/>
        <v>131</v>
      </c>
      <c r="DR566" s="20">
        <v>152.32</v>
      </c>
      <c r="DS566" s="20">
        <f t="shared" si="375"/>
        <v>19953.919999999998</v>
      </c>
      <c r="DT566" s="23" t="s">
        <v>2311</v>
      </c>
      <c r="DU566" s="15">
        <v>0</v>
      </c>
      <c r="DV566" s="20">
        <f>Table1[[#This Row],[Check 6 Per Student Savings]]*DU566</f>
        <v>0</v>
      </c>
      <c r="DW566" s="15">
        <v>0</v>
      </c>
      <c r="DX566" s="20">
        <f>Table1[[#This Row],[Check 6 Per Student Savings]]*DW566</f>
        <v>0</v>
      </c>
      <c r="DY566" s="15">
        <v>0</v>
      </c>
      <c r="DZ566" s="20">
        <f>Table1[[#This Row],[Check 6 Per Student Savings]]*DY566</f>
        <v>0</v>
      </c>
      <c r="EA566" s="15">
        <f t="shared" si="365"/>
        <v>0</v>
      </c>
      <c r="EB566" s="20">
        <f t="shared" si="366"/>
        <v>0</v>
      </c>
      <c r="EC566"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566"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566" s="30">
        <f>Table1[[#This Row],[Grand Total Savings]]/Table1[[#This Row],[Total Award]]</f>
        <v>0</v>
      </c>
    </row>
    <row r="567" spans="1:161" x14ac:dyDescent="0.25">
      <c r="A567" s="137">
        <v>631</v>
      </c>
      <c r="B567" s="137" t="s">
        <v>2387</v>
      </c>
      <c r="C567" s="137" t="s">
        <v>2310</v>
      </c>
      <c r="D567" s="137" t="s">
        <v>134</v>
      </c>
      <c r="E567" s="1" t="s">
        <v>243</v>
      </c>
      <c r="F567" s="9">
        <v>30000</v>
      </c>
      <c r="G567" s="9" t="s">
        <v>2311</v>
      </c>
      <c r="H567" s="1" t="s">
        <v>2319</v>
      </c>
      <c r="I567" s="1" t="s">
        <v>2320</v>
      </c>
      <c r="J567" s="1"/>
      <c r="K567" s="1" t="s">
        <v>1132</v>
      </c>
      <c r="L567" s="28"/>
      <c r="M567" s="13" t="s">
        <v>857</v>
      </c>
      <c r="N567" s="13" t="s">
        <v>857</v>
      </c>
      <c r="O567" s="13" t="s">
        <v>857</v>
      </c>
      <c r="P567" s="20">
        <v>34704</v>
      </c>
      <c r="Q567" s="15">
        <v>430</v>
      </c>
      <c r="R567" s="20">
        <v>80.706976744186051</v>
      </c>
      <c r="S567" s="15">
        <v>40</v>
      </c>
      <c r="T567" s="15">
        <v>234</v>
      </c>
      <c r="U567" s="15">
        <v>156</v>
      </c>
      <c r="V567" s="15" t="s">
        <v>2311</v>
      </c>
      <c r="W567" s="20"/>
      <c r="X567" s="20"/>
      <c r="Y567" s="20"/>
      <c r="Z567" s="20"/>
      <c r="AA567" s="15">
        <v>0</v>
      </c>
      <c r="AB567" s="15">
        <v>0</v>
      </c>
      <c r="AC567" s="15">
        <v>0</v>
      </c>
      <c r="AD567" s="15">
        <v>0</v>
      </c>
      <c r="AE567" s="15">
        <v>0</v>
      </c>
      <c r="AF567" s="15">
        <v>0</v>
      </c>
      <c r="AG567" s="15">
        <v>0</v>
      </c>
      <c r="AH567" s="15">
        <v>0</v>
      </c>
      <c r="AI567" s="15">
        <v>0</v>
      </c>
      <c r="AJ567" s="15">
        <v>0</v>
      </c>
      <c r="AK567" s="15">
        <v>0</v>
      </c>
      <c r="AL567" s="15">
        <v>0</v>
      </c>
      <c r="AM567" s="15">
        <v>0</v>
      </c>
      <c r="AN567" s="15">
        <v>0</v>
      </c>
      <c r="AO567" s="15">
        <v>0</v>
      </c>
      <c r="AP567" s="15">
        <v>0</v>
      </c>
      <c r="AQ567" s="15">
        <v>0</v>
      </c>
      <c r="AR567" s="15">
        <v>0</v>
      </c>
      <c r="AS567" s="15">
        <v>0</v>
      </c>
      <c r="AT567" s="15">
        <v>0</v>
      </c>
      <c r="AU567" s="15">
        <v>0</v>
      </c>
      <c r="AV567" s="15">
        <v>0</v>
      </c>
      <c r="AW567" s="15">
        <v>0</v>
      </c>
      <c r="AX567" s="15">
        <v>0</v>
      </c>
      <c r="AY567" s="15">
        <v>0</v>
      </c>
      <c r="AZ567" s="15">
        <v>0</v>
      </c>
      <c r="BA567" s="15">
        <v>0</v>
      </c>
      <c r="BB567" s="15">
        <v>0</v>
      </c>
      <c r="BC567" s="15">
        <v>0</v>
      </c>
      <c r="BD567" s="15">
        <v>0</v>
      </c>
      <c r="BE567" s="15">
        <v>0</v>
      </c>
      <c r="BF567" s="15">
        <v>0</v>
      </c>
      <c r="BG567" s="15">
        <v>0</v>
      </c>
      <c r="BH567" s="15">
        <v>0</v>
      </c>
      <c r="BI567" s="15">
        <v>0</v>
      </c>
      <c r="BJ567" s="15">
        <v>0</v>
      </c>
      <c r="BK567" s="15">
        <v>0</v>
      </c>
      <c r="BL567" s="15">
        <v>0</v>
      </c>
      <c r="BM567" s="15">
        <v>0</v>
      </c>
      <c r="BN567" s="15">
        <v>0</v>
      </c>
      <c r="BO567" s="15">
        <v>0</v>
      </c>
      <c r="BP567" s="15">
        <v>0</v>
      </c>
      <c r="BQ567" s="15">
        <v>0</v>
      </c>
      <c r="BR567" s="15">
        <v>0</v>
      </c>
      <c r="BS567" s="15">
        <v>0</v>
      </c>
      <c r="BT567" s="15">
        <v>0</v>
      </c>
      <c r="BU567" s="15">
        <v>0</v>
      </c>
      <c r="BV567" s="15">
        <v>0</v>
      </c>
      <c r="BW567" s="15">
        <v>0</v>
      </c>
      <c r="BX567" s="15">
        <v>0</v>
      </c>
      <c r="BY567" s="15">
        <v>0</v>
      </c>
      <c r="BZ567" s="15">
        <v>0</v>
      </c>
      <c r="CA567" s="15">
        <v>0</v>
      </c>
      <c r="CB567" s="15">
        <v>0</v>
      </c>
      <c r="CC567" s="15">
        <v>0</v>
      </c>
      <c r="CD567" s="15">
        <v>0</v>
      </c>
      <c r="CE567" s="15">
        <v>0</v>
      </c>
      <c r="CF567" s="15">
        <v>0</v>
      </c>
      <c r="CG567" s="15">
        <v>0</v>
      </c>
      <c r="CH567" s="15">
        <v>0</v>
      </c>
      <c r="CI567" s="15">
        <v>0</v>
      </c>
      <c r="CJ567" s="15">
        <v>0</v>
      </c>
      <c r="CK567" s="15">
        <v>0</v>
      </c>
      <c r="CL567" s="15">
        <v>0</v>
      </c>
      <c r="CM567" s="15">
        <v>0</v>
      </c>
      <c r="CN567" s="15">
        <v>0</v>
      </c>
      <c r="CO567" s="15">
        <v>0</v>
      </c>
      <c r="CP567" s="15">
        <v>0</v>
      </c>
      <c r="CQ567" s="15">
        <v>0</v>
      </c>
      <c r="CR567" s="15">
        <v>0</v>
      </c>
      <c r="CS567" s="15">
        <v>0</v>
      </c>
      <c r="CT567" s="15">
        <v>0</v>
      </c>
      <c r="CU567" s="15">
        <v>0</v>
      </c>
      <c r="CV567" s="15">
        <v>0</v>
      </c>
      <c r="CW567" s="15">
        <v>0</v>
      </c>
      <c r="CX567" s="15">
        <v>0</v>
      </c>
      <c r="CY567" s="15">
        <v>0</v>
      </c>
      <c r="CZ567" s="15">
        <v>0</v>
      </c>
      <c r="DA567" s="15">
        <v>0</v>
      </c>
      <c r="DB567" s="15">
        <v>0</v>
      </c>
      <c r="DC567" s="15">
        <v>0</v>
      </c>
      <c r="DD567" s="15">
        <v>0</v>
      </c>
      <c r="DE567" s="15">
        <v>0</v>
      </c>
      <c r="DF567" s="15">
        <v>0</v>
      </c>
      <c r="DG567" s="15">
        <v>0</v>
      </c>
      <c r="DH567" s="15">
        <v>0</v>
      </c>
      <c r="DI567" s="15">
        <v>0</v>
      </c>
      <c r="DJ567" s="15">
        <v>0</v>
      </c>
      <c r="DK567" s="15">
        <v>0</v>
      </c>
      <c r="DL567" s="15">
        <v>0</v>
      </c>
      <c r="DM567" s="20" t="s">
        <v>145</v>
      </c>
      <c r="DN567" s="15">
        <v>40</v>
      </c>
      <c r="DO567" s="15">
        <v>234</v>
      </c>
      <c r="DP567" s="15">
        <v>156</v>
      </c>
      <c r="DQ567" s="15">
        <f t="shared" si="374"/>
        <v>430</v>
      </c>
      <c r="DR567" s="20">
        <v>80.706976744186051</v>
      </c>
      <c r="DS567" s="20">
        <f t="shared" si="375"/>
        <v>34704</v>
      </c>
      <c r="DT567" s="23" t="s">
        <v>2311</v>
      </c>
      <c r="DU567" s="15">
        <v>0</v>
      </c>
      <c r="DV567" s="20">
        <f>Table1[[#This Row],[Check 6 Per Student Savings]]*DU567</f>
        <v>0</v>
      </c>
      <c r="DW567" s="15">
        <v>0</v>
      </c>
      <c r="DX567" s="20">
        <f>Table1[[#This Row],[Check 6 Per Student Savings]]*DW567</f>
        <v>0</v>
      </c>
      <c r="DY567" s="15">
        <v>0</v>
      </c>
      <c r="DZ567" s="20">
        <f>Table1[[#This Row],[Check 6 Per Student Savings]]*DY567</f>
        <v>0</v>
      </c>
      <c r="EA567" s="15">
        <f t="shared" si="365"/>
        <v>0</v>
      </c>
      <c r="EB567" s="20">
        <f t="shared" si="366"/>
        <v>0</v>
      </c>
      <c r="EC567"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567"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567" s="30">
        <f>Table1[[#This Row],[Grand Total Savings]]/Table1[[#This Row],[Total Award]]</f>
        <v>0</v>
      </c>
    </row>
    <row r="568" spans="1:161" x14ac:dyDescent="0.25">
      <c r="A568" s="137">
        <v>633</v>
      </c>
      <c r="B568" s="137" t="s">
        <v>2387</v>
      </c>
      <c r="C568" s="137" t="s">
        <v>2310</v>
      </c>
      <c r="D568" s="137" t="s">
        <v>134</v>
      </c>
      <c r="E568" s="1" t="s">
        <v>477</v>
      </c>
      <c r="F568" s="9">
        <v>30000</v>
      </c>
      <c r="G568" s="9" t="s">
        <v>2311</v>
      </c>
      <c r="H568" s="1" t="s">
        <v>2321</v>
      </c>
      <c r="I568" s="1" t="s">
        <v>2322</v>
      </c>
      <c r="J568" s="1"/>
      <c r="K568" s="1" t="s">
        <v>2051</v>
      </c>
      <c r="L568" s="28"/>
      <c r="M568" s="13" t="s">
        <v>857</v>
      </c>
      <c r="N568" s="13" t="s">
        <v>857</v>
      </c>
      <c r="O568" s="13" t="s">
        <v>857</v>
      </c>
      <c r="P568" s="20">
        <v>94608</v>
      </c>
      <c r="Q568" s="15">
        <v>900</v>
      </c>
      <c r="R568" s="20">
        <v>105.12</v>
      </c>
      <c r="S568" s="15">
        <v>60</v>
      </c>
      <c r="T568" s="15">
        <v>420</v>
      </c>
      <c r="U568" s="15">
        <v>420</v>
      </c>
      <c r="V568" s="15" t="s">
        <v>2311</v>
      </c>
      <c r="W568" s="20"/>
      <c r="X568" s="20"/>
      <c r="Y568" s="20"/>
      <c r="Z568" s="20"/>
      <c r="AA568" s="15">
        <v>0</v>
      </c>
      <c r="AB568" s="15">
        <v>0</v>
      </c>
      <c r="AC568" s="15">
        <v>0</v>
      </c>
      <c r="AD568" s="15">
        <v>0</v>
      </c>
      <c r="AE568" s="15">
        <v>0</v>
      </c>
      <c r="AF568" s="15">
        <v>0</v>
      </c>
      <c r="AG568" s="15">
        <v>0</v>
      </c>
      <c r="AH568" s="15">
        <v>0</v>
      </c>
      <c r="AI568" s="15">
        <v>0</v>
      </c>
      <c r="AJ568" s="15">
        <v>0</v>
      </c>
      <c r="AK568" s="15">
        <v>0</v>
      </c>
      <c r="AL568" s="15">
        <v>0</v>
      </c>
      <c r="AM568" s="15">
        <v>0</v>
      </c>
      <c r="AN568" s="15">
        <v>0</v>
      </c>
      <c r="AO568" s="15">
        <v>0</v>
      </c>
      <c r="AP568" s="15">
        <v>0</v>
      </c>
      <c r="AQ568" s="15">
        <v>0</v>
      </c>
      <c r="AR568" s="15">
        <v>0</v>
      </c>
      <c r="AS568" s="15">
        <v>0</v>
      </c>
      <c r="AT568" s="15">
        <v>0</v>
      </c>
      <c r="AU568" s="15">
        <v>0</v>
      </c>
      <c r="AV568" s="15">
        <v>0</v>
      </c>
      <c r="AW568" s="15">
        <v>0</v>
      </c>
      <c r="AX568" s="15">
        <v>0</v>
      </c>
      <c r="AY568" s="15">
        <v>0</v>
      </c>
      <c r="AZ568" s="15">
        <v>0</v>
      </c>
      <c r="BA568" s="15">
        <v>0</v>
      </c>
      <c r="BB568" s="15">
        <v>0</v>
      </c>
      <c r="BC568" s="15">
        <v>0</v>
      </c>
      <c r="BD568" s="15">
        <v>0</v>
      </c>
      <c r="BE568" s="15">
        <v>0</v>
      </c>
      <c r="BF568" s="15">
        <v>0</v>
      </c>
      <c r="BG568" s="15">
        <v>0</v>
      </c>
      <c r="BH568" s="15">
        <v>0</v>
      </c>
      <c r="BI568" s="15">
        <v>0</v>
      </c>
      <c r="BJ568" s="15">
        <v>0</v>
      </c>
      <c r="BK568" s="15">
        <v>0</v>
      </c>
      <c r="BL568" s="15">
        <v>0</v>
      </c>
      <c r="BM568" s="15">
        <v>0</v>
      </c>
      <c r="BN568" s="15">
        <v>0</v>
      </c>
      <c r="BO568" s="15">
        <v>0</v>
      </c>
      <c r="BP568" s="15">
        <v>0</v>
      </c>
      <c r="BQ568" s="15">
        <v>0</v>
      </c>
      <c r="BR568" s="15">
        <v>0</v>
      </c>
      <c r="BS568" s="15">
        <v>0</v>
      </c>
      <c r="BT568" s="15">
        <v>0</v>
      </c>
      <c r="BU568" s="15">
        <v>0</v>
      </c>
      <c r="BV568" s="15">
        <v>0</v>
      </c>
      <c r="BW568" s="15">
        <v>0</v>
      </c>
      <c r="BX568" s="15">
        <v>0</v>
      </c>
      <c r="BY568" s="15">
        <v>0</v>
      </c>
      <c r="BZ568" s="15">
        <v>0</v>
      </c>
      <c r="CA568" s="15">
        <v>0</v>
      </c>
      <c r="CB568" s="15">
        <v>0</v>
      </c>
      <c r="CC568" s="15">
        <v>0</v>
      </c>
      <c r="CD568" s="15">
        <v>0</v>
      </c>
      <c r="CE568" s="15">
        <v>0</v>
      </c>
      <c r="CF568" s="15">
        <v>0</v>
      </c>
      <c r="CG568" s="15">
        <v>0</v>
      </c>
      <c r="CH568" s="15">
        <v>0</v>
      </c>
      <c r="CI568" s="15">
        <v>0</v>
      </c>
      <c r="CJ568" s="15">
        <v>0</v>
      </c>
      <c r="CK568" s="15">
        <v>0</v>
      </c>
      <c r="CL568" s="15">
        <v>0</v>
      </c>
      <c r="CM568" s="15">
        <v>0</v>
      </c>
      <c r="CN568" s="15">
        <v>0</v>
      </c>
      <c r="CO568" s="15">
        <v>0</v>
      </c>
      <c r="CP568" s="15">
        <v>0</v>
      </c>
      <c r="CQ568" s="15">
        <v>0</v>
      </c>
      <c r="CR568" s="15">
        <v>0</v>
      </c>
      <c r="CS568" s="15">
        <v>0</v>
      </c>
      <c r="CT568" s="15">
        <v>0</v>
      </c>
      <c r="CU568" s="15">
        <v>0</v>
      </c>
      <c r="CV568" s="15">
        <v>0</v>
      </c>
      <c r="CW568" s="15">
        <v>0</v>
      </c>
      <c r="CX568" s="15">
        <v>0</v>
      </c>
      <c r="CY568" s="15">
        <v>0</v>
      </c>
      <c r="CZ568" s="15">
        <v>0</v>
      </c>
      <c r="DA568" s="15">
        <v>0</v>
      </c>
      <c r="DB568" s="15">
        <v>0</v>
      </c>
      <c r="DC568" s="15">
        <v>0</v>
      </c>
      <c r="DD568" s="15">
        <v>0</v>
      </c>
      <c r="DE568" s="15">
        <v>0</v>
      </c>
      <c r="DF568" s="15">
        <v>0</v>
      </c>
      <c r="DG568" s="15">
        <v>0</v>
      </c>
      <c r="DH568" s="15">
        <v>0</v>
      </c>
      <c r="DI568" s="15">
        <v>0</v>
      </c>
      <c r="DJ568" s="15">
        <v>0</v>
      </c>
      <c r="DK568" s="15">
        <v>0</v>
      </c>
      <c r="DL568" s="15">
        <v>0</v>
      </c>
      <c r="DM568" s="20" t="s">
        <v>145</v>
      </c>
      <c r="DN568" s="15">
        <v>60</v>
      </c>
      <c r="DO568" s="15">
        <v>420</v>
      </c>
      <c r="DP568" s="15">
        <v>420</v>
      </c>
      <c r="DQ568" s="15">
        <f t="shared" si="374"/>
        <v>900</v>
      </c>
      <c r="DR568" s="20">
        <v>105.12</v>
      </c>
      <c r="DS568" s="20">
        <f t="shared" si="375"/>
        <v>94608</v>
      </c>
      <c r="DT568" s="23" t="s">
        <v>2311</v>
      </c>
      <c r="DU568" s="15">
        <v>0</v>
      </c>
      <c r="DV568" s="20">
        <f>Table1[[#This Row],[Check 6 Per Student Savings]]*DU568</f>
        <v>0</v>
      </c>
      <c r="DW568" s="15">
        <v>0</v>
      </c>
      <c r="DX568" s="20">
        <f>Table1[[#This Row],[Check 6 Per Student Savings]]*DW568</f>
        <v>0</v>
      </c>
      <c r="DY568" s="15">
        <v>0</v>
      </c>
      <c r="DZ568" s="20">
        <f>Table1[[#This Row],[Check 6 Per Student Savings]]*DY568</f>
        <v>0</v>
      </c>
      <c r="EA568" s="15">
        <f t="shared" si="365"/>
        <v>0</v>
      </c>
      <c r="EB568" s="20">
        <f t="shared" si="366"/>
        <v>0</v>
      </c>
      <c r="EC568"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568"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568" s="30">
        <f>Table1[[#This Row],[Grand Total Savings]]/Table1[[#This Row],[Total Award]]</f>
        <v>0</v>
      </c>
    </row>
    <row r="569" spans="1:161" x14ac:dyDescent="0.25">
      <c r="A569" s="137">
        <v>634</v>
      </c>
      <c r="B569" s="137" t="s">
        <v>2387</v>
      </c>
      <c r="C569" s="137" t="s">
        <v>2310</v>
      </c>
      <c r="D569" s="137" t="s">
        <v>134</v>
      </c>
      <c r="E569" s="1" t="s">
        <v>477</v>
      </c>
      <c r="F569" s="9">
        <v>22251</v>
      </c>
      <c r="G569" s="9" t="s">
        <v>2311</v>
      </c>
      <c r="H569" s="1" t="s">
        <v>2323</v>
      </c>
      <c r="I569" s="1" t="s">
        <v>2324</v>
      </c>
      <c r="J569" s="1"/>
      <c r="K569" s="1" t="s">
        <v>2325</v>
      </c>
      <c r="L569" s="28"/>
      <c r="M569" s="13" t="s">
        <v>857</v>
      </c>
      <c r="N569" s="13" t="s">
        <v>857</v>
      </c>
      <c r="O569" s="13" t="s">
        <v>857</v>
      </c>
      <c r="P569" s="20">
        <v>69390.720000000001</v>
      </c>
      <c r="Q569" s="15">
        <v>288</v>
      </c>
      <c r="R569" s="20">
        <v>240.94</v>
      </c>
      <c r="S569" s="15">
        <v>48</v>
      </c>
      <c r="T569" s="15">
        <v>144</v>
      </c>
      <c r="U569" s="15">
        <v>96</v>
      </c>
      <c r="V569" s="15" t="s">
        <v>2311</v>
      </c>
      <c r="W569" s="20"/>
      <c r="X569" s="20"/>
      <c r="Y569" s="20"/>
      <c r="Z569" s="20"/>
      <c r="AA569" s="15">
        <v>0</v>
      </c>
      <c r="AB569" s="15">
        <v>0</v>
      </c>
      <c r="AC569" s="15">
        <v>0</v>
      </c>
      <c r="AD569" s="15">
        <v>0</v>
      </c>
      <c r="AE569" s="15">
        <v>0</v>
      </c>
      <c r="AF569" s="15">
        <v>0</v>
      </c>
      <c r="AG569" s="15">
        <v>0</v>
      </c>
      <c r="AH569" s="15">
        <v>0</v>
      </c>
      <c r="AI569" s="15">
        <v>0</v>
      </c>
      <c r="AJ569" s="15">
        <v>0</v>
      </c>
      <c r="AK569" s="15">
        <v>0</v>
      </c>
      <c r="AL569" s="15">
        <v>0</v>
      </c>
      <c r="AM569" s="15">
        <v>0</v>
      </c>
      <c r="AN569" s="15">
        <v>0</v>
      </c>
      <c r="AO569" s="15">
        <v>0</v>
      </c>
      <c r="AP569" s="15">
        <v>0</v>
      </c>
      <c r="AQ569" s="15">
        <v>0</v>
      </c>
      <c r="AR569" s="15">
        <v>0</v>
      </c>
      <c r="AS569" s="15">
        <v>0</v>
      </c>
      <c r="AT569" s="15">
        <v>0</v>
      </c>
      <c r="AU569" s="15">
        <v>0</v>
      </c>
      <c r="AV569" s="15">
        <v>0</v>
      </c>
      <c r="AW569" s="15">
        <v>0</v>
      </c>
      <c r="AX569" s="15">
        <v>0</v>
      </c>
      <c r="AY569" s="15">
        <v>0</v>
      </c>
      <c r="AZ569" s="15">
        <v>0</v>
      </c>
      <c r="BA569" s="15">
        <v>0</v>
      </c>
      <c r="BB569" s="15">
        <v>0</v>
      </c>
      <c r="BC569" s="15">
        <v>0</v>
      </c>
      <c r="BD569" s="15">
        <v>0</v>
      </c>
      <c r="BE569" s="15">
        <v>0</v>
      </c>
      <c r="BF569" s="15">
        <v>0</v>
      </c>
      <c r="BG569" s="15">
        <v>0</v>
      </c>
      <c r="BH569" s="15">
        <v>0</v>
      </c>
      <c r="BI569" s="15">
        <v>0</v>
      </c>
      <c r="BJ569" s="15">
        <v>0</v>
      </c>
      <c r="BK569" s="15">
        <v>0</v>
      </c>
      <c r="BL569" s="15">
        <v>0</v>
      </c>
      <c r="BM569" s="15">
        <v>0</v>
      </c>
      <c r="BN569" s="15">
        <v>0</v>
      </c>
      <c r="BO569" s="15">
        <v>0</v>
      </c>
      <c r="BP569" s="15">
        <v>0</v>
      </c>
      <c r="BQ569" s="15">
        <v>0</v>
      </c>
      <c r="BR569" s="15">
        <v>0</v>
      </c>
      <c r="BS569" s="15">
        <v>0</v>
      </c>
      <c r="BT569" s="15">
        <v>0</v>
      </c>
      <c r="BU569" s="15">
        <v>0</v>
      </c>
      <c r="BV569" s="15">
        <v>0</v>
      </c>
      <c r="BW569" s="15">
        <v>0</v>
      </c>
      <c r="BX569" s="15">
        <v>0</v>
      </c>
      <c r="BY569" s="15">
        <v>0</v>
      </c>
      <c r="BZ569" s="15">
        <v>0</v>
      </c>
      <c r="CA569" s="15">
        <v>0</v>
      </c>
      <c r="CB569" s="15">
        <v>0</v>
      </c>
      <c r="CC569" s="15">
        <v>0</v>
      </c>
      <c r="CD569" s="15">
        <v>0</v>
      </c>
      <c r="CE569" s="15">
        <v>0</v>
      </c>
      <c r="CF569" s="15">
        <v>0</v>
      </c>
      <c r="CG569" s="15">
        <v>0</v>
      </c>
      <c r="CH569" s="15">
        <v>0</v>
      </c>
      <c r="CI569" s="15">
        <v>0</v>
      </c>
      <c r="CJ569" s="15">
        <v>0</v>
      </c>
      <c r="CK569" s="15">
        <v>0</v>
      </c>
      <c r="CL569" s="15">
        <v>0</v>
      </c>
      <c r="CM569" s="15">
        <v>0</v>
      </c>
      <c r="CN569" s="15">
        <v>0</v>
      </c>
      <c r="CO569" s="15">
        <v>0</v>
      </c>
      <c r="CP569" s="15">
        <v>0</v>
      </c>
      <c r="CQ569" s="15">
        <v>0</v>
      </c>
      <c r="CR569" s="15">
        <v>0</v>
      </c>
      <c r="CS569" s="15">
        <v>0</v>
      </c>
      <c r="CT569" s="15">
        <v>0</v>
      </c>
      <c r="CU569" s="15">
        <v>0</v>
      </c>
      <c r="CV569" s="15">
        <v>0</v>
      </c>
      <c r="CW569" s="15">
        <v>0</v>
      </c>
      <c r="CX569" s="15">
        <v>0</v>
      </c>
      <c r="CY569" s="15">
        <v>0</v>
      </c>
      <c r="CZ569" s="15">
        <v>0</v>
      </c>
      <c r="DA569" s="15">
        <v>0</v>
      </c>
      <c r="DB569" s="15">
        <v>0</v>
      </c>
      <c r="DC569" s="15">
        <v>0</v>
      </c>
      <c r="DD569" s="15">
        <v>0</v>
      </c>
      <c r="DE569" s="15">
        <v>0</v>
      </c>
      <c r="DF569" s="15">
        <v>0</v>
      </c>
      <c r="DG569" s="15">
        <v>0</v>
      </c>
      <c r="DH569" s="15">
        <v>0</v>
      </c>
      <c r="DI569" s="15">
        <v>0</v>
      </c>
      <c r="DJ569" s="15">
        <v>0</v>
      </c>
      <c r="DK569" s="15">
        <v>0</v>
      </c>
      <c r="DL569" s="15">
        <v>0</v>
      </c>
      <c r="DM569" s="20" t="s">
        <v>145</v>
      </c>
      <c r="DN569" s="15">
        <v>48</v>
      </c>
      <c r="DO569" s="15">
        <v>144</v>
      </c>
      <c r="DP569" s="15">
        <v>96</v>
      </c>
      <c r="DQ569" s="15">
        <f t="shared" si="374"/>
        <v>288</v>
      </c>
      <c r="DR569" s="20">
        <v>240.94</v>
      </c>
      <c r="DS569" s="20">
        <f t="shared" si="375"/>
        <v>69390.720000000001</v>
      </c>
      <c r="DT569" s="23" t="s">
        <v>2311</v>
      </c>
      <c r="DU569" s="15">
        <v>0</v>
      </c>
      <c r="DV569" s="20">
        <f>Table1[[#This Row],[Check 6 Per Student Savings]]*DU569</f>
        <v>0</v>
      </c>
      <c r="DW569" s="15">
        <v>0</v>
      </c>
      <c r="DX569" s="20">
        <f>Table1[[#This Row],[Check 6 Per Student Savings]]*DW569</f>
        <v>0</v>
      </c>
      <c r="DY569" s="15">
        <v>0</v>
      </c>
      <c r="DZ569" s="20">
        <f>Table1[[#This Row],[Check 6 Per Student Savings]]*DY569</f>
        <v>0</v>
      </c>
      <c r="EA569" s="15">
        <f t="shared" si="365"/>
        <v>0</v>
      </c>
      <c r="EB569" s="20">
        <f t="shared" si="366"/>
        <v>0</v>
      </c>
      <c r="EC569"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569"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569" s="30">
        <f>Table1[[#This Row],[Grand Total Savings]]/Table1[[#This Row],[Total Award]]</f>
        <v>0</v>
      </c>
    </row>
    <row r="570" spans="1:161" x14ac:dyDescent="0.25">
      <c r="A570" s="137">
        <v>638</v>
      </c>
      <c r="B570" s="137" t="s">
        <v>2387</v>
      </c>
      <c r="C570" s="137" t="s">
        <v>2310</v>
      </c>
      <c r="D570" s="137" t="s">
        <v>134</v>
      </c>
      <c r="E570" s="1" t="s">
        <v>413</v>
      </c>
      <c r="F570" s="9">
        <v>29999.99</v>
      </c>
      <c r="G570" s="9" t="s">
        <v>2311</v>
      </c>
      <c r="H570" s="1" t="s">
        <v>2326</v>
      </c>
      <c r="I570" s="1" t="s">
        <v>2327</v>
      </c>
      <c r="J570" s="1"/>
      <c r="K570" s="1" t="s">
        <v>2328</v>
      </c>
      <c r="L570" s="28"/>
      <c r="M570" s="13" t="s">
        <v>857</v>
      </c>
      <c r="N570" s="13" t="s">
        <v>857</v>
      </c>
      <c r="O570" s="13" t="s">
        <v>857</v>
      </c>
      <c r="P570" s="20">
        <v>52652</v>
      </c>
      <c r="Q570" s="15">
        <v>524</v>
      </c>
      <c r="R570" s="20">
        <v>100.48091603053435</v>
      </c>
      <c r="S570" s="15">
        <v>96</v>
      </c>
      <c r="T570" s="15">
        <v>220</v>
      </c>
      <c r="U570" s="15">
        <v>208</v>
      </c>
      <c r="V570" s="15" t="s">
        <v>2311</v>
      </c>
      <c r="W570" s="20"/>
      <c r="X570" s="20"/>
      <c r="Y570" s="20"/>
      <c r="Z570" s="20"/>
      <c r="AA570" s="15">
        <v>0</v>
      </c>
      <c r="AB570" s="15">
        <v>0</v>
      </c>
      <c r="AC570" s="15">
        <v>0</v>
      </c>
      <c r="AD570" s="15">
        <v>0</v>
      </c>
      <c r="AE570" s="15">
        <v>0</v>
      </c>
      <c r="AF570" s="15">
        <v>0</v>
      </c>
      <c r="AG570" s="15">
        <v>0</v>
      </c>
      <c r="AH570" s="15">
        <v>0</v>
      </c>
      <c r="AI570" s="15">
        <v>0</v>
      </c>
      <c r="AJ570" s="15">
        <v>0</v>
      </c>
      <c r="AK570" s="15">
        <v>0</v>
      </c>
      <c r="AL570" s="15">
        <v>0</v>
      </c>
      <c r="AM570" s="15">
        <v>0</v>
      </c>
      <c r="AN570" s="15">
        <v>0</v>
      </c>
      <c r="AO570" s="15">
        <v>0</v>
      </c>
      <c r="AP570" s="15">
        <v>0</v>
      </c>
      <c r="AQ570" s="15">
        <v>0</v>
      </c>
      <c r="AR570" s="15">
        <v>0</v>
      </c>
      <c r="AS570" s="15">
        <v>0</v>
      </c>
      <c r="AT570" s="15">
        <v>0</v>
      </c>
      <c r="AU570" s="15">
        <v>0</v>
      </c>
      <c r="AV570" s="15">
        <v>0</v>
      </c>
      <c r="AW570" s="15">
        <v>0</v>
      </c>
      <c r="AX570" s="15">
        <v>0</v>
      </c>
      <c r="AY570" s="15">
        <v>0</v>
      </c>
      <c r="AZ570" s="15">
        <v>0</v>
      </c>
      <c r="BA570" s="15">
        <v>0</v>
      </c>
      <c r="BB570" s="15">
        <v>0</v>
      </c>
      <c r="BC570" s="15">
        <v>0</v>
      </c>
      <c r="BD570" s="15">
        <v>0</v>
      </c>
      <c r="BE570" s="15">
        <v>0</v>
      </c>
      <c r="BF570" s="15">
        <v>0</v>
      </c>
      <c r="BG570" s="15">
        <v>0</v>
      </c>
      <c r="BH570" s="15">
        <v>0</v>
      </c>
      <c r="BI570" s="15">
        <v>0</v>
      </c>
      <c r="BJ570" s="15">
        <v>0</v>
      </c>
      <c r="BK570" s="15">
        <v>0</v>
      </c>
      <c r="BL570" s="15">
        <v>0</v>
      </c>
      <c r="BM570" s="15">
        <v>0</v>
      </c>
      <c r="BN570" s="15">
        <v>0</v>
      </c>
      <c r="BO570" s="15">
        <v>0</v>
      </c>
      <c r="BP570" s="15">
        <v>0</v>
      </c>
      <c r="BQ570" s="15">
        <v>0</v>
      </c>
      <c r="BR570" s="15">
        <v>0</v>
      </c>
      <c r="BS570" s="15">
        <v>0</v>
      </c>
      <c r="BT570" s="15">
        <v>0</v>
      </c>
      <c r="BU570" s="15">
        <v>0</v>
      </c>
      <c r="BV570" s="15">
        <v>0</v>
      </c>
      <c r="BW570" s="15">
        <v>0</v>
      </c>
      <c r="BX570" s="15">
        <v>0</v>
      </c>
      <c r="BY570" s="15">
        <v>0</v>
      </c>
      <c r="BZ570" s="15">
        <v>0</v>
      </c>
      <c r="CA570" s="15">
        <v>0</v>
      </c>
      <c r="CB570" s="15">
        <v>0</v>
      </c>
      <c r="CC570" s="15">
        <v>0</v>
      </c>
      <c r="CD570" s="15">
        <v>0</v>
      </c>
      <c r="CE570" s="15">
        <v>0</v>
      </c>
      <c r="CF570" s="15">
        <v>0</v>
      </c>
      <c r="CG570" s="15">
        <v>0</v>
      </c>
      <c r="CH570" s="15">
        <v>0</v>
      </c>
      <c r="CI570" s="15">
        <v>0</v>
      </c>
      <c r="CJ570" s="15">
        <v>0</v>
      </c>
      <c r="CK570" s="15">
        <v>0</v>
      </c>
      <c r="CL570" s="15">
        <v>0</v>
      </c>
      <c r="CM570" s="15">
        <v>0</v>
      </c>
      <c r="CN570" s="15">
        <v>0</v>
      </c>
      <c r="CO570" s="15">
        <v>0</v>
      </c>
      <c r="CP570" s="15">
        <v>0</v>
      </c>
      <c r="CQ570" s="15">
        <v>0</v>
      </c>
      <c r="CR570" s="15">
        <v>0</v>
      </c>
      <c r="CS570" s="15">
        <v>0</v>
      </c>
      <c r="CT570" s="15">
        <v>0</v>
      </c>
      <c r="CU570" s="15">
        <v>0</v>
      </c>
      <c r="CV570" s="15">
        <v>0</v>
      </c>
      <c r="CW570" s="15">
        <v>0</v>
      </c>
      <c r="CX570" s="15">
        <v>0</v>
      </c>
      <c r="CY570" s="15">
        <v>0</v>
      </c>
      <c r="CZ570" s="15">
        <v>0</v>
      </c>
      <c r="DA570" s="15">
        <v>0</v>
      </c>
      <c r="DB570" s="15">
        <v>0</v>
      </c>
      <c r="DC570" s="15">
        <v>0</v>
      </c>
      <c r="DD570" s="15">
        <v>0</v>
      </c>
      <c r="DE570" s="15">
        <v>0</v>
      </c>
      <c r="DF570" s="15">
        <v>0</v>
      </c>
      <c r="DG570" s="15">
        <v>0</v>
      </c>
      <c r="DH570" s="15">
        <v>0</v>
      </c>
      <c r="DI570" s="15">
        <v>0</v>
      </c>
      <c r="DJ570" s="15">
        <v>0</v>
      </c>
      <c r="DK570" s="15">
        <v>0</v>
      </c>
      <c r="DL570" s="15">
        <v>0</v>
      </c>
      <c r="DM570" s="20" t="s">
        <v>145</v>
      </c>
      <c r="DN570" s="15">
        <v>96</v>
      </c>
      <c r="DO570" s="15">
        <v>220</v>
      </c>
      <c r="DP570" s="15">
        <v>208</v>
      </c>
      <c r="DQ570" s="15">
        <f t="shared" si="374"/>
        <v>524</v>
      </c>
      <c r="DR570" s="20">
        <v>100.48091603053435</v>
      </c>
      <c r="DS570" s="20">
        <f t="shared" si="375"/>
        <v>52652</v>
      </c>
      <c r="DT570" s="23" t="s">
        <v>2311</v>
      </c>
      <c r="DU570" s="15">
        <v>0</v>
      </c>
      <c r="DV570" s="20">
        <f>Table1[[#This Row],[Check 6 Per Student Savings]]*DU570</f>
        <v>0</v>
      </c>
      <c r="DW570" s="15">
        <v>0</v>
      </c>
      <c r="DX570" s="20">
        <f>Table1[[#This Row],[Check 6 Per Student Savings]]*DW570</f>
        <v>0</v>
      </c>
      <c r="DY570" s="15">
        <v>0</v>
      </c>
      <c r="DZ570" s="20">
        <f>Table1[[#This Row],[Check 6 Per Student Savings]]*DY570</f>
        <v>0</v>
      </c>
      <c r="EA570" s="15">
        <f t="shared" si="365"/>
        <v>0</v>
      </c>
      <c r="EB570" s="20">
        <f t="shared" si="366"/>
        <v>0</v>
      </c>
      <c r="EC570"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570"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570" s="30">
        <f>Table1[[#This Row],[Grand Total Savings]]/Table1[[#This Row],[Total Award]]</f>
        <v>0</v>
      </c>
    </row>
    <row r="571" spans="1:161" x14ac:dyDescent="0.25">
      <c r="A571" s="137">
        <v>639</v>
      </c>
      <c r="B571" s="137" t="s">
        <v>2387</v>
      </c>
      <c r="C571" s="137" t="s">
        <v>2310</v>
      </c>
      <c r="D571" s="137" t="s">
        <v>134</v>
      </c>
      <c r="E571" s="1" t="s">
        <v>147</v>
      </c>
      <c r="F571" s="9">
        <v>30000</v>
      </c>
      <c r="G571" s="9" t="s">
        <v>2311</v>
      </c>
      <c r="H571" s="1" t="s">
        <v>2329</v>
      </c>
      <c r="I571" s="1" t="s">
        <v>469</v>
      </c>
      <c r="J571" s="1"/>
      <c r="K571" s="1" t="s">
        <v>2330</v>
      </c>
      <c r="L571" s="28"/>
      <c r="M571" s="13" t="s">
        <v>857</v>
      </c>
      <c r="N571" s="13" t="s">
        <v>857</v>
      </c>
      <c r="O571" s="13" t="s">
        <v>857</v>
      </c>
      <c r="P571" s="20">
        <v>58710.400000000001</v>
      </c>
      <c r="Q571" s="15">
        <v>320</v>
      </c>
      <c r="R571" s="20">
        <v>183.47</v>
      </c>
      <c r="S571" s="15">
        <v>80</v>
      </c>
      <c r="T571" s="15">
        <v>120</v>
      </c>
      <c r="U571" s="15">
        <v>120</v>
      </c>
      <c r="V571" s="15" t="s">
        <v>2311</v>
      </c>
      <c r="W571" s="20"/>
      <c r="X571" s="20"/>
      <c r="Y571" s="20"/>
      <c r="Z571" s="20"/>
      <c r="AA571" s="15">
        <v>0</v>
      </c>
      <c r="AB571" s="15">
        <v>0</v>
      </c>
      <c r="AC571" s="15">
        <v>0</v>
      </c>
      <c r="AD571" s="15">
        <v>0</v>
      </c>
      <c r="AE571" s="15">
        <v>0</v>
      </c>
      <c r="AF571" s="15">
        <v>0</v>
      </c>
      <c r="AG571" s="15">
        <v>0</v>
      </c>
      <c r="AH571" s="15">
        <v>0</v>
      </c>
      <c r="AI571" s="15">
        <v>0</v>
      </c>
      <c r="AJ571" s="15">
        <v>0</v>
      </c>
      <c r="AK571" s="15">
        <v>0</v>
      </c>
      <c r="AL571" s="15">
        <v>0</v>
      </c>
      <c r="AM571" s="15">
        <v>0</v>
      </c>
      <c r="AN571" s="15">
        <v>0</v>
      </c>
      <c r="AO571" s="15">
        <v>0</v>
      </c>
      <c r="AP571" s="15">
        <v>0</v>
      </c>
      <c r="AQ571" s="15">
        <v>0</v>
      </c>
      <c r="AR571" s="15">
        <v>0</v>
      </c>
      <c r="AS571" s="15">
        <v>0</v>
      </c>
      <c r="AT571" s="15">
        <v>0</v>
      </c>
      <c r="AU571" s="15">
        <v>0</v>
      </c>
      <c r="AV571" s="15">
        <v>0</v>
      </c>
      <c r="AW571" s="15">
        <v>0</v>
      </c>
      <c r="AX571" s="15">
        <v>0</v>
      </c>
      <c r="AY571" s="15">
        <v>0</v>
      </c>
      <c r="AZ571" s="15">
        <v>0</v>
      </c>
      <c r="BA571" s="15">
        <v>0</v>
      </c>
      <c r="BB571" s="15">
        <v>0</v>
      </c>
      <c r="BC571" s="15">
        <v>0</v>
      </c>
      <c r="BD571" s="15">
        <v>0</v>
      </c>
      <c r="BE571" s="15">
        <v>0</v>
      </c>
      <c r="BF571" s="15">
        <v>0</v>
      </c>
      <c r="BG571" s="15">
        <v>0</v>
      </c>
      <c r="BH571" s="15">
        <v>0</v>
      </c>
      <c r="BI571" s="15">
        <v>0</v>
      </c>
      <c r="BJ571" s="15">
        <v>0</v>
      </c>
      <c r="BK571" s="15">
        <v>0</v>
      </c>
      <c r="BL571" s="15">
        <v>0</v>
      </c>
      <c r="BM571" s="15">
        <v>0</v>
      </c>
      <c r="BN571" s="15">
        <v>0</v>
      </c>
      <c r="BO571" s="15">
        <v>0</v>
      </c>
      <c r="BP571" s="15">
        <v>0</v>
      </c>
      <c r="BQ571" s="15">
        <v>0</v>
      </c>
      <c r="BR571" s="15">
        <v>0</v>
      </c>
      <c r="BS571" s="15">
        <v>0</v>
      </c>
      <c r="BT571" s="15">
        <v>0</v>
      </c>
      <c r="BU571" s="15">
        <v>0</v>
      </c>
      <c r="BV571" s="15">
        <v>0</v>
      </c>
      <c r="BW571" s="15">
        <v>0</v>
      </c>
      <c r="BX571" s="15">
        <v>0</v>
      </c>
      <c r="BY571" s="15">
        <v>0</v>
      </c>
      <c r="BZ571" s="15">
        <v>0</v>
      </c>
      <c r="CA571" s="15">
        <v>0</v>
      </c>
      <c r="CB571" s="15">
        <v>0</v>
      </c>
      <c r="CC571" s="15">
        <v>0</v>
      </c>
      <c r="CD571" s="15">
        <v>0</v>
      </c>
      <c r="CE571" s="15">
        <v>0</v>
      </c>
      <c r="CF571" s="15">
        <v>0</v>
      </c>
      <c r="CG571" s="15">
        <v>0</v>
      </c>
      <c r="CH571" s="15">
        <v>0</v>
      </c>
      <c r="CI571" s="15">
        <v>0</v>
      </c>
      <c r="CJ571" s="15">
        <v>0</v>
      </c>
      <c r="CK571" s="15">
        <v>0</v>
      </c>
      <c r="CL571" s="15">
        <v>0</v>
      </c>
      <c r="CM571" s="15">
        <v>0</v>
      </c>
      <c r="CN571" s="15">
        <v>0</v>
      </c>
      <c r="CO571" s="15">
        <v>0</v>
      </c>
      <c r="CP571" s="15">
        <v>0</v>
      </c>
      <c r="CQ571" s="15">
        <v>0</v>
      </c>
      <c r="CR571" s="15">
        <v>0</v>
      </c>
      <c r="CS571" s="15">
        <v>0</v>
      </c>
      <c r="CT571" s="15">
        <v>0</v>
      </c>
      <c r="CU571" s="15">
        <v>0</v>
      </c>
      <c r="CV571" s="15">
        <v>0</v>
      </c>
      <c r="CW571" s="15">
        <v>0</v>
      </c>
      <c r="CX571" s="15">
        <v>0</v>
      </c>
      <c r="CY571" s="15">
        <v>0</v>
      </c>
      <c r="CZ571" s="15">
        <v>0</v>
      </c>
      <c r="DA571" s="15">
        <v>0</v>
      </c>
      <c r="DB571" s="15">
        <v>0</v>
      </c>
      <c r="DC571" s="15">
        <v>0</v>
      </c>
      <c r="DD571" s="15">
        <v>0</v>
      </c>
      <c r="DE571" s="15">
        <v>0</v>
      </c>
      <c r="DF571" s="15">
        <v>0</v>
      </c>
      <c r="DG571" s="15">
        <v>0</v>
      </c>
      <c r="DH571" s="15">
        <v>0</v>
      </c>
      <c r="DI571" s="15">
        <v>0</v>
      </c>
      <c r="DJ571" s="15">
        <v>0</v>
      </c>
      <c r="DK571" s="15">
        <v>0</v>
      </c>
      <c r="DL571" s="15">
        <v>0</v>
      </c>
      <c r="DM571" s="20" t="s">
        <v>145</v>
      </c>
      <c r="DN571" s="15">
        <v>80</v>
      </c>
      <c r="DO571" s="15">
        <v>120</v>
      </c>
      <c r="DP571" s="15">
        <v>120</v>
      </c>
      <c r="DQ571" s="15">
        <f t="shared" si="374"/>
        <v>320</v>
      </c>
      <c r="DR571" s="20">
        <v>183.47</v>
      </c>
      <c r="DS571" s="20">
        <f t="shared" si="375"/>
        <v>58710.400000000001</v>
      </c>
      <c r="DT571" s="23" t="s">
        <v>2311</v>
      </c>
      <c r="DU571" s="15">
        <v>0</v>
      </c>
      <c r="DV571" s="20">
        <f>Table1[[#This Row],[Check 6 Per Student Savings]]*DU571</f>
        <v>0</v>
      </c>
      <c r="DW571" s="15">
        <v>0</v>
      </c>
      <c r="DX571" s="20">
        <f>Table1[[#This Row],[Check 6 Per Student Savings]]*DW571</f>
        <v>0</v>
      </c>
      <c r="DY571" s="15">
        <v>0</v>
      </c>
      <c r="DZ571" s="20">
        <f>Table1[[#This Row],[Check 6 Per Student Savings]]*DY571</f>
        <v>0</v>
      </c>
      <c r="EA571" s="15">
        <f t="shared" si="365"/>
        <v>0</v>
      </c>
      <c r="EB571" s="20">
        <f t="shared" si="366"/>
        <v>0</v>
      </c>
      <c r="EC571"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571"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571" s="30">
        <f>Table1[[#This Row],[Grand Total Savings]]/Table1[[#This Row],[Total Award]]</f>
        <v>0</v>
      </c>
    </row>
    <row r="572" spans="1:161" x14ac:dyDescent="0.25">
      <c r="A572" s="137">
        <v>640</v>
      </c>
      <c r="B572" s="137" t="s">
        <v>2387</v>
      </c>
      <c r="C572" s="137" t="s">
        <v>2310</v>
      </c>
      <c r="D572" s="137" t="s">
        <v>134</v>
      </c>
      <c r="E572" s="1" t="s">
        <v>219</v>
      </c>
      <c r="F572" s="9">
        <v>16227.23</v>
      </c>
      <c r="G572" s="9" t="s">
        <v>2311</v>
      </c>
      <c r="H572" s="1" t="s">
        <v>2331</v>
      </c>
      <c r="I572" s="1" t="s">
        <v>2332</v>
      </c>
      <c r="J572" s="1"/>
      <c r="K572" s="1" t="s">
        <v>2333</v>
      </c>
      <c r="L572" s="28"/>
      <c r="M572" s="13" t="s">
        <v>857</v>
      </c>
      <c r="N572" s="13" t="s">
        <v>857</v>
      </c>
      <c r="O572" s="13" t="s">
        <v>857</v>
      </c>
      <c r="P572" s="20">
        <v>14340.64</v>
      </c>
      <c r="Q572" s="15">
        <v>74</v>
      </c>
      <c r="R572" s="20">
        <v>193.79243243243243</v>
      </c>
      <c r="S572" s="15">
        <v>0</v>
      </c>
      <c r="T572" s="15">
        <v>49</v>
      </c>
      <c r="U572" s="15">
        <v>25</v>
      </c>
      <c r="V572" s="15" t="s">
        <v>2311</v>
      </c>
      <c r="W572" s="20"/>
      <c r="X572" s="20"/>
      <c r="Y572" s="20"/>
      <c r="Z572" s="20"/>
      <c r="AA572" s="15">
        <v>0</v>
      </c>
      <c r="AB572" s="15">
        <v>0</v>
      </c>
      <c r="AC572" s="15">
        <v>0</v>
      </c>
      <c r="AD572" s="15">
        <v>0</v>
      </c>
      <c r="AE572" s="15">
        <v>0</v>
      </c>
      <c r="AF572" s="15">
        <v>0</v>
      </c>
      <c r="AG572" s="15">
        <v>0</v>
      </c>
      <c r="AH572" s="15">
        <v>0</v>
      </c>
      <c r="AI572" s="15">
        <v>0</v>
      </c>
      <c r="AJ572" s="15">
        <v>0</v>
      </c>
      <c r="AK572" s="15">
        <v>0</v>
      </c>
      <c r="AL572" s="15">
        <v>0</v>
      </c>
      <c r="AM572" s="15">
        <v>0</v>
      </c>
      <c r="AN572" s="15">
        <v>0</v>
      </c>
      <c r="AO572" s="15">
        <v>0</v>
      </c>
      <c r="AP572" s="15">
        <v>0</v>
      </c>
      <c r="AQ572" s="15">
        <v>0</v>
      </c>
      <c r="AR572" s="15">
        <v>0</v>
      </c>
      <c r="AS572" s="15">
        <v>0</v>
      </c>
      <c r="AT572" s="15">
        <v>0</v>
      </c>
      <c r="AU572" s="15">
        <v>0</v>
      </c>
      <c r="AV572" s="15">
        <v>0</v>
      </c>
      <c r="AW572" s="15">
        <v>0</v>
      </c>
      <c r="AX572" s="15">
        <v>0</v>
      </c>
      <c r="AY572" s="15">
        <v>0</v>
      </c>
      <c r="AZ572" s="15">
        <v>0</v>
      </c>
      <c r="BA572" s="15">
        <v>0</v>
      </c>
      <c r="BB572" s="15">
        <v>0</v>
      </c>
      <c r="BC572" s="15">
        <v>0</v>
      </c>
      <c r="BD572" s="15">
        <v>0</v>
      </c>
      <c r="BE572" s="15">
        <v>0</v>
      </c>
      <c r="BF572" s="15">
        <v>0</v>
      </c>
      <c r="BG572" s="15">
        <v>0</v>
      </c>
      <c r="BH572" s="15">
        <v>0</v>
      </c>
      <c r="BI572" s="15">
        <v>0</v>
      </c>
      <c r="BJ572" s="15">
        <v>0</v>
      </c>
      <c r="BK572" s="15">
        <v>0</v>
      </c>
      <c r="BL572" s="15">
        <v>0</v>
      </c>
      <c r="BM572" s="15">
        <v>0</v>
      </c>
      <c r="BN572" s="15">
        <v>0</v>
      </c>
      <c r="BO572" s="15">
        <v>0</v>
      </c>
      <c r="BP572" s="15">
        <v>0</v>
      </c>
      <c r="BQ572" s="15">
        <v>0</v>
      </c>
      <c r="BR572" s="15">
        <v>0</v>
      </c>
      <c r="BS572" s="15">
        <v>0</v>
      </c>
      <c r="BT572" s="15">
        <v>0</v>
      </c>
      <c r="BU572" s="15">
        <v>0</v>
      </c>
      <c r="BV572" s="15">
        <v>0</v>
      </c>
      <c r="BW572" s="15">
        <v>0</v>
      </c>
      <c r="BX572" s="15">
        <v>0</v>
      </c>
      <c r="BY572" s="15">
        <v>0</v>
      </c>
      <c r="BZ572" s="15">
        <v>0</v>
      </c>
      <c r="CA572" s="15">
        <v>0</v>
      </c>
      <c r="CB572" s="15">
        <v>0</v>
      </c>
      <c r="CC572" s="15">
        <v>0</v>
      </c>
      <c r="CD572" s="15">
        <v>0</v>
      </c>
      <c r="CE572" s="15">
        <v>0</v>
      </c>
      <c r="CF572" s="15">
        <v>0</v>
      </c>
      <c r="CG572" s="15">
        <v>0</v>
      </c>
      <c r="CH572" s="15">
        <v>0</v>
      </c>
      <c r="CI572" s="15">
        <v>0</v>
      </c>
      <c r="CJ572" s="15">
        <v>0</v>
      </c>
      <c r="CK572" s="15">
        <v>0</v>
      </c>
      <c r="CL572" s="15">
        <v>0</v>
      </c>
      <c r="CM572" s="15">
        <v>0</v>
      </c>
      <c r="CN572" s="15">
        <v>0</v>
      </c>
      <c r="CO572" s="15">
        <v>0</v>
      </c>
      <c r="CP572" s="15">
        <v>0</v>
      </c>
      <c r="CQ572" s="15">
        <v>0</v>
      </c>
      <c r="CR572" s="15">
        <v>0</v>
      </c>
      <c r="CS572" s="15">
        <v>0</v>
      </c>
      <c r="CT572" s="15">
        <v>0</v>
      </c>
      <c r="CU572" s="15">
        <v>0</v>
      </c>
      <c r="CV572" s="15">
        <v>0</v>
      </c>
      <c r="CW572" s="15">
        <v>0</v>
      </c>
      <c r="CX572" s="15">
        <v>0</v>
      </c>
      <c r="CY572" s="15">
        <v>0</v>
      </c>
      <c r="CZ572" s="15">
        <v>0</v>
      </c>
      <c r="DA572" s="15">
        <v>0</v>
      </c>
      <c r="DB572" s="15">
        <v>0</v>
      </c>
      <c r="DC572" s="15">
        <v>0</v>
      </c>
      <c r="DD572" s="15">
        <v>0</v>
      </c>
      <c r="DE572" s="15">
        <v>0</v>
      </c>
      <c r="DF572" s="15">
        <v>0</v>
      </c>
      <c r="DG572" s="15">
        <v>0</v>
      </c>
      <c r="DH572" s="15">
        <v>0</v>
      </c>
      <c r="DI572" s="15">
        <v>0</v>
      </c>
      <c r="DJ572" s="15">
        <v>0</v>
      </c>
      <c r="DK572" s="15">
        <v>0</v>
      </c>
      <c r="DL572" s="15">
        <v>0</v>
      </c>
      <c r="DM572" s="20" t="s">
        <v>145</v>
      </c>
      <c r="DN572" s="15">
        <v>0</v>
      </c>
      <c r="DO572" s="15">
        <v>49</v>
      </c>
      <c r="DP572" s="15">
        <v>25</v>
      </c>
      <c r="DQ572" s="15">
        <f t="shared" si="374"/>
        <v>74</v>
      </c>
      <c r="DR572" s="20">
        <v>193.79243243243243</v>
      </c>
      <c r="DS572" s="20">
        <f t="shared" si="375"/>
        <v>14340.64</v>
      </c>
      <c r="DT572" s="23" t="s">
        <v>2311</v>
      </c>
      <c r="DU572" s="15">
        <v>0</v>
      </c>
      <c r="DV572" s="20">
        <f>Table1[[#This Row],[Check 6 Per Student Savings]]*DU572</f>
        <v>0</v>
      </c>
      <c r="DW572" s="15">
        <v>0</v>
      </c>
      <c r="DX572" s="20">
        <f>Table1[[#This Row],[Check 6 Per Student Savings]]*DW572</f>
        <v>0</v>
      </c>
      <c r="DY572" s="15">
        <v>0</v>
      </c>
      <c r="DZ572" s="20">
        <f>Table1[[#This Row],[Check 6 Per Student Savings]]*DY572</f>
        <v>0</v>
      </c>
      <c r="EA572" s="15">
        <f t="shared" si="365"/>
        <v>0</v>
      </c>
      <c r="EB572" s="20">
        <f t="shared" si="366"/>
        <v>0</v>
      </c>
      <c r="EC572"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572"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572" s="30">
        <f>Table1[[#This Row],[Grand Total Savings]]/Table1[[#This Row],[Total Award]]</f>
        <v>0</v>
      </c>
    </row>
    <row r="573" spans="1:161" x14ac:dyDescent="0.25">
      <c r="A573" s="137">
        <v>641</v>
      </c>
      <c r="B573" s="137" t="s">
        <v>2387</v>
      </c>
      <c r="C573" s="137" t="s">
        <v>2310</v>
      </c>
      <c r="D573" s="137" t="s">
        <v>134</v>
      </c>
      <c r="E573" s="1" t="s">
        <v>226</v>
      </c>
      <c r="F573" s="9">
        <v>23706</v>
      </c>
      <c r="G573" s="9" t="s">
        <v>2311</v>
      </c>
      <c r="H573" s="1" t="s">
        <v>2334</v>
      </c>
      <c r="I573" s="1" t="s">
        <v>2335</v>
      </c>
      <c r="J573" s="1"/>
      <c r="K573" s="1" t="s">
        <v>2336</v>
      </c>
      <c r="L573" s="28"/>
      <c r="M573" s="13" t="s">
        <v>857</v>
      </c>
      <c r="N573" s="13" t="s">
        <v>857</v>
      </c>
      <c r="O573" s="13" t="s">
        <v>857</v>
      </c>
      <c r="P573" s="20">
        <v>122295</v>
      </c>
      <c r="Q573" s="15">
        <v>3945</v>
      </c>
      <c r="R573" s="20">
        <v>31</v>
      </c>
      <c r="S573" s="15">
        <v>455</v>
      </c>
      <c r="T573" s="15">
        <v>1840</v>
      </c>
      <c r="U573" s="15">
        <v>1650</v>
      </c>
      <c r="V573" s="15" t="s">
        <v>2311</v>
      </c>
      <c r="W573" s="20"/>
      <c r="X573" s="20"/>
      <c r="Y573" s="20"/>
      <c r="Z573" s="20"/>
      <c r="AA573" s="15">
        <v>0</v>
      </c>
      <c r="AB573" s="15">
        <v>0</v>
      </c>
      <c r="AC573" s="15">
        <v>0</v>
      </c>
      <c r="AD573" s="15">
        <v>0</v>
      </c>
      <c r="AE573" s="15">
        <v>0</v>
      </c>
      <c r="AF573" s="15">
        <v>0</v>
      </c>
      <c r="AG573" s="15">
        <v>0</v>
      </c>
      <c r="AH573" s="15">
        <v>0</v>
      </c>
      <c r="AI573" s="15">
        <v>0</v>
      </c>
      <c r="AJ573" s="15">
        <v>0</v>
      </c>
      <c r="AK573" s="15">
        <v>0</v>
      </c>
      <c r="AL573" s="15">
        <v>0</v>
      </c>
      <c r="AM573" s="15">
        <v>0</v>
      </c>
      <c r="AN573" s="15">
        <v>0</v>
      </c>
      <c r="AO573" s="15">
        <v>0</v>
      </c>
      <c r="AP573" s="15">
        <v>0</v>
      </c>
      <c r="AQ573" s="15">
        <v>0</v>
      </c>
      <c r="AR573" s="15">
        <v>0</v>
      </c>
      <c r="AS573" s="15">
        <v>0</v>
      </c>
      <c r="AT573" s="15">
        <v>0</v>
      </c>
      <c r="AU573" s="15">
        <v>0</v>
      </c>
      <c r="AV573" s="15">
        <v>0</v>
      </c>
      <c r="AW573" s="15">
        <v>0</v>
      </c>
      <c r="AX573" s="15">
        <v>0</v>
      </c>
      <c r="AY573" s="15">
        <v>0</v>
      </c>
      <c r="AZ573" s="15">
        <v>0</v>
      </c>
      <c r="BA573" s="15">
        <v>0</v>
      </c>
      <c r="BB573" s="15">
        <v>0</v>
      </c>
      <c r="BC573" s="15">
        <v>0</v>
      </c>
      <c r="BD573" s="15">
        <v>0</v>
      </c>
      <c r="BE573" s="15">
        <v>0</v>
      </c>
      <c r="BF573" s="15">
        <v>0</v>
      </c>
      <c r="BG573" s="15">
        <v>0</v>
      </c>
      <c r="BH573" s="15">
        <v>0</v>
      </c>
      <c r="BI573" s="15">
        <v>0</v>
      </c>
      <c r="BJ573" s="15">
        <v>0</v>
      </c>
      <c r="BK573" s="15">
        <v>0</v>
      </c>
      <c r="BL573" s="15">
        <v>0</v>
      </c>
      <c r="BM573" s="15">
        <v>0</v>
      </c>
      <c r="BN573" s="15">
        <v>0</v>
      </c>
      <c r="BO573" s="15">
        <v>0</v>
      </c>
      <c r="BP573" s="15">
        <v>0</v>
      </c>
      <c r="BQ573" s="15">
        <v>0</v>
      </c>
      <c r="BR573" s="15">
        <v>0</v>
      </c>
      <c r="BS573" s="15">
        <v>0</v>
      </c>
      <c r="BT573" s="15">
        <v>0</v>
      </c>
      <c r="BU573" s="15">
        <v>0</v>
      </c>
      <c r="BV573" s="15">
        <v>0</v>
      </c>
      <c r="BW573" s="15">
        <v>0</v>
      </c>
      <c r="BX573" s="15">
        <v>0</v>
      </c>
      <c r="BY573" s="15">
        <v>0</v>
      </c>
      <c r="BZ573" s="15">
        <v>0</v>
      </c>
      <c r="CA573" s="15">
        <v>0</v>
      </c>
      <c r="CB573" s="15">
        <v>0</v>
      </c>
      <c r="CC573" s="15">
        <v>0</v>
      </c>
      <c r="CD573" s="15">
        <v>0</v>
      </c>
      <c r="CE573" s="15">
        <v>0</v>
      </c>
      <c r="CF573" s="15">
        <v>0</v>
      </c>
      <c r="CG573" s="15">
        <v>0</v>
      </c>
      <c r="CH573" s="15">
        <v>0</v>
      </c>
      <c r="CI573" s="15">
        <v>0</v>
      </c>
      <c r="CJ573" s="15">
        <v>0</v>
      </c>
      <c r="CK573" s="15">
        <v>0</v>
      </c>
      <c r="CL573" s="15">
        <v>0</v>
      </c>
      <c r="CM573" s="15">
        <v>0</v>
      </c>
      <c r="CN573" s="15">
        <v>0</v>
      </c>
      <c r="CO573" s="15">
        <v>0</v>
      </c>
      <c r="CP573" s="15">
        <v>0</v>
      </c>
      <c r="CQ573" s="15">
        <v>0</v>
      </c>
      <c r="CR573" s="15">
        <v>0</v>
      </c>
      <c r="CS573" s="15">
        <v>0</v>
      </c>
      <c r="CT573" s="15">
        <v>0</v>
      </c>
      <c r="CU573" s="15">
        <v>0</v>
      </c>
      <c r="CV573" s="15">
        <v>0</v>
      </c>
      <c r="CW573" s="15">
        <v>0</v>
      </c>
      <c r="CX573" s="15">
        <v>0</v>
      </c>
      <c r="CY573" s="15">
        <v>0</v>
      </c>
      <c r="CZ573" s="15">
        <v>0</v>
      </c>
      <c r="DA573" s="15">
        <v>0</v>
      </c>
      <c r="DB573" s="15">
        <v>0</v>
      </c>
      <c r="DC573" s="15">
        <v>0</v>
      </c>
      <c r="DD573" s="15">
        <v>0</v>
      </c>
      <c r="DE573" s="15">
        <v>0</v>
      </c>
      <c r="DF573" s="15">
        <v>0</v>
      </c>
      <c r="DG573" s="15">
        <v>0</v>
      </c>
      <c r="DH573" s="15">
        <v>0</v>
      </c>
      <c r="DI573" s="15">
        <v>0</v>
      </c>
      <c r="DJ573" s="15">
        <v>0</v>
      </c>
      <c r="DK573" s="15">
        <v>0</v>
      </c>
      <c r="DL573" s="15">
        <v>0</v>
      </c>
      <c r="DM573" s="20" t="s">
        <v>145</v>
      </c>
      <c r="DN573" s="15">
        <v>455</v>
      </c>
      <c r="DO573" s="15">
        <v>1840</v>
      </c>
      <c r="DP573" s="15">
        <v>1650</v>
      </c>
      <c r="DQ573" s="15">
        <f t="shared" si="374"/>
        <v>3945</v>
      </c>
      <c r="DR573" s="20">
        <v>31</v>
      </c>
      <c r="DS573" s="20">
        <f t="shared" si="375"/>
        <v>122295</v>
      </c>
      <c r="DT573" s="23" t="s">
        <v>2311</v>
      </c>
      <c r="DU573" s="15">
        <v>0</v>
      </c>
      <c r="DV573" s="20">
        <f>Table1[[#This Row],[Check 6 Per Student Savings]]*DU573</f>
        <v>0</v>
      </c>
      <c r="DW573" s="15">
        <v>0</v>
      </c>
      <c r="DX573" s="20">
        <f>Table1[[#This Row],[Check 6 Per Student Savings]]*DW573</f>
        <v>0</v>
      </c>
      <c r="DY573" s="15">
        <v>0</v>
      </c>
      <c r="DZ573" s="20">
        <f>Table1[[#This Row],[Check 6 Per Student Savings]]*DY573</f>
        <v>0</v>
      </c>
      <c r="EA573" s="15">
        <f t="shared" si="365"/>
        <v>0</v>
      </c>
      <c r="EB573" s="20">
        <f t="shared" si="366"/>
        <v>0</v>
      </c>
      <c r="EC573"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573"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573" s="30">
        <f>Table1[[#This Row],[Grand Total Savings]]/Table1[[#This Row],[Total Award]]</f>
        <v>0</v>
      </c>
    </row>
    <row r="574" spans="1:161" x14ac:dyDescent="0.25">
      <c r="A574" s="137">
        <v>642</v>
      </c>
      <c r="B574" s="137" t="s">
        <v>2387</v>
      </c>
      <c r="C574" s="137" t="s">
        <v>2310</v>
      </c>
      <c r="D574" s="137" t="s">
        <v>134</v>
      </c>
      <c r="E574" s="1" t="s">
        <v>183</v>
      </c>
      <c r="F574" s="9">
        <v>30000</v>
      </c>
      <c r="G574" s="9" t="s">
        <v>2311</v>
      </c>
      <c r="H574" s="1" t="s">
        <v>1005</v>
      </c>
      <c r="I574" s="1" t="s">
        <v>1006</v>
      </c>
      <c r="J574" s="1"/>
      <c r="K574" s="1" t="s">
        <v>2337</v>
      </c>
      <c r="L574" s="28"/>
      <c r="M574" s="13" t="s">
        <v>857</v>
      </c>
      <c r="N574" s="13" t="s">
        <v>857</v>
      </c>
      <c r="O574" s="13" t="s">
        <v>857</v>
      </c>
      <c r="P574" s="20">
        <v>37998</v>
      </c>
      <c r="Q574" s="15">
        <v>200</v>
      </c>
      <c r="R574" s="20">
        <v>189.99</v>
      </c>
      <c r="S574" s="15">
        <v>50</v>
      </c>
      <c r="T574" s="15">
        <v>75</v>
      </c>
      <c r="U574" s="15">
        <v>75</v>
      </c>
      <c r="V574" s="15" t="s">
        <v>2311</v>
      </c>
      <c r="W574" s="20"/>
      <c r="X574" s="20"/>
      <c r="Y574" s="20"/>
      <c r="Z574" s="20"/>
      <c r="AA574" s="15">
        <v>0</v>
      </c>
      <c r="AB574" s="15">
        <v>0</v>
      </c>
      <c r="AC574" s="15">
        <v>0</v>
      </c>
      <c r="AD574" s="15">
        <v>0</v>
      </c>
      <c r="AE574" s="15">
        <v>0</v>
      </c>
      <c r="AF574" s="15">
        <v>0</v>
      </c>
      <c r="AG574" s="15">
        <v>0</v>
      </c>
      <c r="AH574" s="15">
        <v>0</v>
      </c>
      <c r="AI574" s="15">
        <v>0</v>
      </c>
      <c r="AJ574" s="15">
        <v>0</v>
      </c>
      <c r="AK574" s="15">
        <v>0</v>
      </c>
      <c r="AL574" s="15">
        <v>0</v>
      </c>
      <c r="AM574" s="15">
        <v>0</v>
      </c>
      <c r="AN574" s="15">
        <v>0</v>
      </c>
      <c r="AO574" s="15">
        <v>0</v>
      </c>
      <c r="AP574" s="15">
        <v>0</v>
      </c>
      <c r="AQ574" s="15">
        <v>0</v>
      </c>
      <c r="AR574" s="15">
        <v>0</v>
      </c>
      <c r="AS574" s="15">
        <v>0</v>
      </c>
      <c r="AT574" s="15">
        <v>0</v>
      </c>
      <c r="AU574" s="15">
        <v>0</v>
      </c>
      <c r="AV574" s="15">
        <v>0</v>
      </c>
      <c r="AW574" s="15">
        <v>0</v>
      </c>
      <c r="AX574" s="15">
        <v>0</v>
      </c>
      <c r="AY574" s="15">
        <v>0</v>
      </c>
      <c r="AZ574" s="15">
        <v>0</v>
      </c>
      <c r="BA574" s="15">
        <v>0</v>
      </c>
      <c r="BB574" s="15">
        <v>0</v>
      </c>
      <c r="BC574" s="15">
        <v>0</v>
      </c>
      <c r="BD574" s="15">
        <v>0</v>
      </c>
      <c r="BE574" s="15">
        <v>0</v>
      </c>
      <c r="BF574" s="15">
        <v>0</v>
      </c>
      <c r="BG574" s="15">
        <v>0</v>
      </c>
      <c r="BH574" s="15">
        <v>0</v>
      </c>
      <c r="BI574" s="15">
        <v>0</v>
      </c>
      <c r="BJ574" s="15">
        <v>0</v>
      </c>
      <c r="BK574" s="15">
        <v>0</v>
      </c>
      <c r="BL574" s="15">
        <v>0</v>
      </c>
      <c r="BM574" s="15">
        <v>0</v>
      </c>
      <c r="BN574" s="15">
        <v>0</v>
      </c>
      <c r="BO574" s="15">
        <v>0</v>
      </c>
      <c r="BP574" s="15">
        <v>0</v>
      </c>
      <c r="BQ574" s="15">
        <v>0</v>
      </c>
      <c r="BR574" s="15">
        <v>0</v>
      </c>
      <c r="BS574" s="15">
        <v>0</v>
      </c>
      <c r="BT574" s="15">
        <v>0</v>
      </c>
      <c r="BU574" s="15">
        <v>0</v>
      </c>
      <c r="BV574" s="15">
        <v>0</v>
      </c>
      <c r="BW574" s="15">
        <v>0</v>
      </c>
      <c r="BX574" s="15">
        <v>0</v>
      </c>
      <c r="BY574" s="15">
        <v>0</v>
      </c>
      <c r="BZ574" s="15">
        <v>0</v>
      </c>
      <c r="CA574" s="15">
        <v>0</v>
      </c>
      <c r="CB574" s="15">
        <v>0</v>
      </c>
      <c r="CC574" s="15">
        <v>0</v>
      </c>
      <c r="CD574" s="15">
        <v>0</v>
      </c>
      <c r="CE574" s="15">
        <v>0</v>
      </c>
      <c r="CF574" s="15">
        <v>0</v>
      </c>
      <c r="CG574" s="15">
        <v>0</v>
      </c>
      <c r="CH574" s="15">
        <v>0</v>
      </c>
      <c r="CI574" s="15">
        <v>0</v>
      </c>
      <c r="CJ574" s="15">
        <v>0</v>
      </c>
      <c r="CK574" s="15">
        <v>0</v>
      </c>
      <c r="CL574" s="15">
        <v>0</v>
      </c>
      <c r="CM574" s="15">
        <v>0</v>
      </c>
      <c r="CN574" s="15">
        <v>0</v>
      </c>
      <c r="CO574" s="15">
        <v>0</v>
      </c>
      <c r="CP574" s="15">
        <v>0</v>
      </c>
      <c r="CQ574" s="15">
        <v>0</v>
      </c>
      <c r="CR574" s="15">
        <v>0</v>
      </c>
      <c r="CS574" s="15">
        <v>0</v>
      </c>
      <c r="CT574" s="15">
        <v>0</v>
      </c>
      <c r="CU574" s="15">
        <v>0</v>
      </c>
      <c r="CV574" s="15">
        <v>0</v>
      </c>
      <c r="CW574" s="15">
        <v>0</v>
      </c>
      <c r="CX574" s="15">
        <v>0</v>
      </c>
      <c r="CY574" s="15">
        <v>0</v>
      </c>
      <c r="CZ574" s="15">
        <v>0</v>
      </c>
      <c r="DA574" s="15">
        <v>0</v>
      </c>
      <c r="DB574" s="15">
        <v>0</v>
      </c>
      <c r="DC574" s="15">
        <v>0</v>
      </c>
      <c r="DD574" s="15">
        <v>0</v>
      </c>
      <c r="DE574" s="15">
        <v>0</v>
      </c>
      <c r="DF574" s="15">
        <v>0</v>
      </c>
      <c r="DG574" s="15">
        <v>0</v>
      </c>
      <c r="DH574" s="15">
        <v>0</v>
      </c>
      <c r="DI574" s="15">
        <v>0</v>
      </c>
      <c r="DJ574" s="15">
        <v>0</v>
      </c>
      <c r="DK574" s="15">
        <v>0</v>
      </c>
      <c r="DL574" s="15">
        <v>0</v>
      </c>
      <c r="DM574" s="20" t="s">
        <v>145</v>
      </c>
      <c r="DN574" s="15">
        <v>50</v>
      </c>
      <c r="DO574" s="15">
        <v>75</v>
      </c>
      <c r="DP574" s="15">
        <v>75</v>
      </c>
      <c r="DQ574" s="15">
        <f t="shared" si="374"/>
        <v>200</v>
      </c>
      <c r="DR574" s="20">
        <v>189.99</v>
      </c>
      <c r="DS574" s="20">
        <f t="shared" si="375"/>
        <v>37998</v>
      </c>
      <c r="DT574" s="23" t="s">
        <v>2311</v>
      </c>
      <c r="DU574" s="15">
        <v>0</v>
      </c>
      <c r="DV574" s="20">
        <f>Table1[[#This Row],[Check 6 Per Student Savings]]*DU574</f>
        <v>0</v>
      </c>
      <c r="DW574" s="15">
        <v>0</v>
      </c>
      <c r="DX574" s="20">
        <f>Table1[[#This Row],[Check 6 Per Student Savings]]*DW574</f>
        <v>0</v>
      </c>
      <c r="DY574" s="15">
        <v>0</v>
      </c>
      <c r="DZ574" s="20">
        <f>Table1[[#This Row],[Check 6 Per Student Savings]]*DY574</f>
        <v>0</v>
      </c>
      <c r="EA574" s="15">
        <f t="shared" si="365"/>
        <v>0</v>
      </c>
      <c r="EB574" s="20">
        <f t="shared" si="366"/>
        <v>0</v>
      </c>
      <c r="EC574"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574"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574" s="30">
        <f>Table1[[#This Row],[Grand Total Savings]]/Table1[[#This Row],[Total Award]]</f>
        <v>0</v>
      </c>
    </row>
    <row r="575" spans="1:161" x14ac:dyDescent="0.25">
      <c r="A575" s="137">
        <v>645</v>
      </c>
      <c r="B575" s="137" t="s">
        <v>2387</v>
      </c>
      <c r="C575" s="137" t="s">
        <v>2310</v>
      </c>
      <c r="D575" s="137" t="s">
        <v>134</v>
      </c>
      <c r="E575" s="1" t="s">
        <v>285</v>
      </c>
      <c r="F575" s="9">
        <v>30000</v>
      </c>
      <c r="G575" s="9" t="s">
        <v>2311</v>
      </c>
      <c r="H575" s="1" t="s">
        <v>2338</v>
      </c>
      <c r="I575" s="1" t="s">
        <v>2339</v>
      </c>
      <c r="J575" s="1"/>
      <c r="K575" s="1" t="s">
        <v>558</v>
      </c>
      <c r="L575" s="28"/>
      <c r="M575" s="13" t="s">
        <v>857</v>
      </c>
      <c r="N575" s="13" t="s">
        <v>857</v>
      </c>
      <c r="O575" s="13" t="s">
        <v>857</v>
      </c>
      <c r="P575" s="20">
        <v>54085.65</v>
      </c>
      <c r="Q575" s="15">
        <v>560</v>
      </c>
      <c r="R575" s="20">
        <v>96.581517857142856</v>
      </c>
      <c r="S575" s="15">
        <v>64</v>
      </c>
      <c r="T575" s="15">
        <v>251</v>
      </c>
      <c r="U575" s="15">
        <v>245</v>
      </c>
      <c r="V575" s="15" t="s">
        <v>2311</v>
      </c>
      <c r="W575" s="20"/>
      <c r="X575" s="20"/>
      <c r="Y575" s="20"/>
      <c r="Z575" s="20"/>
      <c r="AA575" s="15">
        <v>0</v>
      </c>
      <c r="AB575" s="15">
        <v>0</v>
      </c>
      <c r="AC575" s="15">
        <v>0</v>
      </c>
      <c r="AD575" s="15">
        <v>0</v>
      </c>
      <c r="AE575" s="15">
        <v>0</v>
      </c>
      <c r="AF575" s="15">
        <v>0</v>
      </c>
      <c r="AG575" s="15">
        <v>0</v>
      </c>
      <c r="AH575" s="15">
        <v>0</v>
      </c>
      <c r="AI575" s="15">
        <v>0</v>
      </c>
      <c r="AJ575" s="15">
        <v>0</v>
      </c>
      <c r="AK575" s="15">
        <v>0</v>
      </c>
      <c r="AL575" s="15">
        <v>0</v>
      </c>
      <c r="AM575" s="15">
        <v>0</v>
      </c>
      <c r="AN575" s="15">
        <v>0</v>
      </c>
      <c r="AO575" s="15">
        <v>0</v>
      </c>
      <c r="AP575" s="15">
        <v>0</v>
      </c>
      <c r="AQ575" s="15">
        <v>0</v>
      </c>
      <c r="AR575" s="15">
        <v>0</v>
      </c>
      <c r="AS575" s="15">
        <v>0</v>
      </c>
      <c r="AT575" s="15">
        <v>0</v>
      </c>
      <c r="AU575" s="15">
        <v>0</v>
      </c>
      <c r="AV575" s="15">
        <v>0</v>
      </c>
      <c r="AW575" s="15">
        <v>0</v>
      </c>
      <c r="AX575" s="15">
        <v>0</v>
      </c>
      <c r="AY575" s="15">
        <v>0</v>
      </c>
      <c r="AZ575" s="15">
        <v>0</v>
      </c>
      <c r="BA575" s="15">
        <v>0</v>
      </c>
      <c r="BB575" s="15">
        <v>0</v>
      </c>
      <c r="BC575" s="15">
        <v>0</v>
      </c>
      <c r="BD575" s="15">
        <v>0</v>
      </c>
      <c r="BE575" s="15">
        <v>0</v>
      </c>
      <c r="BF575" s="15">
        <v>0</v>
      </c>
      <c r="BG575" s="15">
        <v>0</v>
      </c>
      <c r="BH575" s="15">
        <v>0</v>
      </c>
      <c r="BI575" s="15">
        <v>0</v>
      </c>
      <c r="BJ575" s="15">
        <v>0</v>
      </c>
      <c r="BK575" s="15">
        <v>0</v>
      </c>
      <c r="BL575" s="15">
        <v>0</v>
      </c>
      <c r="BM575" s="15">
        <v>0</v>
      </c>
      <c r="BN575" s="15">
        <v>0</v>
      </c>
      <c r="BO575" s="15">
        <v>0</v>
      </c>
      <c r="BP575" s="15">
        <v>0</v>
      </c>
      <c r="BQ575" s="15">
        <v>0</v>
      </c>
      <c r="BR575" s="15">
        <v>0</v>
      </c>
      <c r="BS575" s="15">
        <v>0</v>
      </c>
      <c r="BT575" s="15">
        <v>0</v>
      </c>
      <c r="BU575" s="15">
        <v>0</v>
      </c>
      <c r="BV575" s="15">
        <v>0</v>
      </c>
      <c r="BW575" s="15">
        <v>0</v>
      </c>
      <c r="BX575" s="15">
        <v>0</v>
      </c>
      <c r="BY575" s="15">
        <v>0</v>
      </c>
      <c r="BZ575" s="15">
        <v>0</v>
      </c>
      <c r="CA575" s="15">
        <v>0</v>
      </c>
      <c r="CB575" s="15">
        <v>0</v>
      </c>
      <c r="CC575" s="15">
        <v>0</v>
      </c>
      <c r="CD575" s="15">
        <v>0</v>
      </c>
      <c r="CE575" s="15">
        <v>0</v>
      </c>
      <c r="CF575" s="15">
        <v>0</v>
      </c>
      <c r="CG575" s="15">
        <v>0</v>
      </c>
      <c r="CH575" s="15">
        <v>0</v>
      </c>
      <c r="CI575" s="15">
        <v>0</v>
      </c>
      <c r="CJ575" s="15">
        <v>0</v>
      </c>
      <c r="CK575" s="15">
        <v>0</v>
      </c>
      <c r="CL575" s="15">
        <v>0</v>
      </c>
      <c r="CM575" s="15">
        <v>0</v>
      </c>
      <c r="CN575" s="15">
        <v>0</v>
      </c>
      <c r="CO575" s="15">
        <v>0</v>
      </c>
      <c r="CP575" s="15">
        <v>0</v>
      </c>
      <c r="CQ575" s="15">
        <v>0</v>
      </c>
      <c r="CR575" s="15">
        <v>0</v>
      </c>
      <c r="CS575" s="15">
        <v>0</v>
      </c>
      <c r="CT575" s="15">
        <v>0</v>
      </c>
      <c r="CU575" s="15">
        <v>0</v>
      </c>
      <c r="CV575" s="15">
        <v>0</v>
      </c>
      <c r="CW575" s="15">
        <v>0</v>
      </c>
      <c r="CX575" s="15">
        <v>0</v>
      </c>
      <c r="CY575" s="15">
        <v>0</v>
      </c>
      <c r="CZ575" s="15">
        <v>0</v>
      </c>
      <c r="DA575" s="15">
        <v>0</v>
      </c>
      <c r="DB575" s="15">
        <v>0</v>
      </c>
      <c r="DC575" s="15">
        <v>0</v>
      </c>
      <c r="DD575" s="15">
        <v>0</v>
      </c>
      <c r="DE575" s="15">
        <v>0</v>
      </c>
      <c r="DF575" s="15">
        <v>0</v>
      </c>
      <c r="DG575" s="15">
        <v>0</v>
      </c>
      <c r="DH575" s="15">
        <v>0</v>
      </c>
      <c r="DI575" s="15">
        <v>0</v>
      </c>
      <c r="DJ575" s="15">
        <v>0</v>
      </c>
      <c r="DK575" s="15">
        <v>0</v>
      </c>
      <c r="DL575" s="15">
        <v>0</v>
      </c>
      <c r="DM575" s="20" t="s">
        <v>145</v>
      </c>
      <c r="DN575" s="15">
        <v>64</v>
      </c>
      <c r="DO575" s="15">
        <v>251</v>
      </c>
      <c r="DP575" s="15">
        <v>245</v>
      </c>
      <c r="DQ575" s="15">
        <f t="shared" si="374"/>
        <v>560</v>
      </c>
      <c r="DR575" s="20">
        <v>96.581517857142856</v>
      </c>
      <c r="DS575" s="20">
        <f t="shared" si="375"/>
        <v>54085.65</v>
      </c>
      <c r="DT575" s="23" t="s">
        <v>2311</v>
      </c>
      <c r="DU575" s="15">
        <v>0</v>
      </c>
      <c r="DV575" s="20">
        <f>Table1[[#This Row],[Check 6 Per Student Savings]]*DU575</f>
        <v>0</v>
      </c>
      <c r="DW575" s="15">
        <v>0</v>
      </c>
      <c r="DX575" s="20">
        <f>Table1[[#This Row],[Check 6 Per Student Savings]]*DW575</f>
        <v>0</v>
      </c>
      <c r="DY575" s="15">
        <v>0</v>
      </c>
      <c r="DZ575" s="20">
        <f>Table1[[#This Row],[Check 6 Per Student Savings]]*DY575</f>
        <v>0</v>
      </c>
      <c r="EA575" s="15">
        <f t="shared" si="365"/>
        <v>0</v>
      </c>
      <c r="EB575" s="20">
        <f t="shared" si="366"/>
        <v>0</v>
      </c>
      <c r="EC575"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575"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575" s="30">
        <f>Table1[[#This Row],[Grand Total Savings]]/Table1[[#This Row],[Total Award]]</f>
        <v>0</v>
      </c>
    </row>
    <row r="576" spans="1:161" x14ac:dyDescent="0.25">
      <c r="A576" s="137">
        <v>646</v>
      </c>
      <c r="B576" s="137" t="s">
        <v>2387</v>
      </c>
      <c r="C576" s="137" t="s">
        <v>2310</v>
      </c>
      <c r="D576" s="137" t="s">
        <v>134</v>
      </c>
      <c r="E576" s="1" t="s">
        <v>256</v>
      </c>
      <c r="F576" s="9">
        <v>24000</v>
      </c>
      <c r="G576" s="9" t="s">
        <v>2311</v>
      </c>
      <c r="H576" s="1" t="s">
        <v>2340</v>
      </c>
      <c r="I576" s="1" t="s">
        <v>826</v>
      </c>
      <c r="J576" s="1"/>
      <c r="K576" s="1" t="s">
        <v>389</v>
      </c>
      <c r="L576" s="28"/>
      <c r="M576" s="13" t="s">
        <v>857</v>
      </c>
      <c r="N576" s="13" t="s">
        <v>857</v>
      </c>
      <c r="O576" s="13" t="s">
        <v>857</v>
      </c>
      <c r="P576" s="20">
        <v>76432.02</v>
      </c>
      <c r="Q576" s="15">
        <v>780</v>
      </c>
      <c r="R576" s="20">
        <v>97.989769230769241</v>
      </c>
      <c r="S576" s="15">
        <v>150</v>
      </c>
      <c r="T576" s="15">
        <v>360</v>
      </c>
      <c r="U576" s="15">
        <v>270</v>
      </c>
      <c r="V576" s="15" t="s">
        <v>2311</v>
      </c>
      <c r="W576" s="20"/>
      <c r="X576" s="20"/>
      <c r="Y576" s="20"/>
      <c r="Z576" s="20"/>
      <c r="AA576" s="15">
        <v>0</v>
      </c>
      <c r="AB576" s="15">
        <v>0</v>
      </c>
      <c r="AC576" s="15">
        <v>0</v>
      </c>
      <c r="AD576" s="15">
        <v>0</v>
      </c>
      <c r="AE576" s="15">
        <v>0</v>
      </c>
      <c r="AF576" s="15">
        <v>0</v>
      </c>
      <c r="AG576" s="15">
        <v>0</v>
      </c>
      <c r="AH576" s="15">
        <v>0</v>
      </c>
      <c r="AI576" s="15">
        <v>0</v>
      </c>
      <c r="AJ576" s="15">
        <v>0</v>
      </c>
      <c r="AK576" s="15">
        <v>0</v>
      </c>
      <c r="AL576" s="15">
        <v>0</v>
      </c>
      <c r="AM576" s="15">
        <v>0</v>
      </c>
      <c r="AN576" s="15">
        <v>0</v>
      </c>
      <c r="AO576" s="15">
        <v>0</v>
      </c>
      <c r="AP576" s="15">
        <v>0</v>
      </c>
      <c r="AQ576" s="15">
        <v>0</v>
      </c>
      <c r="AR576" s="15">
        <v>0</v>
      </c>
      <c r="AS576" s="15">
        <v>0</v>
      </c>
      <c r="AT576" s="15">
        <v>0</v>
      </c>
      <c r="AU576" s="15">
        <v>0</v>
      </c>
      <c r="AV576" s="15">
        <v>0</v>
      </c>
      <c r="AW576" s="15">
        <v>0</v>
      </c>
      <c r="AX576" s="15">
        <v>0</v>
      </c>
      <c r="AY576" s="15">
        <v>0</v>
      </c>
      <c r="AZ576" s="15">
        <v>0</v>
      </c>
      <c r="BA576" s="15">
        <v>0</v>
      </c>
      <c r="BB576" s="15">
        <v>0</v>
      </c>
      <c r="BC576" s="15">
        <v>0</v>
      </c>
      <c r="BD576" s="15">
        <v>0</v>
      </c>
      <c r="BE576" s="15">
        <v>0</v>
      </c>
      <c r="BF576" s="15">
        <v>0</v>
      </c>
      <c r="BG576" s="15">
        <v>0</v>
      </c>
      <c r="BH576" s="15">
        <v>0</v>
      </c>
      <c r="BI576" s="15">
        <v>0</v>
      </c>
      <c r="BJ576" s="15">
        <v>0</v>
      </c>
      <c r="BK576" s="15">
        <v>0</v>
      </c>
      <c r="BL576" s="15">
        <v>0</v>
      </c>
      <c r="BM576" s="15">
        <v>0</v>
      </c>
      <c r="BN576" s="15">
        <v>0</v>
      </c>
      <c r="BO576" s="15">
        <v>0</v>
      </c>
      <c r="BP576" s="15">
        <v>0</v>
      </c>
      <c r="BQ576" s="15">
        <v>0</v>
      </c>
      <c r="BR576" s="15">
        <v>0</v>
      </c>
      <c r="BS576" s="15">
        <v>0</v>
      </c>
      <c r="BT576" s="15">
        <v>0</v>
      </c>
      <c r="BU576" s="15">
        <v>0</v>
      </c>
      <c r="BV576" s="15">
        <v>0</v>
      </c>
      <c r="BW576" s="15">
        <v>0</v>
      </c>
      <c r="BX576" s="15">
        <v>0</v>
      </c>
      <c r="BY576" s="15">
        <v>0</v>
      </c>
      <c r="BZ576" s="15">
        <v>0</v>
      </c>
      <c r="CA576" s="15">
        <v>0</v>
      </c>
      <c r="CB576" s="15">
        <v>0</v>
      </c>
      <c r="CC576" s="15">
        <v>0</v>
      </c>
      <c r="CD576" s="15">
        <v>0</v>
      </c>
      <c r="CE576" s="15">
        <v>0</v>
      </c>
      <c r="CF576" s="15">
        <v>0</v>
      </c>
      <c r="CG576" s="15">
        <v>0</v>
      </c>
      <c r="CH576" s="15">
        <v>0</v>
      </c>
      <c r="CI576" s="15">
        <v>0</v>
      </c>
      <c r="CJ576" s="15">
        <v>0</v>
      </c>
      <c r="CK576" s="15">
        <v>0</v>
      </c>
      <c r="CL576" s="15">
        <v>0</v>
      </c>
      <c r="CM576" s="15">
        <v>0</v>
      </c>
      <c r="CN576" s="15">
        <v>0</v>
      </c>
      <c r="CO576" s="15">
        <v>0</v>
      </c>
      <c r="CP576" s="15">
        <v>0</v>
      </c>
      <c r="CQ576" s="15">
        <v>0</v>
      </c>
      <c r="CR576" s="15">
        <v>0</v>
      </c>
      <c r="CS576" s="15">
        <v>0</v>
      </c>
      <c r="CT576" s="15">
        <v>0</v>
      </c>
      <c r="CU576" s="15">
        <v>0</v>
      </c>
      <c r="CV576" s="15">
        <v>0</v>
      </c>
      <c r="CW576" s="15">
        <v>0</v>
      </c>
      <c r="CX576" s="15">
        <v>0</v>
      </c>
      <c r="CY576" s="15">
        <v>0</v>
      </c>
      <c r="CZ576" s="15">
        <v>0</v>
      </c>
      <c r="DA576" s="15">
        <v>0</v>
      </c>
      <c r="DB576" s="15">
        <v>0</v>
      </c>
      <c r="DC576" s="15">
        <v>0</v>
      </c>
      <c r="DD576" s="15">
        <v>0</v>
      </c>
      <c r="DE576" s="15">
        <v>0</v>
      </c>
      <c r="DF576" s="15">
        <v>0</v>
      </c>
      <c r="DG576" s="15">
        <v>0</v>
      </c>
      <c r="DH576" s="15">
        <v>0</v>
      </c>
      <c r="DI576" s="15">
        <v>0</v>
      </c>
      <c r="DJ576" s="15">
        <v>0</v>
      </c>
      <c r="DK576" s="15">
        <v>0</v>
      </c>
      <c r="DL576" s="15">
        <v>0</v>
      </c>
      <c r="DM576" s="20" t="s">
        <v>145</v>
      </c>
      <c r="DN576" s="15">
        <v>150</v>
      </c>
      <c r="DO576" s="15">
        <v>360</v>
      </c>
      <c r="DP576" s="15">
        <v>270</v>
      </c>
      <c r="DQ576" s="15">
        <f t="shared" si="374"/>
        <v>780</v>
      </c>
      <c r="DR576" s="20">
        <v>97.989769230769241</v>
      </c>
      <c r="DS576" s="20">
        <f t="shared" si="375"/>
        <v>76432.02</v>
      </c>
      <c r="DT576" s="23" t="s">
        <v>2311</v>
      </c>
      <c r="DU576" s="15">
        <v>0</v>
      </c>
      <c r="DV576" s="20">
        <f>Table1[[#This Row],[Check 6 Per Student Savings]]*DU576</f>
        <v>0</v>
      </c>
      <c r="DW576" s="15">
        <v>0</v>
      </c>
      <c r="DX576" s="20">
        <f>Table1[[#This Row],[Check 6 Per Student Savings]]*DW576</f>
        <v>0</v>
      </c>
      <c r="DY576" s="15">
        <v>0</v>
      </c>
      <c r="DZ576" s="20">
        <f>Table1[[#This Row],[Check 6 Per Student Savings]]*DY576</f>
        <v>0</v>
      </c>
      <c r="EA576" s="15">
        <f t="shared" si="365"/>
        <v>0</v>
      </c>
      <c r="EB576" s="20">
        <f t="shared" si="366"/>
        <v>0</v>
      </c>
      <c r="EC576"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576"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576" s="30">
        <f>Table1[[#This Row],[Grand Total Savings]]/Table1[[#This Row],[Total Award]]</f>
        <v>0</v>
      </c>
    </row>
    <row r="577" spans="1:135" x14ac:dyDescent="0.25">
      <c r="A577" s="137">
        <v>647</v>
      </c>
      <c r="B577" s="137" t="s">
        <v>2387</v>
      </c>
      <c r="C577" s="137" t="s">
        <v>2310</v>
      </c>
      <c r="D577" s="137" t="s">
        <v>134</v>
      </c>
      <c r="E577" s="1" t="s">
        <v>147</v>
      </c>
      <c r="F577" s="9">
        <v>28500</v>
      </c>
      <c r="G577" s="9" t="s">
        <v>2311</v>
      </c>
      <c r="H577" s="1" t="s">
        <v>763</v>
      </c>
      <c r="I577" s="1" t="s">
        <v>764</v>
      </c>
      <c r="J577" s="1"/>
      <c r="K577" s="1" t="s">
        <v>1252</v>
      </c>
      <c r="L577" s="28"/>
      <c r="M577" s="13" t="s">
        <v>857</v>
      </c>
      <c r="N577" s="13" t="s">
        <v>857</v>
      </c>
      <c r="O577" s="13" t="s">
        <v>857</v>
      </c>
      <c r="P577" s="20">
        <v>22491.3</v>
      </c>
      <c r="Q577" s="15">
        <v>802</v>
      </c>
      <c r="R577" s="20">
        <v>28.044014962593515</v>
      </c>
      <c r="S577" s="15">
        <v>156</v>
      </c>
      <c r="T577" s="15">
        <v>386</v>
      </c>
      <c r="U577" s="15">
        <v>260</v>
      </c>
      <c r="V577" s="15" t="s">
        <v>2311</v>
      </c>
      <c r="W577" s="20"/>
      <c r="X577" s="20"/>
      <c r="Y577" s="20"/>
      <c r="Z577" s="20"/>
      <c r="AA577" s="15">
        <v>0</v>
      </c>
      <c r="AB577" s="15">
        <v>0</v>
      </c>
      <c r="AC577" s="15">
        <v>0</v>
      </c>
      <c r="AD577" s="15">
        <v>0</v>
      </c>
      <c r="AE577" s="15">
        <v>0</v>
      </c>
      <c r="AF577" s="15">
        <v>0</v>
      </c>
      <c r="AG577" s="15">
        <v>0</v>
      </c>
      <c r="AH577" s="15">
        <v>0</v>
      </c>
      <c r="AI577" s="15">
        <v>0</v>
      </c>
      <c r="AJ577" s="15">
        <v>0</v>
      </c>
      <c r="AK577" s="15">
        <v>0</v>
      </c>
      <c r="AL577" s="15">
        <v>0</v>
      </c>
      <c r="AM577" s="15">
        <v>0</v>
      </c>
      <c r="AN577" s="15">
        <v>0</v>
      </c>
      <c r="AO577" s="15">
        <v>0</v>
      </c>
      <c r="AP577" s="15">
        <v>0</v>
      </c>
      <c r="AQ577" s="15">
        <v>0</v>
      </c>
      <c r="AR577" s="15">
        <v>0</v>
      </c>
      <c r="AS577" s="15">
        <v>0</v>
      </c>
      <c r="AT577" s="15">
        <v>0</v>
      </c>
      <c r="AU577" s="15">
        <v>0</v>
      </c>
      <c r="AV577" s="15">
        <v>0</v>
      </c>
      <c r="AW577" s="15">
        <v>0</v>
      </c>
      <c r="AX577" s="15">
        <v>0</v>
      </c>
      <c r="AY577" s="15">
        <v>0</v>
      </c>
      <c r="AZ577" s="15">
        <v>0</v>
      </c>
      <c r="BA577" s="15">
        <v>0</v>
      </c>
      <c r="BB577" s="15">
        <v>0</v>
      </c>
      <c r="BC577" s="15">
        <v>0</v>
      </c>
      <c r="BD577" s="15">
        <v>0</v>
      </c>
      <c r="BE577" s="15">
        <v>0</v>
      </c>
      <c r="BF577" s="15">
        <v>0</v>
      </c>
      <c r="BG577" s="15">
        <v>0</v>
      </c>
      <c r="BH577" s="15">
        <v>0</v>
      </c>
      <c r="BI577" s="15">
        <v>0</v>
      </c>
      <c r="BJ577" s="15">
        <v>0</v>
      </c>
      <c r="BK577" s="15">
        <v>0</v>
      </c>
      <c r="BL577" s="15">
        <v>0</v>
      </c>
      <c r="BM577" s="15">
        <v>0</v>
      </c>
      <c r="BN577" s="15">
        <v>0</v>
      </c>
      <c r="BO577" s="15">
        <v>0</v>
      </c>
      <c r="BP577" s="15">
        <v>0</v>
      </c>
      <c r="BQ577" s="15">
        <v>0</v>
      </c>
      <c r="BR577" s="15">
        <v>0</v>
      </c>
      <c r="BS577" s="15">
        <v>0</v>
      </c>
      <c r="BT577" s="15">
        <v>0</v>
      </c>
      <c r="BU577" s="15">
        <v>0</v>
      </c>
      <c r="BV577" s="15">
        <v>0</v>
      </c>
      <c r="BW577" s="15">
        <v>0</v>
      </c>
      <c r="BX577" s="15">
        <v>0</v>
      </c>
      <c r="BY577" s="15">
        <v>0</v>
      </c>
      <c r="BZ577" s="15">
        <v>0</v>
      </c>
      <c r="CA577" s="15">
        <v>0</v>
      </c>
      <c r="CB577" s="15">
        <v>0</v>
      </c>
      <c r="CC577" s="15">
        <v>0</v>
      </c>
      <c r="CD577" s="15">
        <v>0</v>
      </c>
      <c r="CE577" s="15">
        <v>0</v>
      </c>
      <c r="CF577" s="15">
        <v>0</v>
      </c>
      <c r="CG577" s="15">
        <v>0</v>
      </c>
      <c r="CH577" s="15">
        <v>0</v>
      </c>
      <c r="CI577" s="15">
        <v>0</v>
      </c>
      <c r="CJ577" s="15">
        <v>0</v>
      </c>
      <c r="CK577" s="15">
        <v>0</v>
      </c>
      <c r="CL577" s="15">
        <v>0</v>
      </c>
      <c r="CM577" s="15">
        <v>0</v>
      </c>
      <c r="CN577" s="15">
        <v>0</v>
      </c>
      <c r="CO577" s="15">
        <v>0</v>
      </c>
      <c r="CP577" s="15">
        <v>0</v>
      </c>
      <c r="CQ577" s="15">
        <v>0</v>
      </c>
      <c r="CR577" s="15">
        <v>0</v>
      </c>
      <c r="CS577" s="15">
        <v>0</v>
      </c>
      <c r="CT577" s="15">
        <v>0</v>
      </c>
      <c r="CU577" s="15">
        <v>0</v>
      </c>
      <c r="CV577" s="15">
        <v>0</v>
      </c>
      <c r="CW577" s="15">
        <v>0</v>
      </c>
      <c r="CX577" s="15">
        <v>0</v>
      </c>
      <c r="CY577" s="15">
        <v>0</v>
      </c>
      <c r="CZ577" s="15">
        <v>0</v>
      </c>
      <c r="DA577" s="15">
        <v>0</v>
      </c>
      <c r="DB577" s="15">
        <v>0</v>
      </c>
      <c r="DC577" s="15">
        <v>0</v>
      </c>
      <c r="DD577" s="15">
        <v>0</v>
      </c>
      <c r="DE577" s="15">
        <v>0</v>
      </c>
      <c r="DF577" s="15">
        <v>0</v>
      </c>
      <c r="DG577" s="15">
        <v>0</v>
      </c>
      <c r="DH577" s="15">
        <v>0</v>
      </c>
      <c r="DI577" s="15">
        <v>0</v>
      </c>
      <c r="DJ577" s="15">
        <v>0</v>
      </c>
      <c r="DK577" s="15">
        <v>0</v>
      </c>
      <c r="DL577" s="15">
        <v>0</v>
      </c>
      <c r="DM577" s="20" t="s">
        <v>145</v>
      </c>
      <c r="DN577" s="15">
        <v>156</v>
      </c>
      <c r="DO577" s="15">
        <v>386</v>
      </c>
      <c r="DP577" s="15">
        <v>260</v>
      </c>
      <c r="DQ577" s="15">
        <f t="shared" si="374"/>
        <v>802</v>
      </c>
      <c r="DR577" s="20">
        <v>28.044014962593515</v>
      </c>
      <c r="DS577" s="20">
        <f t="shared" si="375"/>
        <v>22491.3</v>
      </c>
      <c r="DT577" s="23" t="s">
        <v>2311</v>
      </c>
      <c r="DU577" s="15">
        <v>0</v>
      </c>
      <c r="DV577" s="20">
        <f>Table1[[#This Row],[Check 6 Per Student Savings]]*DU577</f>
        <v>0</v>
      </c>
      <c r="DW577" s="15">
        <v>0</v>
      </c>
      <c r="DX577" s="20">
        <f>Table1[[#This Row],[Check 6 Per Student Savings]]*DW577</f>
        <v>0</v>
      </c>
      <c r="DY577" s="15">
        <v>0</v>
      </c>
      <c r="DZ577" s="20">
        <f>Table1[[#This Row],[Check 6 Per Student Savings]]*DY577</f>
        <v>0</v>
      </c>
      <c r="EA577" s="15">
        <f t="shared" si="365"/>
        <v>0</v>
      </c>
      <c r="EB577" s="20">
        <f t="shared" si="366"/>
        <v>0</v>
      </c>
      <c r="EC577"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577"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577" s="30">
        <f>Table1[[#This Row],[Grand Total Savings]]/Table1[[#This Row],[Total Award]]</f>
        <v>0</v>
      </c>
    </row>
    <row r="578" spans="1:135" x14ac:dyDescent="0.25">
      <c r="A578" s="137">
        <v>650</v>
      </c>
      <c r="B578" s="137" t="s">
        <v>2387</v>
      </c>
      <c r="C578" s="137" t="s">
        <v>2310</v>
      </c>
      <c r="D578" s="137" t="s">
        <v>134</v>
      </c>
      <c r="E578" s="1" t="s">
        <v>249</v>
      </c>
      <c r="F578" s="9">
        <v>10800</v>
      </c>
      <c r="G578" s="9" t="s">
        <v>2311</v>
      </c>
      <c r="H578" s="1" t="s">
        <v>2341</v>
      </c>
      <c r="I578" s="1" t="s">
        <v>2342</v>
      </c>
      <c r="J578" s="1"/>
      <c r="K578" s="1" t="s">
        <v>2343</v>
      </c>
      <c r="L578" s="28"/>
      <c r="M578" s="13" t="s">
        <v>857</v>
      </c>
      <c r="N578" s="13" t="s">
        <v>857</v>
      </c>
      <c r="O578" s="13" t="s">
        <v>857</v>
      </c>
      <c r="P578" s="20">
        <v>25254</v>
      </c>
      <c r="Q578" s="15">
        <v>138</v>
      </c>
      <c r="R578" s="20">
        <v>183</v>
      </c>
      <c r="S578" s="15">
        <v>10</v>
      </c>
      <c r="T578" s="15">
        <v>64</v>
      </c>
      <c r="U578" s="15">
        <v>64</v>
      </c>
      <c r="V578" s="15" t="s">
        <v>2311</v>
      </c>
      <c r="W578" s="20"/>
      <c r="X578" s="20"/>
      <c r="Y578" s="20"/>
      <c r="Z578" s="20"/>
      <c r="AA578" s="15">
        <v>0</v>
      </c>
      <c r="AB578" s="15">
        <v>0</v>
      </c>
      <c r="AC578" s="15">
        <v>0</v>
      </c>
      <c r="AD578" s="15">
        <v>0</v>
      </c>
      <c r="AE578" s="15">
        <v>0</v>
      </c>
      <c r="AF578" s="15">
        <v>0</v>
      </c>
      <c r="AG578" s="15">
        <v>0</v>
      </c>
      <c r="AH578" s="15">
        <v>0</v>
      </c>
      <c r="AI578" s="15">
        <v>0</v>
      </c>
      <c r="AJ578" s="15">
        <v>0</v>
      </c>
      <c r="AK578" s="15">
        <v>0</v>
      </c>
      <c r="AL578" s="15">
        <v>0</v>
      </c>
      <c r="AM578" s="15">
        <v>0</v>
      </c>
      <c r="AN578" s="15">
        <v>0</v>
      </c>
      <c r="AO578" s="15">
        <v>0</v>
      </c>
      <c r="AP578" s="15">
        <v>0</v>
      </c>
      <c r="AQ578" s="15">
        <v>0</v>
      </c>
      <c r="AR578" s="15">
        <v>0</v>
      </c>
      <c r="AS578" s="15">
        <v>0</v>
      </c>
      <c r="AT578" s="15">
        <v>0</v>
      </c>
      <c r="AU578" s="15">
        <v>0</v>
      </c>
      <c r="AV578" s="15">
        <v>0</v>
      </c>
      <c r="AW578" s="15">
        <v>0</v>
      </c>
      <c r="AX578" s="15">
        <v>0</v>
      </c>
      <c r="AY578" s="15">
        <v>0</v>
      </c>
      <c r="AZ578" s="15">
        <v>0</v>
      </c>
      <c r="BA578" s="15">
        <v>0</v>
      </c>
      <c r="BB578" s="15">
        <v>0</v>
      </c>
      <c r="BC578" s="15">
        <v>0</v>
      </c>
      <c r="BD578" s="15">
        <v>0</v>
      </c>
      <c r="BE578" s="15">
        <v>0</v>
      </c>
      <c r="BF578" s="15">
        <v>0</v>
      </c>
      <c r="BG578" s="15">
        <v>0</v>
      </c>
      <c r="BH578" s="15">
        <v>0</v>
      </c>
      <c r="BI578" s="15">
        <v>0</v>
      </c>
      <c r="BJ578" s="15">
        <v>0</v>
      </c>
      <c r="BK578" s="15">
        <v>0</v>
      </c>
      <c r="BL578" s="15">
        <v>0</v>
      </c>
      <c r="BM578" s="15">
        <v>0</v>
      </c>
      <c r="BN578" s="15">
        <v>0</v>
      </c>
      <c r="BO578" s="15">
        <v>0</v>
      </c>
      <c r="BP578" s="15">
        <v>0</v>
      </c>
      <c r="BQ578" s="15">
        <v>0</v>
      </c>
      <c r="BR578" s="15">
        <v>0</v>
      </c>
      <c r="BS578" s="15">
        <v>0</v>
      </c>
      <c r="BT578" s="15">
        <v>0</v>
      </c>
      <c r="BU578" s="15">
        <v>0</v>
      </c>
      <c r="BV578" s="15">
        <v>0</v>
      </c>
      <c r="BW578" s="15">
        <v>0</v>
      </c>
      <c r="BX578" s="15">
        <v>0</v>
      </c>
      <c r="BY578" s="15">
        <v>0</v>
      </c>
      <c r="BZ578" s="15">
        <v>0</v>
      </c>
      <c r="CA578" s="15">
        <v>0</v>
      </c>
      <c r="CB578" s="15">
        <v>0</v>
      </c>
      <c r="CC578" s="15">
        <v>0</v>
      </c>
      <c r="CD578" s="15">
        <v>0</v>
      </c>
      <c r="CE578" s="15">
        <v>0</v>
      </c>
      <c r="CF578" s="15">
        <v>0</v>
      </c>
      <c r="CG578" s="15">
        <v>0</v>
      </c>
      <c r="CH578" s="15">
        <v>0</v>
      </c>
      <c r="CI578" s="15">
        <v>0</v>
      </c>
      <c r="CJ578" s="15">
        <v>0</v>
      </c>
      <c r="CK578" s="15">
        <v>0</v>
      </c>
      <c r="CL578" s="15">
        <v>0</v>
      </c>
      <c r="CM578" s="15">
        <v>0</v>
      </c>
      <c r="CN578" s="15">
        <v>0</v>
      </c>
      <c r="CO578" s="15">
        <v>0</v>
      </c>
      <c r="CP578" s="15">
        <v>0</v>
      </c>
      <c r="CQ578" s="15">
        <v>0</v>
      </c>
      <c r="CR578" s="15">
        <v>0</v>
      </c>
      <c r="CS578" s="15">
        <v>0</v>
      </c>
      <c r="CT578" s="15">
        <v>0</v>
      </c>
      <c r="CU578" s="15">
        <v>0</v>
      </c>
      <c r="CV578" s="15">
        <v>0</v>
      </c>
      <c r="CW578" s="15">
        <v>0</v>
      </c>
      <c r="CX578" s="15">
        <v>0</v>
      </c>
      <c r="CY578" s="15">
        <v>0</v>
      </c>
      <c r="CZ578" s="15">
        <v>0</v>
      </c>
      <c r="DA578" s="15">
        <v>0</v>
      </c>
      <c r="DB578" s="15">
        <v>0</v>
      </c>
      <c r="DC578" s="15">
        <v>0</v>
      </c>
      <c r="DD578" s="15">
        <v>0</v>
      </c>
      <c r="DE578" s="15">
        <v>0</v>
      </c>
      <c r="DF578" s="15">
        <v>0</v>
      </c>
      <c r="DG578" s="15">
        <v>0</v>
      </c>
      <c r="DH578" s="15">
        <v>0</v>
      </c>
      <c r="DI578" s="15">
        <v>0</v>
      </c>
      <c r="DJ578" s="15">
        <v>0</v>
      </c>
      <c r="DK578" s="15">
        <v>0</v>
      </c>
      <c r="DL578" s="15">
        <v>0</v>
      </c>
      <c r="DM578" s="20" t="s">
        <v>145</v>
      </c>
      <c r="DN578" s="15">
        <v>10</v>
      </c>
      <c r="DO578" s="15">
        <v>64</v>
      </c>
      <c r="DP578" s="15">
        <v>64</v>
      </c>
      <c r="DQ578" s="15">
        <f t="shared" si="374"/>
        <v>138</v>
      </c>
      <c r="DR578" s="20">
        <v>183</v>
      </c>
      <c r="DS578" s="20">
        <f t="shared" si="375"/>
        <v>25254</v>
      </c>
      <c r="DT578" s="23" t="s">
        <v>2311</v>
      </c>
      <c r="DU578" s="15">
        <v>0</v>
      </c>
      <c r="DV578" s="20">
        <f>Table1[[#This Row],[Check 6 Per Student Savings]]*DU578</f>
        <v>0</v>
      </c>
      <c r="DW578" s="15">
        <v>0</v>
      </c>
      <c r="DX578" s="20">
        <f>Table1[[#This Row],[Check 6 Per Student Savings]]*DW578</f>
        <v>0</v>
      </c>
      <c r="DY578" s="15">
        <v>0</v>
      </c>
      <c r="DZ578" s="20">
        <f>Table1[[#This Row],[Check 6 Per Student Savings]]*DY578</f>
        <v>0</v>
      </c>
      <c r="EA578" s="15">
        <f t="shared" si="365"/>
        <v>0</v>
      </c>
      <c r="EB578" s="20">
        <f t="shared" si="366"/>
        <v>0</v>
      </c>
      <c r="EC578"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578"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578" s="30">
        <f>Table1[[#This Row],[Grand Total Savings]]/Table1[[#This Row],[Total Award]]</f>
        <v>0</v>
      </c>
    </row>
    <row r="579" spans="1:135" x14ac:dyDescent="0.25">
      <c r="A579" s="137">
        <v>651</v>
      </c>
      <c r="B579" s="137" t="s">
        <v>2387</v>
      </c>
      <c r="C579" s="137" t="s">
        <v>2310</v>
      </c>
      <c r="D579" s="137" t="s">
        <v>134</v>
      </c>
      <c r="E579" s="1" t="s">
        <v>147</v>
      </c>
      <c r="F579" s="9">
        <v>30000</v>
      </c>
      <c r="G579" s="9" t="s">
        <v>2311</v>
      </c>
      <c r="H579" s="1" t="s">
        <v>1073</v>
      </c>
      <c r="I579" s="1" t="s">
        <v>1074</v>
      </c>
      <c r="J579" s="1"/>
      <c r="K579" s="1" t="s">
        <v>2344</v>
      </c>
      <c r="L579" s="28"/>
      <c r="M579" s="13" t="s">
        <v>857</v>
      </c>
      <c r="N579" s="13" t="s">
        <v>857</v>
      </c>
      <c r="O579" s="13" t="s">
        <v>857</v>
      </c>
      <c r="P579" s="20">
        <v>8479</v>
      </c>
      <c r="Q579" s="15">
        <v>100</v>
      </c>
      <c r="R579" s="20">
        <v>84.79</v>
      </c>
      <c r="S579" s="15">
        <v>20</v>
      </c>
      <c r="T579" s="15">
        <v>40</v>
      </c>
      <c r="U579" s="15">
        <v>40</v>
      </c>
      <c r="V579" s="15" t="s">
        <v>2311</v>
      </c>
      <c r="W579" s="20"/>
      <c r="X579" s="20"/>
      <c r="Y579" s="20"/>
      <c r="Z579" s="20"/>
      <c r="AA579" s="15">
        <v>0</v>
      </c>
      <c r="AB579" s="15">
        <v>0</v>
      </c>
      <c r="AC579" s="15">
        <v>0</v>
      </c>
      <c r="AD579" s="15">
        <v>0</v>
      </c>
      <c r="AE579" s="15">
        <v>0</v>
      </c>
      <c r="AF579" s="15">
        <v>0</v>
      </c>
      <c r="AG579" s="15">
        <v>0</v>
      </c>
      <c r="AH579" s="15">
        <v>0</v>
      </c>
      <c r="AI579" s="15">
        <v>0</v>
      </c>
      <c r="AJ579" s="15">
        <v>0</v>
      </c>
      <c r="AK579" s="15">
        <v>0</v>
      </c>
      <c r="AL579" s="15">
        <v>0</v>
      </c>
      <c r="AM579" s="15">
        <v>0</v>
      </c>
      <c r="AN579" s="15">
        <v>0</v>
      </c>
      <c r="AO579" s="15">
        <v>0</v>
      </c>
      <c r="AP579" s="15">
        <v>0</v>
      </c>
      <c r="AQ579" s="15">
        <v>0</v>
      </c>
      <c r="AR579" s="15">
        <v>0</v>
      </c>
      <c r="AS579" s="15">
        <v>0</v>
      </c>
      <c r="AT579" s="15">
        <v>0</v>
      </c>
      <c r="AU579" s="15">
        <v>0</v>
      </c>
      <c r="AV579" s="15">
        <v>0</v>
      </c>
      <c r="AW579" s="15">
        <v>0</v>
      </c>
      <c r="AX579" s="15">
        <v>0</v>
      </c>
      <c r="AY579" s="15">
        <v>0</v>
      </c>
      <c r="AZ579" s="15">
        <v>0</v>
      </c>
      <c r="BA579" s="15">
        <v>0</v>
      </c>
      <c r="BB579" s="15">
        <v>0</v>
      </c>
      <c r="BC579" s="15">
        <v>0</v>
      </c>
      <c r="BD579" s="15">
        <v>0</v>
      </c>
      <c r="BE579" s="15">
        <v>0</v>
      </c>
      <c r="BF579" s="15">
        <v>0</v>
      </c>
      <c r="BG579" s="15">
        <v>0</v>
      </c>
      <c r="BH579" s="15">
        <v>0</v>
      </c>
      <c r="BI579" s="15">
        <v>0</v>
      </c>
      <c r="BJ579" s="15">
        <v>0</v>
      </c>
      <c r="BK579" s="15">
        <v>0</v>
      </c>
      <c r="BL579" s="15">
        <v>0</v>
      </c>
      <c r="BM579" s="15">
        <v>0</v>
      </c>
      <c r="BN579" s="15">
        <v>0</v>
      </c>
      <c r="BO579" s="15">
        <v>0</v>
      </c>
      <c r="BP579" s="15">
        <v>0</v>
      </c>
      <c r="BQ579" s="15">
        <v>0</v>
      </c>
      <c r="BR579" s="15">
        <v>0</v>
      </c>
      <c r="BS579" s="15">
        <v>0</v>
      </c>
      <c r="BT579" s="15">
        <v>0</v>
      </c>
      <c r="BU579" s="15">
        <v>0</v>
      </c>
      <c r="BV579" s="15">
        <v>0</v>
      </c>
      <c r="BW579" s="15">
        <v>0</v>
      </c>
      <c r="BX579" s="15">
        <v>0</v>
      </c>
      <c r="BY579" s="15">
        <v>0</v>
      </c>
      <c r="BZ579" s="15">
        <v>0</v>
      </c>
      <c r="CA579" s="15">
        <v>0</v>
      </c>
      <c r="CB579" s="15">
        <v>0</v>
      </c>
      <c r="CC579" s="15">
        <v>0</v>
      </c>
      <c r="CD579" s="15">
        <v>0</v>
      </c>
      <c r="CE579" s="15">
        <v>0</v>
      </c>
      <c r="CF579" s="15">
        <v>0</v>
      </c>
      <c r="CG579" s="15">
        <v>0</v>
      </c>
      <c r="CH579" s="15">
        <v>0</v>
      </c>
      <c r="CI579" s="15">
        <v>0</v>
      </c>
      <c r="CJ579" s="15">
        <v>0</v>
      </c>
      <c r="CK579" s="15">
        <v>0</v>
      </c>
      <c r="CL579" s="15">
        <v>0</v>
      </c>
      <c r="CM579" s="15">
        <v>0</v>
      </c>
      <c r="CN579" s="15">
        <v>0</v>
      </c>
      <c r="CO579" s="15">
        <v>0</v>
      </c>
      <c r="CP579" s="15">
        <v>0</v>
      </c>
      <c r="CQ579" s="15">
        <v>0</v>
      </c>
      <c r="CR579" s="15">
        <v>0</v>
      </c>
      <c r="CS579" s="15">
        <v>0</v>
      </c>
      <c r="CT579" s="15">
        <v>0</v>
      </c>
      <c r="CU579" s="15">
        <v>0</v>
      </c>
      <c r="CV579" s="15">
        <v>0</v>
      </c>
      <c r="CW579" s="15">
        <v>0</v>
      </c>
      <c r="CX579" s="15">
        <v>0</v>
      </c>
      <c r="CY579" s="15">
        <v>0</v>
      </c>
      <c r="CZ579" s="15">
        <v>0</v>
      </c>
      <c r="DA579" s="15">
        <v>0</v>
      </c>
      <c r="DB579" s="15">
        <v>0</v>
      </c>
      <c r="DC579" s="15">
        <v>0</v>
      </c>
      <c r="DD579" s="15">
        <v>0</v>
      </c>
      <c r="DE579" s="15">
        <v>0</v>
      </c>
      <c r="DF579" s="15">
        <v>0</v>
      </c>
      <c r="DG579" s="15">
        <v>0</v>
      </c>
      <c r="DH579" s="15">
        <v>0</v>
      </c>
      <c r="DI579" s="15">
        <v>0</v>
      </c>
      <c r="DJ579" s="15">
        <v>0</v>
      </c>
      <c r="DK579" s="15">
        <v>0</v>
      </c>
      <c r="DL579" s="15">
        <v>0</v>
      </c>
      <c r="DM579" s="20" t="s">
        <v>145</v>
      </c>
      <c r="DN579" s="15">
        <v>20</v>
      </c>
      <c r="DO579" s="15">
        <v>40</v>
      </c>
      <c r="DP579" s="15">
        <v>40</v>
      </c>
      <c r="DQ579" s="15">
        <f t="shared" si="374"/>
        <v>100</v>
      </c>
      <c r="DR579" s="20">
        <v>84.79</v>
      </c>
      <c r="DS579" s="20">
        <f t="shared" si="375"/>
        <v>8479</v>
      </c>
      <c r="DT579" s="23" t="s">
        <v>2311</v>
      </c>
      <c r="DU579" s="15">
        <v>0</v>
      </c>
      <c r="DV579" s="20">
        <f>Table1[[#This Row],[Check 6 Per Student Savings]]*DU579</f>
        <v>0</v>
      </c>
      <c r="DW579" s="15">
        <v>0</v>
      </c>
      <c r="DX579" s="20">
        <f>Table1[[#This Row],[Check 6 Per Student Savings]]*DW579</f>
        <v>0</v>
      </c>
      <c r="DY579" s="15">
        <v>0</v>
      </c>
      <c r="DZ579" s="20">
        <f>Table1[[#This Row],[Check 6 Per Student Savings]]*DY579</f>
        <v>0</v>
      </c>
      <c r="EA579" s="15">
        <f t="shared" ref="EA579:EA592" si="376">DU579+DW579+DY579</f>
        <v>0</v>
      </c>
      <c r="EB579" s="20">
        <f t="shared" ref="EB579:EB592" si="377">DV579+DX579+DZ579</f>
        <v>0</v>
      </c>
      <c r="EC579"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579"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579" s="30">
        <f>Table1[[#This Row],[Grand Total Savings]]/Table1[[#This Row],[Total Award]]</f>
        <v>0</v>
      </c>
    </row>
    <row r="580" spans="1:135" x14ac:dyDescent="0.25">
      <c r="A580" s="137" t="s">
        <v>2345</v>
      </c>
      <c r="B580" s="137" t="s">
        <v>2387</v>
      </c>
      <c r="C580" s="137" t="s">
        <v>2310</v>
      </c>
      <c r="D580" s="137" t="s">
        <v>856</v>
      </c>
      <c r="E580" s="1" t="s">
        <v>147</v>
      </c>
      <c r="F580" s="9">
        <v>2000</v>
      </c>
      <c r="G580" s="9" t="s">
        <v>2311</v>
      </c>
      <c r="H580" s="1" t="s">
        <v>1531</v>
      </c>
      <c r="I580" s="1" t="s">
        <v>1532</v>
      </c>
      <c r="J580" s="1"/>
      <c r="K580" s="1" t="s">
        <v>2346</v>
      </c>
      <c r="L580" s="28"/>
      <c r="M580" s="13" t="s">
        <v>857</v>
      </c>
      <c r="N580" s="13" t="s">
        <v>857</v>
      </c>
      <c r="O580" s="13" t="s">
        <v>857</v>
      </c>
      <c r="P580" s="15">
        <v>0</v>
      </c>
      <c r="Q580" s="15">
        <v>0</v>
      </c>
      <c r="R580" s="15">
        <v>0</v>
      </c>
      <c r="S580" s="15">
        <v>0</v>
      </c>
      <c r="T580" s="15">
        <v>0</v>
      </c>
      <c r="U580" s="15">
        <v>0</v>
      </c>
      <c r="V580" s="36"/>
      <c r="W580" s="20"/>
      <c r="X580" s="20"/>
      <c r="Y580" s="20"/>
      <c r="Z580" s="20"/>
      <c r="AA580" s="15">
        <v>0</v>
      </c>
      <c r="AB580" s="15">
        <v>0</v>
      </c>
      <c r="AC580" s="15">
        <v>0</v>
      </c>
      <c r="AD580" s="15">
        <v>0</v>
      </c>
      <c r="AE580" s="15">
        <v>0</v>
      </c>
      <c r="AF580" s="15">
        <v>0</v>
      </c>
      <c r="AG580" s="15">
        <v>0</v>
      </c>
      <c r="AH580" s="15">
        <v>0</v>
      </c>
      <c r="AI580" s="15">
        <v>0</v>
      </c>
      <c r="AJ580" s="15">
        <v>0</v>
      </c>
      <c r="AK580" s="15">
        <v>0</v>
      </c>
      <c r="AL580" s="15">
        <v>0</v>
      </c>
      <c r="AM580" s="15">
        <v>0</v>
      </c>
      <c r="AN580" s="15">
        <v>0</v>
      </c>
      <c r="AO580" s="15">
        <v>0</v>
      </c>
      <c r="AP580" s="15">
        <v>0</v>
      </c>
      <c r="AQ580" s="15">
        <v>0</v>
      </c>
      <c r="AR580" s="15">
        <v>0</v>
      </c>
      <c r="AS580" s="15">
        <v>0</v>
      </c>
      <c r="AT580" s="15">
        <v>0</v>
      </c>
      <c r="AU580" s="15">
        <v>0</v>
      </c>
      <c r="AV580" s="15">
        <v>0</v>
      </c>
      <c r="AW580" s="15">
        <v>0</v>
      </c>
      <c r="AX580" s="15">
        <v>0</v>
      </c>
      <c r="AY580" s="15">
        <v>0</v>
      </c>
      <c r="AZ580" s="15">
        <v>0</v>
      </c>
      <c r="BA580" s="15">
        <v>0</v>
      </c>
      <c r="BB580" s="15">
        <v>0</v>
      </c>
      <c r="BC580" s="15">
        <v>0</v>
      </c>
      <c r="BD580" s="15">
        <v>0</v>
      </c>
      <c r="BE580" s="15">
        <v>0</v>
      </c>
      <c r="BF580" s="15">
        <v>0</v>
      </c>
      <c r="BG580" s="15">
        <v>0</v>
      </c>
      <c r="BH580" s="15">
        <v>0</v>
      </c>
      <c r="BI580" s="15">
        <v>0</v>
      </c>
      <c r="BJ580" s="15">
        <v>0</v>
      </c>
      <c r="BK580" s="15">
        <v>0</v>
      </c>
      <c r="BL580" s="15">
        <v>0</v>
      </c>
      <c r="BM580" s="15">
        <v>0</v>
      </c>
      <c r="BN580" s="15">
        <v>0</v>
      </c>
      <c r="BO580" s="15">
        <v>0</v>
      </c>
      <c r="BP580" s="15">
        <v>0</v>
      </c>
      <c r="BQ580" s="15">
        <v>0</v>
      </c>
      <c r="BR580" s="15">
        <v>0</v>
      </c>
      <c r="BS580" s="15">
        <v>0</v>
      </c>
      <c r="BT580" s="15">
        <v>0</v>
      </c>
      <c r="BU580" s="15">
        <v>0</v>
      </c>
      <c r="BV580" s="15">
        <v>0</v>
      </c>
      <c r="BW580" s="15">
        <v>0</v>
      </c>
      <c r="BX580" s="15">
        <v>0</v>
      </c>
      <c r="BY580" s="15">
        <v>0</v>
      </c>
      <c r="BZ580" s="15">
        <v>0</v>
      </c>
      <c r="CA580" s="15">
        <v>0</v>
      </c>
      <c r="CB580" s="15">
        <v>0</v>
      </c>
      <c r="CC580" s="15">
        <v>0</v>
      </c>
      <c r="CD580" s="15">
        <v>0</v>
      </c>
      <c r="CE580" s="15">
        <v>0</v>
      </c>
      <c r="CF580" s="15">
        <v>0</v>
      </c>
      <c r="CG580" s="15">
        <v>0</v>
      </c>
      <c r="CH580" s="15">
        <v>0</v>
      </c>
      <c r="CI580" s="15">
        <v>0</v>
      </c>
      <c r="CJ580" s="15">
        <v>0</v>
      </c>
      <c r="CK580" s="15">
        <v>0</v>
      </c>
      <c r="CL580" s="15">
        <v>0</v>
      </c>
      <c r="CM580" s="15">
        <v>0</v>
      </c>
      <c r="CN580" s="15">
        <v>0</v>
      </c>
      <c r="CO580" s="15">
        <v>0</v>
      </c>
      <c r="CP580" s="15">
        <v>0</v>
      </c>
      <c r="CQ580" s="15">
        <v>0</v>
      </c>
      <c r="CR580" s="15">
        <v>0</v>
      </c>
      <c r="CS580" s="15">
        <v>0</v>
      </c>
      <c r="CT580" s="15">
        <v>0</v>
      </c>
      <c r="CU580" s="15">
        <v>0</v>
      </c>
      <c r="CV580" s="15">
        <v>0</v>
      </c>
      <c r="CW580" s="15">
        <v>0</v>
      </c>
      <c r="CX580" s="15">
        <v>0</v>
      </c>
      <c r="CY580" s="15">
        <v>0</v>
      </c>
      <c r="CZ580" s="15">
        <v>0</v>
      </c>
      <c r="DA580" s="15">
        <v>0</v>
      </c>
      <c r="DB580" s="15">
        <v>0</v>
      </c>
      <c r="DC580" s="15">
        <v>0</v>
      </c>
      <c r="DD580" s="15">
        <v>0</v>
      </c>
      <c r="DE580" s="15">
        <v>0</v>
      </c>
      <c r="DF580" s="15">
        <v>0</v>
      </c>
      <c r="DG580" s="15">
        <v>0</v>
      </c>
      <c r="DH580" s="15">
        <v>0</v>
      </c>
      <c r="DI580" s="15">
        <v>0</v>
      </c>
      <c r="DJ580" s="15">
        <v>0</v>
      </c>
      <c r="DK580" s="15">
        <v>0</v>
      </c>
      <c r="DL580" s="15">
        <v>0</v>
      </c>
      <c r="DM580" s="20" t="s">
        <v>858</v>
      </c>
      <c r="DN580" s="15">
        <v>0</v>
      </c>
      <c r="DO580" s="15">
        <v>0</v>
      </c>
      <c r="DP580" s="15">
        <v>0</v>
      </c>
      <c r="DQ580" s="15">
        <f t="shared" si="374"/>
        <v>0</v>
      </c>
      <c r="DR580" s="15">
        <v>0</v>
      </c>
      <c r="DS580" s="20">
        <f t="shared" si="375"/>
        <v>0</v>
      </c>
      <c r="DT580" s="23" t="s">
        <v>2311</v>
      </c>
      <c r="DU580" s="15">
        <v>0</v>
      </c>
      <c r="DV580" s="20">
        <f>Table1[[#This Row],[Check 6 Per Student Savings]]*DU580</f>
        <v>0</v>
      </c>
      <c r="DW580" s="15">
        <v>0</v>
      </c>
      <c r="DX580" s="20">
        <f>Table1[[#This Row],[Check 6 Per Student Savings]]*DW580</f>
        <v>0</v>
      </c>
      <c r="DY580" s="15">
        <v>0</v>
      </c>
      <c r="DZ580" s="20">
        <f>Table1[[#This Row],[Check 6 Per Student Savings]]*DY580</f>
        <v>0</v>
      </c>
      <c r="EA580" s="15">
        <f t="shared" si="376"/>
        <v>0</v>
      </c>
      <c r="EB580" s="20">
        <f t="shared" si="377"/>
        <v>0</v>
      </c>
      <c r="EC580"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580"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580" s="30">
        <f>Table1[[#This Row],[Grand Total Savings]]/Table1[[#This Row],[Total Award]]</f>
        <v>0</v>
      </c>
    </row>
    <row r="581" spans="1:135" x14ac:dyDescent="0.25">
      <c r="A581" s="137" t="s">
        <v>2347</v>
      </c>
      <c r="B581" s="137" t="s">
        <v>2387</v>
      </c>
      <c r="C581" s="137" t="s">
        <v>2310</v>
      </c>
      <c r="D581" s="137" t="s">
        <v>856</v>
      </c>
      <c r="E581" s="1" t="s">
        <v>477</v>
      </c>
      <c r="F581" s="9">
        <v>10000</v>
      </c>
      <c r="G581" s="9" t="s">
        <v>2311</v>
      </c>
      <c r="H581" s="1" t="s">
        <v>2348</v>
      </c>
      <c r="I581" s="1" t="s">
        <v>2349</v>
      </c>
      <c r="J581" s="1"/>
      <c r="K581" s="1" t="s">
        <v>2350</v>
      </c>
      <c r="L581" s="28"/>
      <c r="M581" s="13" t="s">
        <v>857</v>
      </c>
      <c r="N581" s="13" t="s">
        <v>857</v>
      </c>
      <c r="O581" s="13" t="s">
        <v>857</v>
      </c>
      <c r="P581" s="15">
        <v>0</v>
      </c>
      <c r="Q581" s="15">
        <v>0</v>
      </c>
      <c r="R581" s="15">
        <v>0</v>
      </c>
      <c r="S581" s="15">
        <v>0</v>
      </c>
      <c r="T581" s="15">
        <v>0</v>
      </c>
      <c r="U581" s="15">
        <v>0</v>
      </c>
      <c r="V581" s="36"/>
      <c r="W581" s="20"/>
      <c r="X581" s="20"/>
      <c r="Y581" s="20"/>
      <c r="Z581" s="20"/>
      <c r="AA581" s="15">
        <v>0</v>
      </c>
      <c r="AB581" s="15">
        <v>0</v>
      </c>
      <c r="AC581" s="15">
        <v>0</v>
      </c>
      <c r="AD581" s="15">
        <v>0</v>
      </c>
      <c r="AE581" s="15">
        <v>0</v>
      </c>
      <c r="AF581" s="15">
        <v>0</v>
      </c>
      <c r="AG581" s="15">
        <v>0</v>
      </c>
      <c r="AH581" s="15">
        <v>0</v>
      </c>
      <c r="AI581" s="15">
        <v>0</v>
      </c>
      <c r="AJ581" s="15">
        <v>0</v>
      </c>
      <c r="AK581" s="15">
        <v>0</v>
      </c>
      <c r="AL581" s="15">
        <v>0</v>
      </c>
      <c r="AM581" s="15">
        <v>0</v>
      </c>
      <c r="AN581" s="15">
        <v>0</v>
      </c>
      <c r="AO581" s="15">
        <v>0</v>
      </c>
      <c r="AP581" s="15">
        <v>0</v>
      </c>
      <c r="AQ581" s="15">
        <v>0</v>
      </c>
      <c r="AR581" s="15">
        <v>0</v>
      </c>
      <c r="AS581" s="15">
        <v>0</v>
      </c>
      <c r="AT581" s="15">
        <v>0</v>
      </c>
      <c r="AU581" s="15">
        <v>0</v>
      </c>
      <c r="AV581" s="15">
        <v>0</v>
      </c>
      <c r="AW581" s="15">
        <v>0</v>
      </c>
      <c r="AX581" s="15">
        <v>0</v>
      </c>
      <c r="AY581" s="15">
        <v>0</v>
      </c>
      <c r="AZ581" s="15">
        <v>0</v>
      </c>
      <c r="BA581" s="15">
        <v>0</v>
      </c>
      <c r="BB581" s="15">
        <v>0</v>
      </c>
      <c r="BC581" s="15">
        <v>0</v>
      </c>
      <c r="BD581" s="15">
        <v>0</v>
      </c>
      <c r="BE581" s="15">
        <v>0</v>
      </c>
      <c r="BF581" s="15">
        <v>0</v>
      </c>
      <c r="BG581" s="15">
        <v>0</v>
      </c>
      <c r="BH581" s="15">
        <v>0</v>
      </c>
      <c r="BI581" s="15">
        <v>0</v>
      </c>
      <c r="BJ581" s="15">
        <v>0</v>
      </c>
      <c r="BK581" s="15">
        <v>0</v>
      </c>
      <c r="BL581" s="15">
        <v>0</v>
      </c>
      <c r="BM581" s="15">
        <v>0</v>
      </c>
      <c r="BN581" s="15">
        <v>0</v>
      </c>
      <c r="BO581" s="15">
        <v>0</v>
      </c>
      <c r="BP581" s="15">
        <v>0</v>
      </c>
      <c r="BQ581" s="15">
        <v>0</v>
      </c>
      <c r="BR581" s="15">
        <v>0</v>
      </c>
      <c r="BS581" s="15">
        <v>0</v>
      </c>
      <c r="BT581" s="15">
        <v>0</v>
      </c>
      <c r="BU581" s="15">
        <v>0</v>
      </c>
      <c r="BV581" s="15">
        <v>0</v>
      </c>
      <c r="BW581" s="15">
        <v>0</v>
      </c>
      <c r="BX581" s="15">
        <v>0</v>
      </c>
      <c r="BY581" s="15">
        <v>0</v>
      </c>
      <c r="BZ581" s="15">
        <v>0</v>
      </c>
      <c r="CA581" s="15">
        <v>0</v>
      </c>
      <c r="CB581" s="15">
        <v>0</v>
      </c>
      <c r="CC581" s="15">
        <v>0</v>
      </c>
      <c r="CD581" s="15">
        <v>0</v>
      </c>
      <c r="CE581" s="15">
        <v>0</v>
      </c>
      <c r="CF581" s="15">
        <v>0</v>
      </c>
      <c r="CG581" s="15">
        <v>0</v>
      </c>
      <c r="CH581" s="15">
        <v>0</v>
      </c>
      <c r="CI581" s="15">
        <v>0</v>
      </c>
      <c r="CJ581" s="15">
        <v>0</v>
      </c>
      <c r="CK581" s="15">
        <v>0</v>
      </c>
      <c r="CL581" s="15">
        <v>0</v>
      </c>
      <c r="CM581" s="15">
        <v>0</v>
      </c>
      <c r="CN581" s="15">
        <v>0</v>
      </c>
      <c r="CO581" s="15">
        <v>0</v>
      </c>
      <c r="CP581" s="15">
        <v>0</v>
      </c>
      <c r="CQ581" s="15">
        <v>0</v>
      </c>
      <c r="CR581" s="15">
        <v>0</v>
      </c>
      <c r="CS581" s="15">
        <v>0</v>
      </c>
      <c r="CT581" s="15">
        <v>0</v>
      </c>
      <c r="CU581" s="15">
        <v>0</v>
      </c>
      <c r="CV581" s="15">
        <v>0</v>
      </c>
      <c r="CW581" s="15">
        <v>0</v>
      </c>
      <c r="CX581" s="15">
        <v>0</v>
      </c>
      <c r="CY581" s="15">
        <v>0</v>
      </c>
      <c r="CZ581" s="15">
        <v>0</v>
      </c>
      <c r="DA581" s="15">
        <v>0</v>
      </c>
      <c r="DB581" s="15">
        <v>0</v>
      </c>
      <c r="DC581" s="15">
        <v>0</v>
      </c>
      <c r="DD581" s="15">
        <v>0</v>
      </c>
      <c r="DE581" s="15">
        <v>0</v>
      </c>
      <c r="DF581" s="15">
        <v>0</v>
      </c>
      <c r="DG581" s="15">
        <v>0</v>
      </c>
      <c r="DH581" s="15">
        <v>0</v>
      </c>
      <c r="DI581" s="15">
        <v>0</v>
      </c>
      <c r="DJ581" s="15">
        <v>0</v>
      </c>
      <c r="DK581" s="15">
        <v>0</v>
      </c>
      <c r="DL581" s="15">
        <v>0</v>
      </c>
      <c r="DM581" s="20" t="s">
        <v>858</v>
      </c>
      <c r="DN581" s="15">
        <v>0</v>
      </c>
      <c r="DO581" s="15">
        <v>0</v>
      </c>
      <c r="DP581" s="15">
        <v>0</v>
      </c>
      <c r="DQ581" s="15">
        <f t="shared" si="374"/>
        <v>0</v>
      </c>
      <c r="DR581" s="15">
        <v>0</v>
      </c>
      <c r="DS581" s="20">
        <f t="shared" si="375"/>
        <v>0</v>
      </c>
      <c r="DT581" s="23" t="s">
        <v>2311</v>
      </c>
      <c r="DU581" s="15">
        <v>0</v>
      </c>
      <c r="DV581" s="20">
        <f>Table1[[#This Row],[Check 6 Per Student Savings]]*DU581</f>
        <v>0</v>
      </c>
      <c r="DW581" s="15">
        <v>0</v>
      </c>
      <c r="DX581" s="20">
        <f>Table1[[#This Row],[Check 6 Per Student Savings]]*DW581</f>
        <v>0</v>
      </c>
      <c r="DY581" s="15">
        <v>0</v>
      </c>
      <c r="DZ581" s="20">
        <f>Table1[[#This Row],[Check 6 Per Student Savings]]*DY581</f>
        <v>0</v>
      </c>
      <c r="EA581" s="15">
        <f t="shared" si="376"/>
        <v>0</v>
      </c>
      <c r="EB581" s="20">
        <f t="shared" si="377"/>
        <v>0</v>
      </c>
      <c r="EC581"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581"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581" s="30">
        <f>Table1[[#This Row],[Grand Total Savings]]/Table1[[#This Row],[Total Award]]</f>
        <v>0</v>
      </c>
    </row>
    <row r="582" spans="1:135" x14ac:dyDescent="0.25">
      <c r="A582" s="137" t="s">
        <v>2351</v>
      </c>
      <c r="B582" s="137" t="s">
        <v>2387</v>
      </c>
      <c r="C582" s="137" t="s">
        <v>2310</v>
      </c>
      <c r="D582" s="137" t="s">
        <v>856</v>
      </c>
      <c r="E582" s="1" t="s">
        <v>477</v>
      </c>
      <c r="F582" s="9">
        <v>6600</v>
      </c>
      <c r="G582" s="9" t="s">
        <v>2311</v>
      </c>
      <c r="H582" s="1" t="s">
        <v>1123</v>
      </c>
      <c r="I582" s="1" t="s">
        <v>1124</v>
      </c>
      <c r="J582" s="1"/>
      <c r="K582" s="1" t="s">
        <v>2352</v>
      </c>
      <c r="L582" s="28"/>
      <c r="M582" s="13" t="s">
        <v>857</v>
      </c>
      <c r="N582" s="13" t="s">
        <v>857</v>
      </c>
      <c r="O582" s="13" t="s">
        <v>857</v>
      </c>
      <c r="P582" s="15">
        <v>0</v>
      </c>
      <c r="Q582" s="15">
        <v>0</v>
      </c>
      <c r="R582" s="15">
        <v>0</v>
      </c>
      <c r="S582" s="15">
        <v>0</v>
      </c>
      <c r="T582" s="15">
        <v>0</v>
      </c>
      <c r="U582" s="15">
        <v>0</v>
      </c>
      <c r="V582" s="36"/>
      <c r="W582" s="20"/>
      <c r="X582" s="20"/>
      <c r="Y582" s="20"/>
      <c r="Z582" s="20"/>
      <c r="AA582" s="15">
        <v>0</v>
      </c>
      <c r="AB582" s="15">
        <v>0</v>
      </c>
      <c r="AC582" s="15">
        <v>0</v>
      </c>
      <c r="AD582" s="15">
        <v>0</v>
      </c>
      <c r="AE582" s="15">
        <v>0</v>
      </c>
      <c r="AF582" s="15">
        <v>0</v>
      </c>
      <c r="AG582" s="15">
        <v>0</v>
      </c>
      <c r="AH582" s="15">
        <v>0</v>
      </c>
      <c r="AI582" s="15">
        <v>0</v>
      </c>
      <c r="AJ582" s="15">
        <v>0</v>
      </c>
      <c r="AK582" s="15">
        <v>0</v>
      </c>
      <c r="AL582" s="15">
        <v>0</v>
      </c>
      <c r="AM582" s="15">
        <v>0</v>
      </c>
      <c r="AN582" s="15">
        <v>0</v>
      </c>
      <c r="AO582" s="15">
        <v>0</v>
      </c>
      <c r="AP582" s="15">
        <v>0</v>
      </c>
      <c r="AQ582" s="15">
        <v>0</v>
      </c>
      <c r="AR582" s="15">
        <v>0</v>
      </c>
      <c r="AS582" s="15">
        <v>0</v>
      </c>
      <c r="AT582" s="15">
        <v>0</v>
      </c>
      <c r="AU582" s="15">
        <v>0</v>
      </c>
      <c r="AV582" s="15">
        <v>0</v>
      </c>
      <c r="AW582" s="15">
        <v>0</v>
      </c>
      <c r="AX582" s="15">
        <v>0</v>
      </c>
      <c r="AY582" s="15">
        <v>0</v>
      </c>
      <c r="AZ582" s="15">
        <v>0</v>
      </c>
      <c r="BA582" s="15">
        <v>0</v>
      </c>
      <c r="BB582" s="15">
        <v>0</v>
      </c>
      <c r="BC582" s="15">
        <v>0</v>
      </c>
      <c r="BD582" s="15">
        <v>0</v>
      </c>
      <c r="BE582" s="15">
        <v>0</v>
      </c>
      <c r="BF582" s="15">
        <v>0</v>
      </c>
      <c r="BG582" s="15">
        <v>0</v>
      </c>
      <c r="BH582" s="15">
        <v>0</v>
      </c>
      <c r="BI582" s="15">
        <v>0</v>
      </c>
      <c r="BJ582" s="15">
        <v>0</v>
      </c>
      <c r="BK582" s="15">
        <v>0</v>
      </c>
      <c r="BL582" s="15">
        <v>0</v>
      </c>
      <c r="BM582" s="15">
        <v>0</v>
      </c>
      <c r="BN582" s="15">
        <v>0</v>
      </c>
      <c r="BO582" s="15">
        <v>0</v>
      </c>
      <c r="BP582" s="15">
        <v>0</v>
      </c>
      <c r="BQ582" s="15">
        <v>0</v>
      </c>
      <c r="BR582" s="15">
        <v>0</v>
      </c>
      <c r="BS582" s="15">
        <v>0</v>
      </c>
      <c r="BT582" s="15">
        <v>0</v>
      </c>
      <c r="BU582" s="15">
        <v>0</v>
      </c>
      <c r="BV582" s="15">
        <v>0</v>
      </c>
      <c r="BW582" s="15">
        <v>0</v>
      </c>
      <c r="BX582" s="15">
        <v>0</v>
      </c>
      <c r="BY582" s="15">
        <v>0</v>
      </c>
      <c r="BZ582" s="15">
        <v>0</v>
      </c>
      <c r="CA582" s="15">
        <v>0</v>
      </c>
      <c r="CB582" s="15">
        <v>0</v>
      </c>
      <c r="CC582" s="15">
        <v>0</v>
      </c>
      <c r="CD582" s="15">
        <v>0</v>
      </c>
      <c r="CE582" s="15">
        <v>0</v>
      </c>
      <c r="CF582" s="15">
        <v>0</v>
      </c>
      <c r="CG582" s="15">
        <v>0</v>
      </c>
      <c r="CH582" s="15">
        <v>0</v>
      </c>
      <c r="CI582" s="15">
        <v>0</v>
      </c>
      <c r="CJ582" s="15">
        <v>0</v>
      </c>
      <c r="CK582" s="15">
        <v>0</v>
      </c>
      <c r="CL582" s="15">
        <v>0</v>
      </c>
      <c r="CM582" s="15">
        <v>0</v>
      </c>
      <c r="CN582" s="15">
        <v>0</v>
      </c>
      <c r="CO582" s="15">
        <v>0</v>
      </c>
      <c r="CP582" s="15">
        <v>0</v>
      </c>
      <c r="CQ582" s="15">
        <v>0</v>
      </c>
      <c r="CR582" s="15">
        <v>0</v>
      </c>
      <c r="CS582" s="15">
        <v>0</v>
      </c>
      <c r="CT582" s="15">
        <v>0</v>
      </c>
      <c r="CU582" s="15">
        <v>0</v>
      </c>
      <c r="CV582" s="15">
        <v>0</v>
      </c>
      <c r="CW582" s="15">
        <v>0</v>
      </c>
      <c r="CX582" s="15">
        <v>0</v>
      </c>
      <c r="CY582" s="15">
        <v>0</v>
      </c>
      <c r="CZ582" s="15">
        <v>0</v>
      </c>
      <c r="DA582" s="15">
        <v>0</v>
      </c>
      <c r="DB582" s="15">
        <v>0</v>
      </c>
      <c r="DC582" s="15">
        <v>0</v>
      </c>
      <c r="DD582" s="15">
        <v>0</v>
      </c>
      <c r="DE582" s="15">
        <v>0</v>
      </c>
      <c r="DF582" s="15">
        <v>0</v>
      </c>
      <c r="DG582" s="15">
        <v>0</v>
      </c>
      <c r="DH582" s="15">
        <v>0</v>
      </c>
      <c r="DI582" s="15">
        <v>0</v>
      </c>
      <c r="DJ582" s="15">
        <v>0</v>
      </c>
      <c r="DK582" s="15">
        <v>0</v>
      </c>
      <c r="DL582" s="15">
        <v>0</v>
      </c>
      <c r="DM582" s="20" t="s">
        <v>858</v>
      </c>
      <c r="DN582" s="15">
        <v>0</v>
      </c>
      <c r="DO582" s="15">
        <v>0</v>
      </c>
      <c r="DP582" s="15">
        <v>0</v>
      </c>
      <c r="DQ582" s="15">
        <f t="shared" si="374"/>
        <v>0</v>
      </c>
      <c r="DR582" s="15">
        <v>0</v>
      </c>
      <c r="DS582" s="20">
        <f t="shared" si="375"/>
        <v>0</v>
      </c>
      <c r="DT582" s="23" t="s">
        <v>2311</v>
      </c>
      <c r="DU582" s="15">
        <v>0</v>
      </c>
      <c r="DV582" s="20">
        <f>Table1[[#This Row],[Check 6 Per Student Savings]]*DU582</f>
        <v>0</v>
      </c>
      <c r="DW582" s="15">
        <v>0</v>
      </c>
      <c r="DX582" s="20">
        <f>Table1[[#This Row],[Check 6 Per Student Savings]]*DW582</f>
        <v>0</v>
      </c>
      <c r="DY582" s="15">
        <v>0</v>
      </c>
      <c r="DZ582" s="20">
        <f>Table1[[#This Row],[Check 6 Per Student Savings]]*DY582</f>
        <v>0</v>
      </c>
      <c r="EA582" s="15">
        <f t="shared" si="376"/>
        <v>0</v>
      </c>
      <c r="EB582" s="20">
        <f t="shared" si="377"/>
        <v>0</v>
      </c>
      <c r="EC582"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582"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582" s="30">
        <f>Table1[[#This Row],[Grand Total Savings]]/Table1[[#This Row],[Total Award]]</f>
        <v>0</v>
      </c>
    </row>
    <row r="583" spans="1:135" x14ac:dyDescent="0.25">
      <c r="A583" s="137" t="s">
        <v>2353</v>
      </c>
      <c r="B583" s="137" t="s">
        <v>2387</v>
      </c>
      <c r="C583" s="137" t="s">
        <v>2310</v>
      </c>
      <c r="D583" s="137" t="s">
        <v>856</v>
      </c>
      <c r="E583" s="1" t="s">
        <v>147</v>
      </c>
      <c r="F583" s="9">
        <v>10000</v>
      </c>
      <c r="G583" s="9" t="s">
        <v>2311</v>
      </c>
      <c r="H583" s="1" t="s">
        <v>2354</v>
      </c>
      <c r="I583" s="1" t="s">
        <v>2355</v>
      </c>
      <c r="J583" s="1"/>
      <c r="K583" s="1" t="s">
        <v>2356</v>
      </c>
      <c r="L583" s="28"/>
      <c r="M583" s="13" t="s">
        <v>857</v>
      </c>
      <c r="N583" s="13" t="s">
        <v>857</v>
      </c>
      <c r="O583" s="13" t="s">
        <v>857</v>
      </c>
      <c r="P583" s="15">
        <v>0</v>
      </c>
      <c r="Q583" s="15">
        <v>0</v>
      </c>
      <c r="R583" s="15">
        <v>0</v>
      </c>
      <c r="S583" s="15">
        <v>0</v>
      </c>
      <c r="T583" s="15">
        <v>0</v>
      </c>
      <c r="U583" s="15">
        <v>0</v>
      </c>
      <c r="V583" s="36"/>
      <c r="W583" s="20"/>
      <c r="X583" s="20"/>
      <c r="Y583" s="20"/>
      <c r="Z583" s="20"/>
      <c r="AA583" s="15">
        <v>0</v>
      </c>
      <c r="AB583" s="15">
        <v>0</v>
      </c>
      <c r="AC583" s="15">
        <v>0</v>
      </c>
      <c r="AD583" s="15">
        <v>0</v>
      </c>
      <c r="AE583" s="15">
        <v>0</v>
      </c>
      <c r="AF583" s="15">
        <v>0</v>
      </c>
      <c r="AG583" s="15">
        <v>0</v>
      </c>
      <c r="AH583" s="15">
        <v>0</v>
      </c>
      <c r="AI583" s="15">
        <v>0</v>
      </c>
      <c r="AJ583" s="15">
        <v>0</v>
      </c>
      <c r="AK583" s="15">
        <v>0</v>
      </c>
      <c r="AL583" s="15">
        <v>0</v>
      </c>
      <c r="AM583" s="15">
        <v>0</v>
      </c>
      <c r="AN583" s="15">
        <v>0</v>
      </c>
      <c r="AO583" s="15">
        <v>0</v>
      </c>
      <c r="AP583" s="15">
        <v>0</v>
      </c>
      <c r="AQ583" s="15">
        <v>0</v>
      </c>
      <c r="AR583" s="15">
        <v>0</v>
      </c>
      <c r="AS583" s="15">
        <v>0</v>
      </c>
      <c r="AT583" s="15">
        <v>0</v>
      </c>
      <c r="AU583" s="15">
        <v>0</v>
      </c>
      <c r="AV583" s="15">
        <v>0</v>
      </c>
      <c r="AW583" s="15">
        <v>0</v>
      </c>
      <c r="AX583" s="15">
        <v>0</v>
      </c>
      <c r="AY583" s="15">
        <v>0</v>
      </c>
      <c r="AZ583" s="15">
        <v>0</v>
      </c>
      <c r="BA583" s="15">
        <v>0</v>
      </c>
      <c r="BB583" s="15">
        <v>0</v>
      </c>
      <c r="BC583" s="15">
        <v>0</v>
      </c>
      <c r="BD583" s="15">
        <v>0</v>
      </c>
      <c r="BE583" s="15">
        <v>0</v>
      </c>
      <c r="BF583" s="15">
        <v>0</v>
      </c>
      <c r="BG583" s="15">
        <v>0</v>
      </c>
      <c r="BH583" s="15">
        <v>0</v>
      </c>
      <c r="BI583" s="15">
        <v>0</v>
      </c>
      <c r="BJ583" s="15">
        <v>0</v>
      </c>
      <c r="BK583" s="15">
        <v>0</v>
      </c>
      <c r="BL583" s="15">
        <v>0</v>
      </c>
      <c r="BM583" s="15">
        <v>0</v>
      </c>
      <c r="BN583" s="15">
        <v>0</v>
      </c>
      <c r="BO583" s="15">
        <v>0</v>
      </c>
      <c r="BP583" s="15">
        <v>0</v>
      </c>
      <c r="BQ583" s="15">
        <v>0</v>
      </c>
      <c r="BR583" s="15">
        <v>0</v>
      </c>
      <c r="BS583" s="15">
        <v>0</v>
      </c>
      <c r="BT583" s="15">
        <v>0</v>
      </c>
      <c r="BU583" s="15">
        <v>0</v>
      </c>
      <c r="BV583" s="15">
        <v>0</v>
      </c>
      <c r="BW583" s="15">
        <v>0</v>
      </c>
      <c r="BX583" s="15">
        <v>0</v>
      </c>
      <c r="BY583" s="15">
        <v>0</v>
      </c>
      <c r="BZ583" s="15">
        <v>0</v>
      </c>
      <c r="CA583" s="15">
        <v>0</v>
      </c>
      <c r="CB583" s="15">
        <v>0</v>
      </c>
      <c r="CC583" s="15">
        <v>0</v>
      </c>
      <c r="CD583" s="15">
        <v>0</v>
      </c>
      <c r="CE583" s="15">
        <v>0</v>
      </c>
      <c r="CF583" s="15">
        <v>0</v>
      </c>
      <c r="CG583" s="15">
        <v>0</v>
      </c>
      <c r="CH583" s="15">
        <v>0</v>
      </c>
      <c r="CI583" s="15">
        <v>0</v>
      </c>
      <c r="CJ583" s="15">
        <v>0</v>
      </c>
      <c r="CK583" s="15">
        <v>0</v>
      </c>
      <c r="CL583" s="15">
        <v>0</v>
      </c>
      <c r="CM583" s="15">
        <v>0</v>
      </c>
      <c r="CN583" s="15">
        <v>0</v>
      </c>
      <c r="CO583" s="15">
        <v>0</v>
      </c>
      <c r="CP583" s="15">
        <v>0</v>
      </c>
      <c r="CQ583" s="15">
        <v>0</v>
      </c>
      <c r="CR583" s="15">
        <v>0</v>
      </c>
      <c r="CS583" s="15">
        <v>0</v>
      </c>
      <c r="CT583" s="15">
        <v>0</v>
      </c>
      <c r="CU583" s="15">
        <v>0</v>
      </c>
      <c r="CV583" s="15">
        <v>0</v>
      </c>
      <c r="CW583" s="15">
        <v>0</v>
      </c>
      <c r="CX583" s="15">
        <v>0</v>
      </c>
      <c r="CY583" s="15">
        <v>0</v>
      </c>
      <c r="CZ583" s="15">
        <v>0</v>
      </c>
      <c r="DA583" s="15">
        <v>0</v>
      </c>
      <c r="DB583" s="15">
        <v>0</v>
      </c>
      <c r="DC583" s="15">
        <v>0</v>
      </c>
      <c r="DD583" s="15">
        <v>0</v>
      </c>
      <c r="DE583" s="15">
        <v>0</v>
      </c>
      <c r="DF583" s="15">
        <v>0</v>
      </c>
      <c r="DG583" s="15">
        <v>0</v>
      </c>
      <c r="DH583" s="15">
        <v>0</v>
      </c>
      <c r="DI583" s="15">
        <v>0</v>
      </c>
      <c r="DJ583" s="15">
        <v>0</v>
      </c>
      <c r="DK583" s="15">
        <v>0</v>
      </c>
      <c r="DL583" s="15">
        <v>0</v>
      </c>
      <c r="DM583" s="20" t="s">
        <v>858</v>
      </c>
      <c r="DN583" s="15">
        <v>0</v>
      </c>
      <c r="DO583" s="15">
        <v>0</v>
      </c>
      <c r="DP583" s="15">
        <v>0</v>
      </c>
      <c r="DQ583" s="15">
        <f t="shared" si="374"/>
        <v>0</v>
      </c>
      <c r="DR583" s="15">
        <v>0</v>
      </c>
      <c r="DS583" s="20">
        <f t="shared" si="375"/>
        <v>0</v>
      </c>
      <c r="DT583" s="23" t="s">
        <v>2311</v>
      </c>
      <c r="DU583" s="15">
        <v>0</v>
      </c>
      <c r="DV583" s="20">
        <f>Table1[[#This Row],[Check 6 Per Student Savings]]*DU583</f>
        <v>0</v>
      </c>
      <c r="DW583" s="15">
        <v>0</v>
      </c>
      <c r="DX583" s="20">
        <f>Table1[[#This Row],[Check 6 Per Student Savings]]*DW583</f>
        <v>0</v>
      </c>
      <c r="DY583" s="15">
        <v>0</v>
      </c>
      <c r="DZ583" s="20">
        <f>Table1[[#This Row],[Check 6 Per Student Savings]]*DY583</f>
        <v>0</v>
      </c>
      <c r="EA583" s="15">
        <f t="shared" si="376"/>
        <v>0</v>
      </c>
      <c r="EB583" s="20">
        <f t="shared" si="377"/>
        <v>0</v>
      </c>
      <c r="EC583"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583"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583" s="30">
        <f>Table1[[#This Row],[Grand Total Savings]]/Table1[[#This Row],[Total Award]]</f>
        <v>0</v>
      </c>
    </row>
    <row r="584" spans="1:135" x14ac:dyDescent="0.25">
      <c r="A584" s="137" t="s">
        <v>2357</v>
      </c>
      <c r="B584" s="137" t="s">
        <v>2387</v>
      </c>
      <c r="C584" s="137" t="s">
        <v>2310</v>
      </c>
      <c r="D584" s="137" t="s">
        <v>856</v>
      </c>
      <c r="E584" s="1" t="s">
        <v>147</v>
      </c>
      <c r="F584" s="9">
        <v>10000</v>
      </c>
      <c r="G584" s="9" t="s">
        <v>2311</v>
      </c>
      <c r="H584" s="1" t="s">
        <v>2358</v>
      </c>
      <c r="I584" s="1" t="s">
        <v>2359</v>
      </c>
      <c r="J584" s="1"/>
      <c r="K584" s="1" t="s">
        <v>2360</v>
      </c>
      <c r="L584" s="28"/>
      <c r="M584" s="13" t="s">
        <v>857</v>
      </c>
      <c r="N584" s="13" t="s">
        <v>857</v>
      </c>
      <c r="O584" s="13" t="s">
        <v>857</v>
      </c>
      <c r="P584" s="15">
        <v>0</v>
      </c>
      <c r="Q584" s="15">
        <v>0</v>
      </c>
      <c r="R584" s="15">
        <v>0</v>
      </c>
      <c r="S584" s="15">
        <v>0</v>
      </c>
      <c r="T584" s="15">
        <v>0</v>
      </c>
      <c r="U584" s="15">
        <v>0</v>
      </c>
      <c r="V584" s="36"/>
      <c r="W584" s="20"/>
      <c r="X584" s="20"/>
      <c r="Y584" s="20"/>
      <c r="Z584" s="20"/>
      <c r="AA584" s="15">
        <v>0</v>
      </c>
      <c r="AB584" s="15">
        <v>0</v>
      </c>
      <c r="AC584" s="15">
        <v>0</v>
      </c>
      <c r="AD584" s="15">
        <v>0</v>
      </c>
      <c r="AE584" s="15">
        <v>0</v>
      </c>
      <c r="AF584" s="15">
        <v>0</v>
      </c>
      <c r="AG584" s="15">
        <v>0</v>
      </c>
      <c r="AH584" s="15">
        <v>0</v>
      </c>
      <c r="AI584" s="15">
        <v>0</v>
      </c>
      <c r="AJ584" s="15">
        <v>0</v>
      </c>
      <c r="AK584" s="15">
        <v>0</v>
      </c>
      <c r="AL584" s="15">
        <v>0</v>
      </c>
      <c r="AM584" s="15">
        <v>0</v>
      </c>
      <c r="AN584" s="15">
        <v>0</v>
      </c>
      <c r="AO584" s="15">
        <v>0</v>
      </c>
      <c r="AP584" s="15">
        <v>0</v>
      </c>
      <c r="AQ584" s="15">
        <v>0</v>
      </c>
      <c r="AR584" s="15">
        <v>0</v>
      </c>
      <c r="AS584" s="15">
        <v>0</v>
      </c>
      <c r="AT584" s="15">
        <v>0</v>
      </c>
      <c r="AU584" s="15">
        <v>0</v>
      </c>
      <c r="AV584" s="15">
        <v>0</v>
      </c>
      <c r="AW584" s="15">
        <v>0</v>
      </c>
      <c r="AX584" s="15">
        <v>0</v>
      </c>
      <c r="AY584" s="15">
        <v>0</v>
      </c>
      <c r="AZ584" s="15">
        <v>0</v>
      </c>
      <c r="BA584" s="15">
        <v>0</v>
      </c>
      <c r="BB584" s="15">
        <v>0</v>
      </c>
      <c r="BC584" s="15">
        <v>0</v>
      </c>
      <c r="BD584" s="15">
        <v>0</v>
      </c>
      <c r="BE584" s="15">
        <v>0</v>
      </c>
      <c r="BF584" s="15">
        <v>0</v>
      </c>
      <c r="BG584" s="15">
        <v>0</v>
      </c>
      <c r="BH584" s="15">
        <v>0</v>
      </c>
      <c r="BI584" s="15">
        <v>0</v>
      </c>
      <c r="BJ584" s="15">
        <v>0</v>
      </c>
      <c r="BK584" s="15">
        <v>0</v>
      </c>
      <c r="BL584" s="15">
        <v>0</v>
      </c>
      <c r="BM584" s="15">
        <v>0</v>
      </c>
      <c r="BN584" s="15">
        <v>0</v>
      </c>
      <c r="BO584" s="15">
        <v>0</v>
      </c>
      <c r="BP584" s="15">
        <v>0</v>
      </c>
      <c r="BQ584" s="15">
        <v>0</v>
      </c>
      <c r="BR584" s="15">
        <v>0</v>
      </c>
      <c r="BS584" s="15">
        <v>0</v>
      </c>
      <c r="BT584" s="15">
        <v>0</v>
      </c>
      <c r="BU584" s="15">
        <v>0</v>
      </c>
      <c r="BV584" s="15">
        <v>0</v>
      </c>
      <c r="BW584" s="15">
        <v>0</v>
      </c>
      <c r="BX584" s="15">
        <v>0</v>
      </c>
      <c r="BY584" s="15">
        <v>0</v>
      </c>
      <c r="BZ584" s="15">
        <v>0</v>
      </c>
      <c r="CA584" s="15">
        <v>0</v>
      </c>
      <c r="CB584" s="15">
        <v>0</v>
      </c>
      <c r="CC584" s="15">
        <v>0</v>
      </c>
      <c r="CD584" s="15">
        <v>0</v>
      </c>
      <c r="CE584" s="15">
        <v>0</v>
      </c>
      <c r="CF584" s="15">
        <v>0</v>
      </c>
      <c r="CG584" s="15">
        <v>0</v>
      </c>
      <c r="CH584" s="15">
        <v>0</v>
      </c>
      <c r="CI584" s="15">
        <v>0</v>
      </c>
      <c r="CJ584" s="15">
        <v>0</v>
      </c>
      <c r="CK584" s="15">
        <v>0</v>
      </c>
      <c r="CL584" s="15">
        <v>0</v>
      </c>
      <c r="CM584" s="15">
        <v>0</v>
      </c>
      <c r="CN584" s="15">
        <v>0</v>
      </c>
      <c r="CO584" s="15">
        <v>0</v>
      </c>
      <c r="CP584" s="15">
        <v>0</v>
      </c>
      <c r="CQ584" s="15">
        <v>0</v>
      </c>
      <c r="CR584" s="15">
        <v>0</v>
      </c>
      <c r="CS584" s="15">
        <v>0</v>
      </c>
      <c r="CT584" s="15">
        <v>0</v>
      </c>
      <c r="CU584" s="15">
        <v>0</v>
      </c>
      <c r="CV584" s="15">
        <v>0</v>
      </c>
      <c r="CW584" s="15">
        <v>0</v>
      </c>
      <c r="CX584" s="15">
        <v>0</v>
      </c>
      <c r="CY584" s="15">
        <v>0</v>
      </c>
      <c r="CZ584" s="15">
        <v>0</v>
      </c>
      <c r="DA584" s="15">
        <v>0</v>
      </c>
      <c r="DB584" s="15">
        <v>0</v>
      </c>
      <c r="DC584" s="15">
        <v>0</v>
      </c>
      <c r="DD584" s="15">
        <v>0</v>
      </c>
      <c r="DE584" s="15">
        <v>0</v>
      </c>
      <c r="DF584" s="15">
        <v>0</v>
      </c>
      <c r="DG584" s="15">
        <v>0</v>
      </c>
      <c r="DH584" s="15">
        <v>0</v>
      </c>
      <c r="DI584" s="15">
        <v>0</v>
      </c>
      <c r="DJ584" s="15">
        <v>0</v>
      </c>
      <c r="DK584" s="15">
        <v>0</v>
      </c>
      <c r="DL584" s="15">
        <v>0</v>
      </c>
      <c r="DM584" s="20" t="s">
        <v>858</v>
      </c>
      <c r="DN584" s="15">
        <v>0</v>
      </c>
      <c r="DO584" s="15">
        <v>0</v>
      </c>
      <c r="DP584" s="15">
        <v>0</v>
      </c>
      <c r="DQ584" s="15">
        <f t="shared" si="374"/>
        <v>0</v>
      </c>
      <c r="DR584" s="15">
        <v>0</v>
      </c>
      <c r="DS584" s="20">
        <f t="shared" si="375"/>
        <v>0</v>
      </c>
      <c r="DT584" s="23" t="s">
        <v>2311</v>
      </c>
      <c r="DU584" s="15">
        <v>0</v>
      </c>
      <c r="DV584" s="20">
        <f>Table1[[#This Row],[Check 6 Per Student Savings]]*DU584</f>
        <v>0</v>
      </c>
      <c r="DW584" s="15">
        <v>0</v>
      </c>
      <c r="DX584" s="20">
        <f>Table1[[#This Row],[Check 6 Per Student Savings]]*DW584</f>
        <v>0</v>
      </c>
      <c r="DY584" s="15">
        <v>0</v>
      </c>
      <c r="DZ584" s="20">
        <f>Table1[[#This Row],[Check 6 Per Student Savings]]*DY584</f>
        <v>0</v>
      </c>
      <c r="EA584" s="15">
        <f t="shared" si="376"/>
        <v>0</v>
      </c>
      <c r="EB584" s="20">
        <f t="shared" si="377"/>
        <v>0</v>
      </c>
      <c r="EC584"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584"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584" s="30">
        <f>Table1[[#This Row],[Grand Total Savings]]/Table1[[#This Row],[Total Award]]</f>
        <v>0</v>
      </c>
    </row>
    <row r="585" spans="1:135" x14ac:dyDescent="0.25">
      <c r="A585" s="137" t="s">
        <v>2361</v>
      </c>
      <c r="B585" s="137" t="s">
        <v>2387</v>
      </c>
      <c r="C585" s="137" t="s">
        <v>2310</v>
      </c>
      <c r="D585" s="137" t="s">
        <v>856</v>
      </c>
      <c r="E585" s="1" t="s">
        <v>243</v>
      </c>
      <c r="F585" s="9">
        <v>7000</v>
      </c>
      <c r="G585" s="9" t="s">
        <v>2311</v>
      </c>
      <c r="H585" s="1" t="s">
        <v>774</v>
      </c>
      <c r="I585" s="1" t="s">
        <v>775</v>
      </c>
      <c r="J585" s="1"/>
      <c r="K585" s="1" t="s">
        <v>2362</v>
      </c>
      <c r="L585" s="28"/>
      <c r="M585" s="13" t="s">
        <v>857</v>
      </c>
      <c r="N585" s="13" t="s">
        <v>857</v>
      </c>
      <c r="O585" s="13" t="s">
        <v>857</v>
      </c>
      <c r="P585" s="15">
        <v>0</v>
      </c>
      <c r="Q585" s="15">
        <v>0</v>
      </c>
      <c r="R585" s="15">
        <v>0</v>
      </c>
      <c r="S585" s="15">
        <v>0</v>
      </c>
      <c r="T585" s="15">
        <v>0</v>
      </c>
      <c r="U585" s="15">
        <v>0</v>
      </c>
      <c r="V585" s="36"/>
      <c r="W585" s="20"/>
      <c r="X585" s="20"/>
      <c r="Y585" s="20"/>
      <c r="Z585" s="20"/>
      <c r="AA585" s="15">
        <v>0</v>
      </c>
      <c r="AB585" s="15">
        <v>0</v>
      </c>
      <c r="AC585" s="15">
        <v>0</v>
      </c>
      <c r="AD585" s="15">
        <v>0</v>
      </c>
      <c r="AE585" s="15">
        <v>0</v>
      </c>
      <c r="AF585" s="15">
        <v>0</v>
      </c>
      <c r="AG585" s="15">
        <v>0</v>
      </c>
      <c r="AH585" s="15">
        <v>0</v>
      </c>
      <c r="AI585" s="15">
        <v>0</v>
      </c>
      <c r="AJ585" s="15">
        <v>0</v>
      </c>
      <c r="AK585" s="15">
        <v>0</v>
      </c>
      <c r="AL585" s="15">
        <v>0</v>
      </c>
      <c r="AM585" s="15">
        <v>0</v>
      </c>
      <c r="AN585" s="15">
        <v>0</v>
      </c>
      <c r="AO585" s="15">
        <v>0</v>
      </c>
      <c r="AP585" s="15">
        <v>0</v>
      </c>
      <c r="AQ585" s="15">
        <v>0</v>
      </c>
      <c r="AR585" s="15">
        <v>0</v>
      </c>
      <c r="AS585" s="15">
        <v>0</v>
      </c>
      <c r="AT585" s="15">
        <v>0</v>
      </c>
      <c r="AU585" s="15">
        <v>0</v>
      </c>
      <c r="AV585" s="15">
        <v>0</v>
      </c>
      <c r="AW585" s="15">
        <v>0</v>
      </c>
      <c r="AX585" s="15">
        <v>0</v>
      </c>
      <c r="AY585" s="15">
        <v>0</v>
      </c>
      <c r="AZ585" s="15">
        <v>0</v>
      </c>
      <c r="BA585" s="15">
        <v>0</v>
      </c>
      <c r="BB585" s="15">
        <v>0</v>
      </c>
      <c r="BC585" s="15">
        <v>0</v>
      </c>
      <c r="BD585" s="15">
        <v>0</v>
      </c>
      <c r="BE585" s="15">
        <v>0</v>
      </c>
      <c r="BF585" s="15">
        <v>0</v>
      </c>
      <c r="BG585" s="15">
        <v>0</v>
      </c>
      <c r="BH585" s="15">
        <v>0</v>
      </c>
      <c r="BI585" s="15">
        <v>0</v>
      </c>
      <c r="BJ585" s="15">
        <v>0</v>
      </c>
      <c r="BK585" s="15">
        <v>0</v>
      </c>
      <c r="BL585" s="15">
        <v>0</v>
      </c>
      <c r="BM585" s="15">
        <v>0</v>
      </c>
      <c r="BN585" s="15">
        <v>0</v>
      </c>
      <c r="BO585" s="15">
        <v>0</v>
      </c>
      <c r="BP585" s="15">
        <v>0</v>
      </c>
      <c r="BQ585" s="15">
        <v>0</v>
      </c>
      <c r="BR585" s="15">
        <v>0</v>
      </c>
      <c r="BS585" s="15">
        <v>0</v>
      </c>
      <c r="BT585" s="15">
        <v>0</v>
      </c>
      <c r="BU585" s="15">
        <v>0</v>
      </c>
      <c r="BV585" s="15">
        <v>0</v>
      </c>
      <c r="BW585" s="15">
        <v>0</v>
      </c>
      <c r="BX585" s="15">
        <v>0</v>
      </c>
      <c r="BY585" s="15">
        <v>0</v>
      </c>
      <c r="BZ585" s="15">
        <v>0</v>
      </c>
      <c r="CA585" s="15">
        <v>0</v>
      </c>
      <c r="CB585" s="15">
        <v>0</v>
      </c>
      <c r="CC585" s="15">
        <v>0</v>
      </c>
      <c r="CD585" s="15">
        <v>0</v>
      </c>
      <c r="CE585" s="15">
        <v>0</v>
      </c>
      <c r="CF585" s="15">
        <v>0</v>
      </c>
      <c r="CG585" s="15">
        <v>0</v>
      </c>
      <c r="CH585" s="15">
        <v>0</v>
      </c>
      <c r="CI585" s="15">
        <v>0</v>
      </c>
      <c r="CJ585" s="15">
        <v>0</v>
      </c>
      <c r="CK585" s="15">
        <v>0</v>
      </c>
      <c r="CL585" s="15">
        <v>0</v>
      </c>
      <c r="CM585" s="15">
        <v>0</v>
      </c>
      <c r="CN585" s="15">
        <v>0</v>
      </c>
      <c r="CO585" s="15">
        <v>0</v>
      </c>
      <c r="CP585" s="15">
        <v>0</v>
      </c>
      <c r="CQ585" s="15">
        <v>0</v>
      </c>
      <c r="CR585" s="15">
        <v>0</v>
      </c>
      <c r="CS585" s="15">
        <v>0</v>
      </c>
      <c r="CT585" s="15">
        <v>0</v>
      </c>
      <c r="CU585" s="15">
        <v>0</v>
      </c>
      <c r="CV585" s="15">
        <v>0</v>
      </c>
      <c r="CW585" s="15">
        <v>0</v>
      </c>
      <c r="CX585" s="15">
        <v>0</v>
      </c>
      <c r="CY585" s="15">
        <v>0</v>
      </c>
      <c r="CZ585" s="15">
        <v>0</v>
      </c>
      <c r="DA585" s="15">
        <v>0</v>
      </c>
      <c r="DB585" s="15">
        <v>0</v>
      </c>
      <c r="DC585" s="15">
        <v>0</v>
      </c>
      <c r="DD585" s="15">
        <v>0</v>
      </c>
      <c r="DE585" s="15">
        <v>0</v>
      </c>
      <c r="DF585" s="15">
        <v>0</v>
      </c>
      <c r="DG585" s="15">
        <v>0</v>
      </c>
      <c r="DH585" s="15">
        <v>0</v>
      </c>
      <c r="DI585" s="15">
        <v>0</v>
      </c>
      <c r="DJ585" s="15">
        <v>0</v>
      </c>
      <c r="DK585" s="15">
        <v>0</v>
      </c>
      <c r="DL585" s="15">
        <v>0</v>
      </c>
      <c r="DM585" s="20" t="s">
        <v>858</v>
      </c>
      <c r="DN585" s="15">
        <v>0</v>
      </c>
      <c r="DO585" s="15">
        <v>0</v>
      </c>
      <c r="DP585" s="15">
        <v>0</v>
      </c>
      <c r="DQ585" s="15">
        <f t="shared" si="374"/>
        <v>0</v>
      </c>
      <c r="DR585" s="15">
        <v>0</v>
      </c>
      <c r="DS585" s="20">
        <f t="shared" si="375"/>
        <v>0</v>
      </c>
      <c r="DT585" s="23" t="s">
        <v>2311</v>
      </c>
      <c r="DU585" s="15">
        <v>0</v>
      </c>
      <c r="DV585" s="20">
        <f>Table1[[#This Row],[Check 6 Per Student Savings]]*DU585</f>
        <v>0</v>
      </c>
      <c r="DW585" s="15">
        <v>0</v>
      </c>
      <c r="DX585" s="20">
        <f>Table1[[#This Row],[Check 6 Per Student Savings]]*DW585</f>
        <v>0</v>
      </c>
      <c r="DY585" s="15">
        <v>0</v>
      </c>
      <c r="DZ585" s="20">
        <f>Table1[[#This Row],[Check 6 Per Student Savings]]*DY585</f>
        <v>0</v>
      </c>
      <c r="EA585" s="15">
        <f t="shared" si="376"/>
        <v>0</v>
      </c>
      <c r="EB585" s="20">
        <f t="shared" si="377"/>
        <v>0</v>
      </c>
      <c r="EC585"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585"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585" s="30">
        <f>Table1[[#This Row],[Grand Total Savings]]/Table1[[#This Row],[Total Award]]</f>
        <v>0</v>
      </c>
    </row>
    <row r="586" spans="1:135" x14ac:dyDescent="0.25">
      <c r="A586" s="137" t="s">
        <v>2363</v>
      </c>
      <c r="B586" s="137" t="s">
        <v>2387</v>
      </c>
      <c r="C586" s="137" t="s">
        <v>2310</v>
      </c>
      <c r="D586" s="137" t="s">
        <v>856</v>
      </c>
      <c r="E586" s="1" t="s">
        <v>183</v>
      </c>
      <c r="F586" s="9">
        <v>10000</v>
      </c>
      <c r="G586" s="9" t="s">
        <v>2311</v>
      </c>
      <c r="H586" s="1" t="s">
        <v>2364</v>
      </c>
      <c r="I586" s="1" t="s">
        <v>2365</v>
      </c>
      <c r="J586" s="1"/>
      <c r="K586" s="1" t="s">
        <v>2366</v>
      </c>
      <c r="L586" s="28"/>
      <c r="M586" s="13" t="s">
        <v>857</v>
      </c>
      <c r="N586" s="13" t="s">
        <v>857</v>
      </c>
      <c r="O586" s="13" t="s">
        <v>857</v>
      </c>
      <c r="P586" s="15">
        <v>0</v>
      </c>
      <c r="Q586" s="15">
        <v>0</v>
      </c>
      <c r="R586" s="15">
        <v>0</v>
      </c>
      <c r="S586" s="15">
        <v>0</v>
      </c>
      <c r="T586" s="15">
        <v>0</v>
      </c>
      <c r="U586" s="15">
        <v>0</v>
      </c>
      <c r="V586" s="36"/>
      <c r="W586" s="20"/>
      <c r="X586" s="20"/>
      <c r="Y586" s="20"/>
      <c r="Z586" s="20"/>
      <c r="AA586" s="15">
        <v>0</v>
      </c>
      <c r="AB586" s="15">
        <v>0</v>
      </c>
      <c r="AC586" s="15">
        <v>0</v>
      </c>
      <c r="AD586" s="15">
        <v>0</v>
      </c>
      <c r="AE586" s="15">
        <v>0</v>
      </c>
      <c r="AF586" s="15">
        <v>0</v>
      </c>
      <c r="AG586" s="15">
        <v>0</v>
      </c>
      <c r="AH586" s="15">
        <v>0</v>
      </c>
      <c r="AI586" s="15">
        <v>0</v>
      </c>
      <c r="AJ586" s="15">
        <v>0</v>
      </c>
      <c r="AK586" s="15">
        <v>0</v>
      </c>
      <c r="AL586" s="15">
        <v>0</v>
      </c>
      <c r="AM586" s="15">
        <v>0</v>
      </c>
      <c r="AN586" s="15">
        <v>0</v>
      </c>
      <c r="AO586" s="15">
        <v>0</v>
      </c>
      <c r="AP586" s="15">
        <v>0</v>
      </c>
      <c r="AQ586" s="15">
        <v>0</v>
      </c>
      <c r="AR586" s="15">
        <v>0</v>
      </c>
      <c r="AS586" s="15">
        <v>0</v>
      </c>
      <c r="AT586" s="15">
        <v>0</v>
      </c>
      <c r="AU586" s="15">
        <v>0</v>
      </c>
      <c r="AV586" s="15">
        <v>0</v>
      </c>
      <c r="AW586" s="15">
        <v>0</v>
      </c>
      <c r="AX586" s="15">
        <v>0</v>
      </c>
      <c r="AY586" s="15">
        <v>0</v>
      </c>
      <c r="AZ586" s="15">
        <v>0</v>
      </c>
      <c r="BA586" s="15">
        <v>0</v>
      </c>
      <c r="BB586" s="15">
        <v>0</v>
      </c>
      <c r="BC586" s="15">
        <v>0</v>
      </c>
      <c r="BD586" s="15">
        <v>0</v>
      </c>
      <c r="BE586" s="15">
        <v>0</v>
      </c>
      <c r="BF586" s="15">
        <v>0</v>
      </c>
      <c r="BG586" s="15">
        <v>0</v>
      </c>
      <c r="BH586" s="15">
        <v>0</v>
      </c>
      <c r="BI586" s="15">
        <v>0</v>
      </c>
      <c r="BJ586" s="15">
        <v>0</v>
      </c>
      <c r="BK586" s="15">
        <v>0</v>
      </c>
      <c r="BL586" s="15">
        <v>0</v>
      </c>
      <c r="BM586" s="15">
        <v>0</v>
      </c>
      <c r="BN586" s="15">
        <v>0</v>
      </c>
      <c r="BO586" s="15">
        <v>0</v>
      </c>
      <c r="BP586" s="15">
        <v>0</v>
      </c>
      <c r="BQ586" s="15">
        <v>0</v>
      </c>
      <c r="BR586" s="15">
        <v>0</v>
      </c>
      <c r="BS586" s="15">
        <v>0</v>
      </c>
      <c r="BT586" s="15">
        <v>0</v>
      </c>
      <c r="BU586" s="15">
        <v>0</v>
      </c>
      <c r="BV586" s="15">
        <v>0</v>
      </c>
      <c r="BW586" s="15">
        <v>0</v>
      </c>
      <c r="BX586" s="15">
        <v>0</v>
      </c>
      <c r="BY586" s="15">
        <v>0</v>
      </c>
      <c r="BZ586" s="15">
        <v>0</v>
      </c>
      <c r="CA586" s="15">
        <v>0</v>
      </c>
      <c r="CB586" s="15">
        <v>0</v>
      </c>
      <c r="CC586" s="15">
        <v>0</v>
      </c>
      <c r="CD586" s="15">
        <v>0</v>
      </c>
      <c r="CE586" s="15">
        <v>0</v>
      </c>
      <c r="CF586" s="15">
        <v>0</v>
      </c>
      <c r="CG586" s="15">
        <v>0</v>
      </c>
      <c r="CH586" s="15">
        <v>0</v>
      </c>
      <c r="CI586" s="15">
        <v>0</v>
      </c>
      <c r="CJ586" s="15">
        <v>0</v>
      </c>
      <c r="CK586" s="15">
        <v>0</v>
      </c>
      <c r="CL586" s="15">
        <v>0</v>
      </c>
      <c r="CM586" s="15">
        <v>0</v>
      </c>
      <c r="CN586" s="15">
        <v>0</v>
      </c>
      <c r="CO586" s="15">
        <v>0</v>
      </c>
      <c r="CP586" s="15">
        <v>0</v>
      </c>
      <c r="CQ586" s="15">
        <v>0</v>
      </c>
      <c r="CR586" s="15">
        <v>0</v>
      </c>
      <c r="CS586" s="15">
        <v>0</v>
      </c>
      <c r="CT586" s="15">
        <v>0</v>
      </c>
      <c r="CU586" s="15">
        <v>0</v>
      </c>
      <c r="CV586" s="15">
        <v>0</v>
      </c>
      <c r="CW586" s="15">
        <v>0</v>
      </c>
      <c r="CX586" s="15">
        <v>0</v>
      </c>
      <c r="CY586" s="15">
        <v>0</v>
      </c>
      <c r="CZ586" s="15">
        <v>0</v>
      </c>
      <c r="DA586" s="15">
        <v>0</v>
      </c>
      <c r="DB586" s="15">
        <v>0</v>
      </c>
      <c r="DC586" s="15">
        <v>0</v>
      </c>
      <c r="DD586" s="15">
        <v>0</v>
      </c>
      <c r="DE586" s="15">
        <v>0</v>
      </c>
      <c r="DF586" s="15">
        <v>0</v>
      </c>
      <c r="DG586" s="15">
        <v>0</v>
      </c>
      <c r="DH586" s="15">
        <v>0</v>
      </c>
      <c r="DI586" s="15">
        <v>0</v>
      </c>
      <c r="DJ586" s="15">
        <v>0</v>
      </c>
      <c r="DK586" s="15">
        <v>0</v>
      </c>
      <c r="DL586" s="15">
        <v>0</v>
      </c>
      <c r="DM586" s="20" t="s">
        <v>858</v>
      </c>
      <c r="DN586" s="15">
        <v>0</v>
      </c>
      <c r="DO586" s="15">
        <v>0</v>
      </c>
      <c r="DP586" s="15">
        <v>0</v>
      </c>
      <c r="DQ586" s="15">
        <f t="shared" si="374"/>
        <v>0</v>
      </c>
      <c r="DR586" s="15">
        <v>0</v>
      </c>
      <c r="DS586" s="20">
        <f t="shared" si="375"/>
        <v>0</v>
      </c>
      <c r="DT586" s="23" t="s">
        <v>2311</v>
      </c>
      <c r="DU586" s="15">
        <v>0</v>
      </c>
      <c r="DV586" s="20">
        <f>Table1[[#This Row],[Check 6 Per Student Savings]]*DU586</f>
        <v>0</v>
      </c>
      <c r="DW586" s="15">
        <v>0</v>
      </c>
      <c r="DX586" s="20">
        <f>Table1[[#This Row],[Check 6 Per Student Savings]]*DW586</f>
        <v>0</v>
      </c>
      <c r="DY586" s="15">
        <v>0</v>
      </c>
      <c r="DZ586" s="20">
        <f>Table1[[#This Row],[Check 6 Per Student Savings]]*DY586</f>
        <v>0</v>
      </c>
      <c r="EA586" s="15">
        <f t="shared" si="376"/>
        <v>0</v>
      </c>
      <c r="EB586" s="20">
        <f t="shared" si="377"/>
        <v>0</v>
      </c>
      <c r="EC586"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586"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586" s="30">
        <f>Table1[[#This Row],[Grand Total Savings]]/Table1[[#This Row],[Total Award]]</f>
        <v>0</v>
      </c>
    </row>
    <row r="587" spans="1:135" x14ac:dyDescent="0.25">
      <c r="A587" s="137" t="s">
        <v>2367</v>
      </c>
      <c r="B587" s="137" t="s">
        <v>2387</v>
      </c>
      <c r="C587" s="137" t="s">
        <v>2310</v>
      </c>
      <c r="D587" s="137" t="s">
        <v>856</v>
      </c>
      <c r="E587" s="1" t="s">
        <v>279</v>
      </c>
      <c r="F587" s="9">
        <v>6000</v>
      </c>
      <c r="G587" s="9" t="s">
        <v>2311</v>
      </c>
      <c r="H587" s="1" t="s">
        <v>2006</v>
      </c>
      <c r="I587" s="1" t="s">
        <v>2007</v>
      </c>
      <c r="J587" s="1"/>
      <c r="K587" s="1" t="s">
        <v>2368</v>
      </c>
      <c r="L587" s="28"/>
      <c r="M587" s="13" t="s">
        <v>857</v>
      </c>
      <c r="N587" s="13" t="s">
        <v>857</v>
      </c>
      <c r="O587" s="13" t="s">
        <v>857</v>
      </c>
      <c r="P587" s="15">
        <v>0</v>
      </c>
      <c r="Q587" s="15">
        <v>0</v>
      </c>
      <c r="R587" s="15">
        <v>0</v>
      </c>
      <c r="S587" s="15">
        <v>0</v>
      </c>
      <c r="T587" s="15">
        <v>0</v>
      </c>
      <c r="U587" s="15">
        <v>0</v>
      </c>
      <c r="V587" s="36"/>
      <c r="W587" s="20"/>
      <c r="X587" s="20"/>
      <c r="Y587" s="20"/>
      <c r="Z587" s="20"/>
      <c r="AA587" s="15">
        <v>0</v>
      </c>
      <c r="AB587" s="15">
        <v>0</v>
      </c>
      <c r="AC587" s="15">
        <v>0</v>
      </c>
      <c r="AD587" s="15">
        <v>0</v>
      </c>
      <c r="AE587" s="15">
        <v>0</v>
      </c>
      <c r="AF587" s="15">
        <v>0</v>
      </c>
      <c r="AG587" s="15">
        <v>0</v>
      </c>
      <c r="AH587" s="15">
        <v>0</v>
      </c>
      <c r="AI587" s="15">
        <v>0</v>
      </c>
      <c r="AJ587" s="15">
        <v>0</v>
      </c>
      <c r="AK587" s="15">
        <v>0</v>
      </c>
      <c r="AL587" s="15">
        <v>0</v>
      </c>
      <c r="AM587" s="15">
        <v>0</v>
      </c>
      <c r="AN587" s="15">
        <v>0</v>
      </c>
      <c r="AO587" s="15">
        <v>0</v>
      </c>
      <c r="AP587" s="15">
        <v>0</v>
      </c>
      <c r="AQ587" s="15">
        <v>0</v>
      </c>
      <c r="AR587" s="15">
        <v>0</v>
      </c>
      <c r="AS587" s="15">
        <v>0</v>
      </c>
      <c r="AT587" s="15">
        <v>0</v>
      </c>
      <c r="AU587" s="15">
        <v>0</v>
      </c>
      <c r="AV587" s="15">
        <v>0</v>
      </c>
      <c r="AW587" s="15">
        <v>0</v>
      </c>
      <c r="AX587" s="15">
        <v>0</v>
      </c>
      <c r="AY587" s="15">
        <v>0</v>
      </c>
      <c r="AZ587" s="15">
        <v>0</v>
      </c>
      <c r="BA587" s="15">
        <v>0</v>
      </c>
      <c r="BB587" s="15">
        <v>0</v>
      </c>
      <c r="BC587" s="15">
        <v>0</v>
      </c>
      <c r="BD587" s="15">
        <v>0</v>
      </c>
      <c r="BE587" s="15">
        <v>0</v>
      </c>
      <c r="BF587" s="15">
        <v>0</v>
      </c>
      <c r="BG587" s="15">
        <v>0</v>
      </c>
      <c r="BH587" s="15">
        <v>0</v>
      </c>
      <c r="BI587" s="15">
        <v>0</v>
      </c>
      <c r="BJ587" s="15">
        <v>0</v>
      </c>
      <c r="BK587" s="15">
        <v>0</v>
      </c>
      <c r="BL587" s="15">
        <v>0</v>
      </c>
      <c r="BM587" s="15">
        <v>0</v>
      </c>
      <c r="BN587" s="15">
        <v>0</v>
      </c>
      <c r="BO587" s="15">
        <v>0</v>
      </c>
      <c r="BP587" s="15">
        <v>0</v>
      </c>
      <c r="BQ587" s="15">
        <v>0</v>
      </c>
      <c r="BR587" s="15">
        <v>0</v>
      </c>
      <c r="BS587" s="15">
        <v>0</v>
      </c>
      <c r="BT587" s="15">
        <v>0</v>
      </c>
      <c r="BU587" s="15">
        <v>0</v>
      </c>
      <c r="BV587" s="15">
        <v>0</v>
      </c>
      <c r="BW587" s="15">
        <v>0</v>
      </c>
      <c r="BX587" s="15">
        <v>0</v>
      </c>
      <c r="BY587" s="15">
        <v>0</v>
      </c>
      <c r="BZ587" s="15">
        <v>0</v>
      </c>
      <c r="CA587" s="15">
        <v>0</v>
      </c>
      <c r="CB587" s="15">
        <v>0</v>
      </c>
      <c r="CC587" s="15">
        <v>0</v>
      </c>
      <c r="CD587" s="15">
        <v>0</v>
      </c>
      <c r="CE587" s="15">
        <v>0</v>
      </c>
      <c r="CF587" s="15">
        <v>0</v>
      </c>
      <c r="CG587" s="15">
        <v>0</v>
      </c>
      <c r="CH587" s="15">
        <v>0</v>
      </c>
      <c r="CI587" s="15">
        <v>0</v>
      </c>
      <c r="CJ587" s="15">
        <v>0</v>
      </c>
      <c r="CK587" s="15">
        <v>0</v>
      </c>
      <c r="CL587" s="15">
        <v>0</v>
      </c>
      <c r="CM587" s="15">
        <v>0</v>
      </c>
      <c r="CN587" s="15">
        <v>0</v>
      </c>
      <c r="CO587" s="15">
        <v>0</v>
      </c>
      <c r="CP587" s="15">
        <v>0</v>
      </c>
      <c r="CQ587" s="15">
        <v>0</v>
      </c>
      <c r="CR587" s="15">
        <v>0</v>
      </c>
      <c r="CS587" s="15">
        <v>0</v>
      </c>
      <c r="CT587" s="15">
        <v>0</v>
      </c>
      <c r="CU587" s="15">
        <v>0</v>
      </c>
      <c r="CV587" s="15">
        <v>0</v>
      </c>
      <c r="CW587" s="15">
        <v>0</v>
      </c>
      <c r="CX587" s="15">
        <v>0</v>
      </c>
      <c r="CY587" s="15">
        <v>0</v>
      </c>
      <c r="CZ587" s="15">
        <v>0</v>
      </c>
      <c r="DA587" s="15">
        <v>0</v>
      </c>
      <c r="DB587" s="15">
        <v>0</v>
      </c>
      <c r="DC587" s="15">
        <v>0</v>
      </c>
      <c r="DD587" s="15">
        <v>0</v>
      </c>
      <c r="DE587" s="15">
        <v>0</v>
      </c>
      <c r="DF587" s="15">
        <v>0</v>
      </c>
      <c r="DG587" s="15">
        <v>0</v>
      </c>
      <c r="DH587" s="15">
        <v>0</v>
      </c>
      <c r="DI587" s="15">
        <v>0</v>
      </c>
      <c r="DJ587" s="15">
        <v>0</v>
      </c>
      <c r="DK587" s="15">
        <v>0</v>
      </c>
      <c r="DL587" s="15">
        <v>0</v>
      </c>
      <c r="DM587" s="20" t="s">
        <v>858</v>
      </c>
      <c r="DN587" s="15">
        <v>0</v>
      </c>
      <c r="DO587" s="15">
        <v>0</v>
      </c>
      <c r="DP587" s="15">
        <v>0</v>
      </c>
      <c r="DQ587" s="15">
        <f t="shared" si="374"/>
        <v>0</v>
      </c>
      <c r="DR587" s="15">
        <v>0</v>
      </c>
      <c r="DS587" s="20">
        <f t="shared" si="375"/>
        <v>0</v>
      </c>
      <c r="DT587" s="23" t="s">
        <v>2311</v>
      </c>
      <c r="DU587" s="15">
        <v>0</v>
      </c>
      <c r="DV587" s="20">
        <f>Table1[[#This Row],[Check 6 Per Student Savings]]*DU587</f>
        <v>0</v>
      </c>
      <c r="DW587" s="15">
        <v>0</v>
      </c>
      <c r="DX587" s="20">
        <f>Table1[[#This Row],[Check 6 Per Student Savings]]*DW587</f>
        <v>0</v>
      </c>
      <c r="DY587" s="15">
        <v>0</v>
      </c>
      <c r="DZ587" s="20">
        <f>Table1[[#This Row],[Check 6 Per Student Savings]]*DY587</f>
        <v>0</v>
      </c>
      <c r="EA587" s="15">
        <f t="shared" si="376"/>
        <v>0</v>
      </c>
      <c r="EB587" s="20">
        <f t="shared" si="377"/>
        <v>0</v>
      </c>
      <c r="EC587"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587"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587" s="30">
        <f>Table1[[#This Row],[Grand Total Savings]]/Table1[[#This Row],[Total Award]]</f>
        <v>0</v>
      </c>
    </row>
    <row r="588" spans="1:135" x14ac:dyDescent="0.25">
      <c r="A588" s="137" t="s">
        <v>2386</v>
      </c>
      <c r="B588" s="137" t="s">
        <v>2387</v>
      </c>
      <c r="C588" s="137" t="s">
        <v>2310</v>
      </c>
      <c r="D588" s="137" t="s">
        <v>134</v>
      </c>
      <c r="E588" s="1" t="s">
        <v>147</v>
      </c>
      <c r="F588" s="9">
        <v>27800</v>
      </c>
      <c r="G588" s="9" t="s">
        <v>2311</v>
      </c>
      <c r="H588" s="1" t="s">
        <v>2369</v>
      </c>
      <c r="I588" s="1" t="s">
        <v>2370</v>
      </c>
      <c r="J588" s="1"/>
      <c r="K588" s="1" t="s">
        <v>2371</v>
      </c>
      <c r="L588" s="28"/>
      <c r="M588" s="13" t="s">
        <v>857</v>
      </c>
      <c r="N588" s="13" t="s">
        <v>857</v>
      </c>
      <c r="O588" s="13" t="s">
        <v>857</v>
      </c>
      <c r="P588" s="30">
        <f>70*932</f>
        <v>65240</v>
      </c>
      <c r="Q588" s="15">
        <v>932</v>
      </c>
      <c r="R588" s="20">
        <v>70</v>
      </c>
      <c r="S588" s="15">
        <v>0</v>
      </c>
      <c r="T588" s="15">
        <v>632</v>
      </c>
      <c r="U588" s="15">
        <v>300</v>
      </c>
      <c r="V588" s="36" t="s">
        <v>2311</v>
      </c>
      <c r="W588" s="20"/>
      <c r="X588" s="20"/>
      <c r="Y588" s="20"/>
      <c r="Z588" s="20"/>
      <c r="AA588" s="15">
        <v>0</v>
      </c>
      <c r="AB588" s="15">
        <v>0</v>
      </c>
      <c r="AC588" s="15">
        <v>0</v>
      </c>
      <c r="AD588" s="15">
        <v>0</v>
      </c>
      <c r="AE588" s="15">
        <v>0</v>
      </c>
      <c r="AF588" s="15">
        <v>0</v>
      </c>
      <c r="AG588" s="15">
        <v>0</v>
      </c>
      <c r="AH588" s="15">
        <v>0</v>
      </c>
      <c r="AI588" s="15">
        <v>0</v>
      </c>
      <c r="AJ588" s="15">
        <v>0</v>
      </c>
      <c r="AK588" s="15">
        <v>0</v>
      </c>
      <c r="AL588" s="15">
        <v>0</v>
      </c>
      <c r="AM588" s="15">
        <v>0</v>
      </c>
      <c r="AN588" s="15">
        <v>0</v>
      </c>
      <c r="AO588" s="15">
        <v>0</v>
      </c>
      <c r="AP588" s="15">
        <v>0</v>
      </c>
      <c r="AQ588" s="15">
        <v>0</v>
      </c>
      <c r="AR588" s="15">
        <v>0</v>
      </c>
      <c r="AS588" s="15">
        <v>0</v>
      </c>
      <c r="AT588" s="15">
        <v>0</v>
      </c>
      <c r="AU588" s="15">
        <v>0</v>
      </c>
      <c r="AV588" s="15">
        <v>0</v>
      </c>
      <c r="AW588" s="15">
        <v>0</v>
      </c>
      <c r="AX588" s="15">
        <v>0</v>
      </c>
      <c r="AY588" s="15">
        <v>0</v>
      </c>
      <c r="AZ588" s="15">
        <v>0</v>
      </c>
      <c r="BA588" s="15">
        <v>0</v>
      </c>
      <c r="BB588" s="15">
        <v>0</v>
      </c>
      <c r="BC588" s="15">
        <v>0</v>
      </c>
      <c r="BD588" s="15">
        <v>0</v>
      </c>
      <c r="BE588" s="15">
        <v>0</v>
      </c>
      <c r="BF588" s="15">
        <v>0</v>
      </c>
      <c r="BG588" s="15">
        <v>0</v>
      </c>
      <c r="BH588" s="15">
        <v>0</v>
      </c>
      <c r="BI588" s="15">
        <v>0</v>
      </c>
      <c r="BJ588" s="15">
        <v>0</v>
      </c>
      <c r="BK588" s="15">
        <v>0</v>
      </c>
      <c r="BL588" s="15">
        <v>0</v>
      </c>
      <c r="BM588" s="15">
        <v>0</v>
      </c>
      <c r="BN588" s="15">
        <v>0</v>
      </c>
      <c r="BO588" s="15">
        <v>0</v>
      </c>
      <c r="BP588" s="15">
        <v>0</v>
      </c>
      <c r="BQ588" s="15">
        <v>0</v>
      </c>
      <c r="BR588" s="15">
        <v>0</v>
      </c>
      <c r="BS588" s="15">
        <v>0</v>
      </c>
      <c r="BT588" s="15">
        <v>0</v>
      </c>
      <c r="BU588" s="15">
        <v>0</v>
      </c>
      <c r="BV588" s="15">
        <v>0</v>
      </c>
      <c r="BW588" s="15">
        <v>0</v>
      </c>
      <c r="BX588" s="15">
        <v>0</v>
      </c>
      <c r="BY588" s="15">
        <v>0</v>
      </c>
      <c r="BZ588" s="15">
        <v>0</v>
      </c>
      <c r="CA588" s="15">
        <v>0</v>
      </c>
      <c r="CB588" s="15">
        <v>0</v>
      </c>
      <c r="CC588" s="15">
        <v>0</v>
      </c>
      <c r="CD588" s="15">
        <v>0</v>
      </c>
      <c r="CE588" s="15">
        <v>0</v>
      </c>
      <c r="CF588" s="15">
        <v>0</v>
      </c>
      <c r="CG588" s="15">
        <v>0</v>
      </c>
      <c r="CH588" s="15">
        <v>0</v>
      </c>
      <c r="CI588" s="15">
        <v>0</v>
      </c>
      <c r="CJ588" s="15">
        <v>0</v>
      </c>
      <c r="CK588" s="15">
        <v>0</v>
      </c>
      <c r="CL588" s="15">
        <v>0</v>
      </c>
      <c r="CM588" s="15">
        <v>0</v>
      </c>
      <c r="CN588" s="15">
        <v>0</v>
      </c>
      <c r="CO588" s="15">
        <v>0</v>
      </c>
      <c r="CP588" s="15">
        <v>0</v>
      </c>
      <c r="CQ588" s="15">
        <v>0</v>
      </c>
      <c r="CR588" s="15">
        <v>0</v>
      </c>
      <c r="CS588" s="15">
        <v>0</v>
      </c>
      <c r="CT588" s="15">
        <v>0</v>
      </c>
      <c r="CU588" s="15">
        <v>0</v>
      </c>
      <c r="CV588" s="15">
        <v>0</v>
      </c>
      <c r="CW588" s="15">
        <v>0</v>
      </c>
      <c r="CX588" s="15">
        <v>0</v>
      </c>
      <c r="CY588" s="15">
        <v>0</v>
      </c>
      <c r="CZ588" s="15">
        <v>0</v>
      </c>
      <c r="DA588" s="15">
        <v>0</v>
      </c>
      <c r="DB588" s="15">
        <v>0</v>
      </c>
      <c r="DC588" s="15">
        <v>0</v>
      </c>
      <c r="DD588" s="15">
        <v>0</v>
      </c>
      <c r="DE588" s="15">
        <v>0</v>
      </c>
      <c r="DF588" s="15">
        <v>0</v>
      </c>
      <c r="DG588" s="15">
        <v>0</v>
      </c>
      <c r="DH588" s="15">
        <v>0</v>
      </c>
      <c r="DI588" s="15">
        <v>0</v>
      </c>
      <c r="DJ588" s="15">
        <v>0</v>
      </c>
      <c r="DK588" s="15">
        <v>0</v>
      </c>
      <c r="DL588" s="15">
        <v>0</v>
      </c>
      <c r="DM588" s="20" t="s">
        <v>858</v>
      </c>
      <c r="DN588" s="15">
        <v>0</v>
      </c>
      <c r="DO588" s="15">
        <v>632</v>
      </c>
      <c r="DP588" s="15">
        <v>300</v>
      </c>
      <c r="DQ588" s="15">
        <f t="shared" si="374"/>
        <v>932</v>
      </c>
      <c r="DR588" s="15">
        <v>70</v>
      </c>
      <c r="DS588" s="20">
        <f t="shared" si="375"/>
        <v>65240</v>
      </c>
      <c r="DT588" s="23" t="s">
        <v>2311</v>
      </c>
      <c r="DU588" s="15">
        <v>0</v>
      </c>
      <c r="DV588" s="20">
        <f>Table1[[#This Row],[Check 6 Per Student Savings]]*DU588</f>
        <v>0</v>
      </c>
      <c r="DW588" s="15">
        <v>0</v>
      </c>
      <c r="DX588" s="20">
        <f>Table1[[#This Row],[Check 6 Per Student Savings]]*DW588</f>
        <v>0</v>
      </c>
      <c r="DY588" s="15">
        <v>0</v>
      </c>
      <c r="DZ588" s="20">
        <f>Table1[[#This Row],[Check 6 Per Student Savings]]*DY588</f>
        <v>0</v>
      </c>
      <c r="EA588" s="15">
        <f t="shared" si="376"/>
        <v>0</v>
      </c>
      <c r="EB588" s="20">
        <f t="shared" si="377"/>
        <v>0</v>
      </c>
      <c r="EC588"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588"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588" s="30">
        <f>Table1[[#This Row],[Grand Total Savings]]/Table1[[#This Row],[Total Award]]</f>
        <v>0</v>
      </c>
    </row>
    <row r="589" spans="1:135" x14ac:dyDescent="0.25">
      <c r="A589" s="137" t="s">
        <v>2372</v>
      </c>
      <c r="B589" s="137" t="s">
        <v>2387</v>
      </c>
      <c r="C589" s="137" t="s">
        <v>2310</v>
      </c>
      <c r="D589" s="137" t="s">
        <v>856</v>
      </c>
      <c r="E589" s="1" t="s">
        <v>147</v>
      </c>
      <c r="F589" s="9">
        <v>10000</v>
      </c>
      <c r="G589" s="9" t="s">
        <v>2311</v>
      </c>
      <c r="H589" s="1" t="s">
        <v>472</v>
      </c>
      <c r="I589" s="1" t="s">
        <v>473</v>
      </c>
      <c r="J589" s="1"/>
      <c r="K589" s="1" t="s">
        <v>2373</v>
      </c>
      <c r="L589" s="28"/>
      <c r="M589" s="13" t="s">
        <v>857</v>
      </c>
      <c r="N589" s="13" t="s">
        <v>857</v>
      </c>
      <c r="O589" s="13" t="s">
        <v>857</v>
      </c>
      <c r="P589" s="15">
        <v>0</v>
      </c>
      <c r="Q589" s="15">
        <v>0</v>
      </c>
      <c r="R589" s="15">
        <v>0</v>
      </c>
      <c r="S589" s="15">
        <v>0</v>
      </c>
      <c r="T589" s="15">
        <v>0</v>
      </c>
      <c r="U589" s="15">
        <v>0</v>
      </c>
      <c r="V589" s="36"/>
      <c r="W589" s="20"/>
      <c r="X589" s="20"/>
      <c r="Y589" s="20"/>
      <c r="Z589" s="20"/>
      <c r="AA589" s="15">
        <v>0</v>
      </c>
      <c r="AB589" s="15">
        <v>0</v>
      </c>
      <c r="AC589" s="15">
        <v>0</v>
      </c>
      <c r="AD589" s="15">
        <v>0</v>
      </c>
      <c r="AE589" s="15">
        <v>0</v>
      </c>
      <c r="AF589" s="15">
        <v>0</v>
      </c>
      <c r="AG589" s="15">
        <v>0</v>
      </c>
      <c r="AH589" s="15">
        <v>0</v>
      </c>
      <c r="AI589" s="15">
        <v>0</v>
      </c>
      <c r="AJ589" s="15">
        <v>0</v>
      </c>
      <c r="AK589" s="15">
        <v>0</v>
      </c>
      <c r="AL589" s="15">
        <v>0</v>
      </c>
      <c r="AM589" s="15">
        <v>0</v>
      </c>
      <c r="AN589" s="15">
        <v>0</v>
      </c>
      <c r="AO589" s="15">
        <v>0</v>
      </c>
      <c r="AP589" s="15">
        <v>0</v>
      </c>
      <c r="AQ589" s="15">
        <v>0</v>
      </c>
      <c r="AR589" s="15">
        <v>0</v>
      </c>
      <c r="AS589" s="15">
        <v>0</v>
      </c>
      <c r="AT589" s="15">
        <v>0</v>
      </c>
      <c r="AU589" s="15">
        <v>0</v>
      </c>
      <c r="AV589" s="15">
        <v>0</v>
      </c>
      <c r="AW589" s="15">
        <v>0</v>
      </c>
      <c r="AX589" s="15">
        <v>0</v>
      </c>
      <c r="AY589" s="15">
        <v>0</v>
      </c>
      <c r="AZ589" s="15">
        <v>0</v>
      </c>
      <c r="BA589" s="15">
        <v>0</v>
      </c>
      <c r="BB589" s="15">
        <v>0</v>
      </c>
      <c r="BC589" s="15">
        <v>0</v>
      </c>
      <c r="BD589" s="15">
        <v>0</v>
      </c>
      <c r="BE589" s="15">
        <v>0</v>
      </c>
      <c r="BF589" s="15">
        <v>0</v>
      </c>
      <c r="BG589" s="15">
        <v>0</v>
      </c>
      <c r="BH589" s="15">
        <v>0</v>
      </c>
      <c r="BI589" s="15">
        <v>0</v>
      </c>
      <c r="BJ589" s="15">
        <v>0</v>
      </c>
      <c r="BK589" s="15">
        <v>0</v>
      </c>
      <c r="BL589" s="15">
        <v>0</v>
      </c>
      <c r="BM589" s="15">
        <v>0</v>
      </c>
      <c r="BN589" s="15">
        <v>0</v>
      </c>
      <c r="BO589" s="15">
        <v>0</v>
      </c>
      <c r="BP589" s="15">
        <v>0</v>
      </c>
      <c r="BQ589" s="15">
        <v>0</v>
      </c>
      <c r="BR589" s="15">
        <v>0</v>
      </c>
      <c r="BS589" s="15">
        <v>0</v>
      </c>
      <c r="BT589" s="15">
        <v>0</v>
      </c>
      <c r="BU589" s="15">
        <v>0</v>
      </c>
      <c r="BV589" s="15">
        <v>0</v>
      </c>
      <c r="BW589" s="15">
        <v>0</v>
      </c>
      <c r="BX589" s="15">
        <v>0</v>
      </c>
      <c r="BY589" s="15">
        <v>0</v>
      </c>
      <c r="BZ589" s="15">
        <v>0</v>
      </c>
      <c r="CA589" s="15">
        <v>0</v>
      </c>
      <c r="CB589" s="15">
        <v>0</v>
      </c>
      <c r="CC589" s="15">
        <v>0</v>
      </c>
      <c r="CD589" s="15">
        <v>0</v>
      </c>
      <c r="CE589" s="15">
        <v>0</v>
      </c>
      <c r="CF589" s="15">
        <v>0</v>
      </c>
      <c r="CG589" s="15">
        <v>0</v>
      </c>
      <c r="CH589" s="15">
        <v>0</v>
      </c>
      <c r="CI589" s="15">
        <v>0</v>
      </c>
      <c r="CJ589" s="15">
        <v>0</v>
      </c>
      <c r="CK589" s="15">
        <v>0</v>
      </c>
      <c r="CL589" s="15">
        <v>0</v>
      </c>
      <c r="CM589" s="15">
        <v>0</v>
      </c>
      <c r="CN589" s="15">
        <v>0</v>
      </c>
      <c r="CO589" s="15">
        <v>0</v>
      </c>
      <c r="CP589" s="15">
        <v>0</v>
      </c>
      <c r="CQ589" s="15">
        <v>0</v>
      </c>
      <c r="CR589" s="15">
        <v>0</v>
      </c>
      <c r="CS589" s="15">
        <v>0</v>
      </c>
      <c r="CT589" s="15">
        <v>0</v>
      </c>
      <c r="CU589" s="15">
        <v>0</v>
      </c>
      <c r="CV589" s="15">
        <v>0</v>
      </c>
      <c r="CW589" s="15">
        <v>0</v>
      </c>
      <c r="CX589" s="15">
        <v>0</v>
      </c>
      <c r="CY589" s="15">
        <v>0</v>
      </c>
      <c r="CZ589" s="15">
        <v>0</v>
      </c>
      <c r="DA589" s="15">
        <v>0</v>
      </c>
      <c r="DB589" s="15">
        <v>0</v>
      </c>
      <c r="DC589" s="15">
        <v>0</v>
      </c>
      <c r="DD589" s="15">
        <v>0</v>
      </c>
      <c r="DE589" s="15">
        <v>0</v>
      </c>
      <c r="DF589" s="15">
        <v>0</v>
      </c>
      <c r="DG589" s="15">
        <v>0</v>
      </c>
      <c r="DH589" s="15">
        <v>0</v>
      </c>
      <c r="DI589" s="15">
        <v>0</v>
      </c>
      <c r="DJ589" s="15">
        <v>0</v>
      </c>
      <c r="DK589" s="15">
        <v>0</v>
      </c>
      <c r="DL589" s="15">
        <v>0</v>
      </c>
      <c r="DM589" s="20" t="s">
        <v>858</v>
      </c>
      <c r="DN589" s="15">
        <v>0</v>
      </c>
      <c r="DO589" s="15">
        <v>0</v>
      </c>
      <c r="DP589" s="15">
        <v>0</v>
      </c>
      <c r="DQ589" s="15">
        <f t="shared" si="374"/>
        <v>0</v>
      </c>
      <c r="DR589" s="15">
        <v>0</v>
      </c>
      <c r="DS589" s="20">
        <f t="shared" si="375"/>
        <v>0</v>
      </c>
      <c r="DT589" s="23" t="s">
        <v>2311</v>
      </c>
      <c r="DU589" s="15">
        <v>0</v>
      </c>
      <c r="DV589" s="20">
        <f>Table1[[#This Row],[Check 6 Per Student Savings]]*DU589</f>
        <v>0</v>
      </c>
      <c r="DW589" s="15">
        <v>0</v>
      </c>
      <c r="DX589" s="20">
        <f>Table1[[#This Row],[Check 6 Per Student Savings]]*DW589</f>
        <v>0</v>
      </c>
      <c r="DY589" s="15">
        <v>0</v>
      </c>
      <c r="DZ589" s="20">
        <f>Table1[[#This Row],[Check 6 Per Student Savings]]*DY589</f>
        <v>0</v>
      </c>
      <c r="EA589" s="15">
        <f t="shared" si="376"/>
        <v>0</v>
      </c>
      <c r="EB589" s="20">
        <f t="shared" si="377"/>
        <v>0</v>
      </c>
      <c r="EC589"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589"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589" s="30">
        <f>Table1[[#This Row],[Grand Total Savings]]/Table1[[#This Row],[Total Award]]</f>
        <v>0</v>
      </c>
    </row>
    <row r="590" spans="1:135" x14ac:dyDescent="0.25">
      <c r="A590" s="137" t="s">
        <v>2374</v>
      </c>
      <c r="B590" s="137" t="s">
        <v>2387</v>
      </c>
      <c r="C590" s="137" t="s">
        <v>2310</v>
      </c>
      <c r="D590" s="137" t="s">
        <v>856</v>
      </c>
      <c r="E590" s="1" t="s">
        <v>171</v>
      </c>
      <c r="F590" s="9">
        <v>9751</v>
      </c>
      <c r="G590" s="9" t="s">
        <v>2311</v>
      </c>
      <c r="H590" s="1" t="s">
        <v>2375</v>
      </c>
      <c r="I590" s="1" t="s">
        <v>2106</v>
      </c>
      <c r="J590" s="1"/>
      <c r="K590" s="1" t="s">
        <v>2376</v>
      </c>
      <c r="L590" s="28"/>
      <c r="M590" s="13" t="s">
        <v>857</v>
      </c>
      <c r="N590" s="13" t="s">
        <v>857</v>
      </c>
      <c r="O590" s="13" t="s">
        <v>857</v>
      </c>
      <c r="P590" s="15">
        <v>0</v>
      </c>
      <c r="Q590" s="15">
        <v>0</v>
      </c>
      <c r="R590" s="15">
        <v>0</v>
      </c>
      <c r="S590" s="15">
        <v>0</v>
      </c>
      <c r="T590" s="15">
        <v>0</v>
      </c>
      <c r="U590" s="15">
        <v>0</v>
      </c>
      <c r="V590" s="36"/>
      <c r="W590" s="20"/>
      <c r="X590" s="20"/>
      <c r="Y590" s="20"/>
      <c r="Z590" s="20"/>
      <c r="AA590" s="15">
        <v>0</v>
      </c>
      <c r="AB590" s="15">
        <v>0</v>
      </c>
      <c r="AC590" s="15">
        <v>0</v>
      </c>
      <c r="AD590" s="15">
        <v>0</v>
      </c>
      <c r="AE590" s="15">
        <v>0</v>
      </c>
      <c r="AF590" s="15">
        <v>0</v>
      </c>
      <c r="AG590" s="15">
        <v>0</v>
      </c>
      <c r="AH590" s="15">
        <v>0</v>
      </c>
      <c r="AI590" s="15">
        <v>0</v>
      </c>
      <c r="AJ590" s="15">
        <v>0</v>
      </c>
      <c r="AK590" s="15">
        <v>0</v>
      </c>
      <c r="AL590" s="15">
        <v>0</v>
      </c>
      <c r="AM590" s="15">
        <v>0</v>
      </c>
      <c r="AN590" s="15">
        <v>0</v>
      </c>
      <c r="AO590" s="15">
        <v>0</v>
      </c>
      <c r="AP590" s="15">
        <v>0</v>
      </c>
      <c r="AQ590" s="15">
        <v>0</v>
      </c>
      <c r="AR590" s="15">
        <v>0</v>
      </c>
      <c r="AS590" s="15">
        <v>0</v>
      </c>
      <c r="AT590" s="15">
        <v>0</v>
      </c>
      <c r="AU590" s="15">
        <v>0</v>
      </c>
      <c r="AV590" s="15">
        <v>0</v>
      </c>
      <c r="AW590" s="15">
        <v>0</v>
      </c>
      <c r="AX590" s="15">
        <v>0</v>
      </c>
      <c r="AY590" s="15">
        <v>0</v>
      </c>
      <c r="AZ590" s="15">
        <v>0</v>
      </c>
      <c r="BA590" s="15">
        <v>0</v>
      </c>
      <c r="BB590" s="15">
        <v>0</v>
      </c>
      <c r="BC590" s="15">
        <v>0</v>
      </c>
      <c r="BD590" s="15">
        <v>0</v>
      </c>
      <c r="BE590" s="15">
        <v>0</v>
      </c>
      <c r="BF590" s="15">
        <v>0</v>
      </c>
      <c r="BG590" s="15">
        <v>0</v>
      </c>
      <c r="BH590" s="15">
        <v>0</v>
      </c>
      <c r="BI590" s="15">
        <v>0</v>
      </c>
      <c r="BJ590" s="15">
        <v>0</v>
      </c>
      <c r="BK590" s="15">
        <v>0</v>
      </c>
      <c r="BL590" s="15">
        <v>0</v>
      </c>
      <c r="BM590" s="15">
        <v>0</v>
      </c>
      <c r="BN590" s="15">
        <v>0</v>
      </c>
      <c r="BO590" s="15">
        <v>0</v>
      </c>
      <c r="BP590" s="15">
        <v>0</v>
      </c>
      <c r="BQ590" s="15">
        <v>0</v>
      </c>
      <c r="BR590" s="15">
        <v>0</v>
      </c>
      <c r="BS590" s="15">
        <v>0</v>
      </c>
      <c r="BT590" s="15">
        <v>0</v>
      </c>
      <c r="BU590" s="15">
        <v>0</v>
      </c>
      <c r="BV590" s="15">
        <v>0</v>
      </c>
      <c r="BW590" s="15">
        <v>0</v>
      </c>
      <c r="BX590" s="15">
        <v>0</v>
      </c>
      <c r="BY590" s="15">
        <v>0</v>
      </c>
      <c r="BZ590" s="15">
        <v>0</v>
      </c>
      <c r="CA590" s="15">
        <v>0</v>
      </c>
      <c r="CB590" s="15">
        <v>0</v>
      </c>
      <c r="CC590" s="15">
        <v>0</v>
      </c>
      <c r="CD590" s="15">
        <v>0</v>
      </c>
      <c r="CE590" s="15">
        <v>0</v>
      </c>
      <c r="CF590" s="15">
        <v>0</v>
      </c>
      <c r="CG590" s="15">
        <v>0</v>
      </c>
      <c r="CH590" s="15">
        <v>0</v>
      </c>
      <c r="CI590" s="15">
        <v>0</v>
      </c>
      <c r="CJ590" s="15">
        <v>0</v>
      </c>
      <c r="CK590" s="15">
        <v>0</v>
      </c>
      <c r="CL590" s="15">
        <v>0</v>
      </c>
      <c r="CM590" s="15">
        <v>0</v>
      </c>
      <c r="CN590" s="15">
        <v>0</v>
      </c>
      <c r="CO590" s="15">
        <v>0</v>
      </c>
      <c r="CP590" s="15">
        <v>0</v>
      </c>
      <c r="CQ590" s="15">
        <v>0</v>
      </c>
      <c r="CR590" s="15">
        <v>0</v>
      </c>
      <c r="CS590" s="15">
        <v>0</v>
      </c>
      <c r="CT590" s="15">
        <v>0</v>
      </c>
      <c r="CU590" s="15">
        <v>0</v>
      </c>
      <c r="CV590" s="15">
        <v>0</v>
      </c>
      <c r="CW590" s="15">
        <v>0</v>
      </c>
      <c r="CX590" s="15">
        <v>0</v>
      </c>
      <c r="CY590" s="15">
        <v>0</v>
      </c>
      <c r="CZ590" s="15">
        <v>0</v>
      </c>
      <c r="DA590" s="15">
        <v>0</v>
      </c>
      <c r="DB590" s="15">
        <v>0</v>
      </c>
      <c r="DC590" s="15">
        <v>0</v>
      </c>
      <c r="DD590" s="15">
        <v>0</v>
      </c>
      <c r="DE590" s="15">
        <v>0</v>
      </c>
      <c r="DF590" s="15">
        <v>0</v>
      </c>
      <c r="DG590" s="15">
        <v>0</v>
      </c>
      <c r="DH590" s="15">
        <v>0</v>
      </c>
      <c r="DI590" s="15">
        <v>0</v>
      </c>
      <c r="DJ590" s="15">
        <v>0</v>
      </c>
      <c r="DK590" s="15">
        <v>0</v>
      </c>
      <c r="DL590" s="15">
        <v>0</v>
      </c>
      <c r="DM590" s="20" t="s">
        <v>858</v>
      </c>
      <c r="DN590" s="15">
        <v>0</v>
      </c>
      <c r="DO590" s="15">
        <v>0</v>
      </c>
      <c r="DP590" s="15">
        <v>0</v>
      </c>
      <c r="DQ590" s="15">
        <f t="shared" si="374"/>
        <v>0</v>
      </c>
      <c r="DR590" s="15">
        <v>0</v>
      </c>
      <c r="DS590" s="20">
        <f t="shared" si="375"/>
        <v>0</v>
      </c>
      <c r="DT590" s="23" t="s">
        <v>2311</v>
      </c>
      <c r="DU590" s="15">
        <v>0</v>
      </c>
      <c r="DV590" s="20">
        <f>Table1[[#This Row],[Check 6 Per Student Savings]]*DU590</f>
        <v>0</v>
      </c>
      <c r="DW590" s="15">
        <v>0</v>
      </c>
      <c r="DX590" s="20">
        <f>Table1[[#This Row],[Check 6 Per Student Savings]]*DW590</f>
        <v>0</v>
      </c>
      <c r="DY590" s="15">
        <v>0</v>
      </c>
      <c r="DZ590" s="20">
        <f>Table1[[#This Row],[Check 6 Per Student Savings]]*DY590</f>
        <v>0</v>
      </c>
      <c r="EA590" s="15">
        <f t="shared" si="376"/>
        <v>0</v>
      </c>
      <c r="EB590" s="20">
        <f t="shared" si="377"/>
        <v>0</v>
      </c>
      <c r="EC590"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590"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590" s="30">
        <f>Table1[[#This Row],[Grand Total Savings]]/Table1[[#This Row],[Total Award]]</f>
        <v>0</v>
      </c>
    </row>
    <row r="591" spans="1:135" x14ac:dyDescent="0.25">
      <c r="A591" s="137" t="s">
        <v>2377</v>
      </c>
      <c r="B591" s="137" t="s">
        <v>2387</v>
      </c>
      <c r="C591" s="137" t="s">
        <v>2310</v>
      </c>
      <c r="D591" s="137" t="s">
        <v>856</v>
      </c>
      <c r="E591" s="1" t="s">
        <v>381</v>
      </c>
      <c r="F591" s="9">
        <v>2000</v>
      </c>
      <c r="G591" s="9" t="s">
        <v>2311</v>
      </c>
      <c r="H591" s="1" t="s">
        <v>1648</v>
      </c>
      <c r="I591" s="1" t="s">
        <v>1649</v>
      </c>
      <c r="J591" s="1"/>
      <c r="K591" s="1" t="s">
        <v>2378</v>
      </c>
      <c r="L591" s="28"/>
      <c r="M591" s="13" t="s">
        <v>857</v>
      </c>
      <c r="N591" s="13" t="s">
        <v>857</v>
      </c>
      <c r="O591" s="13" t="s">
        <v>857</v>
      </c>
      <c r="P591" s="15">
        <v>0</v>
      </c>
      <c r="Q591" s="15">
        <v>0</v>
      </c>
      <c r="R591" s="15">
        <v>0</v>
      </c>
      <c r="S591" s="15">
        <v>0</v>
      </c>
      <c r="T591" s="15">
        <v>0</v>
      </c>
      <c r="U591" s="15">
        <v>0</v>
      </c>
      <c r="V591" s="36"/>
      <c r="W591" s="20"/>
      <c r="X591" s="20"/>
      <c r="Y591" s="20"/>
      <c r="Z591" s="20"/>
      <c r="AA591" s="15">
        <v>0</v>
      </c>
      <c r="AB591" s="15">
        <v>0</v>
      </c>
      <c r="AC591" s="15">
        <v>0</v>
      </c>
      <c r="AD591" s="15">
        <v>0</v>
      </c>
      <c r="AE591" s="15">
        <v>0</v>
      </c>
      <c r="AF591" s="15">
        <v>0</v>
      </c>
      <c r="AG591" s="15">
        <v>0</v>
      </c>
      <c r="AH591" s="15">
        <v>0</v>
      </c>
      <c r="AI591" s="15">
        <v>0</v>
      </c>
      <c r="AJ591" s="15">
        <v>0</v>
      </c>
      <c r="AK591" s="15">
        <v>0</v>
      </c>
      <c r="AL591" s="15">
        <v>0</v>
      </c>
      <c r="AM591" s="15">
        <v>0</v>
      </c>
      <c r="AN591" s="15">
        <v>0</v>
      </c>
      <c r="AO591" s="15">
        <v>0</v>
      </c>
      <c r="AP591" s="15">
        <v>0</v>
      </c>
      <c r="AQ591" s="15">
        <v>0</v>
      </c>
      <c r="AR591" s="15">
        <v>0</v>
      </c>
      <c r="AS591" s="15">
        <v>0</v>
      </c>
      <c r="AT591" s="15">
        <v>0</v>
      </c>
      <c r="AU591" s="15">
        <v>0</v>
      </c>
      <c r="AV591" s="15">
        <v>0</v>
      </c>
      <c r="AW591" s="15">
        <v>0</v>
      </c>
      <c r="AX591" s="15">
        <v>0</v>
      </c>
      <c r="AY591" s="15">
        <v>0</v>
      </c>
      <c r="AZ591" s="15">
        <v>0</v>
      </c>
      <c r="BA591" s="15">
        <v>0</v>
      </c>
      <c r="BB591" s="15">
        <v>0</v>
      </c>
      <c r="BC591" s="15">
        <v>0</v>
      </c>
      <c r="BD591" s="15">
        <v>0</v>
      </c>
      <c r="BE591" s="15">
        <v>0</v>
      </c>
      <c r="BF591" s="15">
        <v>0</v>
      </c>
      <c r="BG591" s="15">
        <v>0</v>
      </c>
      <c r="BH591" s="15">
        <v>0</v>
      </c>
      <c r="BI591" s="15">
        <v>0</v>
      </c>
      <c r="BJ591" s="15">
        <v>0</v>
      </c>
      <c r="BK591" s="15">
        <v>0</v>
      </c>
      <c r="BL591" s="15">
        <v>0</v>
      </c>
      <c r="BM591" s="15">
        <v>0</v>
      </c>
      <c r="BN591" s="15">
        <v>0</v>
      </c>
      <c r="BO591" s="15">
        <v>0</v>
      </c>
      <c r="BP591" s="15">
        <v>0</v>
      </c>
      <c r="BQ591" s="15">
        <v>0</v>
      </c>
      <c r="BR591" s="15">
        <v>0</v>
      </c>
      <c r="BS591" s="15">
        <v>0</v>
      </c>
      <c r="BT591" s="15">
        <v>0</v>
      </c>
      <c r="BU591" s="15">
        <v>0</v>
      </c>
      <c r="BV591" s="15">
        <v>0</v>
      </c>
      <c r="BW591" s="15">
        <v>0</v>
      </c>
      <c r="BX591" s="15">
        <v>0</v>
      </c>
      <c r="BY591" s="15">
        <v>0</v>
      </c>
      <c r="BZ591" s="15">
        <v>0</v>
      </c>
      <c r="CA591" s="15">
        <v>0</v>
      </c>
      <c r="CB591" s="15">
        <v>0</v>
      </c>
      <c r="CC591" s="15">
        <v>0</v>
      </c>
      <c r="CD591" s="15">
        <v>0</v>
      </c>
      <c r="CE591" s="15">
        <v>0</v>
      </c>
      <c r="CF591" s="15">
        <v>0</v>
      </c>
      <c r="CG591" s="15">
        <v>0</v>
      </c>
      <c r="CH591" s="15">
        <v>0</v>
      </c>
      <c r="CI591" s="15">
        <v>0</v>
      </c>
      <c r="CJ591" s="15">
        <v>0</v>
      </c>
      <c r="CK591" s="15">
        <v>0</v>
      </c>
      <c r="CL591" s="15">
        <v>0</v>
      </c>
      <c r="CM591" s="15">
        <v>0</v>
      </c>
      <c r="CN591" s="15">
        <v>0</v>
      </c>
      <c r="CO591" s="15">
        <v>0</v>
      </c>
      <c r="CP591" s="15">
        <v>0</v>
      </c>
      <c r="CQ591" s="15">
        <v>0</v>
      </c>
      <c r="CR591" s="15">
        <v>0</v>
      </c>
      <c r="CS591" s="15">
        <v>0</v>
      </c>
      <c r="CT591" s="15">
        <v>0</v>
      </c>
      <c r="CU591" s="15">
        <v>0</v>
      </c>
      <c r="CV591" s="15">
        <v>0</v>
      </c>
      <c r="CW591" s="15">
        <v>0</v>
      </c>
      <c r="CX591" s="15">
        <v>0</v>
      </c>
      <c r="CY591" s="15">
        <v>0</v>
      </c>
      <c r="CZ591" s="15">
        <v>0</v>
      </c>
      <c r="DA591" s="15">
        <v>0</v>
      </c>
      <c r="DB591" s="15">
        <v>0</v>
      </c>
      <c r="DC591" s="15">
        <v>0</v>
      </c>
      <c r="DD591" s="15">
        <v>0</v>
      </c>
      <c r="DE591" s="15">
        <v>0</v>
      </c>
      <c r="DF591" s="15">
        <v>0</v>
      </c>
      <c r="DG591" s="15">
        <v>0</v>
      </c>
      <c r="DH591" s="15">
        <v>0</v>
      </c>
      <c r="DI591" s="15">
        <v>0</v>
      </c>
      <c r="DJ591" s="15">
        <v>0</v>
      </c>
      <c r="DK591" s="15">
        <v>0</v>
      </c>
      <c r="DL591" s="15">
        <v>0</v>
      </c>
      <c r="DM591" s="20" t="s">
        <v>858</v>
      </c>
      <c r="DN591" s="15">
        <v>0</v>
      </c>
      <c r="DO591" s="15">
        <v>0</v>
      </c>
      <c r="DP591" s="15">
        <v>0</v>
      </c>
      <c r="DQ591" s="15">
        <f t="shared" si="374"/>
        <v>0</v>
      </c>
      <c r="DR591" s="15">
        <v>0</v>
      </c>
      <c r="DS591" s="20">
        <f t="shared" si="375"/>
        <v>0</v>
      </c>
      <c r="DT591" s="23" t="s">
        <v>2311</v>
      </c>
      <c r="DU591" s="15">
        <v>0</v>
      </c>
      <c r="DV591" s="20">
        <f>Table1[[#This Row],[Check 6 Per Student Savings]]*DU591</f>
        <v>0</v>
      </c>
      <c r="DW591" s="15">
        <v>0</v>
      </c>
      <c r="DX591" s="20">
        <f>Table1[[#This Row],[Check 6 Per Student Savings]]*DW591</f>
        <v>0</v>
      </c>
      <c r="DY591" s="15">
        <v>0</v>
      </c>
      <c r="DZ591" s="20">
        <f>Table1[[#This Row],[Check 6 Per Student Savings]]*DY591</f>
        <v>0</v>
      </c>
      <c r="EA591" s="15">
        <f t="shared" si="376"/>
        <v>0</v>
      </c>
      <c r="EB591" s="20">
        <f t="shared" si="377"/>
        <v>0</v>
      </c>
      <c r="EC591"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591"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591" s="30">
        <f>Table1[[#This Row],[Grand Total Savings]]/Table1[[#This Row],[Total Award]]</f>
        <v>0</v>
      </c>
    </row>
    <row r="592" spans="1:135" x14ac:dyDescent="0.25">
      <c r="A592" s="137" t="s">
        <v>2379</v>
      </c>
      <c r="B592" s="137" t="s">
        <v>2387</v>
      </c>
      <c r="C592" s="137" t="s">
        <v>2310</v>
      </c>
      <c r="D592" s="137" t="s">
        <v>856</v>
      </c>
      <c r="E592" s="1" t="s">
        <v>226</v>
      </c>
      <c r="F592" s="9">
        <v>10000</v>
      </c>
      <c r="G592" s="9" t="s">
        <v>2311</v>
      </c>
      <c r="H592" s="1" t="s">
        <v>2380</v>
      </c>
      <c r="I592" s="1" t="s">
        <v>1820</v>
      </c>
      <c r="J592" s="1"/>
      <c r="K592" s="1" t="s">
        <v>2381</v>
      </c>
      <c r="L592" s="28"/>
      <c r="M592" s="13" t="s">
        <v>857</v>
      </c>
      <c r="N592" s="13" t="s">
        <v>857</v>
      </c>
      <c r="O592" s="13" t="s">
        <v>857</v>
      </c>
      <c r="P592" s="15">
        <v>0</v>
      </c>
      <c r="Q592" s="15">
        <v>0</v>
      </c>
      <c r="R592" s="15">
        <v>0</v>
      </c>
      <c r="S592" s="15">
        <v>0</v>
      </c>
      <c r="T592" s="15">
        <v>0</v>
      </c>
      <c r="U592" s="15">
        <v>0</v>
      </c>
      <c r="V592" s="36"/>
      <c r="W592" s="20"/>
      <c r="X592" s="20"/>
      <c r="Y592" s="20"/>
      <c r="Z592" s="20"/>
      <c r="AA592" s="15">
        <v>0</v>
      </c>
      <c r="AB592" s="15">
        <v>0</v>
      </c>
      <c r="AC592" s="15">
        <v>0</v>
      </c>
      <c r="AD592" s="15">
        <v>0</v>
      </c>
      <c r="AE592" s="15">
        <v>0</v>
      </c>
      <c r="AF592" s="15">
        <v>0</v>
      </c>
      <c r="AG592" s="15">
        <v>0</v>
      </c>
      <c r="AH592" s="15">
        <v>0</v>
      </c>
      <c r="AI592" s="15">
        <v>0</v>
      </c>
      <c r="AJ592" s="15">
        <v>0</v>
      </c>
      <c r="AK592" s="15">
        <v>0</v>
      </c>
      <c r="AL592" s="15">
        <v>0</v>
      </c>
      <c r="AM592" s="15">
        <v>0</v>
      </c>
      <c r="AN592" s="15">
        <v>0</v>
      </c>
      <c r="AO592" s="15">
        <v>0</v>
      </c>
      <c r="AP592" s="15">
        <v>0</v>
      </c>
      <c r="AQ592" s="15">
        <v>0</v>
      </c>
      <c r="AR592" s="15">
        <v>0</v>
      </c>
      <c r="AS592" s="15">
        <v>0</v>
      </c>
      <c r="AT592" s="15">
        <v>0</v>
      </c>
      <c r="AU592" s="15">
        <v>0</v>
      </c>
      <c r="AV592" s="15">
        <v>0</v>
      </c>
      <c r="AW592" s="15">
        <v>0</v>
      </c>
      <c r="AX592" s="15">
        <v>0</v>
      </c>
      <c r="AY592" s="15">
        <v>0</v>
      </c>
      <c r="AZ592" s="15">
        <v>0</v>
      </c>
      <c r="BA592" s="15">
        <v>0</v>
      </c>
      <c r="BB592" s="15">
        <v>0</v>
      </c>
      <c r="BC592" s="15">
        <v>0</v>
      </c>
      <c r="BD592" s="15">
        <v>0</v>
      </c>
      <c r="BE592" s="15">
        <v>0</v>
      </c>
      <c r="BF592" s="15">
        <v>0</v>
      </c>
      <c r="BG592" s="15">
        <v>0</v>
      </c>
      <c r="BH592" s="15">
        <v>0</v>
      </c>
      <c r="BI592" s="15">
        <v>0</v>
      </c>
      <c r="BJ592" s="15">
        <v>0</v>
      </c>
      <c r="BK592" s="15">
        <v>0</v>
      </c>
      <c r="BL592" s="15">
        <v>0</v>
      </c>
      <c r="BM592" s="15">
        <v>0</v>
      </c>
      <c r="BN592" s="15">
        <v>0</v>
      </c>
      <c r="BO592" s="15">
        <v>0</v>
      </c>
      <c r="BP592" s="15">
        <v>0</v>
      </c>
      <c r="BQ592" s="15">
        <v>0</v>
      </c>
      <c r="BR592" s="15">
        <v>0</v>
      </c>
      <c r="BS592" s="15">
        <v>0</v>
      </c>
      <c r="BT592" s="15">
        <v>0</v>
      </c>
      <c r="BU592" s="15">
        <v>0</v>
      </c>
      <c r="BV592" s="15">
        <v>0</v>
      </c>
      <c r="BW592" s="15">
        <v>0</v>
      </c>
      <c r="BX592" s="15">
        <v>0</v>
      </c>
      <c r="BY592" s="15">
        <v>0</v>
      </c>
      <c r="BZ592" s="15">
        <v>0</v>
      </c>
      <c r="CA592" s="15">
        <v>0</v>
      </c>
      <c r="CB592" s="15">
        <v>0</v>
      </c>
      <c r="CC592" s="15">
        <v>0</v>
      </c>
      <c r="CD592" s="15">
        <v>0</v>
      </c>
      <c r="CE592" s="15">
        <v>0</v>
      </c>
      <c r="CF592" s="15">
        <v>0</v>
      </c>
      <c r="CG592" s="15">
        <v>0</v>
      </c>
      <c r="CH592" s="15">
        <v>0</v>
      </c>
      <c r="CI592" s="15">
        <v>0</v>
      </c>
      <c r="CJ592" s="15">
        <v>0</v>
      </c>
      <c r="CK592" s="15">
        <v>0</v>
      </c>
      <c r="CL592" s="15">
        <v>0</v>
      </c>
      <c r="CM592" s="15">
        <v>0</v>
      </c>
      <c r="CN592" s="15">
        <v>0</v>
      </c>
      <c r="CO592" s="15">
        <v>0</v>
      </c>
      <c r="CP592" s="15">
        <v>0</v>
      </c>
      <c r="CQ592" s="15">
        <v>0</v>
      </c>
      <c r="CR592" s="15">
        <v>0</v>
      </c>
      <c r="CS592" s="15">
        <v>0</v>
      </c>
      <c r="CT592" s="15">
        <v>0</v>
      </c>
      <c r="CU592" s="15">
        <v>0</v>
      </c>
      <c r="CV592" s="15">
        <v>0</v>
      </c>
      <c r="CW592" s="15">
        <v>0</v>
      </c>
      <c r="CX592" s="15">
        <v>0</v>
      </c>
      <c r="CY592" s="15">
        <v>0</v>
      </c>
      <c r="CZ592" s="15">
        <v>0</v>
      </c>
      <c r="DA592" s="15">
        <v>0</v>
      </c>
      <c r="DB592" s="15">
        <v>0</v>
      </c>
      <c r="DC592" s="15">
        <v>0</v>
      </c>
      <c r="DD592" s="15">
        <v>0</v>
      </c>
      <c r="DE592" s="15">
        <v>0</v>
      </c>
      <c r="DF592" s="15">
        <v>0</v>
      </c>
      <c r="DG592" s="15">
        <v>0</v>
      </c>
      <c r="DH592" s="15">
        <v>0</v>
      </c>
      <c r="DI592" s="15">
        <v>0</v>
      </c>
      <c r="DJ592" s="15">
        <v>0</v>
      </c>
      <c r="DK592" s="15">
        <v>0</v>
      </c>
      <c r="DL592" s="15">
        <v>0</v>
      </c>
      <c r="DM592" s="20" t="s">
        <v>858</v>
      </c>
      <c r="DN592" s="15">
        <v>0</v>
      </c>
      <c r="DO592" s="15">
        <v>0</v>
      </c>
      <c r="DP592" s="15">
        <v>0</v>
      </c>
      <c r="DQ592" s="15">
        <f t="shared" si="374"/>
        <v>0</v>
      </c>
      <c r="DR592" s="15">
        <v>0</v>
      </c>
      <c r="DS592" s="20">
        <f t="shared" si="375"/>
        <v>0</v>
      </c>
      <c r="DT592" s="23" t="s">
        <v>2311</v>
      </c>
      <c r="DU592" s="15">
        <v>0</v>
      </c>
      <c r="DV592" s="20">
        <f>Table1[[#This Row],[Check 6 Per Student Savings]]*DU592</f>
        <v>0</v>
      </c>
      <c r="DW592" s="15">
        <v>0</v>
      </c>
      <c r="DX592" s="20">
        <f>Table1[[#This Row],[Check 6 Per Student Savings]]*DW592</f>
        <v>0</v>
      </c>
      <c r="DY592" s="15">
        <v>0</v>
      </c>
      <c r="DZ592" s="20">
        <f>Table1[[#This Row],[Check 6 Per Student Savings]]*DY592</f>
        <v>0</v>
      </c>
      <c r="EA592" s="15">
        <f t="shared" si="376"/>
        <v>0</v>
      </c>
      <c r="EB592" s="20">
        <f t="shared" si="377"/>
        <v>0</v>
      </c>
      <c r="EC592" s="15">
        <f>Table1[[#This Row],[Total AY 2014-2015 Students]]+Table1[[#This Row],[Total AY 2015-2016 Students]]+Table1[[#This Row],[Total AY 2016-2017 Students]]+Table1[[#This Row],[Total AY 2017-2018 Students]]+Table1[[#This Row],[Total AY 2018-2019 Students]]+Table1[[#This Row],[Total AY 2019-2020 Students]]+Table1[[#This Row],[Total AY 2020-2021 Students]]+Table1[[#This Row],[Total AY 2021-2022 Students]]+Table1[[#This Row],[Total AY 2022-2023 Students]]</f>
        <v>0</v>
      </c>
      <c r="ED592" s="20">
        <f>Table1[[#This Row],[Total AY 2014-2015 Savings]]+Table1[[#This Row],[Total AY 2015-2016 Savings]]+Table1[[#This Row],[Total AY 2016-2017 Savings]]+Table1[[#This Row],[Total AY 2017-2018 Savings]]+Table1[[#This Row],[Total AY 2018-2019 Savings]]+Table1[[#This Row],[Total AY 2019-2020 Savings]]+Table1[[#This Row],[Total AY 2020-2021 Savings]]+Table1[[#This Row],[Total AY 2021-2022 Savings]]+Table1[[#This Row],[Total AY 2022-2023 Savings]]</f>
        <v>0</v>
      </c>
      <c r="EE592" s="30">
        <f>Table1[[#This Row],[Grand Total Savings]]/Table1[[#This Row],[Total Award]]</f>
        <v>0</v>
      </c>
    </row>
    <row r="593" spans="1:135" x14ac:dyDescent="0.25">
      <c r="A593" s="37"/>
      <c r="B593" s="36"/>
      <c r="C593" s="36"/>
      <c r="D593" s="36"/>
      <c r="E593" s="36"/>
      <c r="F593" s="123"/>
      <c r="G593" s="36"/>
      <c r="H593" s="36"/>
      <c r="I593" s="36"/>
      <c r="J593" s="36"/>
      <c r="K593" s="36"/>
      <c r="L593" s="36"/>
      <c r="M593" s="36"/>
      <c r="N593" s="36"/>
      <c r="O593" s="36"/>
      <c r="P593" s="36"/>
      <c r="Q593" s="36"/>
      <c r="R593" s="20"/>
      <c r="U593" s="15"/>
      <c r="V593" s="36"/>
      <c r="W593" s="36"/>
      <c r="X593" s="36"/>
      <c r="Y593" s="36"/>
      <c r="Z593" s="36"/>
      <c r="AA593" s="15"/>
      <c r="AB593" s="36"/>
      <c r="AC593" s="15"/>
      <c r="AD593" s="36"/>
      <c r="AE593" s="15"/>
      <c r="AF593" s="36"/>
      <c r="AG593" s="15"/>
      <c r="AH593" s="36"/>
      <c r="AI593" s="15"/>
      <c r="AJ593" s="36"/>
      <c r="AK593" s="15"/>
      <c r="AL593" s="36"/>
      <c r="AM593" s="15"/>
      <c r="AN593" s="36"/>
      <c r="AO593" s="36"/>
      <c r="AP593" s="36"/>
      <c r="AQ593" s="36"/>
      <c r="AR593" s="36"/>
      <c r="AS593" s="36"/>
      <c r="AT593" s="36"/>
      <c r="AU593" s="36"/>
      <c r="AV593" s="36"/>
      <c r="AW593" s="36"/>
      <c r="AX593" s="36"/>
      <c r="AY593" s="36"/>
      <c r="AZ593" s="36"/>
      <c r="BA593" s="36"/>
      <c r="BB593" s="36"/>
      <c r="BC593" s="36"/>
      <c r="BD593" s="36"/>
      <c r="BE593" s="36"/>
      <c r="BF593" s="36"/>
      <c r="BG593" s="36"/>
      <c r="BH593" s="36"/>
      <c r="BI593" s="36"/>
      <c r="BJ593" s="36"/>
      <c r="BK593" s="36"/>
      <c r="BL593" s="36"/>
      <c r="BM593" s="36"/>
      <c r="BN593" s="15"/>
      <c r="BO593" s="36"/>
      <c r="BP593" s="36"/>
      <c r="BQ593" s="36"/>
      <c r="BR593" s="36"/>
      <c r="BU593" s="15"/>
      <c r="BV593" s="13"/>
      <c r="BW593" s="20"/>
      <c r="BX593" s="36"/>
      <c r="BY593" s="36"/>
      <c r="BZ593" s="15"/>
      <c r="CA593" s="36"/>
      <c r="CC593" s="36"/>
      <c r="CD593" s="15"/>
      <c r="CE593" s="36"/>
      <c r="CF593" s="15"/>
      <c r="CG593" s="36"/>
      <c r="CH593" s="36"/>
      <c r="CI593" s="36"/>
      <c r="CJ593" s="36"/>
      <c r="CK593" s="36"/>
      <c r="CL593" s="36"/>
      <c r="CM593" s="36"/>
      <c r="CN593" s="36"/>
      <c r="CO593" s="15"/>
      <c r="CP593" s="36"/>
      <c r="CQ593" s="15"/>
      <c r="CR593" s="36"/>
      <c r="CS593" s="36"/>
      <c r="CT593" s="36"/>
      <c r="CV593" s="36"/>
      <c r="CW593" s="36"/>
      <c r="CX593" s="15"/>
      <c r="CY593" s="15"/>
      <c r="CZ593" s="15"/>
      <c r="DA593" s="15"/>
      <c r="DB593" s="36"/>
      <c r="DC593" s="36"/>
      <c r="DD593" s="36"/>
      <c r="DE593" s="36"/>
      <c r="DF593" s="36"/>
      <c r="DG593" s="15"/>
      <c r="DH593" s="36"/>
      <c r="DI593" s="36"/>
      <c r="DJ593" s="36"/>
      <c r="DL593" s="36"/>
      <c r="DM593" s="36"/>
      <c r="DN593" s="15"/>
      <c r="DO593" s="15"/>
      <c r="DP593" s="15"/>
      <c r="DQ593" s="15"/>
      <c r="DR593" s="36"/>
      <c r="DS593" s="36"/>
      <c r="DT593" s="36"/>
      <c r="DU593" s="36"/>
      <c r="DV593" s="36"/>
      <c r="DW593" s="36"/>
      <c r="DX593" s="36"/>
      <c r="DY593" s="15"/>
      <c r="DZ593" s="36"/>
      <c r="EA593" s="36"/>
      <c r="EB593" s="36"/>
      <c r="EC593" s="13"/>
      <c r="ED593" s="20"/>
      <c r="EE593" s="36"/>
    </row>
    <row r="595" spans="1:135" x14ac:dyDescent="0.25">
      <c r="DN595"/>
      <c r="DO595"/>
      <c r="DP595"/>
      <c r="DQ595"/>
      <c r="DR595"/>
      <c r="DS595"/>
      <c r="DT595"/>
      <c r="DU595"/>
      <c r="DV595"/>
    </row>
    <row r="596" spans="1:135" x14ac:dyDescent="0.25">
      <c r="DN596"/>
      <c r="DO596"/>
      <c r="DP596"/>
      <c r="DQ596"/>
      <c r="DR596"/>
      <c r="DS596"/>
      <c r="DT596"/>
      <c r="DU596"/>
      <c r="DV596"/>
    </row>
    <row r="597" spans="1:135" x14ac:dyDescent="0.25">
      <c r="DN597"/>
      <c r="DO597"/>
      <c r="DP597"/>
      <c r="DQ597"/>
      <c r="DR597"/>
      <c r="DS597"/>
      <c r="DT597"/>
      <c r="DU597"/>
      <c r="DV597"/>
    </row>
    <row r="598" spans="1:135" x14ac:dyDescent="0.25">
      <c r="DN598"/>
      <c r="DO598"/>
      <c r="DP598"/>
      <c r="DQ598"/>
      <c r="DR598"/>
      <c r="DS598"/>
      <c r="DT598"/>
      <c r="DU598"/>
      <c r="DV598"/>
    </row>
    <row r="599" spans="1:135" x14ac:dyDescent="0.25">
      <c r="DN599"/>
      <c r="DO599"/>
      <c r="DP599"/>
      <c r="DQ599"/>
      <c r="DR599"/>
      <c r="DS599"/>
      <c r="DT599"/>
      <c r="DU599"/>
      <c r="DV599"/>
    </row>
    <row r="600" spans="1:135" x14ac:dyDescent="0.25">
      <c r="DN600"/>
      <c r="DO600"/>
      <c r="DP600"/>
      <c r="DQ600"/>
      <c r="DR600"/>
      <c r="DS600"/>
      <c r="DT600"/>
      <c r="DU600"/>
      <c r="DV600"/>
    </row>
  </sheetData>
  <phoneticPr fontId="14" type="noConversion"/>
  <conditionalFormatting sqref="D236:D245 Z193:Z201 Z218:Z230 Z236:Z241 W156:W157 D126:D230 D2:D119 W166:W230 W2:W119">
    <cfRule type="cellIs" dxfId="1494" priority="2091" operator="equal">
      <formula>"Delayed"</formula>
    </cfRule>
    <cfRule type="cellIs" dxfId="1493" priority="2092" operator="equal">
      <formula>"In Progress"</formula>
    </cfRule>
    <cfRule type="cellIs" dxfId="1492" priority="2093" operator="equal">
      <formula>"Complete"</formula>
    </cfRule>
  </conditionalFormatting>
  <conditionalFormatting sqref="V109 CH2:CH95 CH98:CH129 CH131:CH154 CJ594:CJ599 CH156:CH499 DM59 DM73 DM96:DM97 DM105 DM64 DM48 DM39:DM40 DM31:DM32 DM22 DM130 DM138 DM77:DM79 DM81 DM142 DM135 DM128 DM114 DM119 DM124 DM110:DM111 CH593:CI593">
    <cfRule type="containsText" dxfId="1491" priority="2073" operator="containsText" text="Discontinued">
      <formula>NOT(ISERROR(SEARCH("Discontinued",V2)))</formula>
    </cfRule>
    <cfRule type="containsText" dxfId="1490" priority="2074" operator="containsText" text="In Question">
      <formula>NOT(ISERROR(SEARCH("In Question",V2)))</formula>
    </cfRule>
    <cfRule type="containsText" dxfId="1489" priority="2075" operator="containsText" text="Continued">
      <formula>NOT(ISERROR(SEARCH("Continued",V2)))</formula>
    </cfRule>
  </conditionalFormatting>
  <conditionalFormatting sqref="V114">
    <cfRule type="containsText" dxfId="1488" priority="2064" operator="containsText" text="Discontinued">
      <formula>NOT(ISERROR(SEARCH("Discontinued",V114)))</formula>
    </cfRule>
    <cfRule type="containsText" dxfId="1487" priority="2065" operator="containsText" text="In Question">
      <formula>NOT(ISERROR(SEARCH("In Question",V114)))</formula>
    </cfRule>
    <cfRule type="containsText" dxfId="1486" priority="2066" operator="containsText" text="Continued">
      <formula>NOT(ISERROR(SEARCH("Continued",V114)))</formula>
    </cfRule>
  </conditionalFormatting>
  <conditionalFormatting sqref="V126:V131">
    <cfRule type="containsText" dxfId="1485" priority="2061" operator="containsText" text="Discontinued">
      <formula>NOT(ISERROR(SEARCH("Discontinued",V126)))</formula>
    </cfRule>
    <cfRule type="containsText" dxfId="1484" priority="2062" operator="containsText" text="In Question">
      <formula>NOT(ISERROR(SEARCH("In Question",V126)))</formula>
    </cfRule>
    <cfRule type="containsText" dxfId="1483" priority="2063" operator="containsText" text="Continued">
      <formula>NOT(ISERROR(SEARCH("Continued",V126)))</formula>
    </cfRule>
  </conditionalFormatting>
  <conditionalFormatting sqref="Z202:Z217 Z242:Z265 X92:Z92 X58:Z58 Z126:Z192 Z2:Z119">
    <cfRule type="containsText" dxfId="1482" priority="2057" operator="containsText" text="Past Survey Line">
      <formula>NOT(ISERROR(SEARCH("Past Survey Line",X2)))</formula>
    </cfRule>
  </conditionalFormatting>
  <conditionalFormatting sqref="Q115">
    <cfRule type="containsText" dxfId="1481" priority="2015" operator="containsText" text="Discontinued">
      <formula>NOT(ISERROR(SEARCH("Discontinued",Q115)))</formula>
    </cfRule>
    <cfRule type="containsText" dxfId="1480" priority="2016" operator="containsText" text="In Question">
      <formula>NOT(ISERROR(SEARCH("In Question",Q115)))</formula>
    </cfRule>
    <cfRule type="containsText" dxfId="1479" priority="2017" operator="containsText" text="Continued">
      <formula>NOT(ISERROR(SEARCH("Continued",Q115)))</formula>
    </cfRule>
  </conditionalFormatting>
  <conditionalFormatting sqref="W126:W165 W236:W246">
    <cfRule type="cellIs" dxfId="1478" priority="2012" operator="equal">
      <formula>"Delayed"</formula>
    </cfRule>
    <cfRule type="cellIs" dxfId="1477" priority="2013" operator="equal">
      <formula>"In Progress"</formula>
    </cfRule>
    <cfRule type="cellIs" dxfId="1476" priority="2014" operator="equal">
      <formula>"Complete"</formula>
    </cfRule>
  </conditionalFormatting>
  <conditionalFormatting sqref="E351:E378 W1:W593">
    <cfRule type="cellIs" dxfId="1475" priority="2011" operator="equal">
      <formula>"Y"</formula>
    </cfRule>
  </conditionalFormatting>
  <conditionalFormatting sqref="BC266:BC285 BC231:BC235 BC125 EN287:EN319 X287:Y304 X305:Z318 X58:Z58 X1:Z1 X92:Z92 Z2:Z285 EO272:EO277 X272:Y277 EY352:EY379 X380:Y392 EW380:EW403 X393:Z402 EU404:EU425 X320:Y350 EO320:EO351 BC335:BC350 X404:Z424 ET426:ET454 X426:Z453 X455:Z489 ES455:ES499 EU500 ET501:ET523 X501:Z523 EU524:EU564 X525:Z563 X565:Z593 EW565:EW1048576">
    <cfRule type="cellIs" dxfId="1474" priority="1998" operator="equal">
      <formula>"Unknown"</formula>
    </cfRule>
  </conditionalFormatting>
  <conditionalFormatting sqref="BC126:BC177 BC2:BC119">
    <cfRule type="cellIs" dxfId="1473" priority="1995" operator="equal">
      <formula>"Unknown"</formula>
    </cfRule>
    <cfRule type="cellIs" dxfId="1472" priority="1996" operator="equal">
      <formula>"Discontinued"</formula>
    </cfRule>
    <cfRule type="cellIs" dxfId="1471" priority="1997" operator="equal">
      <formula>"Continued"</formula>
    </cfRule>
  </conditionalFormatting>
  <conditionalFormatting sqref="BC178:BC192">
    <cfRule type="containsText" dxfId="1470" priority="1992" operator="containsText" text="Discontinued">
      <formula>NOT(ISERROR(SEARCH("Discontinued",BC178)))</formula>
    </cfRule>
    <cfRule type="containsText" dxfId="1469" priority="1993" operator="containsText" text="In Question">
      <formula>NOT(ISERROR(SEARCH("In Question",BC178)))</formula>
    </cfRule>
    <cfRule type="containsText" dxfId="1468" priority="1994" operator="containsText" text="Continued">
      <formula>NOT(ISERROR(SEARCH("Continued",BC178)))</formula>
    </cfRule>
  </conditionalFormatting>
  <conditionalFormatting sqref="BC178:BC192">
    <cfRule type="containsText" dxfId="1467" priority="1991" operator="containsText" text="Past Survey Line">
      <formula>NOT(ISERROR(SEARCH("Past Survey Line",BC178)))</formula>
    </cfRule>
  </conditionalFormatting>
  <conditionalFormatting sqref="BC178:BC192">
    <cfRule type="cellIs" dxfId="1466" priority="1990" operator="equal">
      <formula>"Unknown"</formula>
    </cfRule>
  </conditionalFormatting>
  <conditionalFormatting sqref="BC193:BC201">
    <cfRule type="cellIs" dxfId="1465" priority="1987" operator="equal">
      <formula>"Delayed"</formula>
    </cfRule>
    <cfRule type="cellIs" dxfId="1464" priority="1988" operator="equal">
      <formula>"In Progress"</formula>
    </cfRule>
    <cfRule type="cellIs" dxfId="1463" priority="1989" operator="equal">
      <formula>"Complete"</formula>
    </cfRule>
  </conditionalFormatting>
  <conditionalFormatting sqref="BC193:BC201">
    <cfRule type="cellIs" dxfId="1462" priority="1986" operator="equal">
      <formula>"Unknown"</formula>
    </cfRule>
  </conditionalFormatting>
  <conditionalFormatting sqref="BC202:BC217">
    <cfRule type="containsText" dxfId="1461" priority="1983" operator="containsText" text="Discontinued">
      <formula>NOT(ISERROR(SEARCH("Discontinued",BC202)))</formula>
    </cfRule>
    <cfRule type="containsText" dxfId="1460" priority="1984" operator="containsText" text="In Question">
      <formula>NOT(ISERROR(SEARCH("In Question",BC202)))</formula>
    </cfRule>
    <cfRule type="containsText" dxfId="1459" priority="1985" operator="containsText" text="Continued">
      <formula>NOT(ISERROR(SEARCH("Continued",BC202)))</formula>
    </cfRule>
  </conditionalFormatting>
  <conditionalFormatting sqref="BC202:BC217">
    <cfRule type="containsText" dxfId="1458" priority="1982" operator="containsText" text="Past Survey Line">
      <formula>NOT(ISERROR(SEARCH("Past Survey Line",BC202)))</formula>
    </cfRule>
  </conditionalFormatting>
  <conditionalFormatting sqref="BC202:BC217">
    <cfRule type="cellIs" dxfId="1457" priority="1981" operator="equal">
      <formula>"Unknown"</formula>
    </cfRule>
  </conditionalFormatting>
  <conditionalFormatting sqref="BC218:BC230 BC236:BC241">
    <cfRule type="cellIs" dxfId="1456" priority="1978" operator="equal">
      <formula>"Delayed"</formula>
    </cfRule>
    <cfRule type="cellIs" dxfId="1455" priority="1979" operator="equal">
      <formula>"In Progress"</formula>
    </cfRule>
    <cfRule type="cellIs" dxfId="1454" priority="1980" operator="equal">
      <formula>"Complete"</formula>
    </cfRule>
  </conditionalFormatting>
  <conditionalFormatting sqref="BC218:BC230 BC236:BC241">
    <cfRule type="cellIs" dxfId="1453" priority="1977" operator="equal">
      <formula>"Unknown"</formula>
    </cfRule>
  </conditionalFormatting>
  <conditionalFormatting sqref="BC242:BC265">
    <cfRule type="containsText" dxfId="1452" priority="1974" operator="containsText" text="Discontinued">
      <formula>NOT(ISERROR(SEARCH("Discontinued",BC242)))</formula>
    </cfRule>
    <cfRule type="containsText" dxfId="1451" priority="1975" operator="containsText" text="In Question">
      <formula>NOT(ISERROR(SEARCH("In Question",BC242)))</formula>
    </cfRule>
    <cfRule type="containsText" dxfId="1450" priority="1976" operator="containsText" text="Continued">
      <formula>NOT(ISERROR(SEARCH("Continued",BC242)))</formula>
    </cfRule>
  </conditionalFormatting>
  <conditionalFormatting sqref="BC242:BC265">
    <cfRule type="containsText" dxfId="1449" priority="1973" operator="containsText" text="Past Survey Line">
      <formula>NOT(ISERROR(SEARCH("Past Survey Line",BC242)))</formula>
    </cfRule>
  </conditionalFormatting>
  <conditionalFormatting sqref="BC242:BC265">
    <cfRule type="cellIs" dxfId="1448" priority="1972" operator="equal">
      <formula>"Unknown"</formula>
    </cfRule>
  </conditionalFormatting>
  <conditionalFormatting sqref="AA84:AC84 AK84 AI84 AG84 AE84">
    <cfRule type="containsText" dxfId="1447" priority="1968" operator="containsText" text="Discontinued">
      <formula>NOT(ISERROR(SEARCH("Discontinued",AA84)))</formula>
    </cfRule>
    <cfRule type="containsText" dxfId="1446" priority="1969" operator="containsText" text="In Question">
      <formula>NOT(ISERROR(SEARCH("In Question",AA84)))</formula>
    </cfRule>
    <cfRule type="containsText" dxfId="1445" priority="1970" operator="containsText" text="Continued">
      <formula>NOT(ISERROR(SEARCH("Continued",AA84)))</formula>
    </cfRule>
  </conditionalFormatting>
  <conditionalFormatting sqref="AA86:AC86 AK86 AI86 AG86 AE86">
    <cfRule type="containsText" dxfId="1444" priority="1965" operator="containsText" text="Discontinued">
      <formula>NOT(ISERROR(SEARCH("Discontinued",AA86)))</formula>
    </cfRule>
    <cfRule type="containsText" dxfId="1443" priority="1966" operator="containsText" text="In Question">
      <formula>NOT(ISERROR(SEARCH("In Question",AA86)))</formula>
    </cfRule>
    <cfRule type="containsText" dxfId="1442" priority="1967" operator="containsText" text="Continued">
      <formula>NOT(ISERROR(SEARCH("Continued",AA86)))</formula>
    </cfRule>
  </conditionalFormatting>
  <conditionalFormatting sqref="AA91:AC92 AK91:AK92 AI91:AI92 AG91:AG92 AE91:AE92">
    <cfRule type="containsText" dxfId="1441" priority="1962" operator="containsText" text="Discontinued">
      <formula>NOT(ISERROR(SEARCH("Discontinued",AA91)))</formula>
    </cfRule>
    <cfRule type="containsText" dxfId="1440" priority="1963" operator="containsText" text="In Question">
      <formula>NOT(ISERROR(SEARCH("In Question",AA91)))</formula>
    </cfRule>
    <cfRule type="containsText" dxfId="1439" priority="1964" operator="containsText" text="Continued">
      <formula>NOT(ISERROR(SEARCH("Continued",AA91)))</formula>
    </cfRule>
  </conditionalFormatting>
  <conditionalFormatting sqref="AA110:AC110 AK110 AI110 AG110 AE110">
    <cfRule type="containsText" dxfId="1438" priority="1959" operator="containsText" text="Discontinued">
      <formula>NOT(ISERROR(SEARCH("Discontinued",AA110)))</formula>
    </cfRule>
    <cfRule type="containsText" dxfId="1437" priority="1960" operator="containsText" text="In Question">
      <formula>NOT(ISERROR(SEARCH("In Question",AA110)))</formula>
    </cfRule>
    <cfRule type="containsText" dxfId="1436" priority="1961" operator="containsText" text="Continued">
      <formula>NOT(ISERROR(SEARCH("Continued",AA110)))</formula>
    </cfRule>
  </conditionalFormatting>
  <conditionalFormatting sqref="AA108:AC108 AK108 AI108 AG108 AE108">
    <cfRule type="containsText" dxfId="1435" priority="1956" operator="containsText" text="Discontinued">
      <formula>NOT(ISERROR(SEARCH("Discontinued",AA108)))</formula>
    </cfRule>
    <cfRule type="containsText" dxfId="1434" priority="1957" operator="containsText" text="In Question">
      <formula>NOT(ISERROR(SEARCH("In Question",AA108)))</formula>
    </cfRule>
    <cfRule type="containsText" dxfId="1433" priority="1958" operator="containsText" text="Continued">
      <formula>NOT(ISERROR(SEARCH("Continued",AA108)))</formula>
    </cfRule>
  </conditionalFormatting>
  <conditionalFormatting sqref="AA83:AC83 AE83">
    <cfRule type="containsText" dxfId="1432" priority="1953" operator="containsText" text="Discontinued">
      <formula>NOT(ISERROR(SEARCH("Discontinued",AA83)))</formula>
    </cfRule>
    <cfRule type="containsText" dxfId="1431" priority="1954" operator="containsText" text="In Question">
      <formula>NOT(ISERROR(SEARCH("In Question",AA83)))</formula>
    </cfRule>
    <cfRule type="containsText" dxfId="1430" priority="1955" operator="containsText" text="Continued">
      <formula>NOT(ISERROR(SEARCH("Continued",AA83)))</formula>
    </cfRule>
  </conditionalFormatting>
  <conditionalFormatting sqref="AA121:AC121 AM121:AN121 AK121 AI121 AG121 AE121">
    <cfRule type="containsText" dxfId="1429" priority="1947" operator="containsText" text="Discontinued">
      <formula>NOT(ISERROR(SEARCH("Discontinued",AA121)))</formula>
    </cfRule>
    <cfRule type="containsText" dxfId="1428" priority="1948" operator="containsText" text="In Question">
      <formula>NOT(ISERROR(SEARCH("In Question",AA121)))</formula>
    </cfRule>
    <cfRule type="containsText" dxfId="1427" priority="1949" operator="containsText" text="Continued">
      <formula>NOT(ISERROR(SEARCH("Continued",AA121)))</formula>
    </cfRule>
  </conditionalFormatting>
  <conditionalFormatting sqref="AA122:AC122 AM122:AN122 AK122 AI122 AG122 AE122">
    <cfRule type="containsText" dxfId="1426" priority="1944" operator="containsText" text="Discontinued">
      <formula>NOT(ISERROR(SEARCH("Discontinued",AA122)))</formula>
    </cfRule>
    <cfRule type="containsText" dxfId="1425" priority="1945" operator="containsText" text="In Question">
      <formula>NOT(ISERROR(SEARCH("In Question",AA122)))</formula>
    </cfRule>
    <cfRule type="containsText" dxfId="1424" priority="1946" operator="containsText" text="Continued">
      <formula>NOT(ISERROR(SEARCH("Continued",AA122)))</formula>
    </cfRule>
  </conditionalFormatting>
  <conditionalFormatting sqref="AA123:AC123 AM123:AN123 AK123 AI123 AG123 AE123">
    <cfRule type="containsText" dxfId="1423" priority="1941" operator="containsText" text="Discontinued">
      <formula>NOT(ISERROR(SEARCH("Discontinued",AA123)))</formula>
    </cfRule>
    <cfRule type="containsText" dxfId="1422" priority="1942" operator="containsText" text="In Question">
      <formula>NOT(ISERROR(SEARCH("In Question",AA123)))</formula>
    </cfRule>
    <cfRule type="containsText" dxfId="1421" priority="1943" operator="containsText" text="Continued">
      <formula>NOT(ISERROR(SEARCH("Continued",AA123)))</formula>
    </cfRule>
  </conditionalFormatting>
  <conditionalFormatting sqref="AA124:AC124 AM124:AN124 AK124 AI124 AG124 AE124">
    <cfRule type="containsText" dxfId="1420" priority="1938" operator="containsText" text="Discontinued">
      <formula>NOT(ISERROR(SEARCH("Discontinued",AA124)))</formula>
    </cfRule>
    <cfRule type="containsText" dxfId="1419" priority="1939" operator="containsText" text="In Question">
      <formula>NOT(ISERROR(SEARCH("In Question",AA124)))</formula>
    </cfRule>
    <cfRule type="containsText" dxfId="1418" priority="1940" operator="containsText" text="Continued">
      <formula>NOT(ISERROR(SEARCH("Continued",AA124)))</formula>
    </cfRule>
  </conditionalFormatting>
  <conditionalFormatting sqref="AA125:AC125 AM125:AN125 AK125 AI125 AG125 AE125">
    <cfRule type="containsText" dxfId="1417" priority="1935" operator="containsText" text="Discontinued">
      <formula>NOT(ISERROR(SEARCH("Discontinued",AA125)))</formula>
    </cfRule>
    <cfRule type="containsText" dxfId="1416" priority="1936" operator="containsText" text="In Question">
      <formula>NOT(ISERROR(SEARCH("In Question",AA125)))</formula>
    </cfRule>
    <cfRule type="containsText" dxfId="1415" priority="1937" operator="containsText" text="Continued">
      <formula>NOT(ISERROR(SEARCH("Continued",AA125)))</formula>
    </cfRule>
  </conditionalFormatting>
  <conditionalFormatting sqref="AA254:AC254 AM254:AN254 AK254 AI254 AG254 AE254">
    <cfRule type="containsText" dxfId="1414" priority="975" operator="containsText" text="Discontinued">
      <formula>NOT(ISERROR(SEARCH("Discontinued",AA254)))</formula>
    </cfRule>
    <cfRule type="containsText" dxfId="1413" priority="976" operator="containsText" text="In Question">
      <formula>NOT(ISERROR(SEARCH("In Question",AA254)))</formula>
    </cfRule>
    <cfRule type="containsText" dxfId="1412" priority="977" operator="containsText" text="Continued">
      <formula>NOT(ISERROR(SEARCH("Continued",AA254)))</formula>
    </cfRule>
  </conditionalFormatting>
  <conditionalFormatting sqref="AA133:AC133 AM133:AN133 AK133 AI133 AG133 AE133">
    <cfRule type="containsText" dxfId="1411" priority="1932" operator="containsText" text="Discontinued">
      <formula>NOT(ISERROR(SEARCH("Discontinued",AA133)))</formula>
    </cfRule>
    <cfRule type="containsText" dxfId="1410" priority="1933" operator="containsText" text="In Question">
      <formula>NOT(ISERROR(SEARCH("In Question",AA133)))</formula>
    </cfRule>
    <cfRule type="containsText" dxfId="1409" priority="1934" operator="containsText" text="Continued">
      <formula>NOT(ISERROR(SEARCH("Continued",AA133)))</formula>
    </cfRule>
  </conditionalFormatting>
  <conditionalFormatting sqref="AA109:AC109 AM109:AP109 AK109 AI109 AG109 AE109">
    <cfRule type="containsText" dxfId="1408" priority="1929" operator="containsText" text="Discontinued">
      <formula>NOT(ISERROR(SEARCH("Discontinued",AA109)))</formula>
    </cfRule>
    <cfRule type="containsText" dxfId="1407" priority="1930" operator="containsText" text="In Question">
      <formula>NOT(ISERROR(SEARCH("In Question",AA109)))</formula>
    </cfRule>
    <cfRule type="containsText" dxfId="1406" priority="1931" operator="containsText" text="Continued">
      <formula>NOT(ISERROR(SEARCH("Continued",AA109)))</formula>
    </cfRule>
  </conditionalFormatting>
  <conditionalFormatting sqref="AA127:AC127 AM127:AP127 AK127 AI127 AG127 AE127">
    <cfRule type="containsText" dxfId="1405" priority="1926" operator="containsText" text="Discontinued">
      <formula>NOT(ISERROR(SEARCH("Discontinued",AA127)))</formula>
    </cfRule>
    <cfRule type="containsText" dxfId="1404" priority="1927" operator="containsText" text="In Question">
      <formula>NOT(ISERROR(SEARCH("In Question",AA127)))</formula>
    </cfRule>
    <cfRule type="containsText" dxfId="1403" priority="1928" operator="containsText" text="Continued">
      <formula>NOT(ISERROR(SEARCH("Continued",AA127)))</formula>
    </cfRule>
  </conditionalFormatting>
  <conditionalFormatting sqref="AA129:AC129 AM129:AP129 AK129 AI129 AG129 AE129">
    <cfRule type="containsText" dxfId="1402" priority="1923" operator="containsText" text="Discontinued">
      <formula>NOT(ISERROR(SEARCH("Discontinued",AA129)))</formula>
    </cfRule>
    <cfRule type="containsText" dxfId="1401" priority="1924" operator="containsText" text="In Question">
      <formula>NOT(ISERROR(SEARCH("In Question",AA129)))</formula>
    </cfRule>
    <cfRule type="containsText" dxfId="1400" priority="1925" operator="containsText" text="Continued">
      <formula>NOT(ISERROR(SEARCH("Continued",AA129)))</formula>
    </cfRule>
  </conditionalFormatting>
  <conditionalFormatting sqref="AA130:AC130 AM130:AP130 AK130 AI130 AG130 AE130">
    <cfRule type="containsText" dxfId="1399" priority="1920" operator="containsText" text="Discontinued">
      <formula>NOT(ISERROR(SEARCH("Discontinued",AA130)))</formula>
    </cfRule>
    <cfRule type="containsText" dxfId="1398" priority="1921" operator="containsText" text="In Question">
      <formula>NOT(ISERROR(SEARCH("In Question",AA130)))</formula>
    </cfRule>
    <cfRule type="containsText" dxfId="1397" priority="1922" operator="containsText" text="Continued">
      <formula>NOT(ISERROR(SEARCH("Continued",AA130)))</formula>
    </cfRule>
  </conditionalFormatting>
  <conditionalFormatting sqref="AA131:AC131 AM131:AP131 AK131 AI131 AG131 AE131">
    <cfRule type="containsText" dxfId="1396" priority="1917" operator="containsText" text="Discontinued">
      <formula>NOT(ISERROR(SEARCH("Discontinued",AA131)))</formula>
    </cfRule>
    <cfRule type="containsText" dxfId="1395" priority="1918" operator="containsText" text="In Question">
      <formula>NOT(ISERROR(SEARCH("In Question",AA131)))</formula>
    </cfRule>
    <cfRule type="containsText" dxfId="1394" priority="1919" operator="containsText" text="Continued">
      <formula>NOT(ISERROR(SEARCH("Continued",AA131)))</formula>
    </cfRule>
  </conditionalFormatting>
  <conditionalFormatting sqref="AA135:AC135 AM135:AP135 AK135 AI135 AG135 AE135">
    <cfRule type="containsText" dxfId="1393" priority="1914" operator="containsText" text="Discontinued">
      <formula>NOT(ISERROR(SEARCH("Discontinued",AA135)))</formula>
    </cfRule>
    <cfRule type="containsText" dxfId="1392" priority="1915" operator="containsText" text="In Question">
      <formula>NOT(ISERROR(SEARCH("In Question",AA135)))</formula>
    </cfRule>
    <cfRule type="containsText" dxfId="1391" priority="1916" operator="containsText" text="Continued">
      <formula>NOT(ISERROR(SEARCH("Continued",AA135)))</formula>
    </cfRule>
  </conditionalFormatting>
  <conditionalFormatting sqref="AA136:AC136 AM136:AP136 AK136 AI136 AG136 AE136">
    <cfRule type="containsText" dxfId="1390" priority="1911" operator="containsText" text="Discontinued">
      <formula>NOT(ISERROR(SEARCH("Discontinued",AA136)))</formula>
    </cfRule>
    <cfRule type="containsText" dxfId="1389" priority="1912" operator="containsText" text="In Question">
      <formula>NOT(ISERROR(SEARCH("In Question",AA136)))</formula>
    </cfRule>
    <cfRule type="containsText" dxfId="1388" priority="1913" operator="containsText" text="Continued">
      <formula>NOT(ISERROR(SEARCH("Continued",AA136)))</formula>
    </cfRule>
  </conditionalFormatting>
  <conditionalFormatting sqref="AA141:AC141 AM141:AP141 AK141 AI141 AG141 AE141">
    <cfRule type="containsText" dxfId="1387" priority="1908" operator="containsText" text="Discontinued">
      <formula>NOT(ISERROR(SEARCH("Discontinued",AA141)))</formula>
    </cfRule>
    <cfRule type="containsText" dxfId="1386" priority="1909" operator="containsText" text="In Question">
      <formula>NOT(ISERROR(SEARCH("In Question",AA141)))</formula>
    </cfRule>
    <cfRule type="containsText" dxfId="1385" priority="1910" operator="containsText" text="Continued">
      <formula>NOT(ISERROR(SEARCH("Continued",AA141)))</formula>
    </cfRule>
  </conditionalFormatting>
  <conditionalFormatting sqref="AA143:AC143 AM143:AP143 AK143 AI143 AG143 AE143">
    <cfRule type="containsText" dxfId="1384" priority="1905" operator="containsText" text="Discontinued">
      <formula>NOT(ISERROR(SEARCH("Discontinued",AA143)))</formula>
    </cfRule>
    <cfRule type="containsText" dxfId="1383" priority="1906" operator="containsText" text="In Question">
      <formula>NOT(ISERROR(SEARCH("In Question",AA143)))</formula>
    </cfRule>
    <cfRule type="containsText" dxfId="1382" priority="1907" operator="containsText" text="Continued">
      <formula>NOT(ISERROR(SEARCH("Continued",AA143)))</formula>
    </cfRule>
  </conditionalFormatting>
  <conditionalFormatting sqref="AA145:AC145 AM145:AP145 AK145 AI145 AG145 AE145">
    <cfRule type="containsText" dxfId="1381" priority="1902" operator="containsText" text="Discontinued">
      <formula>NOT(ISERROR(SEARCH("Discontinued",AA145)))</formula>
    </cfRule>
    <cfRule type="containsText" dxfId="1380" priority="1903" operator="containsText" text="In Question">
      <formula>NOT(ISERROR(SEARCH("In Question",AA145)))</formula>
    </cfRule>
    <cfRule type="containsText" dxfId="1379" priority="1904" operator="containsText" text="Continued">
      <formula>NOT(ISERROR(SEARCH("Continued",AA145)))</formula>
    </cfRule>
  </conditionalFormatting>
  <conditionalFormatting sqref="AO132:AV132">
    <cfRule type="containsText" dxfId="1378" priority="1899" operator="containsText" text="Discontinued">
      <formula>NOT(ISERROR(SEARCH("Discontinued",AO132)))</formula>
    </cfRule>
    <cfRule type="containsText" dxfId="1377" priority="1900" operator="containsText" text="In Question">
      <formula>NOT(ISERROR(SEARCH("In Question",AO132)))</formula>
    </cfRule>
    <cfRule type="containsText" dxfId="1376" priority="1901" operator="containsText" text="Continued">
      <formula>NOT(ISERROR(SEARCH("Continued",AO132)))</formula>
    </cfRule>
  </conditionalFormatting>
  <conditionalFormatting sqref="AA132:AC132 AM132:AN132 AK132 AI132 AG132 AE132">
    <cfRule type="containsText" dxfId="1375" priority="1896" operator="containsText" text="Discontinued">
      <formula>NOT(ISERROR(SEARCH("Discontinued",AA132)))</formula>
    </cfRule>
    <cfRule type="containsText" dxfId="1374" priority="1897" operator="containsText" text="In Question">
      <formula>NOT(ISERROR(SEARCH("In Question",AA132)))</formula>
    </cfRule>
    <cfRule type="containsText" dxfId="1373" priority="1898" operator="containsText" text="Continued">
      <formula>NOT(ISERROR(SEARCH("Continued",AA132)))</formula>
    </cfRule>
  </conditionalFormatting>
  <conditionalFormatting sqref="AO134:AV134">
    <cfRule type="containsText" dxfId="1372" priority="1893" operator="containsText" text="Discontinued">
      <formula>NOT(ISERROR(SEARCH("Discontinued",AO134)))</formula>
    </cfRule>
    <cfRule type="containsText" dxfId="1371" priority="1894" operator="containsText" text="In Question">
      <formula>NOT(ISERROR(SEARCH("In Question",AO134)))</formula>
    </cfRule>
    <cfRule type="containsText" dxfId="1370" priority="1895" operator="containsText" text="Continued">
      <formula>NOT(ISERROR(SEARCH("Continued",AO134)))</formula>
    </cfRule>
  </conditionalFormatting>
  <conditionalFormatting sqref="AA134:AC134 AM134:AN134 AK134 AI134 AG134 AE134">
    <cfRule type="containsText" dxfId="1369" priority="1890" operator="containsText" text="Discontinued">
      <formula>NOT(ISERROR(SEARCH("Discontinued",AA134)))</formula>
    </cfRule>
    <cfRule type="containsText" dxfId="1368" priority="1891" operator="containsText" text="In Question">
      <formula>NOT(ISERROR(SEARCH("In Question",AA134)))</formula>
    </cfRule>
    <cfRule type="containsText" dxfId="1367" priority="1892" operator="containsText" text="Continued">
      <formula>NOT(ISERROR(SEARCH("Continued",AA134)))</formula>
    </cfRule>
  </conditionalFormatting>
  <conditionalFormatting sqref="AO137:AV137">
    <cfRule type="containsText" dxfId="1366" priority="1887" operator="containsText" text="Discontinued">
      <formula>NOT(ISERROR(SEARCH("Discontinued",AO137)))</formula>
    </cfRule>
    <cfRule type="containsText" dxfId="1365" priority="1888" operator="containsText" text="In Question">
      <formula>NOT(ISERROR(SEARCH("In Question",AO137)))</formula>
    </cfRule>
    <cfRule type="containsText" dxfId="1364" priority="1889" operator="containsText" text="Continued">
      <formula>NOT(ISERROR(SEARCH("Continued",AO137)))</formula>
    </cfRule>
  </conditionalFormatting>
  <conditionalFormatting sqref="AA137:AC137 AM137:AN137 AK137 AI137 AG137 AE137">
    <cfRule type="containsText" dxfId="1363" priority="1884" operator="containsText" text="Discontinued">
      <formula>NOT(ISERROR(SEARCH("Discontinued",AA137)))</formula>
    </cfRule>
    <cfRule type="containsText" dxfId="1362" priority="1885" operator="containsText" text="In Question">
      <formula>NOT(ISERROR(SEARCH("In Question",AA137)))</formula>
    </cfRule>
    <cfRule type="containsText" dxfId="1361" priority="1886" operator="containsText" text="Continued">
      <formula>NOT(ISERROR(SEARCH("Continued",AA137)))</formula>
    </cfRule>
  </conditionalFormatting>
  <conditionalFormatting sqref="AO138:AV138">
    <cfRule type="containsText" dxfId="1360" priority="1881" operator="containsText" text="Discontinued">
      <formula>NOT(ISERROR(SEARCH("Discontinued",AO138)))</formula>
    </cfRule>
    <cfRule type="containsText" dxfId="1359" priority="1882" operator="containsText" text="In Question">
      <formula>NOT(ISERROR(SEARCH("In Question",AO138)))</formula>
    </cfRule>
    <cfRule type="containsText" dxfId="1358" priority="1883" operator="containsText" text="Continued">
      <formula>NOT(ISERROR(SEARCH("Continued",AO138)))</formula>
    </cfRule>
  </conditionalFormatting>
  <conditionalFormatting sqref="AA138:AC138 AM138:AN138 AK138 AI138 AG138 AE138">
    <cfRule type="containsText" dxfId="1357" priority="1878" operator="containsText" text="Discontinued">
      <formula>NOT(ISERROR(SEARCH("Discontinued",AA138)))</formula>
    </cfRule>
    <cfRule type="containsText" dxfId="1356" priority="1879" operator="containsText" text="In Question">
      <formula>NOT(ISERROR(SEARCH("In Question",AA138)))</formula>
    </cfRule>
    <cfRule type="containsText" dxfId="1355" priority="1880" operator="containsText" text="Continued">
      <formula>NOT(ISERROR(SEARCH("Continued",AA138)))</formula>
    </cfRule>
  </conditionalFormatting>
  <conditionalFormatting sqref="AO139:AV139">
    <cfRule type="containsText" dxfId="1354" priority="1875" operator="containsText" text="Discontinued">
      <formula>NOT(ISERROR(SEARCH("Discontinued",AO139)))</formula>
    </cfRule>
    <cfRule type="containsText" dxfId="1353" priority="1876" operator="containsText" text="In Question">
      <formula>NOT(ISERROR(SEARCH("In Question",AO139)))</formula>
    </cfRule>
    <cfRule type="containsText" dxfId="1352" priority="1877" operator="containsText" text="Continued">
      <formula>NOT(ISERROR(SEARCH("Continued",AO139)))</formula>
    </cfRule>
  </conditionalFormatting>
  <conditionalFormatting sqref="AA139:AC139 AM139:AN139 AK139 AI139 AG139 AE139">
    <cfRule type="containsText" dxfId="1351" priority="1872" operator="containsText" text="Discontinued">
      <formula>NOT(ISERROR(SEARCH("Discontinued",AA139)))</formula>
    </cfRule>
    <cfRule type="containsText" dxfId="1350" priority="1873" operator="containsText" text="In Question">
      <formula>NOT(ISERROR(SEARCH("In Question",AA139)))</formula>
    </cfRule>
    <cfRule type="containsText" dxfId="1349" priority="1874" operator="containsText" text="Continued">
      <formula>NOT(ISERROR(SEARCH("Continued",AA139)))</formula>
    </cfRule>
  </conditionalFormatting>
  <conditionalFormatting sqref="AO140:AV140">
    <cfRule type="containsText" dxfId="1348" priority="1869" operator="containsText" text="Discontinued">
      <formula>NOT(ISERROR(SEARCH("Discontinued",AO140)))</formula>
    </cfRule>
    <cfRule type="containsText" dxfId="1347" priority="1870" operator="containsText" text="In Question">
      <formula>NOT(ISERROR(SEARCH("In Question",AO140)))</formula>
    </cfRule>
    <cfRule type="containsText" dxfId="1346" priority="1871" operator="containsText" text="Continued">
      <formula>NOT(ISERROR(SEARCH("Continued",AO140)))</formula>
    </cfRule>
  </conditionalFormatting>
  <conditionalFormatting sqref="AA140:AC140 AM140:AN140 AK140 AI140 AG140 AE140">
    <cfRule type="containsText" dxfId="1345" priority="1866" operator="containsText" text="Discontinued">
      <formula>NOT(ISERROR(SEARCH("Discontinued",AA140)))</formula>
    </cfRule>
    <cfRule type="containsText" dxfId="1344" priority="1867" operator="containsText" text="In Question">
      <formula>NOT(ISERROR(SEARCH("In Question",AA140)))</formula>
    </cfRule>
    <cfRule type="containsText" dxfId="1343" priority="1868" operator="containsText" text="Continued">
      <formula>NOT(ISERROR(SEARCH("Continued",AA140)))</formula>
    </cfRule>
  </conditionalFormatting>
  <conditionalFormatting sqref="AO142:AV142">
    <cfRule type="containsText" dxfId="1342" priority="1863" operator="containsText" text="Discontinued">
      <formula>NOT(ISERROR(SEARCH("Discontinued",AO142)))</formula>
    </cfRule>
    <cfRule type="containsText" dxfId="1341" priority="1864" operator="containsText" text="In Question">
      <formula>NOT(ISERROR(SEARCH("In Question",AO142)))</formula>
    </cfRule>
    <cfRule type="containsText" dxfId="1340" priority="1865" operator="containsText" text="Continued">
      <formula>NOT(ISERROR(SEARCH("Continued",AO142)))</formula>
    </cfRule>
  </conditionalFormatting>
  <conditionalFormatting sqref="AA142:AC142 AM142:AN142 AK142 AI142 AG142 AE142">
    <cfRule type="containsText" dxfId="1339" priority="1860" operator="containsText" text="Discontinued">
      <formula>NOT(ISERROR(SEARCH("Discontinued",AA142)))</formula>
    </cfRule>
    <cfRule type="containsText" dxfId="1338" priority="1861" operator="containsText" text="In Question">
      <formula>NOT(ISERROR(SEARCH("In Question",AA142)))</formula>
    </cfRule>
    <cfRule type="containsText" dxfId="1337" priority="1862" operator="containsText" text="Continued">
      <formula>NOT(ISERROR(SEARCH("Continued",AA142)))</formula>
    </cfRule>
  </conditionalFormatting>
  <conditionalFormatting sqref="AO144:AV144">
    <cfRule type="containsText" dxfId="1336" priority="1857" operator="containsText" text="Discontinued">
      <formula>NOT(ISERROR(SEARCH("Discontinued",AO144)))</formula>
    </cfRule>
    <cfRule type="containsText" dxfId="1335" priority="1858" operator="containsText" text="In Question">
      <formula>NOT(ISERROR(SEARCH("In Question",AO144)))</formula>
    </cfRule>
    <cfRule type="containsText" dxfId="1334" priority="1859" operator="containsText" text="Continued">
      <formula>NOT(ISERROR(SEARCH("Continued",AO144)))</formula>
    </cfRule>
  </conditionalFormatting>
  <conditionalFormatting sqref="AA144:AC144 AM144:AN144 AK144 AI144 AG144 AE144">
    <cfRule type="containsText" dxfId="1333" priority="1854" operator="containsText" text="Discontinued">
      <formula>NOT(ISERROR(SEARCH("Discontinued",AA144)))</formula>
    </cfRule>
    <cfRule type="containsText" dxfId="1332" priority="1855" operator="containsText" text="In Question">
      <formula>NOT(ISERROR(SEARCH("In Question",AA144)))</formula>
    </cfRule>
    <cfRule type="containsText" dxfId="1331" priority="1856" operator="containsText" text="Continued">
      <formula>NOT(ISERROR(SEARCH("Continued",AA144)))</formula>
    </cfRule>
  </conditionalFormatting>
  <conditionalFormatting sqref="AO146:AV146">
    <cfRule type="containsText" dxfId="1330" priority="1851" operator="containsText" text="Discontinued">
      <formula>NOT(ISERROR(SEARCH("Discontinued",AO146)))</formula>
    </cfRule>
    <cfRule type="containsText" dxfId="1329" priority="1852" operator="containsText" text="In Question">
      <formula>NOT(ISERROR(SEARCH("In Question",AO146)))</formula>
    </cfRule>
    <cfRule type="containsText" dxfId="1328" priority="1853" operator="containsText" text="Continued">
      <formula>NOT(ISERROR(SEARCH("Continued",AO146)))</formula>
    </cfRule>
  </conditionalFormatting>
  <conditionalFormatting sqref="AA146:AC146 AM146:AN146 AK146 AI146 AG146 AE146">
    <cfRule type="containsText" dxfId="1327" priority="1848" operator="containsText" text="Discontinued">
      <formula>NOT(ISERROR(SEARCH("Discontinued",AA146)))</formula>
    </cfRule>
    <cfRule type="containsText" dxfId="1326" priority="1849" operator="containsText" text="In Question">
      <formula>NOT(ISERROR(SEARCH("In Question",AA146)))</formula>
    </cfRule>
    <cfRule type="containsText" dxfId="1325" priority="1850" operator="containsText" text="Continued">
      <formula>NOT(ISERROR(SEARCH("Continued",AA146)))</formula>
    </cfRule>
  </conditionalFormatting>
  <conditionalFormatting sqref="AO147:AV147">
    <cfRule type="containsText" dxfId="1324" priority="1845" operator="containsText" text="Discontinued">
      <formula>NOT(ISERROR(SEARCH("Discontinued",AO147)))</formula>
    </cfRule>
    <cfRule type="containsText" dxfId="1323" priority="1846" operator="containsText" text="In Question">
      <formula>NOT(ISERROR(SEARCH("In Question",AO147)))</formula>
    </cfRule>
    <cfRule type="containsText" dxfId="1322" priority="1847" operator="containsText" text="Continued">
      <formula>NOT(ISERROR(SEARCH("Continued",AO147)))</formula>
    </cfRule>
  </conditionalFormatting>
  <conditionalFormatting sqref="AA147:AC147 AM147:AN147 AK147 AI147 AG147 AE147">
    <cfRule type="containsText" dxfId="1321" priority="1842" operator="containsText" text="Discontinued">
      <formula>NOT(ISERROR(SEARCH("Discontinued",AA147)))</formula>
    </cfRule>
    <cfRule type="containsText" dxfId="1320" priority="1843" operator="containsText" text="In Question">
      <formula>NOT(ISERROR(SEARCH("In Question",AA147)))</formula>
    </cfRule>
    <cfRule type="containsText" dxfId="1319" priority="1844" operator="containsText" text="Continued">
      <formula>NOT(ISERROR(SEARCH("Continued",AA147)))</formula>
    </cfRule>
  </conditionalFormatting>
  <conditionalFormatting sqref="AO148:AV148">
    <cfRule type="containsText" dxfId="1318" priority="1839" operator="containsText" text="Discontinued">
      <formula>NOT(ISERROR(SEARCH("Discontinued",AO148)))</formula>
    </cfRule>
    <cfRule type="containsText" dxfId="1317" priority="1840" operator="containsText" text="In Question">
      <formula>NOT(ISERROR(SEARCH("In Question",AO148)))</formula>
    </cfRule>
    <cfRule type="containsText" dxfId="1316" priority="1841" operator="containsText" text="Continued">
      <formula>NOT(ISERROR(SEARCH("Continued",AO148)))</formula>
    </cfRule>
  </conditionalFormatting>
  <conditionalFormatting sqref="AA148:AC148 AM148:AN148 AK148 AI148 AG148 AE148">
    <cfRule type="containsText" dxfId="1315" priority="1836" operator="containsText" text="Discontinued">
      <formula>NOT(ISERROR(SEARCH("Discontinued",AA148)))</formula>
    </cfRule>
    <cfRule type="containsText" dxfId="1314" priority="1837" operator="containsText" text="In Question">
      <formula>NOT(ISERROR(SEARCH("In Question",AA148)))</formula>
    </cfRule>
    <cfRule type="containsText" dxfId="1313" priority="1838" operator="containsText" text="Continued">
      <formula>NOT(ISERROR(SEARCH("Continued",AA148)))</formula>
    </cfRule>
  </conditionalFormatting>
  <conditionalFormatting sqref="AO149:AV149">
    <cfRule type="containsText" dxfId="1312" priority="1833" operator="containsText" text="Discontinued">
      <formula>NOT(ISERROR(SEARCH("Discontinued",AO149)))</formula>
    </cfRule>
    <cfRule type="containsText" dxfId="1311" priority="1834" operator="containsText" text="In Question">
      <formula>NOT(ISERROR(SEARCH("In Question",AO149)))</formula>
    </cfRule>
    <cfRule type="containsText" dxfId="1310" priority="1835" operator="containsText" text="Continued">
      <formula>NOT(ISERROR(SEARCH("Continued",AO149)))</formula>
    </cfRule>
  </conditionalFormatting>
  <conditionalFormatting sqref="AA149:AC149 AM149:AN149 AK149 AI149 AG149 AE149">
    <cfRule type="containsText" dxfId="1309" priority="1830" operator="containsText" text="Discontinued">
      <formula>NOT(ISERROR(SEARCH("Discontinued",AA149)))</formula>
    </cfRule>
    <cfRule type="containsText" dxfId="1308" priority="1831" operator="containsText" text="In Question">
      <formula>NOT(ISERROR(SEARCH("In Question",AA149)))</formula>
    </cfRule>
    <cfRule type="containsText" dxfId="1307" priority="1832" operator="containsText" text="Continued">
      <formula>NOT(ISERROR(SEARCH("Continued",AA149)))</formula>
    </cfRule>
  </conditionalFormatting>
  <conditionalFormatting sqref="AO150:AV150">
    <cfRule type="containsText" dxfId="1306" priority="1827" operator="containsText" text="Discontinued">
      <formula>NOT(ISERROR(SEARCH("Discontinued",AO150)))</formula>
    </cfRule>
    <cfRule type="containsText" dxfId="1305" priority="1828" operator="containsText" text="In Question">
      <formula>NOT(ISERROR(SEARCH("In Question",AO150)))</formula>
    </cfRule>
    <cfRule type="containsText" dxfId="1304" priority="1829" operator="containsText" text="Continued">
      <formula>NOT(ISERROR(SEARCH("Continued",AO150)))</formula>
    </cfRule>
  </conditionalFormatting>
  <conditionalFormatting sqref="AA150:AC150 AM150:AN150 AK150 AI150 AG150 AE150">
    <cfRule type="containsText" dxfId="1303" priority="1824" operator="containsText" text="Discontinued">
      <formula>NOT(ISERROR(SEARCH("Discontinued",AA150)))</formula>
    </cfRule>
    <cfRule type="containsText" dxfId="1302" priority="1825" operator="containsText" text="In Question">
      <formula>NOT(ISERROR(SEARCH("In Question",AA150)))</formula>
    </cfRule>
    <cfRule type="containsText" dxfId="1301" priority="1826" operator="containsText" text="Continued">
      <formula>NOT(ISERROR(SEARCH("Continued",AA150)))</formula>
    </cfRule>
  </conditionalFormatting>
  <conditionalFormatting sqref="AO151:AV151">
    <cfRule type="containsText" dxfId="1300" priority="1821" operator="containsText" text="Discontinued">
      <formula>NOT(ISERROR(SEARCH("Discontinued",AO151)))</formula>
    </cfRule>
    <cfRule type="containsText" dxfId="1299" priority="1822" operator="containsText" text="In Question">
      <formula>NOT(ISERROR(SEARCH("In Question",AO151)))</formula>
    </cfRule>
    <cfRule type="containsText" dxfId="1298" priority="1823" operator="containsText" text="Continued">
      <formula>NOT(ISERROR(SEARCH("Continued",AO151)))</formula>
    </cfRule>
  </conditionalFormatting>
  <conditionalFormatting sqref="AA151:AC151 AM151:AN151 AK151 AI151 AG151 AE151">
    <cfRule type="containsText" dxfId="1297" priority="1818" operator="containsText" text="Discontinued">
      <formula>NOT(ISERROR(SEARCH("Discontinued",AA151)))</formula>
    </cfRule>
    <cfRule type="containsText" dxfId="1296" priority="1819" operator="containsText" text="In Question">
      <formula>NOT(ISERROR(SEARCH("In Question",AA151)))</formula>
    </cfRule>
    <cfRule type="containsText" dxfId="1295" priority="1820" operator="containsText" text="Continued">
      <formula>NOT(ISERROR(SEARCH("Continued",AA151)))</formula>
    </cfRule>
  </conditionalFormatting>
  <conditionalFormatting sqref="AO153:AV153">
    <cfRule type="containsText" dxfId="1294" priority="1815" operator="containsText" text="Discontinued">
      <formula>NOT(ISERROR(SEARCH("Discontinued",AO153)))</formula>
    </cfRule>
    <cfRule type="containsText" dxfId="1293" priority="1816" operator="containsText" text="In Question">
      <formula>NOT(ISERROR(SEARCH("In Question",AO153)))</formula>
    </cfRule>
    <cfRule type="containsText" dxfId="1292" priority="1817" operator="containsText" text="Continued">
      <formula>NOT(ISERROR(SEARCH("Continued",AO153)))</formula>
    </cfRule>
  </conditionalFormatting>
  <conditionalFormatting sqref="AA153:AC153 AM153:AN153 AK153 AI153 AG153 AE153">
    <cfRule type="containsText" dxfId="1291" priority="1812" operator="containsText" text="Discontinued">
      <formula>NOT(ISERROR(SEARCH("Discontinued",AA153)))</formula>
    </cfRule>
    <cfRule type="containsText" dxfId="1290" priority="1813" operator="containsText" text="In Question">
      <formula>NOT(ISERROR(SEARCH("In Question",AA153)))</formula>
    </cfRule>
    <cfRule type="containsText" dxfId="1289" priority="1814" operator="containsText" text="Continued">
      <formula>NOT(ISERROR(SEARCH("Continued",AA153)))</formula>
    </cfRule>
  </conditionalFormatting>
  <conditionalFormatting sqref="AO154:AV154">
    <cfRule type="containsText" dxfId="1288" priority="1809" operator="containsText" text="Discontinued">
      <formula>NOT(ISERROR(SEARCH("Discontinued",AO154)))</formula>
    </cfRule>
    <cfRule type="containsText" dxfId="1287" priority="1810" operator="containsText" text="In Question">
      <formula>NOT(ISERROR(SEARCH("In Question",AO154)))</formula>
    </cfRule>
    <cfRule type="containsText" dxfId="1286" priority="1811" operator="containsText" text="Continued">
      <formula>NOT(ISERROR(SEARCH("Continued",AO154)))</formula>
    </cfRule>
  </conditionalFormatting>
  <conditionalFormatting sqref="AA154:AC154 AM154:AN154 AK154 AI154 AG154 AE154">
    <cfRule type="containsText" dxfId="1285" priority="1806" operator="containsText" text="Discontinued">
      <formula>NOT(ISERROR(SEARCH("Discontinued",AA154)))</formula>
    </cfRule>
    <cfRule type="containsText" dxfId="1284" priority="1807" operator="containsText" text="In Question">
      <formula>NOT(ISERROR(SEARCH("In Question",AA154)))</formula>
    </cfRule>
    <cfRule type="containsText" dxfId="1283" priority="1808" operator="containsText" text="Continued">
      <formula>NOT(ISERROR(SEARCH("Continued",AA154)))</formula>
    </cfRule>
  </conditionalFormatting>
  <conditionalFormatting sqref="AO158:AV158">
    <cfRule type="containsText" dxfId="1282" priority="1803" operator="containsText" text="Discontinued">
      <formula>NOT(ISERROR(SEARCH("Discontinued",AO158)))</formula>
    </cfRule>
    <cfRule type="containsText" dxfId="1281" priority="1804" operator="containsText" text="In Question">
      <formula>NOT(ISERROR(SEARCH("In Question",AO158)))</formula>
    </cfRule>
    <cfRule type="containsText" dxfId="1280" priority="1805" operator="containsText" text="Continued">
      <formula>NOT(ISERROR(SEARCH("Continued",AO158)))</formula>
    </cfRule>
  </conditionalFormatting>
  <conditionalFormatting sqref="AA158:AC158 AM158:AN158 AK158 AI158 AG158 AE158">
    <cfRule type="containsText" dxfId="1279" priority="1800" operator="containsText" text="Discontinued">
      <formula>NOT(ISERROR(SEARCH("Discontinued",AA158)))</formula>
    </cfRule>
    <cfRule type="containsText" dxfId="1278" priority="1801" operator="containsText" text="In Question">
      <formula>NOT(ISERROR(SEARCH("In Question",AA158)))</formula>
    </cfRule>
    <cfRule type="containsText" dxfId="1277" priority="1802" operator="containsText" text="Continued">
      <formula>NOT(ISERROR(SEARCH("Continued",AA158)))</formula>
    </cfRule>
  </conditionalFormatting>
  <conditionalFormatting sqref="AO159:AV159">
    <cfRule type="containsText" dxfId="1276" priority="1797" operator="containsText" text="Discontinued">
      <formula>NOT(ISERROR(SEARCH("Discontinued",AO159)))</formula>
    </cfRule>
    <cfRule type="containsText" dxfId="1275" priority="1798" operator="containsText" text="In Question">
      <formula>NOT(ISERROR(SEARCH("In Question",AO159)))</formula>
    </cfRule>
    <cfRule type="containsText" dxfId="1274" priority="1799" operator="containsText" text="Continued">
      <formula>NOT(ISERROR(SEARCH("Continued",AO159)))</formula>
    </cfRule>
  </conditionalFormatting>
  <conditionalFormatting sqref="AA159:AC159 AM159:AN159 AK159 AI159 AG159 AE159">
    <cfRule type="containsText" dxfId="1273" priority="1794" operator="containsText" text="Discontinued">
      <formula>NOT(ISERROR(SEARCH("Discontinued",AA159)))</formula>
    </cfRule>
    <cfRule type="containsText" dxfId="1272" priority="1795" operator="containsText" text="In Question">
      <formula>NOT(ISERROR(SEARCH("In Question",AA159)))</formula>
    </cfRule>
    <cfRule type="containsText" dxfId="1271" priority="1796" operator="containsText" text="Continued">
      <formula>NOT(ISERROR(SEARCH("Continued",AA159)))</formula>
    </cfRule>
  </conditionalFormatting>
  <conditionalFormatting sqref="AO161:AV161">
    <cfRule type="containsText" dxfId="1270" priority="1791" operator="containsText" text="Discontinued">
      <formula>NOT(ISERROR(SEARCH("Discontinued",AO161)))</formula>
    </cfRule>
    <cfRule type="containsText" dxfId="1269" priority="1792" operator="containsText" text="In Question">
      <formula>NOT(ISERROR(SEARCH("In Question",AO161)))</formula>
    </cfRule>
    <cfRule type="containsText" dxfId="1268" priority="1793" operator="containsText" text="Continued">
      <formula>NOT(ISERROR(SEARCH("Continued",AO161)))</formula>
    </cfRule>
  </conditionalFormatting>
  <conditionalFormatting sqref="AA161:AC161 AM161:AN161 AK161 AI161 AG161 AE161">
    <cfRule type="containsText" dxfId="1267" priority="1788" operator="containsText" text="Discontinued">
      <formula>NOT(ISERROR(SEARCH("Discontinued",AA161)))</formula>
    </cfRule>
    <cfRule type="containsText" dxfId="1266" priority="1789" operator="containsText" text="In Question">
      <formula>NOT(ISERROR(SEARCH("In Question",AA161)))</formula>
    </cfRule>
    <cfRule type="containsText" dxfId="1265" priority="1790" operator="containsText" text="Continued">
      <formula>NOT(ISERROR(SEARCH("Continued",AA161)))</formula>
    </cfRule>
  </conditionalFormatting>
  <conditionalFormatting sqref="AO162:AV162">
    <cfRule type="containsText" dxfId="1264" priority="1785" operator="containsText" text="Discontinued">
      <formula>NOT(ISERROR(SEARCH("Discontinued",AO162)))</formula>
    </cfRule>
    <cfRule type="containsText" dxfId="1263" priority="1786" operator="containsText" text="In Question">
      <formula>NOT(ISERROR(SEARCH("In Question",AO162)))</formula>
    </cfRule>
    <cfRule type="containsText" dxfId="1262" priority="1787" operator="containsText" text="Continued">
      <formula>NOT(ISERROR(SEARCH("Continued",AO162)))</formula>
    </cfRule>
  </conditionalFormatting>
  <conditionalFormatting sqref="AA162:AC162 AM162:AN162 AK162 AI162 AG162 AE162">
    <cfRule type="containsText" dxfId="1261" priority="1782" operator="containsText" text="Discontinued">
      <formula>NOT(ISERROR(SEARCH("Discontinued",AA162)))</formula>
    </cfRule>
    <cfRule type="containsText" dxfId="1260" priority="1783" operator="containsText" text="In Question">
      <formula>NOT(ISERROR(SEARCH("In Question",AA162)))</formula>
    </cfRule>
    <cfRule type="containsText" dxfId="1259" priority="1784" operator="containsText" text="Continued">
      <formula>NOT(ISERROR(SEARCH("Continued",AA162)))</formula>
    </cfRule>
  </conditionalFormatting>
  <conditionalFormatting sqref="AO163:AV163">
    <cfRule type="containsText" dxfId="1258" priority="1779" operator="containsText" text="Discontinued">
      <formula>NOT(ISERROR(SEARCH("Discontinued",AO163)))</formula>
    </cfRule>
    <cfRule type="containsText" dxfId="1257" priority="1780" operator="containsText" text="In Question">
      <formula>NOT(ISERROR(SEARCH("In Question",AO163)))</formula>
    </cfRule>
    <cfRule type="containsText" dxfId="1256" priority="1781" operator="containsText" text="Continued">
      <formula>NOT(ISERROR(SEARCH("Continued",AO163)))</formula>
    </cfRule>
  </conditionalFormatting>
  <conditionalFormatting sqref="AA163:AC163 AM163:AN163 AK163 AI163 AG163 AE163">
    <cfRule type="containsText" dxfId="1255" priority="1776" operator="containsText" text="Discontinued">
      <formula>NOT(ISERROR(SEARCH("Discontinued",AA163)))</formula>
    </cfRule>
    <cfRule type="containsText" dxfId="1254" priority="1777" operator="containsText" text="In Question">
      <formula>NOT(ISERROR(SEARCH("In Question",AA163)))</formula>
    </cfRule>
    <cfRule type="containsText" dxfId="1253" priority="1778" operator="containsText" text="Continued">
      <formula>NOT(ISERROR(SEARCH("Continued",AA163)))</formula>
    </cfRule>
  </conditionalFormatting>
  <conditionalFormatting sqref="AO164:AV164">
    <cfRule type="containsText" dxfId="1252" priority="1773" operator="containsText" text="Discontinued">
      <formula>NOT(ISERROR(SEARCH("Discontinued",AO164)))</formula>
    </cfRule>
    <cfRule type="containsText" dxfId="1251" priority="1774" operator="containsText" text="In Question">
      <formula>NOT(ISERROR(SEARCH("In Question",AO164)))</formula>
    </cfRule>
    <cfRule type="containsText" dxfId="1250" priority="1775" operator="containsText" text="Continued">
      <formula>NOT(ISERROR(SEARCH("Continued",AO164)))</formula>
    </cfRule>
  </conditionalFormatting>
  <conditionalFormatting sqref="AA164:AC164 AM164:AN164 AK164 AI164 AG164 AE164">
    <cfRule type="containsText" dxfId="1249" priority="1770" operator="containsText" text="Discontinued">
      <formula>NOT(ISERROR(SEARCH("Discontinued",AA164)))</formula>
    </cfRule>
    <cfRule type="containsText" dxfId="1248" priority="1771" operator="containsText" text="In Question">
      <formula>NOT(ISERROR(SEARCH("In Question",AA164)))</formula>
    </cfRule>
    <cfRule type="containsText" dxfId="1247" priority="1772" operator="containsText" text="Continued">
      <formula>NOT(ISERROR(SEARCH("Continued",AA164)))</formula>
    </cfRule>
  </conditionalFormatting>
  <conditionalFormatting sqref="AO156:AV156">
    <cfRule type="containsText" dxfId="1246" priority="1767" operator="containsText" text="Discontinued">
      <formula>NOT(ISERROR(SEARCH("Discontinued",AO156)))</formula>
    </cfRule>
    <cfRule type="containsText" dxfId="1245" priority="1768" operator="containsText" text="In Question">
      <formula>NOT(ISERROR(SEARCH("In Question",AO156)))</formula>
    </cfRule>
    <cfRule type="containsText" dxfId="1244" priority="1769" operator="containsText" text="Continued">
      <formula>NOT(ISERROR(SEARCH("Continued",AO156)))</formula>
    </cfRule>
  </conditionalFormatting>
  <conditionalFormatting sqref="AA156:AC156 AM156:AN156 AK156 AI156 AG156 AE156">
    <cfRule type="containsText" dxfId="1243" priority="1764" operator="containsText" text="Discontinued">
      <formula>NOT(ISERROR(SEARCH("Discontinued",AA156)))</formula>
    </cfRule>
    <cfRule type="containsText" dxfId="1242" priority="1765" operator="containsText" text="In Question">
      <formula>NOT(ISERROR(SEARCH("In Question",AA156)))</formula>
    </cfRule>
    <cfRule type="containsText" dxfId="1241" priority="1766" operator="containsText" text="Continued">
      <formula>NOT(ISERROR(SEARCH("Continued",AA156)))</formula>
    </cfRule>
  </conditionalFormatting>
  <conditionalFormatting sqref="AO112:AV112">
    <cfRule type="containsText" dxfId="1240" priority="1761" operator="containsText" text="Discontinued">
      <formula>NOT(ISERROR(SEARCH("Discontinued",AO112)))</formula>
    </cfRule>
    <cfRule type="containsText" dxfId="1239" priority="1762" operator="containsText" text="In Question">
      <formula>NOT(ISERROR(SEARCH("In Question",AO112)))</formula>
    </cfRule>
    <cfRule type="containsText" dxfId="1238" priority="1763" operator="containsText" text="Continued">
      <formula>NOT(ISERROR(SEARCH("Continued",AO112)))</formula>
    </cfRule>
  </conditionalFormatting>
  <conditionalFormatting sqref="AA112:AC112 AM112:AN112 AK112 AI112 AG112 AE112">
    <cfRule type="containsText" dxfId="1237" priority="1758" operator="containsText" text="Discontinued">
      <formula>NOT(ISERROR(SEARCH("Discontinued",AA112)))</formula>
    </cfRule>
    <cfRule type="containsText" dxfId="1236" priority="1759" operator="containsText" text="In Question">
      <formula>NOT(ISERROR(SEARCH("In Question",AA112)))</formula>
    </cfRule>
    <cfRule type="containsText" dxfId="1235" priority="1760" operator="containsText" text="Continued">
      <formula>NOT(ISERROR(SEARCH("Continued",AA112)))</formula>
    </cfRule>
  </conditionalFormatting>
  <conditionalFormatting sqref="AO116:AV116">
    <cfRule type="containsText" dxfId="1234" priority="1755" operator="containsText" text="Discontinued">
      <formula>NOT(ISERROR(SEARCH("Discontinued",AO116)))</formula>
    </cfRule>
    <cfRule type="containsText" dxfId="1233" priority="1756" operator="containsText" text="In Question">
      <formula>NOT(ISERROR(SEARCH("In Question",AO116)))</formula>
    </cfRule>
    <cfRule type="containsText" dxfId="1232" priority="1757" operator="containsText" text="Continued">
      <formula>NOT(ISERROR(SEARCH("Continued",AO116)))</formula>
    </cfRule>
  </conditionalFormatting>
  <conditionalFormatting sqref="AA116:AC116 AM116:AN116 AK116 AI116 AG116 AE116">
    <cfRule type="containsText" dxfId="1231" priority="1752" operator="containsText" text="Discontinued">
      <formula>NOT(ISERROR(SEARCH("Discontinued",AA116)))</formula>
    </cfRule>
    <cfRule type="containsText" dxfId="1230" priority="1753" operator="containsText" text="In Question">
      <formula>NOT(ISERROR(SEARCH("In Question",AA116)))</formula>
    </cfRule>
    <cfRule type="containsText" dxfId="1229" priority="1754" operator="containsText" text="Continued">
      <formula>NOT(ISERROR(SEARCH("Continued",AA116)))</formula>
    </cfRule>
  </conditionalFormatting>
  <conditionalFormatting sqref="AO117:AV117">
    <cfRule type="containsText" dxfId="1228" priority="1749" operator="containsText" text="Discontinued">
      <formula>NOT(ISERROR(SEARCH("Discontinued",AO117)))</formula>
    </cfRule>
    <cfRule type="containsText" dxfId="1227" priority="1750" operator="containsText" text="In Question">
      <formula>NOT(ISERROR(SEARCH("In Question",AO117)))</formula>
    </cfRule>
    <cfRule type="containsText" dxfId="1226" priority="1751" operator="containsText" text="Continued">
      <formula>NOT(ISERROR(SEARCH("Continued",AO117)))</formula>
    </cfRule>
  </conditionalFormatting>
  <conditionalFormatting sqref="AA117:AC117 AM117:AN117 AK117 AI117 AG117 AE117">
    <cfRule type="containsText" dxfId="1225" priority="1746" operator="containsText" text="Discontinued">
      <formula>NOT(ISERROR(SEARCH("Discontinued",AA117)))</formula>
    </cfRule>
    <cfRule type="containsText" dxfId="1224" priority="1747" operator="containsText" text="In Question">
      <formula>NOT(ISERROR(SEARCH("In Question",AA117)))</formula>
    </cfRule>
    <cfRule type="containsText" dxfId="1223" priority="1748" operator="containsText" text="Continued">
      <formula>NOT(ISERROR(SEARCH("Continued",AA117)))</formula>
    </cfRule>
  </conditionalFormatting>
  <conditionalFormatting sqref="AO171:AV171">
    <cfRule type="containsText" dxfId="1222" priority="1743" operator="containsText" text="Discontinued">
      <formula>NOT(ISERROR(SEARCH("Discontinued",AO171)))</formula>
    </cfRule>
    <cfRule type="containsText" dxfId="1221" priority="1744" operator="containsText" text="In Question">
      <formula>NOT(ISERROR(SEARCH("In Question",AO171)))</formula>
    </cfRule>
    <cfRule type="containsText" dxfId="1220" priority="1745" operator="containsText" text="Continued">
      <formula>NOT(ISERROR(SEARCH("Continued",AO171)))</formula>
    </cfRule>
  </conditionalFormatting>
  <conditionalFormatting sqref="AA171:AC171 AM171:AN171 AK171 AI171 AG171 AE171">
    <cfRule type="containsText" dxfId="1219" priority="1740" operator="containsText" text="Discontinued">
      <formula>NOT(ISERROR(SEARCH("Discontinued",AA171)))</formula>
    </cfRule>
    <cfRule type="containsText" dxfId="1218" priority="1741" operator="containsText" text="In Question">
      <formula>NOT(ISERROR(SEARCH("In Question",AA171)))</formula>
    </cfRule>
    <cfRule type="containsText" dxfId="1217" priority="1742" operator="containsText" text="Continued">
      <formula>NOT(ISERROR(SEARCH("Continued",AA171)))</formula>
    </cfRule>
  </conditionalFormatting>
  <conditionalFormatting sqref="AO166:AV166">
    <cfRule type="containsText" dxfId="1216" priority="1737" operator="containsText" text="Discontinued">
      <formula>NOT(ISERROR(SEARCH("Discontinued",AO166)))</formula>
    </cfRule>
    <cfRule type="containsText" dxfId="1215" priority="1738" operator="containsText" text="In Question">
      <formula>NOT(ISERROR(SEARCH("In Question",AO166)))</formula>
    </cfRule>
    <cfRule type="containsText" dxfId="1214" priority="1739" operator="containsText" text="Continued">
      <formula>NOT(ISERROR(SEARCH("Continued",AO166)))</formula>
    </cfRule>
  </conditionalFormatting>
  <conditionalFormatting sqref="AA166:AC166 AM166:AN166 AK166 AI166 AG166 AE166">
    <cfRule type="containsText" dxfId="1213" priority="1734" operator="containsText" text="Discontinued">
      <formula>NOT(ISERROR(SEARCH("Discontinued",AA166)))</formula>
    </cfRule>
    <cfRule type="containsText" dxfId="1212" priority="1735" operator="containsText" text="In Question">
      <formula>NOT(ISERROR(SEARCH("In Question",AA166)))</formula>
    </cfRule>
    <cfRule type="containsText" dxfId="1211" priority="1736" operator="containsText" text="Continued">
      <formula>NOT(ISERROR(SEARCH("Continued",AA166)))</formula>
    </cfRule>
  </conditionalFormatting>
  <conditionalFormatting sqref="AO167:AV167">
    <cfRule type="containsText" dxfId="1210" priority="1731" operator="containsText" text="Discontinued">
      <formula>NOT(ISERROR(SEARCH("Discontinued",AO167)))</formula>
    </cfRule>
    <cfRule type="containsText" dxfId="1209" priority="1732" operator="containsText" text="In Question">
      <formula>NOT(ISERROR(SEARCH("In Question",AO167)))</formula>
    </cfRule>
    <cfRule type="containsText" dxfId="1208" priority="1733" operator="containsText" text="Continued">
      <formula>NOT(ISERROR(SEARCH("Continued",AO167)))</formula>
    </cfRule>
  </conditionalFormatting>
  <conditionalFormatting sqref="AA167:AC167 AM167:AN167 AK167 AI167 AG167 AE167">
    <cfRule type="containsText" dxfId="1207" priority="1728" operator="containsText" text="Discontinued">
      <formula>NOT(ISERROR(SEARCH("Discontinued",AA167)))</formula>
    </cfRule>
    <cfRule type="containsText" dxfId="1206" priority="1729" operator="containsText" text="In Question">
      <formula>NOT(ISERROR(SEARCH("In Question",AA167)))</formula>
    </cfRule>
    <cfRule type="containsText" dxfId="1205" priority="1730" operator="containsText" text="Continued">
      <formula>NOT(ISERROR(SEARCH("Continued",AA167)))</formula>
    </cfRule>
  </conditionalFormatting>
  <conditionalFormatting sqref="AO126:AV126">
    <cfRule type="containsText" dxfId="1204" priority="1725" operator="containsText" text="Discontinued">
      <formula>NOT(ISERROR(SEARCH("Discontinued",AO126)))</formula>
    </cfRule>
    <cfRule type="containsText" dxfId="1203" priority="1726" operator="containsText" text="In Question">
      <formula>NOT(ISERROR(SEARCH("In Question",AO126)))</formula>
    </cfRule>
    <cfRule type="containsText" dxfId="1202" priority="1727" operator="containsText" text="Continued">
      <formula>NOT(ISERROR(SEARCH("Continued",AO126)))</formula>
    </cfRule>
  </conditionalFormatting>
  <conditionalFormatting sqref="AA126:AC126 AM126:AN126 AK126 AI126 AG126 AE126">
    <cfRule type="containsText" dxfId="1201" priority="1722" operator="containsText" text="Discontinued">
      <formula>NOT(ISERROR(SEARCH("Discontinued",AA126)))</formula>
    </cfRule>
    <cfRule type="containsText" dxfId="1200" priority="1723" operator="containsText" text="In Question">
      <formula>NOT(ISERROR(SEARCH("In Question",AA126)))</formula>
    </cfRule>
    <cfRule type="containsText" dxfId="1199" priority="1724" operator="containsText" text="Continued">
      <formula>NOT(ISERROR(SEARCH("Continued",AA126)))</formula>
    </cfRule>
  </conditionalFormatting>
  <conditionalFormatting sqref="AO128:AV128">
    <cfRule type="containsText" dxfId="1198" priority="1719" operator="containsText" text="Discontinued">
      <formula>NOT(ISERROR(SEARCH("Discontinued",AO128)))</formula>
    </cfRule>
    <cfRule type="containsText" dxfId="1197" priority="1720" operator="containsText" text="In Question">
      <formula>NOT(ISERROR(SEARCH("In Question",AO128)))</formula>
    </cfRule>
    <cfRule type="containsText" dxfId="1196" priority="1721" operator="containsText" text="Continued">
      <formula>NOT(ISERROR(SEARCH("Continued",AO128)))</formula>
    </cfRule>
  </conditionalFormatting>
  <conditionalFormatting sqref="AA128:AC128 AM128:AN128 AK128 AI128 AG128 AE128">
    <cfRule type="containsText" dxfId="1195" priority="1716" operator="containsText" text="Discontinued">
      <formula>NOT(ISERROR(SEARCH("Discontinued",AA128)))</formula>
    </cfRule>
    <cfRule type="containsText" dxfId="1194" priority="1717" operator="containsText" text="In Question">
      <formula>NOT(ISERROR(SEARCH("In Question",AA128)))</formula>
    </cfRule>
    <cfRule type="containsText" dxfId="1193" priority="1718" operator="containsText" text="Continued">
      <formula>NOT(ISERROR(SEARCH("Continued",AA128)))</formula>
    </cfRule>
  </conditionalFormatting>
  <conditionalFormatting sqref="AO152:AT152">
    <cfRule type="containsText" dxfId="1192" priority="1713" operator="containsText" text="Discontinued">
      <formula>NOT(ISERROR(SEARCH("Discontinued",AO152)))</formula>
    </cfRule>
    <cfRule type="containsText" dxfId="1191" priority="1714" operator="containsText" text="In Question">
      <formula>NOT(ISERROR(SEARCH("In Question",AO152)))</formula>
    </cfRule>
    <cfRule type="containsText" dxfId="1190" priority="1715" operator="containsText" text="Continued">
      <formula>NOT(ISERROR(SEARCH("Continued",AO152)))</formula>
    </cfRule>
  </conditionalFormatting>
  <conditionalFormatting sqref="AA152:AC152 AM152:AN152 AK152 AI152 AG152 AE152">
    <cfRule type="containsText" dxfId="1189" priority="1710" operator="containsText" text="Discontinued">
      <formula>NOT(ISERROR(SEARCH("Discontinued",AA152)))</formula>
    </cfRule>
    <cfRule type="containsText" dxfId="1188" priority="1711" operator="containsText" text="In Question">
      <formula>NOT(ISERROR(SEARCH("In Question",AA152)))</formula>
    </cfRule>
    <cfRule type="containsText" dxfId="1187" priority="1712" operator="containsText" text="Continued">
      <formula>NOT(ISERROR(SEARCH("Continued",AA152)))</formula>
    </cfRule>
  </conditionalFormatting>
  <conditionalFormatting sqref="AO155:AT157">
    <cfRule type="containsText" dxfId="1186" priority="1707" operator="containsText" text="Discontinued">
      <formula>NOT(ISERROR(SEARCH("Discontinued",AO155)))</formula>
    </cfRule>
    <cfRule type="containsText" dxfId="1185" priority="1708" operator="containsText" text="In Question">
      <formula>NOT(ISERROR(SEARCH("In Question",AO155)))</formula>
    </cfRule>
    <cfRule type="containsText" dxfId="1184" priority="1709" operator="containsText" text="Continued">
      <formula>NOT(ISERROR(SEARCH("Continued",AO155)))</formula>
    </cfRule>
  </conditionalFormatting>
  <conditionalFormatting sqref="AA155:AC157 AM155:AN157 AK155:AK157 AI155:AI157 AG155:AG157 AE155:AE157">
    <cfRule type="containsText" dxfId="1183" priority="1704" operator="containsText" text="Discontinued">
      <formula>NOT(ISERROR(SEARCH("Discontinued",AA155)))</formula>
    </cfRule>
    <cfRule type="containsText" dxfId="1182" priority="1705" operator="containsText" text="In Question">
      <formula>NOT(ISERROR(SEARCH("In Question",AA155)))</formula>
    </cfRule>
    <cfRule type="containsText" dxfId="1181" priority="1706" operator="containsText" text="Continued">
      <formula>NOT(ISERROR(SEARCH("Continued",AA155)))</formula>
    </cfRule>
  </conditionalFormatting>
  <conditionalFormatting sqref="AO160:AT160">
    <cfRule type="containsText" dxfId="1180" priority="1701" operator="containsText" text="Discontinued">
      <formula>NOT(ISERROR(SEARCH("Discontinued",AO160)))</formula>
    </cfRule>
    <cfRule type="containsText" dxfId="1179" priority="1702" operator="containsText" text="In Question">
      <formula>NOT(ISERROR(SEARCH("In Question",AO160)))</formula>
    </cfRule>
    <cfRule type="containsText" dxfId="1178" priority="1703" operator="containsText" text="Continued">
      <formula>NOT(ISERROR(SEARCH("Continued",AO160)))</formula>
    </cfRule>
  </conditionalFormatting>
  <conditionalFormatting sqref="AA160:AC160 AM160:AN160 AK160 AI160 AG160 AE160">
    <cfRule type="containsText" dxfId="1177" priority="1698" operator="containsText" text="Discontinued">
      <formula>NOT(ISERROR(SEARCH("Discontinued",AA160)))</formula>
    </cfRule>
    <cfRule type="containsText" dxfId="1176" priority="1699" operator="containsText" text="In Question">
      <formula>NOT(ISERROR(SEARCH("In Question",AA160)))</formula>
    </cfRule>
    <cfRule type="containsText" dxfId="1175" priority="1700" operator="containsText" text="Continued">
      <formula>NOT(ISERROR(SEARCH("Continued",AA160)))</formula>
    </cfRule>
  </conditionalFormatting>
  <conditionalFormatting sqref="AO169:AV169">
    <cfRule type="containsText" dxfId="1174" priority="1695" operator="containsText" text="Discontinued">
      <formula>NOT(ISERROR(SEARCH("Discontinued",AO169)))</formula>
    </cfRule>
    <cfRule type="containsText" dxfId="1173" priority="1696" operator="containsText" text="In Question">
      <formula>NOT(ISERROR(SEARCH("In Question",AO169)))</formula>
    </cfRule>
    <cfRule type="containsText" dxfId="1172" priority="1697" operator="containsText" text="Continued">
      <formula>NOT(ISERROR(SEARCH("Continued",AO169)))</formula>
    </cfRule>
  </conditionalFormatting>
  <conditionalFormatting sqref="AA169:AC169 AM169:AN169 AK169 AI169 AG169 AE169">
    <cfRule type="containsText" dxfId="1171" priority="1692" operator="containsText" text="Discontinued">
      <formula>NOT(ISERROR(SEARCH("Discontinued",AA169)))</formula>
    </cfRule>
    <cfRule type="containsText" dxfId="1170" priority="1693" operator="containsText" text="In Question">
      <formula>NOT(ISERROR(SEARCH("In Question",AA169)))</formula>
    </cfRule>
    <cfRule type="containsText" dxfId="1169" priority="1694" operator="containsText" text="Continued">
      <formula>NOT(ISERROR(SEARCH("Continued",AA169)))</formula>
    </cfRule>
  </conditionalFormatting>
  <conditionalFormatting sqref="AW168:AX168">
    <cfRule type="containsText" dxfId="1168" priority="1689" operator="containsText" text="Discontinued">
      <formula>NOT(ISERROR(SEARCH("Discontinued",AW168)))</formula>
    </cfRule>
    <cfRule type="containsText" dxfId="1167" priority="1690" operator="containsText" text="In Question">
      <formula>NOT(ISERROR(SEARCH("In Question",AW168)))</formula>
    </cfRule>
    <cfRule type="containsText" dxfId="1166" priority="1691" operator="containsText" text="Continued">
      <formula>NOT(ISERROR(SEARCH("Continued",AW168)))</formula>
    </cfRule>
  </conditionalFormatting>
  <conditionalFormatting sqref="AO168:AV168">
    <cfRule type="containsText" dxfId="1165" priority="1686" operator="containsText" text="Discontinued">
      <formula>NOT(ISERROR(SEARCH("Discontinued",AO168)))</formula>
    </cfRule>
    <cfRule type="containsText" dxfId="1164" priority="1687" operator="containsText" text="In Question">
      <formula>NOT(ISERROR(SEARCH("In Question",AO168)))</formula>
    </cfRule>
    <cfRule type="containsText" dxfId="1163" priority="1688" operator="containsText" text="Continued">
      <formula>NOT(ISERROR(SEARCH("Continued",AO168)))</formula>
    </cfRule>
  </conditionalFormatting>
  <conditionalFormatting sqref="AA168:AC168 AM168:AN168 AK168 AI168 AG168 AE168">
    <cfRule type="containsText" dxfId="1162" priority="1683" operator="containsText" text="Discontinued">
      <formula>NOT(ISERROR(SEARCH("Discontinued",AA168)))</formula>
    </cfRule>
    <cfRule type="containsText" dxfId="1161" priority="1684" operator="containsText" text="In Question">
      <formula>NOT(ISERROR(SEARCH("In Question",AA168)))</formula>
    </cfRule>
    <cfRule type="containsText" dxfId="1160" priority="1685" operator="containsText" text="Continued">
      <formula>NOT(ISERROR(SEARCH("Continued",AA168)))</formula>
    </cfRule>
  </conditionalFormatting>
  <conditionalFormatting sqref="AW165:AX165">
    <cfRule type="containsText" dxfId="1159" priority="1680" operator="containsText" text="Discontinued">
      <formula>NOT(ISERROR(SEARCH("Discontinued",AW165)))</formula>
    </cfRule>
    <cfRule type="containsText" dxfId="1158" priority="1681" operator="containsText" text="In Question">
      <formula>NOT(ISERROR(SEARCH("In Question",AW165)))</formula>
    </cfRule>
    <cfRule type="containsText" dxfId="1157" priority="1682" operator="containsText" text="Continued">
      <formula>NOT(ISERROR(SEARCH("Continued",AW165)))</formula>
    </cfRule>
  </conditionalFormatting>
  <conditionalFormatting sqref="AO165:AV165">
    <cfRule type="containsText" dxfId="1156" priority="1677" operator="containsText" text="Discontinued">
      <formula>NOT(ISERROR(SEARCH("Discontinued",AO165)))</formula>
    </cfRule>
    <cfRule type="containsText" dxfId="1155" priority="1678" operator="containsText" text="In Question">
      <formula>NOT(ISERROR(SEARCH("In Question",AO165)))</formula>
    </cfRule>
    <cfRule type="containsText" dxfId="1154" priority="1679" operator="containsText" text="Continued">
      <formula>NOT(ISERROR(SEARCH("Continued",AO165)))</formula>
    </cfRule>
  </conditionalFormatting>
  <conditionalFormatting sqref="AA165:AC165 AM165:AN165 AK165 AI165 AG165 AE165">
    <cfRule type="containsText" dxfId="1153" priority="1674" operator="containsText" text="Discontinued">
      <formula>NOT(ISERROR(SEARCH("Discontinued",AA165)))</formula>
    </cfRule>
    <cfRule type="containsText" dxfId="1152" priority="1675" operator="containsText" text="In Question">
      <formula>NOT(ISERROR(SEARCH("In Question",AA165)))</formula>
    </cfRule>
    <cfRule type="containsText" dxfId="1151" priority="1676" operator="containsText" text="Continued">
      <formula>NOT(ISERROR(SEARCH("Continued",AA165)))</formula>
    </cfRule>
  </conditionalFormatting>
  <conditionalFormatting sqref="AW157:AX157">
    <cfRule type="containsText" dxfId="1150" priority="1671" operator="containsText" text="Discontinued">
      <formula>NOT(ISERROR(SEARCH("Discontinued",AW157)))</formula>
    </cfRule>
    <cfRule type="containsText" dxfId="1149" priority="1672" operator="containsText" text="In Question">
      <formula>NOT(ISERROR(SEARCH("In Question",AW157)))</formula>
    </cfRule>
    <cfRule type="containsText" dxfId="1148" priority="1673" operator="containsText" text="Continued">
      <formula>NOT(ISERROR(SEARCH("Continued",AW157)))</formula>
    </cfRule>
  </conditionalFormatting>
  <conditionalFormatting sqref="AO157:AV157">
    <cfRule type="containsText" dxfId="1147" priority="1668" operator="containsText" text="Discontinued">
      <formula>NOT(ISERROR(SEARCH("Discontinued",AO157)))</formula>
    </cfRule>
    <cfRule type="containsText" dxfId="1146" priority="1669" operator="containsText" text="In Question">
      <formula>NOT(ISERROR(SEARCH("In Question",AO157)))</formula>
    </cfRule>
    <cfRule type="containsText" dxfId="1145" priority="1670" operator="containsText" text="Continued">
      <formula>NOT(ISERROR(SEARCH("Continued",AO157)))</formula>
    </cfRule>
  </conditionalFormatting>
  <conditionalFormatting sqref="AA157:AC157 AM157:AN157 AK157 AI157 AG157 AE157">
    <cfRule type="containsText" dxfId="1144" priority="1665" operator="containsText" text="Discontinued">
      <formula>NOT(ISERROR(SEARCH("Discontinued",AA157)))</formula>
    </cfRule>
    <cfRule type="containsText" dxfId="1143" priority="1666" operator="containsText" text="In Question">
      <formula>NOT(ISERROR(SEARCH("In Question",AA157)))</formula>
    </cfRule>
    <cfRule type="containsText" dxfId="1142" priority="1667" operator="containsText" text="Continued">
      <formula>NOT(ISERROR(SEARCH("Continued",AA157)))</formula>
    </cfRule>
  </conditionalFormatting>
  <conditionalFormatting sqref="AW113:AX113">
    <cfRule type="containsText" dxfId="1141" priority="1662" operator="containsText" text="Discontinued">
      <formula>NOT(ISERROR(SEARCH("Discontinued",AW113)))</formula>
    </cfRule>
    <cfRule type="containsText" dxfId="1140" priority="1663" operator="containsText" text="In Question">
      <formula>NOT(ISERROR(SEARCH("In Question",AW113)))</formula>
    </cfRule>
    <cfRule type="containsText" dxfId="1139" priority="1664" operator="containsText" text="Continued">
      <formula>NOT(ISERROR(SEARCH("Continued",AW113)))</formula>
    </cfRule>
  </conditionalFormatting>
  <conditionalFormatting sqref="AO113:AV113">
    <cfRule type="containsText" dxfId="1138" priority="1659" operator="containsText" text="Discontinued">
      <formula>NOT(ISERROR(SEARCH("Discontinued",AO113)))</formula>
    </cfRule>
    <cfRule type="containsText" dxfId="1137" priority="1660" operator="containsText" text="In Question">
      <formula>NOT(ISERROR(SEARCH("In Question",AO113)))</formula>
    </cfRule>
    <cfRule type="containsText" dxfId="1136" priority="1661" operator="containsText" text="Continued">
      <formula>NOT(ISERROR(SEARCH("Continued",AO113)))</formula>
    </cfRule>
  </conditionalFormatting>
  <conditionalFormatting sqref="AA113:AC113 AM113:AN113 AK113 AI113 AG113 AE113">
    <cfRule type="containsText" dxfId="1135" priority="1656" operator="containsText" text="Discontinued">
      <formula>NOT(ISERROR(SEARCH("Discontinued",AA113)))</formula>
    </cfRule>
    <cfRule type="containsText" dxfId="1134" priority="1657" operator="containsText" text="In Question">
      <formula>NOT(ISERROR(SEARCH("In Question",AA113)))</formula>
    </cfRule>
    <cfRule type="containsText" dxfId="1133" priority="1658" operator="containsText" text="Continued">
      <formula>NOT(ISERROR(SEARCH("Continued",AA113)))</formula>
    </cfRule>
  </conditionalFormatting>
  <conditionalFormatting sqref="AW114:AX114">
    <cfRule type="containsText" dxfId="1132" priority="1653" operator="containsText" text="Discontinued">
      <formula>NOT(ISERROR(SEARCH("Discontinued",AW114)))</formula>
    </cfRule>
    <cfRule type="containsText" dxfId="1131" priority="1654" operator="containsText" text="In Question">
      <formula>NOT(ISERROR(SEARCH("In Question",AW114)))</formula>
    </cfRule>
    <cfRule type="containsText" dxfId="1130" priority="1655" operator="containsText" text="Continued">
      <formula>NOT(ISERROR(SEARCH("Continued",AW114)))</formula>
    </cfRule>
  </conditionalFormatting>
  <conditionalFormatting sqref="AO114:AV114">
    <cfRule type="containsText" dxfId="1129" priority="1650" operator="containsText" text="Discontinued">
      <formula>NOT(ISERROR(SEARCH("Discontinued",AO114)))</formula>
    </cfRule>
    <cfRule type="containsText" dxfId="1128" priority="1651" operator="containsText" text="In Question">
      <formula>NOT(ISERROR(SEARCH("In Question",AO114)))</formula>
    </cfRule>
    <cfRule type="containsText" dxfId="1127" priority="1652" operator="containsText" text="Continued">
      <formula>NOT(ISERROR(SEARCH("Continued",AO114)))</formula>
    </cfRule>
  </conditionalFormatting>
  <conditionalFormatting sqref="AA114:AC114 AM114:AN114 AK114 AI114 AG114 AE114">
    <cfRule type="containsText" dxfId="1126" priority="1647" operator="containsText" text="Discontinued">
      <formula>NOT(ISERROR(SEARCH("Discontinued",AA114)))</formula>
    </cfRule>
    <cfRule type="containsText" dxfId="1125" priority="1648" operator="containsText" text="In Question">
      <formula>NOT(ISERROR(SEARCH("In Question",AA114)))</formula>
    </cfRule>
    <cfRule type="containsText" dxfId="1124" priority="1649" operator="containsText" text="Continued">
      <formula>NOT(ISERROR(SEARCH("Continued",AA114)))</formula>
    </cfRule>
  </conditionalFormatting>
  <conditionalFormatting sqref="AW115:AX115">
    <cfRule type="containsText" dxfId="1123" priority="1644" operator="containsText" text="Discontinued">
      <formula>NOT(ISERROR(SEARCH("Discontinued",AW115)))</formula>
    </cfRule>
    <cfRule type="containsText" dxfId="1122" priority="1645" operator="containsText" text="In Question">
      <formula>NOT(ISERROR(SEARCH("In Question",AW115)))</formula>
    </cfRule>
    <cfRule type="containsText" dxfId="1121" priority="1646" operator="containsText" text="Continued">
      <formula>NOT(ISERROR(SEARCH("Continued",AW115)))</formula>
    </cfRule>
  </conditionalFormatting>
  <conditionalFormatting sqref="AO115:AV115">
    <cfRule type="containsText" dxfId="1120" priority="1641" operator="containsText" text="Discontinued">
      <formula>NOT(ISERROR(SEARCH("Discontinued",AO115)))</formula>
    </cfRule>
    <cfRule type="containsText" dxfId="1119" priority="1642" operator="containsText" text="In Question">
      <formula>NOT(ISERROR(SEARCH("In Question",AO115)))</formula>
    </cfRule>
    <cfRule type="containsText" dxfId="1118" priority="1643" operator="containsText" text="Continued">
      <formula>NOT(ISERROR(SEARCH("Continued",AO115)))</formula>
    </cfRule>
  </conditionalFormatting>
  <conditionalFormatting sqref="AA115:AC115 AM115:AN115 AK115 AI115 AG115 AE115">
    <cfRule type="containsText" dxfId="1117" priority="1638" operator="containsText" text="Discontinued">
      <formula>NOT(ISERROR(SEARCH("Discontinued",AA115)))</formula>
    </cfRule>
    <cfRule type="containsText" dxfId="1116" priority="1639" operator="containsText" text="In Question">
      <formula>NOT(ISERROR(SEARCH("In Question",AA115)))</formula>
    </cfRule>
    <cfRule type="containsText" dxfId="1115" priority="1640" operator="containsText" text="Continued">
      <formula>NOT(ISERROR(SEARCH("Continued",AA115)))</formula>
    </cfRule>
  </conditionalFormatting>
  <conditionalFormatting sqref="AW170:AX170">
    <cfRule type="containsText" dxfId="1114" priority="1635" operator="containsText" text="Discontinued">
      <formula>NOT(ISERROR(SEARCH("Discontinued",AW170)))</formula>
    </cfRule>
    <cfRule type="containsText" dxfId="1113" priority="1636" operator="containsText" text="In Question">
      <formula>NOT(ISERROR(SEARCH("In Question",AW170)))</formula>
    </cfRule>
    <cfRule type="containsText" dxfId="1112" priority="1637" operator="containsText" text="Continued">
      <formula>NOT(ISERROR(SEARCH("Continued",AW170)))</formula>
    </cfRule>
  </conditionalFormatting>
  <conditionalFormatting sqref="AO170:AV170">
    <cfRule type="containsText" dxfId="1111" priority="1632" operator="containsText" text="Discontinued">
      <formula>NOT(ISERROR(SEARCH("Discontinued",AO170)))</formula>
    </cfRule>
    <cfRule type="containsText" dxfId="1110" priority="1633" operator="containsText" text="In Question">
      <formula>NOT(ISERROR(SEARCH("In Question",AO170)))</formula>
    </cfRule>
    <cfRule type="containsText" dxfId="1109" priority="1634" operator="containsText" text="Continued">
      <formula>NOT(ISERROR(SEARCH("Continued",AO170)))</formula>
    </cfRule>
  </conditionalFormatting>
  <conditionalFormatting sqref="AA170:AC170 AM170:AN170 AK170 AI170 AG170 AE170">
    <cfRule type="containsText" dxfId="1108" priority="1629" operator="containsText" text="Discontinued">
      <formula>NOT(ISERROR(SEARCH("Discontinued",AA170)))</formula>
    </cfRule>
    <cfRule type="containsText" dxfId="1107" priority="1630" operator="containsText" text="In Question">
      <formula>NOT(ISERROR(SEARCH("In Question",AA170)))</formula>
    </cfRule>
    <cfRule type="containsText" dxfId="1106" priority="1631" operator="containsText" text="Continued">
      <formula>NOT(ISERROR(SEARCH("Continued",AA170)))</formula>
    </cfRule>
  </conditionalFormatting>
  <conditionalFormatting sqref="AW172:AX172">
    <cfRule type="containsText" dxfId="1105" priority="1626" operator="containsText" text="Discontinued">
      <formula>NOT(ISERROR(SEARCH("Discontinued",AW172)))</formula>
    </cfRule>
    <cfRule type="containsText" dxfId="1104" priority="1627" operator="containsText" text="In Question">
      <formula>NOT(ISERROR(SEARCH("In Question",AW172)))</formula>
    </cfRule>
    <cfRule type="containsText" dxfId="1103" priority="1628" operator="containsText" text="Continued">
      <formula>NOT(ISERROR(SEARCH("Continued",AW172)))</formula>
    </cfRule>
  </conditionalFormatting>
  <conditionalFormatting sqref="AO172:AV172">
    <cfRule type="containsText" dxfId="1102" priority="1623" operator="containsText" text="Discontinued">
      <formula>NOT(ISERROR(SEARCH("Discontinued",AO172)))</formula>
    </cfRule>
    <cfRule type="containsText" dxfId="1101" priority="1624" operator="containsText" text="In Question">
      <formula>NOT(ISERROR(SEARCH("In Question",AO172)))</formula>
    </cfRule>
    <cfRule type="containsText" dxfId="1100" priority="1625" operator="containsText" text="Continued">
      <formula>NOT(ISERROR(SEARCH("Continued",AO172)))</formula>
    </cfRule>
  </conditionalFormatting>
  <conditionalFormatting sqref="AA172:AC172 AM172:AN172 AK172 AI172 AG172 AE172">
    <cfRule type="containsText" dxfId="1099" priority="1620" operator="containsText" text="Discontinued">
      <formula>NOT(ISERROR(SEARCH("Discontinued",AA172)))</formula>
    </cfRule>
    <cfRule type="containsText" dxfId="1098" priority="1621" operator="containsText" text="In Question">
      <formula>NOT(ISERROR(SEARCH("In Question",AA172)))</formula>
    </cfRule>
    <cfRule type="containsText" dxfId="1097" priority="1622" operator="containsText" text="Continued">
      <formula>NOT(ISERROR(SEARCH("Continued",AA172)))</formula>
    </cfRule>
  </conditionalFormatting>
  <conditionalFormatting sqref="AY174:BB174">
    <cfRule type="containsText" dxfId="1096" priority="1617" operator="containsText" text="Discontinued">
      <formula>NOT(ISERROR(SEARCH("Discontinued",AY174)))</formula>
    </cfRule>
    <cfRule type="containsText" dxfId="1095" priority="1618" operator="containsText" text="In Question">
      <formula>NOT(ISERROR(SEARCH("In Question",AY174)))</formula>
    </cfRule>
    <cfRule type="containsText" dxfId="1094" priority="1619" operator="containsText" text="Continued">
      <formula>NOT(ISERROR(SEARCH("Continued",AY174)))</formula>
    </cfRule>
  </conditionalFormatting>
  <conditionalFormatting sqref="AW174:AX174">
    <cfRule type="containsText" dxfId="1093" priority="1614" operator="containsText" text="Discontinued">
      <formula>NOT(ISERROR(SEARCH("Discontinued",AW174)))</formula>
    </cfRule>
    <cfRule type="containsText" dxfId="1092" priority="1615" operator="containsText" text="In Question">
      <formula>NOT(ISERROR(SEARCH("In Question",AW174)))</formula>
    </cfRule>
    <cfRule type="containsText" dxfId="1091" priority="1616" operator="containsText" text="Continued">
      <formula>NOT(ISERROR(SEARCH("Continued",AW174)))</formula>
    </cfRule>
  </conditionalFormatting>
  <conditionalFormatting sqref="AO174:AV174">
    <cfRule type="containsText" dxfId="1090" priority="1611" operator="containsText" text="Discontinued">
      <formula>NOT(ISERROR(SEARCH("Discontinued",AO174)))</formula>
    </cfRule>
    <cfRule type="containsText" dxfId="1089" priority="1612" operator="containsText" text="In Question">
      <formula>NOT(ISERROR(SEARCH("In Question",AO174)))</formula>
    </cfRule>
    <cfRule type="containsText" dxfId="1088" priority="1613" operator="containsText" text="Continued">
      <formula>NOT(ISERROR(SEARCH("Continued",AO174)))</formula>
    </cfRule>
  </conditionalFormatting>
  <conditionalFormatting sqref="AA174:AC174 AM174:AN174 AK174 AI174 AG174 AE174">
    <cfRule type="containsText" dxfId="1087" priority="1608" operator="containsText" text="Discontinued">
      <formula>NOT(ISERROR(SEARCH("Discontinued",AA174)))</formula>
    </cfRule>
    <cfRule type="containsText" dxfId="1086" priority="1609" operator="containsText" text="In Question">
      <formula>NOT(ISERROR(SEARCH("In Question",AA174)))</formula>
    </cfRule>
    <cfRule type="containsText" dxfId="1085" priority="1610" operator="containsText" text="Continued">
      <formula>NOT(ISERROR(SEARCH("Continued",AA174)))</formula>
    </cfRule>
  </conditionalFormatting>
  <conditionalFormatting sqref="AY175:BB175">
    <cfRule type="containsText" dxfId="1084" priority="1605" operator="containsText" text="Discontinued">
      <formula>NOT(ISERROR(SEARCH("Discontinued",AY175)))</formula>
    </cfRule>
    <cfRule type="containsText" dxfId="1083" priority="1606" operator="containsText" text="In Question">
      <formula>NOT(ISERROR(SEARCH("In Question",AY175)))</formula>
    </cfRule>
    <cfRule type="containsText" dxfId="1082" priority="1607" operator="containsText" text="Continued">
      <formula>NOT(ISERROR(SEARCH("Continued",AY175)))</formula>
    </cfRule>
  </conditionalFormatting>
  <conditionalFormatting sqref="AW175:AX175">
    <cfRule type="containsText" dxfId="1081" priority="1602" operator="containsText" text="Discontinued">
      <formula>NOT(ISERROR(SEARCH("Discontinued",AW175)))</formula>
    </cfRule>
    <cfRule type="containsText" dxfId="1080" priority="1603" operator="containsText" text="In Question">
      <formula>NOT(ISERROR(SEARCH("In Question",AW175)))</formula>
    </cfRule>
    <cfRule type="containsText" dxfId="1079" priority="1604" operator="containsText" text="Continued">
      <formula>NOT(ISERROR(SEARCH("Continued",AW175)))</formula>
    </cfRule>
  </conditionalFormatting>
  <conditionalFormatting sqref="AO175:AV175">
    <cfRule type="containsText" dxfId="1078" priority="1599" operator="containsText" text="Discontinued">
      <formula>NOT(ISERROR(SEARCH("Discontinued",AO175)))</formula>
    </cfRule>
    <cfRule type="containsText" dxfId="1077" priority="1600" operator="containsText" text="In Question">
      <formula>NOT(ISERROR(SEARCH("In Question",AO175)))</formula>
    </cfRule>
    <cfRule type="containsText" dxfId="1076" priority="1601" operator="containsText" text="Continued">
      <formula>NOT(ISERROR(SEARCH("Continued",AO175)))</formula>
    </cfRule>
  </conditionalFormatting>
  <conditionalFormatting sqref="AA175:AC175 AM175:AN175 AK175 AI175 AG175 AE175">
    <cfRule type="containsText" dxfId="1075" priority="1596" operator="containsText" text="Discontinued">
      <formula>NOT(ISERROR(SEARCH("Discontinued",AA175)))</formula>
    </cfRule>
    <cfRule type="containsText" dxfId="1074" priority="1597" operator="containsText" text="In Question">
      <formula>NOT(ISERROR(SEARCH("In Question",AA175)))</formula>
    </cfRule>
    <cfRule type="containsText" dxfId="1073" priority="1598" operator="containsText" text="Continued">
      <formula>NOT(ISERROR(SEARCH("Continued",AA175)))</formula>
    </cfRule>
  </conditionalFormatting>
  <conditionalFormatting sqref="AY176:BB176">
    <cfRule type="containsText" dxfId="1072" priority="1593" operator="containsText" text="Discontinued">
      <formula>NOT(ISERROR(SEARCH("Discontinued",AY176)))</formula>
    </cfRule>
    <cfRule type="containsText" dxfId="1071" priority="1594" operator="containsText" text="In Question">
      <formula>NOT(ISERROR(SEARCH("In Question",AY176)))</formula>
    </cfRule>
    <cfRule type="containsText" dxfId="1070" priority="1595" operator="containsText" text="Continued">
      <formula>NOT(ISERROR(SEARCH("Continued",AY176)))</formula>
    </cfRule>
  </conditionalFormatting>
  <conditionalFormatting sqref="AW176:AX176">
    <cfRule type="containsText" dxfId="1069" priority="1590" operator="containsText" text="Discontinued">
      <formula>NOT(ISERROR(SEARCH("Discontinued",AW176)))</formula>
    </cfRule>
    <cfRule type="containsText" dxfId="1068" priority="1591" operator="containsText" text="In Question">
      <formula>NOT(ISERROR(SEARCH("In Question",AW176)))</formula>
    </cfRule>
    <cfRule type="containsText" dxfId="1067" priority="1592" operator="containsText" text="Continued">
      <formula>NOT(ISERROR(SEARCH("Continued",AW176)))</formula>
    </cfRule>
  </conditionalFormatting>
  <conditionalFormatting sqref="AO176:AV176">
    <cfRule type="containsText" dxfId="1066" priority="1587" operator="containsText" text="Discontinued">
      <formula>NOT(ISERROR(SEARCH("Discontinued",AO176)))</formula>
    </cfRule>
    <cfRule type="containsText" dxfId="1065" priority="1588" operator="containsText" text="In Question">
      <formula>NOT(ISERROR(SEARCH("In Question",AO176)))</formula>
    </cfRule>
    <cfRule type="containsText" dxfId="1064" priority="1589" operator="containsText" text="Continued">
      <formula>NOT(ISERROR(SEARCH("Continued",AO176)))</formula>
    </cfRule>
  </conditionalFormatting>
  <conditionalFormatting sqref="AA176:AC176 AM176:AN176 AK176 AI176 AG176 AE176">
    <cfRule type="containsText" dxfId="1063" priority="1584" operator="containsText" text="Discontinued">
      <formula>NOT(ISERROR(SEARCH("Discontinued",AA176)))</formula>
    </cfRule>
    <cfRule type="containsText" dxfId="1062" priority="1585" operator="containsText" text="In Question">
      <formula>NOT(ISERROR(SEARCH("In Question",AA176)))</formula>
    </cfRule>
    <cfRule type="containsText" dxfId="1061" priority="1586" operator="containsText" text="Continued">
      <formula>NOT(ISERROR(SEARCH("Continued",AA176)))</formula>
    </cfRule>
  </conditionalFormatting>
  <conditionalFormatting sqref="AY178:BB178">
    <cfRule type="containsText" dxfId="1060" priority="1581" operator="containsText" text="Discontinued">
      <formula>NOT(ISERROR(SEARCH("Discontinued",AY178)))</formula>
    </cfRule>
    <cfRule type="containsText" dxfId="1059" priority="1582" operator="containsText" text="In Question">
      <formula>NOT(ISERROR(SEARCH("In Question",AY178)))</formula>
    </cfRule>
    <cfRule type="containsText" dxfId="1058" priority="1583" operator="containsText" text="Continued">
      <formula>NOT(ISERROR(SEARCH("Continued",AY178)))</formula>
    </cfRule>
  </conditionalFormatting>
  <conditionalFormatting sqref="AW178:AX178">
    <cfRule type="containsText" dxfId="1057" priority="1578" operator="containsText" text="Discontinued">
      <formula>NOT(ISERROR(SEARCH("Discontinued",AW178)))</formula>
    </cfRule>
    <cfRule type="containsText" dxfId="1056" priority="1579" operator="containsText" text="In Question">
      <formula>NOT(ISERROR(SEARCH("In Question",AW178)))</formula>
    </cfRule>
    <cfRule type="containsText" dxfId="1055" priority="1580" operator="containsText" text="Continued">
      <formula>NOT(ISERROR(SEARCH("Continued",AW178)))</formula>
    </cfRule>
  </conditionalFormatting>
  <conditionalFormatting sqref="AO178:AV178">
    <cfRule type="containsText" dxfId="1054" priority="1575" operator="containsText" text="Discontinued">
      <formula>NOT(ISERROR(SEARCH("Discontinued",AO178)))</formula>
    </cfRule>
    <cfRule type="containsText" dxfId="1053" priority="1576" operator="containsText" text="In Question">
      <formula>NOT(ISERROR(SEARCH("In Question",AO178)))</formula>
    </cfRule>
    <cfRule type="containsText" dxfId="1052" priority="1577" operator="containsText" text="Continued">
      <formula>NOT(ISERROR(SEARCH("Continued",AO178)))</formula>
    </cfRule>
  </conditionalFormatting>
  <conditionalFormatting sqref="AA178:AC178 AM178:AN178 AK178 AI178 AG178 AE178">
    <cfRule type="containsText" dxfId="1051" priority="1572" operator="containsText" text="Discontinued">
      <formula>NOT(ISERROR(SEARCH("Discontinued",AA178)))</formula>
    </cfRule>
    <cfRule type="containsText" dxfId="1050" priority="1573" operator="containsText" text="In Question">
      <formula>NOT(ISERROR(SEARCH("In Question",AA178)))</formula>
    </cfRule>
    <cfRule type="containsText" dxfId="1049" priority="1574" operator="containsText" text="Continued">
      <formula>NOT(ISERROR(SEARCH("Continued",AA178)))</formula>
    </cfRule>
  </conditionalFormatting>
  <conditionalFormatting sqref="AA177:AC177 AM177:AN177 AK177 AI177 AG177 AE177">
    <cfRule type="containsText" dxfId="1048" priority="1539" operator="containsText" text="Discontinued">
      <formula>NOT(ISERROR(SEARCH("Discontinued",AA177)))</formula>
    </cfRule>
    <cfRule type="containsText" dxfId="1047" priority="1540" operator="containsText" text="In Question">
      <formula>NOT(ISERROR(SEARCH("In Question",AA177)))</formula>
    </cfRule>
    <cfRule type="containsText" dxfId="1046" priority="1541" operator="containsText" text="Continued">
      <formula>NOT(ISERROR(SEARCH("Continued",AA177)))</formula>
    </cfRule>
  </conditionalFormatting>
  <conditionalFormatting sqref="AW181:AX181">
    <cfRule type="containsText" dxfId="1045" priority="1566" operator="containsText" text="Discontinued">
      <formula>NOT(ISERROR(SEARCH("Discontinued",AW181)))</formula>
    </cfRule>
    <cfRule type="containsText" dxfId="1044" priority="1567" operator="containsText" text="In Question">
      <formula>NOT(ISERROR(SEARCH("In Question",AW181)))</formula>
    </cfRule>
    <cfRule type="containsText" dxfId="1043" priority="1568" operator="containsText" text="Continued">
      <formula>NOT(ISERROR(SEARCH("Continued",AW181)))</formula>
    </cfRule>
  </conditionalFormatting>
  <conditionalFormatting sqref="AO181:AV181">
    <cfRule type="containsText" dxfId="1042" priority="1563" operator="containsText" text="Discontinued">
      <formula>NOT(ISERROR(SEARCH("Discontinued",AO181)))</formula>
    </cfRule>
    <cfRule type="containsText" dxfId="1041" priority="1564" operator="containsText" text="In Question">
      <formula>NOT(ISERROR(SEARCH("In Question",AO181)))</formula>
    </cfRule>
    <cfRule type="containsText" dxfId="1040" priority="1565" operator="containsText" text="Continued">
      <formula>NOT(ISERROR(SEARCH("Continued",AO181)))</formula>
    </cfRule>
  </conditionalFormatting>
  <conditionalFormatting sqref="AA181:AC181 AM181:AN181 AK181 AI181 AG181 AE181">
    <cfRule type="containsText" dxfId="1039" priority="1560" operator="containsText" text="Discontinued">
      <formula>NOT(ISERROR(SEARCH("Discontinued",AA181)))</formula>
    </cfRule>
    <cfRule type="containsText" dxfId="1038" priority="1561" operator="containsText" text="In Question">
      <formula>NOT(ISERROR(SEARCH("In Question",AA181)))</formula>
    </cfRule>
    <cfRule type="containsText" dxfId="1037" priority="1562" operator="containsText" text="Continued">
      <formula>NOT(ISERROR(SEARCH("Continued",AA181)))</formula>
    </cfRule>
  </conditionalFormatting>
  <conditionalFormatting sqref="AO199:AV199">
    <cfRule type="containsText" dxfId="1036" priority="1530" operator="containsText" text="Discontinued">
      <formula>NOT(ISERROR(SEARCH("Discontinued",AO199)))</formula>
    </cfRule>
    <cfRule type="containsText" dxfId="1035" priority="1531" operator="containsText" text="In Question">
      <formula>NOT(ISERROR(SEARCH("In Question",AO199)))</formula>
    </cfRule>
    <cfRule type="containsText" dxfId="1034" priority="1532" operator="containsText" text="Continued">
      <formula>NOT(ISERROR(SEARCH("Continued",AO199)))</formula>
    </cfRule>
  </conditionalFormatting>
  <conditionalFormatting sqref="AW183:AX183">
    <cfRule type="containsText" dxfId="1033" priority="1554" operator="containsText" text="Discontinued">
      <formula>NOT(ISERROR(SEARCH("Discontinued",AW183)))</formula>
    </cfRule>
    <cfRule type="containsText" dxfId="1032" priority="1555" operator="containsText" text="In Question">
      <formula>NOT(ISERROR(SEARCH("In Question",AW183)))</formula>
    </cfRule>
    <cfRule type="containsText" dxfId="1031" priority="1556" operator="containsText" text="Continued">
      <formula>NOT(ISERROR(SEARCH("Continued",AW183)))</formula>
    </cfRule>
  </conditionalFormatting>
  <conditionalFormatting sqref="AO183:AV183">
    <cfRule type="containsText" dxfId="1030" priority="1551" operator="containsText" text="Discontinued">
      <formula>NOT(ISERROR(SEARCH("Discontinued",AO183)))</formula>
    </cfRule>
    <cfRule type="containsText" dxfId="1029" priority="1552" operator="containsText" text="In Question">
      <formula>NOT(ISERROR(SEARCH("In Question",AO183)))</formula>
    </cfRule>
    <cfRule type="containsText" dxfId="1028" priority="1553" operator="containsText" text="Continued">
      <formula>NOT(ISERROR(SEARCH("Continued",AO183)))</formula>
    </cfRule>
  </conditionalFormatting>
  <conditionalFormatting sqref="AA183:AC183 AM183:AN183 AK183 AI183 AG183 AE183">
    <cfRule type="containsText" dxfId="1027" priority="1548" operator="containsText" text="Discontinued">
      <formula>NOT(ISERROR(SEARCH("Discontinued",AA183)))</formula>
    </cfRule>
    <cfRule type="containsText" dxfId="1026" priority="1549" operator="containsText" text="In Question">
      <formula>NOT(ISERROR(SEARCH("In Question",AA183)))</formula>
    </cfRule>
    <cfRule type="containsText" dxfId="1025" priority="1550" operator="containsText" text="Continued">
      <formula>NOT(ISERROR(SEARCH("Continued",AA183)))</formula>
    </cfRule>
  </conditionalFormatting>
  <conditionalFormatting sqref="AW177:AX177">
    <cfRule type="containsText" dxfId="1024" priority="1545" operator="containsText" text="Discontinued">
      <formula>NOT(ISERROR(SEARCH("Discontinued",AW177)))</formula>
    </cfRule>
    <cfRule type="containsText" dxfId="1023" priority="1546" operator="containsText" text="In Question">
      <formula>NOT(ISERROR(SEARCH("In Question",AW177)))</formula>
    </cfRule>
    <cfRule type="containsText" dxfId="1022" priority="1547" operator="containsText" text="Continued">
      <formula>NOT(ISERROR(SEARCH("Continued",AW177)))</formula>
    </cfRule>
  </conditionalFormatting>
  <conditionalFormatting sqref="AO177:AV177">
    <cfRule type="containsText" dxfId="1021" priority="1542" operator="containsText" text="Discontinued">
      <formula>NOT(ISERROR(SEARCH("Discontinued",AO177)))</formula>
    </cfRule>
    <cfRule type="containsText" dxfId="1020" priority="1543" operator="containsText" text="In Question">
      <formula>NOT(ISERROR(SEARCH("In Question",AO177)))</formula>
    </cfRule>
    <cfRule type="containsText" dxfId="1019" priority="1544" operator="containsText" text="Continued">
      <formula>NOT(ISERROR(SEARCH("Continued",AO177)))</formula>
    </cfRule>
  </conditionalFormatting>
  <conditionalFormatting sqref="AY199:BB199">
    <cfRule type="containsText" dxfId="1018" priority="1536" operator="containsText" text="Discontinued">
      <formula>NOT(ISERROR(SEARCH("Discontinued",AY199)))</formula>
    </cfRule>
    <cfRule type="containsText" dxfId="1017" priority="1537" operator="containsText" text="In Question">
      <formula>NOT(ISERROR(SEARCH("In Question",AY199)))</formula>
    </cfRule>
    <cfRule type="containsText" dxfId="1016" priority="1538" operator="containsText" text="Continued">
      <formula>NOT(ISERROR(SEARCH("Continued",AY199)))</formula>
    </cfRule>
  </conditionalFormatting>
  <conditionalFormatting sqref="AW199:AX199">
    <cfRule type="containsText" dxfId="1015" priority="1533" operator="containsText" text="Discontinued">
      <formula>NOT(ISERROR(SEARCH("Discontinued",AW199)))</formula>
    </cfRule>
    <cfRule type="containsText" dxfId="1014" priority="1534" operator="containsText" text="In Question">
      <formula>NOT(ISERROR(SEARCH("In Question",AW199)))</formula>
    </cfRule>
    <cfRule type="containsText" dxfId="1013" priority="1535" operator="containsText" text="Continued">
      <formula>NOT(ISERROR(SEARCH("Continued",AW199)))</formula>
    </cfRule>
  </conditionalFormatting>
  <conditionalFormatting sqref="AA199:AC199 AM199:AN199 AK199 AI199 AG199 AE199">
    <cfRule type="containsText" dxfId="1012" priority="1527" operator="containsText" text="Discontinued">
      <formula>NOT(ISERROR(SEARCH("Discontinued",AA199)))</formula>
    </cfRule>
    <cfRule type="containsText" dxfId="1011" priority="1528" operator="containsText" text="In Question">
      <formula>NOT(ISERROR(SEARCH("In Question",AA199)))</formula>
    </cfRule>
    <cfRule type="containsText" dxfId="1010" priority="1529" operator="containsText" text="Continued">
      <formula>NOT(ISERROR(SEARCH("Continued",AA199)))</formula>
    </cfRule>
  </conditionalFormatting>
  <conditionalFormatting sqref="AY200:BB200">
    <cfRule type="containsText" dxfId="1009" priority="1524" operator="containsText" text="Discontinued">
      <formula>NOT(ISERROR(SEARCH("Discontinued",AY200)))</formula>
    </cfRule>
    <cfRule type="containsText" dxfId="1008" priority="1525" operator="containsText" text="In Question">
      <formula>NOT(ISERROR(SEARCH("In Question",AY200)))</formula>
    </cfRule>
    <cfRule type="containsText" dxfId="1007" priority="1526" operator="containsText" text="Continued">
      <formula>NOT(ISERROR(SEARCH("Continued",AY200)))</formula>
    </cfRule>
  </conditionalFormatting>
  <conditionalFormatting sqref="AW200:AX200">
    <cfRule type="containsText" dxfId="1006" priority="1521" operator="containsText" text="Discontinued">
      <formula>NOT(ISERROR(SEARCH("Discontinued",AW200)))</formula>
    </cfRule>
    <cfRule type="containsText" dxfId="1005" priority="1522" operator="containsText" text="In Question">
      <formula>NOT(ISERROR(SEARCH("In Question",AW200)))</formula>
    </cfRule>
    <cfRule type="containsText" dxfId="1004" priority="1523" operator="containsText" text="Continued">
      <formula>NOT(ISERROR(SEARCH("Continued",AW200)))</formula>
    </cfRule>
  </conditionalFormatting>
  <conditionalFormatting sqref="AO200:AV200">
    <cfRule type="containsText" dxfId="1003" priority="1518" operator="containsText" text="Discontinued">
      <formula>NOT(ISERROR(SEARCH("Discontinued",AO200)))</formula>
    </cfRule>
    <cfRule type="containsText" dxfId="1002" priority="1519" operator="containsText" text="In Question">
      <formula>NOT(ISERROR(SEARCH("In Question",AO200)))</formula>
    </cfRule>
    <cfRule type="containsText" dxfId="1001" priority="1520" operator="containsText" text="Continued">
      <formula>NOT(ISERROR(SEARCH("Continued",AO200)))</formula>
    </cfRule>
  </conditionalFormatting>
  <conditionalFormatting sqref="AA200:AC200 AM200:AN200 AK200 AI200 AG200 AE200">
    <cfRule type="containsText" dxfId="1000" priority="1515" operator="containsText" text="Discontinued">
      <formula>NOT(ISERROR(SEARCH("Discontinued",AA200)))</formula>
    </cfRule>
    <cfRule type="containsText" dxfId="999" priority="1516" operator="containsText" text="In Question">
      <formula>NOT(ISERROR(SEARCH("In Question",AA200)))</formula>
    </cfRule>
    <cfRule type="containsText" dxfId="998" priority="1517" operator="containsText" text="Continued">
      <formula>NOT(ISERROR(SEARCH("Continued",AA200)))</formula>
    </cfRule>
  </conditionalFormatting>
  <conditionalFormatting sqref="AY203:BB203">
    <cfRule type="containsText" dxfId="997" priority="1512" operator="containsText" text="Discontinued">
      <formula>NOT(ISERROR(SEARCH("Discontinued",AY203)))</formula>
    </cfRule>
    <cfRule type="containsText" dxfId="996" priority="1513" operator="containsText" text="In Question">
      <formula>NOT(ISERROR(SEARCH("In Question",AY203)))</formula>
    </cfRule>
    <cfRule type="containsText" dxfId="995" priority="1514" operator="containsText" text="Continued">
      <formula>NOT(ISERROR(SEARCH("Continued",AY203)))</formula>
    </cfRule>
  </conditionalFormatting>
  <conditionalFormatting sqref="AW203:AX203">
    <cfRule type="containsText" dxfId="994" priority="1509" operator="containsText" text="Discontinued">
      <formula>NOT(ISERROR(SEARCH("Discontinued",AW203)))</formula>
    </cfRule>
    <cfRule type="containsText" dxfId="993" priority="1510" operator="containsText" text="In Question">
      <formula>NOT(ISERROR(SEARCH("In Question",AW203)))</formula>
    </cfRule>
    <cfRule type="containsText" dxfId="992" priority="1511" operator="containsText" text="Continued">
      <formula>NOT(ISERROR(SEARCH("Continued",AW203)))</formula>
    </cfRule>
  </conditionalFormatting>
  <conditionalFormatting sqref="AO203:AV203">
    <cfRule type="containsText" dxfId="991" priority="1506" operator="containsText" text="Discontinued">
      <formula>NOT(ISERROR(SEARCH("Discontinued",AO203)))</formula>
    </cfRule>
    <cfRule type="containsText" dxfId="990" priority="1507" operator="containsText" text="In Question">
      <formula>NOT(ISERROR(SEARCH("In Question",AO203)))</formula>
    </cfRule>
    <cfRule type="containsText" dxfId="989" priority="1508" operator="containsText" text="Continued">
      <formula>NOT(ISERROR(SEARCH("Continued",AO203)))</formula>
    </cfRule>
  </conditionalFormatting>
  <conditionalFormatting sqref="AA203:AC203 AM203:AN203 AK203 AI203 AG203 AE203">
    <cfRule type="containsText" dxfId="988" priority="1503" operator="containsText" text="Discontinued">
      <formula>NOT(ISERROR(SEARCH("Discontinued",AA203)))</formula>
    </cfRule>
    <cfRule type="containsText" dxfId="987" priority="1504" operator="containsText" text="In Question">
      <formula>NOT(ISERROR(SEARCH("In Question",AA203)))</formula>
    </cfRule>
    <cfRule type="containsText" dxfId="986" priority="1505" operator="containsText" text="Continued">
      <formula>NOT(ISERROR(SEARCH("Continued",AA203)))</formula>
    </cfRule>
  </conditionalFormatting>
  <conditionalFormatting sqref="AY179:BB179">
    <cfRule type="containsText" dxfId="985" priority="1500" operator="containsText" text="Discontinued">
      <formula>NOT(ISERROR(SEARCH("Discontinued",AY179)))</formula>
    </cfRule>
    <cfRule type="containsText" dxfId="984" priority="1501" operator="containsText" text="In Question">
      <formula>NOT(ISERROR(SEARCH("In Question",AY179)))</formula>
    </cfRule>
    <cfRule type="containsText" dxfId="983" priority="1502" operator="containsText" text="Continued">
      <formula>NOT(ISERROR(SEARCH("Continued",AY179)))</formula>
    </cfRule>
  </conditionalFormatting>
  <conditionalFormatting sqref="AW179:AX179">
    <cfRule type="containsText" dxfId="982" priority="1497" operator="containsText" text="Discontinued">
      <formula>NOT(ISERROR(SEARCH("Discontinued",AW179)))</formula>
    </cfRule>
    <cfRule type="containsText" dxfId="981" priority="1498" operator="containsText" text="In Question">
      <formula>NOT(ISERROR(SEARCH("In Question",AW179)))</formula>
    </cfRule>
    <cfRule type="containsText" dxfId="980" priority="1499" operator="containsText" text="Continued">
      <formula>NOT(ISERROR(SEARCH("Continued",AW179)))</formula>
    </cfRule>
  </conditionalFormatting>
  <conditionalFormatting sqref="AO179:AV179">
    <cfRule type="containsText" dxfId="979" priority="1494" operator="containsText" text="Discontinued">
      <formula>NOT(ISERROR(SEARCH("Discontinued",AO179)))</formula>
    </cfRule>
    <cfRule type="containsText" dxfId="978" priority="1495" operator="containsText" text="In Question">
      <formula>NOT(ISERROR(SEARCH("In Question",AO179)))</formula>
    </cfRule>
    <cfRule type="containsText" dxfId="977" priority="1496" operator="containsText" text="Continued">
      <formula>NOT(ISERROR(SEARCH("Continued",AO179)))</formula>
    </cfRule>
  </conditionalFormatting>
  <conditionalFormatting sqref="AA179:AC179 AM179:AN179 AK179 AI179 AG179 AE179">
    <cfRule type="containsText" dxfId="976" priority="1491" operator="containsText" text="Discontinued">
      <formula>NOT(ISERROR(SEARCH("Discontinued",AA179)))</formula>
    </cfRule>
    <cfRule type="containsText" dxfId="975" priority="1492" operator="containsText" text="In Question">
      <formula>NOT(ISERROR(SEARCH("In Question",AA179)))</formula>
    </cfRule>
    <cfRule type="containsText" dxfId="974" priority="1493" operator="containsText" text="Continued">
      <formula>NOT(ISERROR(SEARCH("Continued",AA179)))</formula>
    </cfRule>
  </conditionalFormatting>
  <conditionalFormatting sqref="AY180:BB180">
    <cfRule type="containsText" dxfId="973" priority="1488" operator="containsText" text="Discontinued">
      <formula>NOT(ISERROR(SEARCH("Discontinued",AY180)))</formula>
    </cfRule>
    <cfRule type="containsText" dxfId="972" priority="1489" operator="containsText" text="In Question">
      <formula>NOT(ISERROR(SEARCH("In Question",AY180)))</formula>
    </cfRule>
    <cfRule type="containsText" dxfId="971" priority="1490" operator="containsText" text="Continued">
      <formula>NOT(ISERROR(SEARCH("Continued",AY180)))</formula>
    </cfRule>
  </conditionalFormatting>
  <conditionalFormatting sqref="AW180:AX180">
    <cfRule type="containsText" dxfId="970" priority="1485" operator="containsText" text="Discontinued">
      <formula>NOT(ISERROR(SEARCH("Discontinued",AW180)))</formula>
    </cfRule>
    <cfRule type="containsText" dxfId="969" priority="1486" operator="containsText" text="In Question">
      <formula>NOT(ISERROR(SEARCH("In Question",AW180)))</formula>
    </cfRule>
    <cfRule type="containsText" dxfId="968" priority="1487" operator="containsText" text="Continued">
      <formula>NOT(ISERROR(SEARCH("Continued",AW180)))</formula>
    </cfRule>
  </conditionalFormatting>
  <conditionalFormatting sqref="AO180:AV180">
    <cfRule type="containsText" dxfId="967" priority="1482" operator="containsText" text="Discontinued">
      <formula>NOT(ISERROR(SEARCH("Discontinued",AO180)))</formula>
    </cfRule>
    <cfRule type="containsText" dxfId="966" priority="1483" operator="containsText" text="In Question">
      <formula>NOT(ISERROR(SEARCH("In Question",AO180)))</formula>
    </cfRule>
    <cfRule type="containsText" dxfId="965" priority="1484" operator="containsText" text="Continued">
      <formula>NOT(ISERROR(SEARCH("Continued",AO180)))</formula>
    </cfRule>
  </conditionalFormatting>
  <conditionalFormatting sqref="AA180:AC180 AM180:AN180 AK180 AI180 AG180 AE180">
    <cfRule type="containsText" dxfId="964" priority="1479" operator="containsText" text="Discontinued">
      <formula>NOT(ISERROR(SEARCH("Discontinued",AA180)))</formula>
    </cfRule>
    <cfRule type="containsText" dxfId="963" priority="1480" operator="containsText" text="In Question">
      <formula>NOT(ISERROR(SEARCH("In Question",AA180)))</formula>
    </cfRule>
    <cfRule type="containsText" dxfId="962" priority="1481" operator="containsText" text="Continued">
      <formula>NOT(ISERROR(SEARCH("Continued",AA180)))</formula>
    </cfRule>
  </conditionalFormatting>
  <conditionalFormatting sqref="AY182:BB182">
    <cfRule type="containsText" dxfId="961" priority="1476" operator="containsText" text="Discontinued">
      <formula>NOT(ISERROR(SEARCH("Discontinued",AY182)))</formula>
    </cfRule>
    <cfRule type="containsText" dxfId="960" priority="1477" operator="containsText" text="In Question">
      <formula>NOT(ISERROR(SEARCH("In Question",AY182)))</formula>
    </cfRule>
    <cfRule type="containsText" dxfId="959" priority="1478" operator="containsText" text="Continued">
      <formula>NOT(ISERROR(SEARCH("Continued",AY182)))</formula>
    </cfRule>
  </conditionalFormatting>
  <conditionalFormatting sqref="AW182:AX182">
    <cfRule type="containsText" dxfId="958" priority="1473" operator="containsText" text="Discontinued">
      <formula>NOT(ISERROR(SEARCH("Discontinued",AW182)))</formula>
    </cfRule>
    <cfRule type="containsText" dxfId="957" priority="1474" operator="containsText" text="In Question">
      <formula>NOT(ISERROR(SEARCH("In Question",AW182)))</formula>
    </cfRule>
    <cfRule type="containsText" dxfId="956" priority="1475" operator="containsText" text="Continued">
      <formula>NOT(ISERROR(SEARCH("Continued",AW182)))</formula>
    </cfRule>
  </conditionalFormatting>
  <conditionalFormatting sqref="AO182:AV182">
    <cfRule type="containsText" dxfId="955" priority="1470" operator="containsText" text="Discontinued">
      <formula>NOT(ISERROR(SEARCH("Discontinued",AO182)))</formula>
    </cfRule>
    <cfRule type="containsText" dxfId="954" priority="1471" operator="containsText" text="In Question">
      <formula>NOT(ISERROR(SEARCH("In Question",AO182)))</formula>
    </cfRule>
    <cfRule type="containsText" dxfId="953" priority="1472" operator="containsText" text="Continued">
      <formula>NOT(ISERROR(SEARCH("Continued",AO182)))</formula>
    </cfRule>
  </conditionalFormatting>
  <conditionalFormatting sqref="AA182:AC182 AM182:AN182 AK182 AI182 AG182 AE182">
    <cfRule type="containsText" dxfId="952" priority="1467" operator="containsText" text="Discontinued">
      <formula>NOT(ISERROR(SEARCH("Discontinued",AA182)))</formula>
    </cfRule>
    <cfRule type="containsText" dxfId="951" priority="1468" operator="containsText" text="In Question">
      <formula>NOT(ISERROR(SEARCH("In Question",AA182)))</formula>
    </cfRule>
    <cfRule type="containsText" dxfId="950" priority="1469" operator="containsText" text="Continued">
      <formula>NOT(ISERROR(SEARCH("Continued",AA182)))</formula>
    </cfRule>
  </conditionalFormatting>
  <conditionalFormatting sqref="AY184:BB184">
    <cfRule type="containsText" dxfId="949" priority="1464" operator="containsText" text="Discontinued">
      <formula>NOT(ISERROR(SEARCH("Discontinued",AY184)))</formula>
    </cfRule>
    <cfRule type="containsText" dxfId="948" priority="1465" operator="containsText" text="In Question">
      <formula>NOT(ISERROR(SEARCH("In Question",AY184)))</formula>
    </cfRule>
    <cfRule type="containsText" dxfId="947" priority="1466" operator="containsText" text="Continued">
      <formula>NOT(ISERROR(SEARCH("Continued",AY184)))</formula>
    </cfRule>
  </conditionalFormatting>
  <conditionalFormatting sqref="AW184:AX184">
    <cfRule type="containsText" dxfId="946" priority="1461" operator="containsText" text="Discontinued">
      <formula>NOT(ISERROR(SEARCH("Discontinued",AW184)))</formula>
    </cfRule>
    <cfRule type="containsText" dxfId="945" priority="1462" operator="containsText" text="In Question">
      <formula>NOT(ISERROR(SEARCH("In Question",AW184)))</formula>
    </cfRule>
    <cfRule type="containsText" dxfId="944" priority="1463" operator="containsText" text="Continued">
      <formula>NOT(ISERROR(SEARCH("Continued",AW184)))</formula>
    </cfRule>
  </conditionalFormatting>
  <conditionalFormatting sqref="AO184:AV184">
    <cfRule type="containsText" dxfId="943" priority="1458" operator="containsText" text="Discontinued">
      <formula>NOT(ISERROR(SEARCH("Discontinued",AO184)))</formula>
    </cfRule>
    <cfRule type="containsText" dxfId="942" priority="1459" operator="containsText" text="In Question">
      <formula>NOT(ISERROR(SEARCH("In Question",AO184)))</formula>
    </cfRule>
    <cfRule type="containsText" dxfId="941" priority="1460" operator="containsText" text="Continued">
      <formula>NOT(ISERROR(SEARCH("Continued",AO184)))</formula>
    </cfRule>
  </conditionalFormatting>
  <conditionalFormatting sqref="AA184:AC184 AM184:AN184 AK184 AI184 AG184 AE184">
    <cfRule type="containsText" dxfId="940" priority="1455" operator="containsText" text="Discontinued">
      <formula>NOT(ISERROR(SEARCH("Discontinued",AA184)))</formula>
    </cfRule>
    <cfRule type="containsText" dxfId="939" priority="1456" operator="containsText" text="In Question">
      <formula>NOT(ISERROR(SEARCH("In Question",AA184)))</formula>
    </cfRule>
    <cfRule type="containsText" dxfId="938" priority="1457" operator="containsText" text="Continued">
      <formula>NOT(ISERROR(SEARCH("Continued",AA184)))</formula>
    </cfRule>
  </conditionalFormatting>
  <conditionalFormatting sqref="AY185:BB185">
    <cfRule type="containsText" dxfId="937" priority="1452" operator="containsText" text="Discontinued">
      <formula>NOT(ISERROR(SEARCH("Discontinued",AY185)))</formula>
    </cfRule>
    <cfRule type="containsText" dxfId="936" priority="1453" operator="containsText" text="In Question">
      <formula>NOT(ISERROR(SEARCH("In Question",AY185)))</formula>
    </cfRule>
    <cfRule type="containsText" dxfId="935" priority="1454" operator="containsText" text="Continued">
      <formula>NOT(ISERROR(SEARCH("Continued",AY185)))</formula>
    </cfRule>
  </conditionalFormatting>
  <conditionalFormatting sqref="AW185:AX185">
    <cfRule type="containsText" dxfId="934" priority="1449" operator="containsText" text="Discontinued">
      <formula>NOT(ISERROR(SEARCH("Discontinued",AW185)))</formula>
    </cfRule>
    <cfRule type="containsText" dxfId="933" priority="1450" operator="containsText" text="In Question">
      <formula>NOT(ISERROR(SEARCH("In Question",AW185)))</formula>
    </cfRule>
    <cfRule type="containsText" dxfId="932" priority="1451" operator="containsText" text="Continued">
      <formula>NOT(ISERROR(SEARCH("Continued",AW185)))</formula>
    </cfRule>
  </conditionalFormatting>
  <conditionalFormatting sqref="AO185:AV185">
    <cfRule type="containsText" dxfId="931" priority="1446" operator="containsText" text="Discontinued">
      <formula>NOT(ISERROR(SEARCH("Discontinued",AO185)))</formula>
    </cfRule>
    <cfRule type="containsText" dxfId="930" priority="1447" operator="containsText" text="In Question">
      <formula>NOT(ISERROR(SEARCH("In Question",AO185)))</formula>
    </cfRule>
    <cfRule type="containsText" dxfId="929" priority="1448" operator="containsText" text="Continued">
      <formula>NOT(ISERROR(SEARCH("Continued",AO185)))</formula>
    </cfRule>
  </conditionalFormatting>
  <conditionalFormatting sqref="AA185:AC185 AM185:AN185 AK185 AI185 AG185 AE185">
    <cfRule type="containsText" dxfId="928" priority="1443" operator="containsText" text="Discontinued">
      <formula>NOT(ISERROR(SEARCH("Discontinued",AA185)))</formula>
    </cfRule>
    <cfRule type="containsText" dxfId="927" priority="1444" operator="containsText" text="In Question">
      <formula>NOT(ISERROR(SEARCH("In Question",AA185)))</formula>
    </cfRule>
    <cfRule type="containsText" dxfId="926" priority="1445" operator="containsText" text="Continued">
      <formula>NOT(ISERROR(SEARCH("Continued",AA185)))</formula>
    </cfRule>
  </conditionalFormatting>
  <conditionalFormatting sqref="AY186:BB186">
    <cfRule type="containsText" dxfId="925" priority="1440" operator="containsText" text="Discontinued">
      <formula>NOT(ISERROR(SEARCH("Discontinued",AY186)))</formula>
    </cfRule>
    <cfRule type="containsText" dxfId="924" priority="1441" operator="containsText" text="In Question">
      <formula>NOT(ISERROR(SEARCH("In Question",AY186)))</formula>
    </cfRule>
    <cfRule type="containsText" dxfId="923" priority="1442" operator="containsText" text="Continued">
      <formula>NOT(ISERROR(SEARCH("Continued",AY186)))</formula>
    </cfRule>
  </conditionalFormatting>
  <conditionalFormatting sqref="AW186:AX186">
    <cfRule type="containsText" dxfId="922" priority="1437" operator="containsText" text="Discontinued">
      <formula>NOT(ISERROR(SEARCH("Discontinued",AW186)))</formula>
    </cfRule>
    <cfRule type="containsText" dxfId="921" priority="1438" operator="containsText" text="In Question">
      <formula>NOT(ISERROR(SEARCH("In Question",AW186)))</formula>
    </cfRule>
    <cfRule type="containsText" dxfId="920" priority="1439" operator="containsText" text="Continued">
      <formula>NOT(ISERROR(SEARCH("Continued",AW186)))</formula>
    </cfRule>
  </conditionalFormatting>
  <conditionalFormatting sqref="AO186:AV186">
    <cfRule type="containsText" dxfId="919" priority="1434" operator="containsText" text="Discontinued">
      <formula>NOT(ISERROR(SEARCH("Discontinued",AO186)))</formula>
    </cfRule>
    <cfRule type="containsText" dxfId="918" priority="1435" operator="containsText" text="In Question">
      <formula>NOT(ISERROR(SEARCH("In Question",AO186)))</formula>
    </cfRule>
    <cfRule type="containsText" dxfId="917" priority="1436" operator="containsText" text="Continued">
      <formula>NOT(ISERROR(SEARCH("Continued",AO186)))</formula>
    </cfRule>
  </conditionalFormatting>
  <conditionalFormatting sqref="AA186:AC186 AM186:AN186 AK186 AI186 AG186 AE186">
    <cfRule type="containsText" dxfId="916" priority="1431" operator="containsText" text="Discontinued">
      <formula>NOT(ISERROR(SEARCH("Discontinued",AA186)))</formula>
    </cfRule>
    <cfRule type="containsText" dxfId="915" priority="1432" operator="containsText" text="In Question">
      <formula>NOT(ISERROR(SEARCH("In Question",AA186)))</formula>
    </cfRule>
    <cfRule type="containsText" dxfId="914" priority="1433" operator="containsText" text="Continued">
      <formula>NOT(ISERROR(SEARCH("Continued",AA186)))</formula>
    </cfRule>
  </conditionalFormatting>
  <conditionalFormatting sqref="AY173:BB173">
    <cfRule type="containsText" dxfId="913" priority="1428" operator="containsText" text="Discontinued">
      <formula>NOT(ISERROR(SEARCH("Discontinued",AY173)))</formula>
    </cfRule>
    <cfRule type="containsText" dxfId="912" priority="1429" operator="containsText" text="In Question">
      <formula>NOT(ISERROR(SEARCH("In Question",AY173)))</formula>
    </cfRule>
    <cfRule type="containsText" dxfId="911" priority="1430" operator="containsText" text="Continued">
      <formula>NOT(ISERROR(SEARCH("Continued",AY173)))</formula>
    </cfRule>
  </conditionalFormatting>
  <conditionalFormatting sqref="AW173:AX173">
    <cfRule type="containsText" dxfId="910" priority="1425" operator="containsText" text="Discontinued">
      <formula>NOT(ISERROR(SEARCH("Discontinued",AW173)))</formula>
    </cfRule>
    <cfRule type="containsText" dxfId="909" priority="1426" operator="containsText" text="In Question">
      <formula>NOT(ISERROR(SEARCH("In Question",AW173)))</formula>
    </cfRule>
    <cfRule type="containsText" dxfId="908" priority="1427" operator="containsText" text="Continued">
      <formula>NOT(ISERROR(SEARCH("Continued",AW173)))</formula>
    </cfRule>
  </conditionalFormatting>
  <conditionalFormatting sqref="AO173:AV173">
    <cfRule type="containsText" dxfId="907" priority="1422" operator="containsText" text="Discontinued">
      <formula>NOT(ISERROR(SEARCH("Discontinued",AO173)))</formula>
    </cfRule>
    <cfRule type="containsText" dxfId="906" priority="1423" operator="containsText" text="In Question">
      <formula>NOT(ISERROR(SEARCH("In Question",AO173)))</formula>
    </cfRule>
    <cfRule type="containsText" dxfId="905" priority="1424" operator="containsText" text="Continued">
      <formula>NOT(ISERROR(SEARCH("Continued",AO173)))</formula>
    </cfRule>
  </conditionalFormatting>
  <conditionalFormatting sqref="AA173:AC173 AM173:AN173 AK173 AI173 AG173 AE173">
    <cfRule type="containsText" dxfId="904" priority="1419" operator="containsText" text="Discontinued">
      <formula>NOT(ISERROR(SEARCH("Discontinued",AA173)))</formula>
    </cfRule>
    <cfRule type="containsText" dxfId="903" priority="1420" operator="containsText" text="In Question">
      <formula>NOT(ISERROR(SEARCH("In Question",AA173)))</formula>
    </cfRule>
    <cfRule type="containsText" dxfId="902" priority="1421" operator="containsText" text="Continued">
      <formula>NOT(ISERROR(SEARCH("Continued",AA173)))</formula>
    </cfRule>
  </conditionalFormatting>
  <conditionalFormatting sqref="AY196:BB196">
    <cfRule type="containsText" dxfId="901" priority="1416" operator="containsText" text="Discontinued">
      <formula>NOT(ISERROR(SEARCH("Discontinued",AY196)))</formula>
    </cfRule>
    <cfRule type="containsText" dxfId="900" priority="1417" operator="containsText" text="In Question">
      <formula>NOT(ISERROR(SEARCH("In Question",AY196)))</formula>
    </cfRule>
    <cfRule type="containsText" dxfId="899" priority="1418" operator="containsText" text="Continued">
      <formula>NOT(ISERROR(SEARCH("Continued",AY196)))</formula>
    </cfRule>
  </conditionalFormatting>
  <conditionalFormatting sqref="AW196:AX196">
    <cfRule type="containsText" dxfId="898" priority="1413" operator="containsText" text="Discontinued">
      <formula>NOT(ISERROR(SEARCH("Discontinued",AW196)))</formula>
    </cfRule>
    <cfRule type="containsText" dxfId="897" priority="1414" operator="containsText" text="In Question">
      <formula>NOT(ISERROR(SEARCH("In Question",AW196)))</formula>
    </cfRule>
    <cfRule type="containsText" dxfId="896" priority="1415" operator="containsText" text="Continued">
      <formula>NOT(ISERROR(SEARCH("Continued",AW196)))</formula>
    </cfRule>
  </conditionalFormatting>
  <conditionalFormatting sqref="AO196:AV196">
    <cfRule type="containsText" dxfId="895" priority="1410" operator="containsText" text="Discontinued">
      <formula>NOT(ISERROR(SEARCH("Discontinued",AO196)))</formula>
    </cfRule>
    <cfRule type="containsText" dxfId="894" priority="1411" operator="containsText" text="In Question">
      <formula>NOT(ISERROR(SEARCH("In Question",AO196)))</formula>
    </cfRule>
    <cfRule type="containsText" dxfId="893" priority="1412" operator="containsText" text="Continued">
      <formula>NOT(ISERROR(SEARCH("Continued",AO196)))</formula>
    </cfRule>
  </conditionalFormatting>
  <conditionalFormatting sqref="AA196:AC196 AM196:AN196 AK196 AI196 AG196 AE196">
    <cfRule type="containsText" dxfId="892" priority="1407" operator="containsText" text="Discontinued">
      <formula>NOT(ISERROR(SEARCH("Discontinued",AA196)))</formula>
    </cfRule>
    <cfRule type="containsText" dxfId="891" priority="1408" operator="containsText" text="In Question">
      <formula>NOT(ISERROR(SEARCH("In Question",AA196)))</formula>
    </cfRule>
    <cfRule type="containsText" dxfId="890" priority="1409" operator="containsText" text="Continued">
      <formula>NOT(ISERROR(SEARCH("Continued",AA196)))</formula>
    </cfRule>
  </conditionalFormatting>
  <conditionalFormatting sqref="AY197:BB197">
    <cfRule type="containsText" dxfId="889" priority="1404" operator="containsText" text="Discontinued">
      <formula>NOT(ISERROR(SEARCH("Discontinued",AY197)))</formula>
    </cfRule>
    <cfRule type="containsText" dxfId="888" priority="1405" operator="containsText" text="In Question">
      <formula>NOT(ISERROR(SEARCH("In Question",AY197)))</formula>
    </cfRule>
    <cfRule type="containsText" dxfId="887" priority="1406" operator="containsText" text="Continued">
      <formula>NOT(ISERROR(SEARCH("Continued",AY197)))</formula>
    </cfRule>
  </conditionalFormatting>
  <conditionalFormatting sqref="AW197:AX197">
    <cfRule type="containsText" dxfId="886" priority="1401" operator="containsText" text="Discontinued">
      <formula>NOT(ISERROR(SEARCH("Discontinued",AW197)))</formula>
    </cfRule>
    <cfRule type="containsText" dxfId="885" priority="1402" operator="containsText" text="In Question">
      <formula>NOT(ISERROR(SEARCH("In Question",AW197)))</formula>
    </cfRule>
    <cfRule type="containsText" dxfId="884" priority="1403" operator="containsText" text="Continued">
      <formula>NOT(ISERROR(SEARCH("Continued",AW197)))</formula>
    </cfRule>
  </conditionalFormatting>
  <conditionalFormatting sqref="AO197:AV197">
    <cfRule type="containsText" dxfId="883" priority="1398" operator="containsText" text="Discontinued">
      <formula>NOT(ISERROR(SEARCH("Discontinued",AO197)))</formula>
    </cfRule>
    <cfRule type="containsText" dxfId="882" priority="1399" operator="containsText" text="In Question">
      <formula>NOT(ISERROR(SEARCH("In Question",AO197)))</formula>
    </cfRule>
    <cfRule type="containsText" dxfId="881" priority="1400" operator="containsText" text="Continued">
      <formula>NOT(ISERROR(SEARCH("Continued",AO197)))</formula>
    </cfRule>
  </conditionalFormatting>
  <conditionalFormatting sqref="AA197:AC197 AM197:AN197 AK197 AI197 AG197 AE197">
    <cfRule type="containsText" dxfId="880" priority="1395" operator="containsText" text="Discontinued">
      <formula>NOT(ISERROR(SEARCH("Discontinued",AA197)))</formula>
    </cfRule>
    <cfRule type="containsText" dxfId="879" priority="1396" operator="containsText" text="In Question">
      <formula>NOT(ISERROR(SEARCH("In Question",AA197)))</formula>
    </cfRule>
    <cfRule type="containsText" dxfId="878" priority="1397" operator="containsText" text="Continued">
      <formula>NOT(ISERROR(SEARCH("Continued",AA197)))</formula>
    </cfRule>
  </conditionalFormatting>
  <conditionalFormatting sqref="AY198:BB198">
    <cfRule type="containsText" dxfId="877" priority="1392" operator="containsText" text="Discontinued">
      <formula>NOT(ISERROR(SEARCH("Discontinued",AY198)))</formula>
    </cfRule>
    <cfRule type="containsText" dxfId="876" priority="1393" operator="containsText" text="In Question">
      <formula>NOT(ISERROR(SEARCH("In Question",AY198)))</formula>
    </cfRule>
    <cfRule type="containsText" dxfId="875" priority="1394" operator="containsText" text="Continued">
      <formula>NOT(ISERROR(SEARCH("Continued",AY198)))</formula>
    </cfRule>
  </conditionalFormatting>
  <conditionalFormatting sqref="AW198:AX198">
    <cfRule type="containsText" dxfId="874" priority="1389" operator="containsText" text="Discontinued">
      <formula>NOT(ISERROR(SEARCH("Discontinued",AW198)))</formula>
    </cfRule>
    <cfRule type="containsText" dxfId="873" priority="1390" operator="containsText" text="In Question">
      <formula>NOT(ISERROR(SEARCH("In Question",AW198)))</formula>
    </cfRule>
    <cfRule type="containsText" dxfId="872" priority="1391" operator="containsText" text="Continued">
      <formula>NOT(ISERROR(SEARCH("Continued",AW198)))</formula>
    </cfRule>
  </conditionalFormatting>
  <conditionalFormatting sqref="AO198:AV198">
    <cfRule type="containsText" dxfId="871" priority="1386" operator="containsText" text="Discontinued">
      <formula>NOT(ISERROR(SEARCH("Discontinued",AO198)))</formula>
    </cfRule>
    <cfRule type="containsText" dxfId="870" priority="1387" operator="containsText" text="In Question">
      <formula>NOT(ISERROR(SEARCH("In Question",AO198)))</formula>
    </cfRule>
    <cfRule type="containsText" dxfId="869" priority="1388" operator="containsText" text="Continued">
      <formula>NOT(ISERROR(SEARCH("Continued",AO198)))</formula>
    </cfRule>
  </conditionalFormatting>
  <conditionalFormatting sqref="AA198:AC198 AM198:AN198 AK198 AI198 AG198 AE198">
    <cfRule type="containsText" dxfId="868" priority="1383" operator="containsText" text="Discontinued">
      <formula>NOT(ISERROR(SEARCH("Discontinued",AA198)))</formula>
    </cfRule>
    <cfRule type="containsText" dxfId="867" priority="1384" operator="containsText" text="In Question">
      <formula>NOT(ISERROR(SEARCH("In Question",AA198)))</formula>
    </cfRule>
    <cfRule type="containsText" dxfId="866" priority="1385" operator="containsText" text="Continued">
      <formula>NOT(ISERROR(SEARCH("Continued",AA198)))</formula>
    </cfRule>
  </conditionalFormatting>
  <conditionalFormatting sqref="AY201:BB201">
    <cfRule type="containsText" dxfId="865" priority="1380" operator="containsText" text="Discontinued">
      <formula>NOT(ISERROR(SEARCH("Discontinued",AY201)))</formula>
    </cfRule>
    <cfRule type="containsText" dxfId="864" priority="1381" operator="containsText" text="In Question">
      <formula>NOT(ISERROR(SEARCH("In Question",AY201)))</formula>
    </cfRule>
    <cfRule type="containsText" dxfId="863" priority="1382" operator="containsText" text="Continued">
      <formula>NOT(ISERROR(SEARCH("Continued",AY201)))</formula>
    </cfRule>
  </conditionalFormatting>
  <conditionalFormatting sqref="AW201:AX201">
    <cfRule type="containsText" dxfId="862" priority="1377" operator="containsText" text="Discontinued">
      <formula>NOT(ISERROR(SEARCH("Discontinued",AW201)))</formula>
    </cfRule>
    <cfRule type="containsText" dxfId="861" priority="1378" operator="containsText" text="In Question">
      <formula>NOT(ISERROR(SEARCH("In Question",AW201)))</formula>
    </cfRule>
    <cfRule type="containsText" dxfId="860" priority="1379" operator="containsText" text="Continued">
      <formula>NOT(ISERROR(SEARCH("Continued",AW201)))</formula>
    </cfRule>
  </conditionalFormatting>
  <conditionalFormatting sqref="AO201:AV201">
    <cfRule type="containsText" dxfId="859" priority="1374" operator="containsText" text="Discontinued">
      <formula>NOT(ISERROR(SEARCH("Discontinued",AO201)))</formula>
    </cfRule>
    <cfRule type="containsText" dxfId="858" priority="1375" operator="containsText" text="In Question">
      <formula>NOT(ISERROR(SEARCH("In Question",AO201)))</formula>
    </cfRule>
    <cfRule type="containsText" dxfId="857" priority="1376" operator="containsText" text="Continued">
      <formula>NOT(ISERROR(SEARCH("Continued",AO201)))</formula>
    </cfRule>
  </conditionalFormatting>
  <conditionalFormatting sqref="AA201:AC201 AM201:AN201 AK201 AI201 AG201 AE201">
    <cfRule type="containsText" dxfId="856" priority="1371" operator="containsText" text="Discontinued">
      <formula>NOT(ISERROR(SEARCH("Discontinued",AA201)))</formula>
    </cfRule>
    <cfRule type="containsText" dxfId="855" priority="1372" operator="containsText" text="In Question">
      <formula>NOT(ISERROR(SEARCH("In Question",AA201)))</formula>
    </cfRule>
    <cfRule type="containsText" dxfId="854" priority="1373" operator="containsText" text="Continued">
      <formula>NOT(ISERROR(SEARCH("Continued",AA201)))</formula>
    </cfRule>
  </conditionalFormatting>
  <conditionalFormatting sqref="AY202:BB202">
    <cfRule type="containsText" dxfId="853" priority="1368" operator="containsText" text="Discontinued">
      <formula>NOT(ISERROR(SEARCH("Discontinued",AY202)))</formula>
    </cfRule>
    <cfRule type="containsText" dxfId="852" priority="1369" operator="containsText" text="In Question">
      <formula>NOT(ISERROR(SEARCH("In Question",AY202)))</formula>
    </cfRule>
    <cfRule type="containsText" dxfId="851" priority="1370" operator="containsText" text="Continued">
      <formula>NOT(ISERROR(SEARCH("Continued",AY202)))</formula>
    </cfRule>
  </conditionalFormatting>
  <conditionalFormatting sqref="AW202:AX202">
    <cfRule type="containsText" dxfId="850" priority="1365" operator="containsText" text="Discontinued">
      <formula>NOT(ISERROR(SEARCH("Discontinued",AW202)))</formula>
    </cfRule>
    <cfRule type="containsText" dxfId="849" priority="1366" operator="containsText" text="In Question">
      <formula>NOT(ISERROR(SEARCH("In Question",AW202)))</formula>
    </cfRule>
    <cfRule type="containsText" dxfId="848" priority="1367" operator="containsText" text="Continued">
      <formula>NOT(ISERROR(SEARCH("Continued",AW202)))</formula>
    </cfRule>
  </conditionalFormatting>
  <conditionalFormatting sqref="AO202:AV202">
    <cfRule type="containsText" dxfId="847" priority="1362" operator="containsText" text="Discontinued">
      <formula>NOT(ISERROR(SEARCH("Discontinued",AO202)))</formula>
    </cfRule>
    <cfRule type="containsText" dxfId="846" priority="1363" operator="containsText" text="In Question">
      <formula>NOT(ISERROR(SEARCH("In Question",AO202)))</formula>
    </cfRule>
    <cfRule type="containsText" dxfId="845" priority="1364" operator="containsText" text="Continued">
      <formula>NOT(ISERROR(SEARCH("Continued",AO202)))</formula>
    </cfRule>
  </conditionalFormatting>
  <conditionalFormatting sqref="AA202:AC202 AM202:AN202 AK202 AI202 AG202 AE202">
    <cfRule type="containsText" dxfId="844" priority="1359" operator="containsText" text="Discontinued">
      <formula>NOT(ISERROR(SEARCH("Discontinued",AA202)))</formula>
    </cfRule>
    <cfRule type="containsText" dxfId="843" priority="1360" operator="containsText" text="In Question">
      <formula>NOT(ISERROR(SEARCH("In Question",AA202)))</formula>
    </cfRule>
    <cfRule type="containsText" dxfId="842" priority="1361" operator="containsText" text="Continued">
      <formula>NOT(ISERROR(SEARCH("Continued",AA202)))</formula>
    </cfRule>
  </conditionalFormatting>
  <conditionalFormatting sqref="AY204:BB204">
    <cfRule type="containsText" dxfId="841" priority="1356" operator="containsText" text="Discontinued">
      <formula>NOT(ISERROR(SEARCH("Discontinued",AY204)))</formula>
    </cfRule>
    <cfRule type="containsText" dxfId="840" priority="1357" operator="containsText" text="In Question">
      <formula>NOT(ISERROR(SEARCH("In Question",AY204)))</formula>
    </cfRule>
    <cfRule type="containsText" dxfId="839" priority="1358" operator="containsText" text="Continued">
      <formula>NOT(ISERROR(SEARCH("Continued",AY204)))</formula>
    </cfRule>
  </conditionalFormatting>
  <conditionalFormatting sqref="AW204:AX204">
    <cfRule type="containsText" dxfId="838" priority="1353" operator="containsText" text="Discontinued">
      <formula>NOT(ISERROR(SEARCH("Discontinued",AW204)))</formula>
    </cfRule>
    <cfRule type="containsText" dxfId="837" priority="1354" operator="containsText" text="In Question">
      <formula>NOT(ISERROR(SEARCH("In Question",AW204)))</formula>
    </cfRule>
    <cfRule type="containsText" dxfId="836" priority="1355" operator="containsText" text="Continued">
      <formula>NOT(ISERROR(SEARCH("Continued",AW204)))</formula>
    </cfRule>
  </conditionalFormatting>
  <conditionalFormatting sqref="AO204:AV204">
    <cfRule type="containsText" dxfId="835" priority="1350" operator="containsText" text="Discontinued">
      <formula>NOT(ISERROR(SEARCH("Discontinued",AO204)))</formula>
    </cfRule>
    <cfRule type="containsText" dxfId="834" priority="1351" operator="containsText" text="In Question">
      <formula>NOT(ISERROR(SEARCH("In Question",AO204)))</formula>
    </cfRule>
    <cfRule type="containsText" dxfId="833" priority="1352" operator="containsText" text="Continued">
      <formula>NOT(ISERROR(SEARCH("Continued",AO204)))</formula>
    </cfRule>
  </conditionalFormatting>
  <conditionalFormatting sqref="AA204:AC204 AM204:AN204 AK204 AI204 AG204 AE204">
    <cfRule type="containsText" dxfId="832" priority="1347" operator="containsText" text="Discontinued">
      <formula>NOT(ISERROR(SEARCH("Discontinued",AA204)))</formula>
    </cfRule>
    <cfRule type="containsText" dxfId="831" priority="1348" operator="containsText" text="In Question">
      <formula>NOT(ISERROR(SEARCH("In Question",AA204)))</formula>
    </cfRule>
    <cfRule type="containsText" dxfId="830" priority="1349" operator="containsText" text="Continued">
      <formula>NOT(ISERROR(SEARCH("Continued",AA204)))</formula>
    </cfRule>
  </conditionalFormatting>
  <conditionalFormatting sqref="AY205:BB205">
    <cfRule type="containsText" dxfId="829" priority="1344" operator="containsText" text="Discontinued">
      <formula>NOT(ISERROR(SEARCH("Discontinued",AY205)))</formula>
    </cfRule>
    <cfRule type="containsText" dxfId="828" priority="1345" operator="containsText" text="In Question">
      <formula>NOT(ISERROR(SEARCH("In Question",AY205)))</formula>
    </cfRule>
    <cfRule type="containsText" dxfId="827" priority="1346" operator="containsText" text="Continued">
      <formula>NOT(ISERROR(SEARCH("Continued",AY205)))</formula>
    </cfRule>
  </conditionalFormatting>
  <conditionalFormatting sqref="AW205:AX205">
    <cfRule type="containsText" dxfId="826" priority="1341" operator="containsText" text="Discontinued">
      <formula>NOT(ISERROR(SEARCH("Discontinued",AW205)))</formula>
    </cfRule>
    <cfRule type="containsText" dxfId="825" priority="1342" operator="containsText" text="In Question">
      <formula>NOT(ISERROR(SEARCH("In Question",AW205)))</formula>
    </cfRule>
    <cfRule type="containsText" dxfId="824" priority="1343" operator="containsText" text="Continued">
      <formula>NOT(ISERROR(SEARCH("Continued",AW205)))</formula>
    </cfRule>
  </conditionalFormatting>
  <conditionalFormatting sqref="AO205:AV205">
    <cfRule type="containsText" dxfId="823" priority="1338" operator="containsText" text="Discontinued">
      <formula>NOT(ISERROR(SEARCH("Discontinued",AO205)))</formula>
    </cfRule>
    <cfRule type="containsText" dxfId="822" priority="1339" operator="containsText" text="In Question">
      <formula>NOT(ISERROR(SEARCH("In Question",AO205)))</formula>
    </cfRule>
    <cfRule type="containsText" dxfId="821" priority="1340" operator="containsText" text="Continued">
      <formula>NOT(ISERROR(SEARCH("Continued",AO205)))</formula>
    </cfRule>
  </conditionalFormatting>
  <conditionalFormatting sqref="AA205:AC205 AM205:AN205 AK205 AI205 AG205 AE205">
    <cfRule type="containsText" dxfId="820" priority="1335" operator="containsText" text="Discontinued">
      <formula>NOT(ISERROR(SEARCH("Discontinued",AA205)))</formula>
    </cfRule>
    <cfRule type="containsText" dxfId="819" priority="1336" operator="containsText" text="In Question">
      <formula>NOT(ISERROR(SEARCH("In Question",AA205)))</formula>
    </cfRule>
    <cfRule type="containsText" dxfId="818" priority="1337" operator="containsText" text="Continued">
      <formula>NOT(ISERROR(SEARCH("Continued",AA205)))</formula>
    </cfRule>
  </conditionalFormatting>
  <conditionalFormatting sqref="AY206:BB206">
    <cfRule type="containsText" dxfId="817" priority="1332" operator="containsText" text="Discontinued">
      <formula>NOT(ISERROR(SEARCH("Discontinued",AY206)))</formula>
    </cfRule>
    <cfRule type="containsText" dxfId="816" priority="1333" operator="containsText" text="In Question">
      <formula>NOT(ISERROR(SEARCH("In Question",AY206)))</formula>
    </cfRule>
    <cfRule type="containsText" dxfId="815" priority="1334" operator="containsText" text="Continued">
      <formula>NOT(ISERROR(SEARCH("Continued",AY206)))</formula>
    </cfRule>
  </conditionalFormatting>
  <conditionalFormatting sqref="AW206:AX206">
    <cfRule type="containsText" dxfId="814" priority="1329" operator="containsText" text="Discontinued">
      <formula>NOT(ISERROR(SEARCH("Discontinued",AW206)))</formula>
    </cfRule>
    <cfRule type="containsText" dxfId="813" priority="1330" operator="containsText" text="In Question">
      <formula>NOT(ISERROR(SEARCH("In Question",AW206)))</formula>
    </cfRule>
    <cfRule type="containsText" dxfId="812" priority="1331" operator="containsText" text="Continued">
      <formula>NOT(ISERROR(SEARCH("Continued",AW206)))</formula>
    </cfRule>
  </conditionalFormatting>
  <conditionalFormatting sqref="AO206:AV206">
    <cfRule type="containsText" dxfId="811" priority="1326" operator="containsText" text="Discontinued">
      <formula>NOT(ISERROR(SEARCH("Discontinued",AO206)))</formula>
    </cfRule>
    <cfRule type="containsText" dxfId="810" priority="1327" operator="containsText" text="In Question">
      <formula>NOT(ISERROR(SEARCH("In Question",AO206)))</formula>
    </cfRule>
    <cfRule type="containsText" dxfId="809" priority="1328" operator="containsText" text="Continued">
      <formula>NOT(ISERROR(SEARCH("Continued",AO206)))</formula>
    </cfRule>
  </conditionalFormatting>
  <conditionalFormatting sqref="AA206:AC206 AM206:AN206 AK206 AI206 AG206 AE206">
    <cfRule type="containsText" dxfId="808" priority="1323" operator="containsText" text="Discontinued">
      <formula>NOT(ISERROR(SEARCH("Discontinued",AA206)))</formula>
    </cfRule>
    <cfRule type="containsText" dxfId="807" priority="1324" operator="containsText" text="In Question">
      <formula>NOT(ISERROR(SEARCH("In Question",AA206)))</formula>
    </cfRule>
    <cfRule type="containsText" dxfId="806" priority="1325" operator="containsText" text="Continued">
      <formula>NOT(ISERROR(SEARCH("Continued",AA206)))</formula>
    </cfRule>
  </conditionalFormatting>
  <conditionalFormatting sqref="AY207:BB207">
    <cfRule type="containsText" dxfId="805" priority="1320" operator="containsText" text="Discontinued">
      <formula>NOT(ISERROR(SEARCH("Discontinued",AY207)))</formula>
    </cfRule>
    <cfRule type="containsText" dxfId="804" priority="1321" operator="containsText" text="In Question">
      <formula>NOT(ISERROR(SEARCH("In Question",AY207)))</formula>
    </cfRule>
    <cfRule type="containsText" dxfId="803" priority="1322" operator="containsText" text="Continued">
      <formula>NOT(ISERROR(SEARCH("Continued",AY207)))</formula>
    </cfRule>
  </conditionalFormatting>
  <conditionalFormatting sqref="AW207:AX207">
    <cfRule type="containsText" dxfId="802" priority="1317" operator="containsText" text="Discontinued">
      <formula>NOT(ISERROR(SEARCH("Discontinued",AW207)))</formula>
    </cfRule>
    <cfRule type="containsText" dxfId="801" priority="1318" operator="containsText" text="In Question">
      <formula>NOT(ISERROR(SEARCH("In Question",AW207)))</formula>
    </cfRule>
    <cfRule type="containsText" dxfId="800" priority="1319" operator="containsText" text="Continued">
      <formula>NOT(ISERROR(SEARCH("Continued",AW207)))</formula>
    </cfRule>
  </conditionalFormatting>
  <conditionalFormatting sqref="AO207:AV207">
    <cfRule type="containsText" dxfId="799" priority="1314" operator="containsText" text="Discontinued">
      <formula>NOT(ISERROR(SEARCH("Discontinued",AO207)))</formula>
    </cfRule>
    <cfRule type="containsText" dxfId="798" priority="1315" operator="containsText" text="In Question">
      <formula>NOT(ISERROR(SEARCH("In Question",AO207)))</formula>
    </cfRule>
    <cfRule type="containsText" dxfId="797" priority="1316" operator="containsText" text="Continued">
      <formula>NOT(ISERROR(SEARCH("Continued",AO207)))</formula>
    </cfRule>
  </conditionalFormatting>
  <conditionalFormatting sqref="AA207:AC207 AM207:AN207 AK207 AI207 AG207 AE207">
    <cfRule type="containsText" dxfId="796" priority="1311" operator="containsText" text="Discontinued">
      <formula>NOT(ISERROR(SEARCH("Discontinued",AA207)))</formula>
    </cfRule>
    <cfRule type="containsText" dxfId="795" priority="1312" operator="containsText" text="In Question">
      <formula>NOT(ISERROR(SEARCH("In Question",AA207)))</formula>
    </cfRule>
    <cfRule type="containsText" dxfId="794" priority="1313" operator="containsText" text="Continued">
      <formula>NOT(ISERROR(SEARCH("Continued",AA207)))</formula>
    </cfRule>
  </conditionalFormatting>
  <conditionalFormatting sqref="AY208:BB208">
    <cfRule type="containsText" dxfId="793" priority="1308" operator="containsText" text="Discontinued">
      <formula>NOT(ISERROR(SEARCH("Discontinued",AY208)))</formula>
    </cfRule>
    <cfRule type="containsText" dxfId="792" priority="1309" operator="containsText" text="In Question">
      <formula>NOT(ISERROR(SEARCH("In Question",AY208)))</formula>
    </cfRule>
    <cfRule type="containsText" dxfId="791" priority="1310" operator="containsText" text="Continued">
      <formula>NOT(ISERROR(SEARCH("Continued",AY208)))</formula>
    </cfRule>
  </conditionalFormatting>
  <conditionalFormatting sqref="AW208:AX208">
    <cfRule type="containsText" dxfId="790" priority="1305" operator="containsText" text="Discontinued">
      <formula>NOT(ISERROR(SEARCH("Discontinued",AW208)))</formula>
    </cfRule>
    <cfRule type="containsText" dxfId="789" priority="1306" operator="containsText" text="In Question">
      <formula>NOT(ISERROR(SEARCH("In Question",AW208)))</formula>
    </cfRule>
    <cfRule type="containsText" dxfId="788" priority="1307" operator="containsText" text="Continued">
      <formula>NOT(ISERROR(SEARCH("Continued",AW208)))</formula>
    </cfRule>
  </conditionalFormatting>
  <conditionalFormatting sqref="AO208:AV208">
    <cfRule type="containsText" dxfId="787" priority="1302" operator="containsText" text="Discontinued">
      <formula>NOT(ISERROR(SEARCH("Discontinued",AO208)))</formula>
    </cfRule>
    <cfRule type="containsText" dxfId="786" priority="1303" operator="containsText" text="In Question">
      <formula>NOT(ISERROR(SEARCH("In Question",AO208)))</formula>
    </cfRule>
    <cfRule type="containsText" dxfId="785" priority="1304" operator="containsText" text="Continued">
      <formula>NOT(ISERROR(SEARCH("Continued",AO208)))</formula>
    </cfRule>
  </conditionalFormatting>
  <conditionalFormatting sqref="AA208:AC208 AM208:AN208 AK208 AI208 AG208 AE208">
    <cfRule type="containsText" dxfId="784" priority="1299" operator="containsText" text="Discontinued">
      <formula>NOT(ISERROR(SEARCH("Discontinued",AA208)))</formula>
    </cfRule>
    <cfRule type="containsText" dxfId="783" priority="1300" operator="containsText" text="In Question">
      <formula>NOT(ISERROR(SEARCH("In Question",AA208)))</formula>
    </cfRule>
    <cfRule type="containsText" dxfId="782" priority="1301" operator="containsText" text="Continued">
      <formula>NOT(ISERROR(SEARCH("Continued",AA208)))</formula>
    </cfRule>
  </conditionalFormatting>
  <conditionalFormatting sqref="AY209:BB209">
    <cfRule type="containsText" dxfId="781" priority="1296" operator="containsText" text="Discontinued">
      <formula>NOT(ISERROR(SEARCH("Discontinued",AY209)))</formula>
    </cfRule>
    <cfRule type="containsText" dxfId="780" priority="1297" operator="containsText" text="In Question">
      <formula>NOT(ISERROR(SEARCH("In Question",AY209)))</formula>
    </cfRule>
    <cfRule type="containsText" dxfId="779" priority="1298" operator="containsText" text="Continued">
      <formula>NOT(ISERROR(SEARCH("Continued",AY209)))</formula>
    </cfRule>
  </conditionalFormatting>
  <conditionalFormatting sqref="AW209:AX209">
    <cfRule type="containsText" dxfId="778" priority="1293" operator="containsText" text="Discontinued">
      <formula>NOT(ISERROR(SEARCH("Discontinued",AW209)))</formula>
    </cfRule>
    <cfRule type="containsText" dxfId="777" priority="1294" operator="containsText" text="In Question">
      <formula>NOT(ISERROR(SEARCH("In Question",AW209)))</formula>
    </cfRule>
    <cfRule type="containsText" dxfId="776" priority="1295" operator="containsText" text="Continued">
      <formula>NOT(ISERROR(SEARCH("Continued",AW209)))</formula>
    </cfRule>
  </conditionalFormatting>
  <conditionalFormatting sqref="AO209:AV209">
    <cfRule type="containsText" dxfId="775" priority="1290" operator="containsText" text="Discontinued">
      <formula>NOT(ISERROR(SEARCH("Discontinued",AO209)))</formula>
    </cfRule>
    <cfRule type="containsText" dxfId="774" priority="1291" operator="containsText" text="In Question">
      <formula>NOT(ISERROR(SEARCH("In Question",AO209)))</formula>
    </cfRule>
    <cfRule type="containsText" dxfId="773" priority="1292" operator="containsText" text="Continued">
      <formula>NOT(ISERROR(SEARCH("Continued",AO209)))</formula>
    </cfRule>
  </conditionalFormatting>
  <conditionalFormatting sqref="AA209:AC209 AM209:AN209 AK209 AI209 AG209 AE209">
    <cfRule type="containsText" dxfId="772" priority="1287" operator="containsText" text="Discontinued">
      <formula>NOT(ISERROR(SEARCH("Discontinued",AA209)))</formula>
    </cfRule>
    <cfRule type="containsText" dxfId="771" priority="1288" operator="containsText" text="In Question">
      <formula>NOT(ISERROR(SEARCH("In Question",AA209)))</formula>
    </cfRule>
    <cfRule type="containsText" dxfId="770" priority="1289" operator="containsText" text="Continued">
      <formula>NOT(ISERROR(SEARCH("Continued",AA209)))</formula>
    </cfRule>
  </conditionalFormatting>
  <conditionalFormatting sqref="AY210:BB210">
    <cfRule type="containsText" dxfId="769" priority="1284" operator="containsText" text="Discontinued">
      <formula>NOT(ISERROR(SEARCH("Discontinued",AY210)))</formula>
    </cfRule>
    <cfRule type="containsText" dxfId="768" priority="1285" operator="containsText" text="In Question">
      <formula>NOT(ISERROR(SEARCH("In Question",AY210)))</formula>
    </cfRule>
    <cfRule type="containsText" dxfId="767" priority="1286" operator="containsText" text="Continued">
      <formula>NOT(ISERROR(SEARCH("Continued",AY210)))</formula>
    </cfRule>
  </conditionalFormatting>
  <conditionalFormatting sqref="AW210:AX210">
    <cfRule type="containsText" dxfId="766" priority="1281" operator="containsText" text="Discontinued">
      <formula>NOT(ISERROR(SEARCH("Discontinued",AW210)))</formula>
    </cfRule>
    <cfRule type="containsText" dxfId="765" priority="1282" operator="containsText" text="In Question">
      <formula>NOT(ISERROR(SEARCH("In Question",AW210)))</formula>
    </cfRule>
    <cfRule type="containsText" dxfId="764" priority="1283" operator="containsText" text="Continued">
      <formula>NOT(ISERROR(SEARCH("Continued",AW210)))</formula>
    </cfRule>
  </conditionalFormatting>
  <conditionalFormatting sqref="AO210:AV210">
    <cfRule type="containsText" dxfId="763" priority="1278" operator="containsText" text="Discontinued">
      <formula>NOT(ISERROR(SEARCH("Discontinued",AO210)))</formula>
    </cfRule>
    <cfRule type="containsText" dxfId="762" priority="1279" operator="containsText" text="In Question">
      <formula>NOT(ISERROR(SEARCH("In Question",AO210)))</formula>
    </cfRule>
    <cfRule type="containsText" dxfId="761" priority="1280" operator="containsText" text="Continued">
      <formula>NOT(ISERROR(SEARCH("Continued",AO210)))</formula>
    </cfRule>
  </conditionalFormatting>
  <conditionalFormatting sqref="AA210:AC210 AM210:AN210 AK210 AI210 AG210 AE210">
    <cfRule type="containsText" dxfId="760" priority="1275" operator="containsText" text="Discontinued">
      <formula>NOT(ISERROR(SEARCH("Discontinued",AA210)))</formula>
    </cfRule>
    <cfRule type="containsText" dxfId="759" priority="1276" operator="containsText" text="In Question">
      <formula>NOT(ISERROR(SEARCH("In Question",AA210)))</formula>
    </cfRule>
    <cfRule type="containsText" dxfId="758" priority="1277" operator="containsText" text="Continued">
      <formula>NOT(ISERROR(SEARCH("Continued",AA210)))</formula>
    </cfRule>
  </conditionalFormatting>
  <conditionalFormatting sqref="AY211:BB211">
    <cfRule type="containsText" dxfId="757" priority="1272" operator="containsText" text="Discontinued">
      <formula>NOT(ISERROR(SEARCH("Discontinued",AY211)))</formula>
    </cfRule>
    <cfRule type="containsText" dxfId="756" priority="1273" operator="containsText" text="In Question">
      <formula>NOT(ISERROR(SEARCH("In Question",AY211)))</formula>
    </cfRule>
    <cfRule type="containsText" dxfId="755" priority="1274" operator="containsText" text="Continued">
      <formula>NOT(ISERROR(SEARCH("Continued",AY211)))</formula>
    </cfRule>
  </conditionalFormatting>
  <conditionalFormatting sqref="AW211:AX211">
    <cfRule type="containsText" dxfId="754" priority="1269" operator="containsText" text="Discontinued">
      <formula>NOT(ISERROR(SEARCH("Discontinued",AW211)))</formula>
    </cfRule>
    <cfRule type="containsText" dxfId="753" priority="1270" operator="containsText" text="In Question">
      <formula>NOT(ISERROR(SEARCH("In Question",AW211)))</formula>
    </cfRule>
    <cfRule type="containsText" dxfId="752" priority="1271" operator="containsText" text="Continued">
      <formula>NOT(ISERROR(SEARCH("Continued",AW211)))</formula>
    </cfRule>
  </conditionalFormatting>
  <conditionalFormatting sqref="AO211:AV211">
    <cfRule type="containsText" dxfId="751" priority="1266" operator="containsText" text="Discontinued">
      <formula>NOT(ISERROR(SEARCH("Discontinued",AO211)))</formula>
    </cfRule>
    <cfRule type="containsText" dxfId="750" priority="1267" operator="containsText" text="In Question">
      <formula>NOT(ISERROR(SEARCH("In Question",AO211)))</formula>
    </cfRule>
    <cfRule type="containsText" dxfId="749" priority="1268" operator="containsText" text="Continued">
      <formula>NOT(ISERROR(SEARCH("Continued",AO211)))</formula>
    </cfRule>
  </conditionalFormatting>
  <conditionalFormatting sqref="AA211:AC211 AM211:AN211 AK211 AI211 AG211 AE211">
    <cfRule type="containsText" dxfId="748" priority="1263" operator="containsText" text="Discontinued">
      <formula>NOT(ISERROR(SEARCH("Discontinued",AA211)))</formula>
    </cfRule>
    <cfRule type="containsText" dxfId="747" priority="1264" operator="containsText" text="In Question">
      <formula>NOT(ISERROR(SEARCH("In Question",AA211)))</formula>
    </cfRule>
    <cfRule type="containsText" dxfId="746" priority="1265" operator="containsText" text="Continued">
      <formula>NOT(ISERROR(SEARCH("Continued",AA211)))</formula>
    </cfRule>
  </conditionalFormatting>
  <conditionalFormatting sqref="AY231:BB231">
    <cfRule type="containsText" dxfId="745" priority="1260" operator="containsText" text="Discontinued">
      <formula>NOT(ISERROR(SEARCH("Discontinued",AY231)))</formula>
    </cfRule>
    <cfRule type="containsText" dxfId="744" priority="1261" operator="containsText" text="In Question">
      <formula>NOT(ISERROR(SEARCH("In Question",AY231)))</formula>
    </cfRule>
    <cfRule type="containsText" dxfId="743" priority="1262" operator="containsText" text="Continued">
      <formula>NOT(ISERROR(SEARCH("Continued",AY231)))</formula>
    </cfRule>
  </conditionalFormatting>
  <conditionalFormatting sqref="AW231:AX231">
    <cfRule type="containsText" dxfId="742" priority="1257" operator="containsText" text="Discontinued">
      <formula>NOT(ISERROR(SEARCH("Discontinued",AW231)))</formula>
    </cfRule>
    <cfRule type="containsText" dxfId="741" priority="1258" operator="containsText" text="In Question">
      <formula>NOT(ISERROR(SEARCH("In Question",AW231)))</formula>
    </cfRule>
    <cfRule type="containsText" dxfId="740" priority="1259" operator="containsText" text="Continued">
      <formula>NOT(ISERROR(SEARCH("Continued",AW231)))</formula>
    </cfRule>
  </conditionalFormatting>
  <conditionalFormatting sqref="AO231:AV231">
    <cfRule type="containsText" dxfId="739" priority="1254" operator="containsText" text="Discontinued">
      <formula>NOT(ISERROR(SEARCH("Discontinued",AO231)))</formula>
    </cfRule>
    <cfRule type="containsText" dxfId="738" priority="1255" operator="containsText" text="In Question">
      <formula>NOT(ISERROR(SEARCH("In Question",AO231)))</formula>
    </cfRule>
    <cfRule type="containsText" dxfId="737" priority="1256" operator="containsText" text="Continued">
      <formula>NOT(ISERROR(SEARCH("Continued",AO231)))</formula>
    </cfRule>
  </conditionalFormatting>
  <conditionalFormatting sqref="AA231:AC231 AM231:AN231 AK231 AI231 AG231 AE231">
    <cfRule type="containsText" dxfId="736" priority="1251" operator="containsText" text="Discontinued">
      <formula>NOT(ISERROR(SEARCH("Discontinued",AA231)))</formula>
    </cfRule>
    <cfRule type="containsText" dxfId="735" priority="1252" operator="containsText" text="In Question">
      <formula>NOT(ISERROR(SEARCH("In Question",AA231)))</formula>
    </cfRule>
    <cfRule type="containsText" dxfId="734" priority="1253" operator="containsText" text="Continued">
      <formula>NOT(ISERROR(SEARCH("Continued",AA231)))</formula>
    </cfRule>
  </conditionalFormatting>
  <conditionalFormatting sqref="AY232:BB232">
    <cfRule type="containsText" dxfId="733" priority="1248" operator="containsText" text="Discontinued">
      <formula>NOT(ISERROR(SEARCH("Discontinued",AY232)))</formula>
    </cfRule>
    <cfRule type="containsText" dxfId="732" priority="1249" operator="containsText" text="In Question">
      <formula>NOT(ISERROR(SEARCH("In Question",AY232)))</formula>
    </cfRule>
    <cfRule type="containsText" dxfId="731" priority="1250" operator="containsText" text="Continued">
      <formula>NOT(ISERROR(SEARCH("Continued",AY232)))</formula>
    </cfRule>
  </conditionalFormatting>
  <conditionalFormatting sqref="AW232:AX232">
    <cfRule type="containsText" dxfId="730" priority="1245" operator="containsText" text="Discontinued">
      <formula>NOT(ISERROR(SEARCH("Discontinued",AW232)))</formula>
    </cfRule>
    <cfRule type="containsText" dxfId="729" priority="1246" operator="containsText" text="In Question">
      <formula>NOT(ISERROR(SEARCH("In Question",AW232)))</formula>
    </cfRule>
    <cfRule type="containsText" dxfId="728" priority="1247" operator="containsText" text="Continued">
      <formula>NOT(ISERROR(SEARCH("Continued",AW232)))</formula>
    </cfRule>
  </conditionalFormatting>
  <conditionalFormatting sqref="AO232:AV232">
    <cfRule type="containsText" dxfId="727" priority="1242" operator="containsText" text="Discontinued">
      <formula>NOT(ISERROR(SEARCH("Discontinued",AO232)))</formula>
    </cfRule>
    <cfRule type="containsText" dxfId="726" priority="1243" operator="containsText" text="In Question">
      <formula>NOT(ISERROR(SEARCH("In Question",AO232)))</formula>
    </cfRule>
    <cfRule type="containsText" dxfId="725" priority="1244" operator="containsText" text="Continued">
      <formula>NOT(ISERROR(SEARCH("Continued",AO232)))</formula>
    </cfRule>
  </conditionalFormatting>
  <conditionalFormatting sqref="AA232:AC232 AM232:AN232 AK232 AI232 AG232 AE232">
    <cfRule type="containsText" dxfId="724" priority="1239" operator="containsText" text="Discontinued">
      <formula>NOT(ISERROR(SEARCH("Discontinued",AA232)))</formula>
    </cfRule>
    <cfRule type="containsText" dxfId="723" priority="1240" operator="containsText" text="In Question">
      <formula>NOT(ISERROR(SEARCH("In Question",AA232)))</formula>
    </cfRule>
    <cfRule type="containsText" dxfId="722" priority="1241" operator="containsText" text="Continued">
      <formula>NOT(ISERROR(SEARCH("Continued",AA232)))</formula>
    </cfRule>
  </conditionalFormatting>
  <conditionalFormatting sqref="AY233:BB233">
    <cfRule type="containsText" dxfId="721" priority="1236" operator="containsText" text="Discontinued">
      <formula>NOT(ISERROR(SEARCH("Discontinued",AY233)))</formula>
    </cfRule>
    <cfRule type="containsText" dxfId="720" priority="1237" operator="containsText" text="In Question">
      <formula>NOT(ISERROR(SEARCH("In Question",AY233)))</formula>
    </cfRule>
    <cfRule type="containsText" dxfId="719" priority="1238" operator="containsText" text="Continued">
      <formula>NOT(ISERROR(SEARCH("Continued",AY233)))</formula>
    </cfRule>
  </conditionalFormatting>
  <conditionalFormatting sqref="AW233:AX233">
    <cfRule type="containsText" dxfId="718" priority="1233" operator="containsText" text="Discontinued">
      <formula>NOT(ISERROR(SEARCH("Discontinued",AW233)))</formula>
    </cfRule>
    <cfRule type="containsText" dxfId="717" priority="1234" operator="containsText" text="In Question">
      <formula>NOT(ISERROR(SEARCH("In Question",AW233)))</formula>
    </cfRule>
    <cfRule type="containsText" dxfId="716" priority="1235" operator="containsText" text="Continued">
      <formula>NOT(ISERROR(SEARCH("Continued",AW233)))</formula>
    </cfRule>
  </conditionalFormatting>
  <conditionalFormatting sqref="AO233:AV233">
    <cfRule type="containsText" dxfId="715" priority="1230" operator="containsText" text="Discontinued">
      <formula>NOT(ISERROR(SEARCH("Discontinued",AO233)))</formula>
    </cfRule>
    <cfRule type="containsText" dxfId="714" priority="1231" operator="containsText" text="In Question">
      <formula>NOT(ISERROR(SEARCH("In Question",AO233)))</formula>
    </cfRule>
    <cfRule type="containsText" dxfId="713" priority="1232" operator="containsText" text="Continued">
      <formula>NOT(ISERROR(SEARCH("Continued",AO233)))</formula>
    </cfRule>
  </conditionalFormatting>
  <conditionalFormatting sqref="AA233:AC233 AM233:AN233 AK233 AI233 AG233 AE233">
    <cfRule type="containsText" dxfId="712" priority="1227" operator="containsText" text="Discontinued">
      <formula>NOT(ISERROR(SEARCH("Discontinued",AA233)))</formula>
    </cfRule>
    <cfRule type="containsText" dxfId="711" priority="1228" operator="containsText" text="In Question">
      <formula>NOT(ISERROR(SEARCH("In Question",AA233)))</formula>
    </cfRule>
    <cfRule type="containsText" dxfId="710" priority="1229" operator="containsText" text="Continued">
      <formula>NOT(ISERROR(SEARCH("Continued",AA233)))</formula>
    </cfRule>
  </conditionalFormatting>
  <conditionalFormatting sqref="AY234:BB234">
    <cfRule type="containsText" dxfId="709" priority="1224" operator="containsText" text="Discontinued">
      <formula>NOT(ISERROR(SEARCH("Discontinued",AY234)))</formula>
    </cfRule>
    <cfRule type="containsText" dxfId="708" priority="1225" operator="containsText" text="In Question">
      <formula>NOT(ISERROR(SEARCH("In Question",AY234)))</formula>
    </cfRule>
    <cfRule type="containsText" dxfId="707" priority="1226" operator="containsText" text="Continued">
      <formula>NOT(ISERROR(SEARCH("Continued",AY234)))</formula>
    </cfRule>
  </conditionalFormatting>
  <conditionalFormatting sqref="AW234:AX234">
    <cfRule type="containsText" dxfId="706" priority="1221" operator="containsText" text="Discontinued">
      <formula>NOT(ISERROR(SEARCH("Discontinued",AW234)))</formula>
    </cfRule>
    <cfRule type="containsText" dxfId="705" priority="1222" operator="containsText" text="In Question">
      <formula>NOT(ISERROR(SEARCH("In Question",AW234)))</formula>
    </cfRule>
    <cfRule type="containsText" dxfId="704" priority="1223" operator="containsText" text="Continued">
      <formula>NOT(ISERROR(SEARCH("Continued",AW234)))</formula>
    </cfRule>
  </conditionalFormatting>
  <conditionalFormatting sqref="AO234:AV234">
    <cfRule type="containsText" dxfId="703" priority="1218" operator="containsText" text="Discontinued">
      <formula>NOT(ISERROR(SEARCH("Discontinued",AO234)))</formula>
    </cfRule>
    <cfRule type="containsText" dxfId="702" priority="1219" operator="containsText" text="In Question">
      <formula>NOT(ISERROR(SEARCH("In Question",AO234)))</formula>
    </cfRule>
    <cfRule type="containsText" dxfId="701" priority="1220" operator="containsText" text="Continued">
      <formula>NOT(ISERROR(SEARCH("Continued",AO234)))</formula>
    </cfRule>
  </conditionalFormatting>
  <conditionalFormatting sqref="AA234:AC234 AM234:AN234 AK234 AI234 AG234 AE234">
    <cfRule type="containsText" dxfId="700" priority="1215" operator="containsText" text="Discontinued">
      <formula>NOT(ISERROR(SEARCH("Discontinued",AA234)))</formula>
    </cfRule>
    <cfRule type="containsText" dxfId="699" priority="1216" operator="containsText" text="In Question">
      <formula>NOT(ISERROR(SEARCH("In Question",AA234)))</formula>
    </cfRule>
    <cfRule type="containsText" dxfId="698" priority="1217" operator="containsText" text="Continued">
      <formula>NOT(ISERROR(SEARCH("Continued",AA234)))</formula>
    </cfRule>
  </conditionalFormatting>
  <conditionalFormatting sqref="AY235:BB235">
    <cfRule type="containsText" dxfId="697" priority="1212" operator="containsText" text="Discontinued">
      <formula>NOT(ISERROR(SEARCH("Discontinued",AY235)))</formula>
    </cfRule>
    <cfRule type="containsText" dxfId="696" priority="1213" operator="containsText" text="In Question">
      <formula>NOT(ISERROR(SEARCH("In Question",AY235)))</formula>
    </cfRule>
    <cfRule type="containsText" dxfId="695" priority="1214" operator="containsText" text="Continued">
      <formula>NOT(ISERROR(SEARCH("Continued",AY235)))</formula>
    </cfRule>
  </conditionalFormatting>
  <conditionalFormatting sqref="AW235:AX235">
    <cfRule type="containsText" dxfId="694" priority="1209" operator="containsText" text="Discontinued">
      <formula>NOT(ISERROR(SEARCH("Discontinued",AW235)))</formula>
    </cfRule>
    <cfRule type="containsText" dxfId="693" priority="1210" operator="containsText" text="In Question">
      <formula>NOT(ISERROR(SEARCH("In Question",AW235)))</formula>
    </cfRule>
    <cfRule type="containsText" dxfId="692" priority="1211" operator="containsText" text="Continued">
      <formula>NOT(ISERROR(SEARCH("Continued",AW235)))</formula>
    </cfRule>
  </conditionalFormatting>
  <conditionalFormatting sqref="AO235:AV235">
    <cfRule type="containsText" dxfId="691" priority="1206" operator="containsText" text="Discontinued">
      <formula>NOT(ISERROR(SEARCH("Discontinued",AO235)))</formula>
    </cfRule>
    <cfRule type="containsText" dxfId="690" priority="1207" operator="containsText" text="In Question">
      <formula>NOT(ISERROR(SEARCH("In Question",AO235)))</formula>
    </cfRule>
    <cfRule type="containsText" dxfId="689" priority="1208" operator="containsText" text="Continued">
      <formula>NOT(ISERROR(SEARCH("Continued",AO235)))</formula>
    </cfRule>
  </conditionalFormatting>
  <conditionalFormatting sqref="AA235:AC235 AM235:AN235 AK235 AI235 AG235 AE235">
    <cfRule type="containsText" dxfId="688" priority="1203" operator="containsText" text="Discontinued">
      <formula>NOT(ISERROR(SEARCH("Discontinued",AA235)))</formula>
    </cfRule>
    <cfRule type="containsText" dxfId="687" priority="1204" operator="containsText" text="In Question">
      <formula>NOT(ISERROR(SEARCH("In Question",AA235)))</formula>
    </cfRule>
    <cfRule type="containsText" dxfId="686" priority="1205" operator="containsText" text="Continued">
      <formula>NOT(ISERROR(SEARCH("Continued",AA235)))</formula>
    </cfRule>
  </conditionalFormatting>
  <conditionalFormatting sqref="AY236:BB236">
    <cfRule type="containsText" dxfId="685" priority="1200" operator="containsText" text="Discontinued">
      <formula>NOT(ISERROR(SEARCH("Discontinued",AY236)))</formula>
    </cfRule>
    <cfRule type="containsText" dxfId="684" priority="1201" operator="containsText" text="In Question">
      <formula>NOT(ISERROR(SEARCH("In Question",AY236)))</formula>
    </cfRule>
    <cfRule type="containsText" dxfId="683" priority="1202" operator="containsText" text="Continued">
      <formula>NOT(ISERROR(SEARCH("Continued",AY236)))</formula>
    </cfRule>
  </conditionalFormatting>
  <conditionalFormatting sqref="AW236:AX236">
    <cfRule type="containsText" dxfId="682" priority="1197" operator="containsText" text="Discontinued">
      <formula>NOT(ISERROR(SEARCH("Discontinued",AW236)))</formula>
    </cfRule>
    <cfRule type="containsText" dxfId="681" priority="1198" operator="containsText" text="In Question">
      <formula>NOT(ISERROR(SEARCH("In Question",AW236)))</formula>
    </cfRule>
    <cfRule type="containsText" dxfId="680" priority="1199" operator="containsText" text="Continued">
      <formula>NOT(ISERROR(SEARCH("Continued",AW236)))</formula>
    </cfRule>
  </conditionalFormatting>
  <conditionalFormatting sqref="AO236:AV236">
    <cfRule type="containsText" dxfId="679" priority="1194" operator="containsText" text="Discontinued">
      <formula>NOT(ISERROR(SEARCH("Discontinued",AO236)))</formula>
    </cfRule>
    <cfRule type="containsText" dxfId="678" priority="1195" operator="containsText" text="In Question">
      <formula>NOT(ISERROR(SEARCH("In Question",AO236)))</formula>
    </cfRule>
    <cfRule type="containsText" dxfId="677" priority="1196" operator="containsText" text="Continued">
      <formula>NOT(ISERROR(SEARCH("Continued",AO236)))</formula>
    </cfRule>
  </conditionalFormatting>
  <conditionalFormatting sqref="AA236:AC236 AM236:AN236 AK236 AI236 AG236 AE236">
    <cfRule type="containsText" dxfId="676" priority="1191" operator="containsText" text="Discontinued">
      <formula>NOT(ISERROR(SEARCH("Discontinued",AA236)))</formula>
    </cfRule>
    <cfRule type="containsText" dxfId="675" priority="1192" operator="containsText" text="In Question">
      <formula>NOT(ISERROR(SEARCH("In Question",AA236)))</formula>
    </cfRule>
    <cfRule type="containsText" dxfId="674" priority="1193" operator="containsText" text="Continued">
      <formula>NOT(ISERROR(SEARCH("Continued",AA236)))</formula>
    </cfRule>
  </conditionalFormatting>
  <conditionalFormatting sqref="AY237:BB237">
    <cfRule type="containsText" dxfId="673" priority="1188" operator="containsText" text="Discontinued">
      <formula>NOT(ISERROR(SEARCH("Discontinued",AY237)))</formula>
    </cfRule>
    <cfRule type="containsText" dxfId="672" priority="1189" operator="containsText" text="In Question">
      <formula>NOT(ISERROR(SEARCH("In Question",AY237)))</formula>
    </cfRule>
    <cfRule type="containsText" dxfId="671" priority="1190" operator="containsText" text="Continued">
      <formula>NOT(ISERROR(SEARCH("Continued",AY237)))</formula>
    </cfRule>
  </conditionalFormatting>
  <conditionalFormatting sqref="AW237:AX237">
    <cfRule type="containsText" dxfId="670" priority="1185" operator="containsText" text="Discontinued">
      <formula>NOT(ISERROR(SEARCH("Discontinued",AW237)))</formula>
    </cfRule>
    <cfRule type="containsText" dxfId="669" priority="1186" operator="containsText" text="In Question">
      <formula>NOT(ISERROR(SEARCH("In Question",AW237)))</formula>
    </cfRule>
    <cfRule type="containsText" dxfId="668" priority="1187" operator="containsText" text="Continued">
      <formula>NOT(ISERROR(SEARCH("Continued",AW237)))</formula>
    </cfRule>
  </conditionalFormatting>
  <conditionalFormatting sqref="AO237:AV237">
    <cfRule type="containsText" dxfId="667" priority="1182" operator="containsText" text="Discontinued">
      <formula>NOT(ISERROR(SEARCH("Discontinued",AO237)))</formula>
    </cfRule>
    <cfRule type="containsText" dxfId="666" priority="1183" operator="containsText" text="In Question">
      <formula>NOT(ISERROR(SEARCH("In Question",AO237)))</formula>
    </cfRule>
    <cfRule type="containsText" dxfId="665" priority="1184" operator="containsText" text="Continued">
      <formula>NOT(ISERROR(SEARCH("Continued",AO237)))</formula>
    </cfRule>
  </conditionalFormatting>
  <conditionalFormatting sqref="AA237:AC237 AM237:AN237 AK237 AI237 AG237 AE237">
    <cfRule type="containsText" dxfId="664" priority="1179" operator="containsText" text="Discontinued">
      <formula>NOT(ISERROR(SEARCH("Discontinued",AA237)))</formula>
    </cfRule>
    <cfRule type="containsText" dxfId="663" priority="1180" operator="containsText" text="In Question">
      <formula>NOT(ISERROR(SEARCH("In Question",AA237)))</formula>
    </cfRule>
    <cfRule type="containsText" dxfId="662" priority="1181" operator="containsText" text="Continued">
      <formula>NOT(ISERROR(SEARCH("Continued",AA237)))</formula>
    </cfRule>
  </conditionalFormatting>
  <conditionalFormatting sqref="AY238:BB238">
    <cfRule type="containsText" dxfId="661" priority="1176" operator="containsText" text="Discontinued">
      <formula>NOT(ISERROR(SEARCH("Discontinued",AY238)))</formula>
    </cfRule>
    <cfRule type="containsText" dxfId="660" priority="1177" operator="containsText" text="In Question">
      <formula>NOT(ISERROR(SEARCH("In Question",AY238)))</formula>
    </cfRule>
    <cfRule type="containsText" dxfId="659" priority="1178" operator="containsText" text="Continued">
      <formula>NOT(ISERROR(SEARCH("Continued",AY238)))</formula>
    </cfRule>
  </conditionalFormatting>
  <conditionalFormatting sqref="AW238:AX238">
    <cfRule type="containsText" dxfId="658" priority="1173" operator="containsText" text="Discontinued">
      <formula>NOT(ISERROR(SEARCH("Discontinued",AW238)))</formula>
    </cfRule>
    <cfRule type="containsText" dxfId="657" priority="1174" operator="containsText" text="In Question">
      <formula>NOT(ISERROR(SEARCH("In Question",AW238)))</formula>
    </cfRule>
    <cfRule type="containsText" dxfId="656" priority="1175" operator="containsText" text="Continued">
      <formula>NOT(ISERROR(SEARCH("Continued",AW238)))</formula>
    </cfRule>
  </conditionalFormatting>
  <conditionalFormatting sqref="AO238:AV238">
    <cfRule type="containsText" dxfId="655" priority="1170" operator="containsText" text="Discontinued">
      <formula>NOT(ISERROR(SEARCH("Discontinued",AO238)))</formula>
    </cfRule>
    <cfRule type="containsText" dxfId="654" priority="1171" operator="containsText" text="In Question">
      <formula>NOT(ISERROR(SEARCH("In Question",AO238)))</formula>
    </cfRule>
    <cfRule type="containsText" dxfId="653" priority="1172" operator="containsText" text="Continued">
      <formula>NOT(ISERROR(SEARCH("Continued",AO238)))</formula>
    </cfRule>
  </conditionalFormatting>
  <conditionalFormatting sqref="AA238:AC238 AM238:AN238 AK238 AI238 AG238 AE238">
    <cfRule type="containsText" dxfId="652" priority="1167" operator="containsText" text="Discontinued">
      <formula>NOT(ISERROR(SEARCH("Discontinued",AA238)))</formula>
    </cfRule>
    <cfRule type="containsText" dxfId="651" priority="1168" operator="containsText" text="In Question">
      <formula>NOT(ISERROR(SEARCH("In Question",AA238)))</formula>
    </cfRule>
    <cfRule type="containsText" dxfId="650" priority="1169" operator="containsText" text="Continued">
      <formula>NOT(ISERROR(SEARCH("Continued",AA238)))</formula>
    </cfRule>
  </conditionalFormatting>
  <conditionalFormatting sqref="AY239:BB239">
    <cfRule type="containsText" dxfId="649" priority="1164" operator="containsText" text="Discontinued">
      <formula>NOT(ISERROR(SEARCH("Discontinued",AY239)))</formula>
    </cfRule>
    <cfRule type="containsText" dxfId="648" priority="1165" operator="containsText" text="In Question">
      <formula>NOT(ISERROR(SEARCH("In Question",AY239)))</formula>
    </cfRule>
    <cfRule type="containsText" dxfId="647" priority="1166" operator="containsText" text="Continued">
      <formula>NOT(ISERROR(SEARCH("Continued",AY239)))</formula>
    </cfRule>
  </conditionalFormatting>
  <conditionalFormatting sqref="AW239:AX239">
    <cfRule type="containsText" dxfId="646" priority="1161" operator="containsText" text="Discontinued">
      <formula>NOT(ISERROR(SEARCH("Discontinued",AW239)))</formula>
    </cfRule>
    <cfRule type="containsText" dxfId="645" priority="1162" operator="containsText" text="In Question">
      <formula>NOT(ISERROR(SEARCH("In Question",AW239)))</formula>
    </cfRule>
    <cfRule type="containsText" dxfId="644" priority="1163" operator="containsText" text="Continued">
      <formula>NOT(ISERROR(SEARCH("Continued",AW239)))</formula>
    </cfRule>
  </conditionalFormatting>
  <conditionalFormatting sqref="AO239:AV239">
    <cfRule type="containsText" dxfId="643" priority="1158" operator="containsText" text="Discontinued">
      <formula>NOT(ISERROR(SEARCH("Discontinued",AO239)))</formula>
    </cfRule>
    <cfRule type="containsText" dxfId="642" priority="1159" operator="containsText" text="In Question">
      <formula>NOT(ISERROR(SEARCH("In Question",AO239)))</formula>
    </cfRule>
    <cfRule type="containsText" dxfId="641" priority="1160" operator="containsText" text="Continued">
      <formula>NOT(ISERROR(SEARCH("Continued",AO239)))</formula>
    </cfRule>
  </conditionalFormatting>
  <conditionalFormatting sqref="AA239:AC239 AM239:AN239 AK239 AI239 AG239 AE239">
    <cfRule type="containsText" dxfId="640" priority="1155" operator="containsText" text="Discontinued">
      <formula>NOT(ISERROR(SEARCH("Discontinued",AA239)))</formula>
    </cfRule>
    <cfRule type="containsText" dxfId="639" priority="1156" operator="containsText" text="In Question">
      <formula>NOT(ISERROR(SEARCH("In Question",AA239)))</formula>
    </cfRule>
    <cfRule type="containsText" dxfId="638" priority="1157" operator="containsText" text="Continued">
      <formula>NOT(ISERROR(SEARCH("Continued",AA239)))</formula>
    </cfRule>
  </conditionalFormatting>
  <conditionalFormatting sqref="AY240:BB240">
    <cfRule type="containsText" dxfId="637" priority="1152" operator="containsText" text="Discontinued">
      <formula>NOT(ISERROR(SEARCH("Discontinued",AY240)))</formula>
    </cfRule>
    <cfRule type="containsText" dxfId="636" priority="1153" operator="containsText" text="In Question">
      <formula>NOT(ISERROR(SEARCH("In Question",AY240)))</formula>
    </cfRule>
    <cfRule type="containsText" dxfId="635" priority="1154" operator="containsText" text="Continued">
      <formula>NOT(ISERROR(SEARCH("Continued",AY240)))</formula>
    </cfRule>
  </conditionalFormatting>
  <conditionalFormatting sqref="AW240:AX240">
    <cfRule type="containsText" dxfId="634" priority="1149" operator="containsText" text="Discontinued">
      <formula>NOT(ISERROR(SEARCH("Discontinued",AW240)))</formula>
    </cfRule>
    <cfRule type="containsText" dxfId="633" priority="1150" operator="containsText" text="In Question">
      <formula>NOT(ISERROR(SEARCH("In Question",AW240)))</formula>
    </cfRule>
    <cfRule type="containsText" dxfId="632" priority="1151" operator="containsText" text="Continued">
      <formula>NOT(ISERROR(SEARCH("Continued",AW240)))</formula>
    </cfRule>
  </conditionalFormatting>
  <conditionalFormatting sqref="AO240:AV240">
    <cfRule type="containsText" dxfId="631" priority="1146" operator="containsText" text="Discontinued">
      <formula>NOT(ISERROR(SEARCH("Discontinued",AO240)))</formula>
    </cfRule>
    <cfRule type="containsText" dxfId="630" priority="1147" operator="containsText" text="In Question">
      <formula>NOT(ISERROR(SEARCH("In Question",AO240)))</formula>
    </cfRule>
    <cfRule type="containsText" dxfId="629" priority="1148" operator="containsText" text="Continued">
      <formula>NOT(ISERROR(SEARCH("Continued",AO240)))</formula>
    </cfRule>
  </conditionalFormatting>
  <conditionalFormatting sqref="AA240:AC240 AM240:AN240 AK240 AI240 AG240 AE240">
    <cfRule type="containsText" dxfId="628" priority="1143" operator="containsText" text="Discontinued">
      <formula>NOT(ISERROR(SEARCH("Discontinued",AA240)))</formula>
    </cfRule>
    <cfRule type="containsText" dxfId="627" priority="1144" operator="containsText" text="In Question">
      <formula>NOT(ISERROR(SEARCH("In Question",AA240)))</formula>
    </cfRule>
    <cfRule type="containsText" dxfId="626" priority="1145" operator="containsText" text="Continued">
      <formula>NOT(ISERROR(SEARCH("Continued",AA240)))</formula>
    </cfRule>
  </conditionalFormatting>
  <conditionalFormatting sqref="AY241:BB241">
    <cfRule type="containsText" dxfId="625" priority="1140" operator="containsText" text="Discontinued">
      <formula>NOT(ISERROR(SEARCH("Discontinued",AY241)))</formula>
    </cfRule>
    <cfRule type="containsText" dxfId="624" priority="1141" operator="containsText" text="In Question">
      <formula>NOT(ISERROR(SEARCH("In Question",AY241)))</formula>
    </cfRule>
    <cfRule type="containsText" dxfId="623" priority="1142" operator="containsText" text="Continued">
      <formula>NOT(ISERROR(SEARCH("Continued",AY241)))</formula>
    </cfRule>
  </conditionalFormatting>
  <conditionalFormatting sqref="AW241:AX241">
    <cfRule type="containsText" dxfId="622" priority="1137" operator="containsText" text="Discontinued">
      <formula>NOT(ISERROR(SEARCH("Discontinued",AW241)))</formula>
    </cfRule>
    <cfRule type="containsText" dxfId="621" priority="1138" operator="containsText" text="In Question">
      <formula>NOT(ISERROR(SEARCH("In Question",AW241)))</formula>
    </cfRule>
    <cfRule type="containsText" dxfId="620" priority="1139" operator="containsText" text="Continued">
      <formula>NOT(ISERROR(SEARCH("Continued",AW241)))</formula>
    </cfRule>
  </conditionalFormatting>
  <conditionalFormatting sqref="AO241:AV241">
    <cfRule type="containsText" dxfId="619" priority="1134" operator="containsText" text="Discontinued">
      <formula>NOT(ISERROR(SEARCH("Discontinued",AO241)))</formula>
    </cfRule>
    <cfRule type="containsText" dxfId="618" priority="1135" operator="containsText" text="In Question">
      <formula>NOT(ISERROR(SEARCH("In Question",AO241)))</formula>
    </cfRule>
    <cfRule type="containsText" dxfId="617" priority="1136" operator="containsText" text="Continued">
      <formula>NOT(ISERROR(SEARCH("Continued",AO241)))</formula>
    </cfRule>
  </conditionalFormatting>
  <conditionalFormatting sqref="AA241:AC241 AM241:AN241 AK241 AI241 AG241 AE241">
    <cfRule type="containsText" dxfId="616" priority="1131" operator="containsText" text="Discontinued">
      <formula>NOT(ISERROR(SEARCH("Discontinued",AA241)))</formula>
    </cfRule>
    <cfRule type="containsText" dxfId="615" priority="1132" operator="containsText" text="In Question">
      <formula>NOT(ISERROR(SEARCH("In Question",AA241)))</formula>
    </cfRule>
    <cfRule type="containsText" dxfId="614" priority="1133" operator="containsText" text="Continued">
      <formula>NOT(ISERROR(SEARCH("Continued",AA241)))</formula>
    </cfRule>
  </conditionalFormatting>
  <conditionalFormatting sqref="AY242:BB242">
    <cfRule type="containsText" dxfId="613" priority="1128" operator="containsText" text="Discontinued">
      <formula>NOT(ISERROR(SEARCH("Discontinued",AY242)))</formula>
    </cfRule>
    <cfRule type="containsText" dxfId="612" priority="1129" operator="containsText" text="In Question">
      <formula>NOT(ISERROR(SEARCH("In Question",AY242)))</formula>
    </cfRule>
    <cfRule type="containsText" dxfId="611" priority="1130" operator="containsText" text="Continued">
      <formula>NOT(ISERROR(SEARCH("Continued",AY242)))</formula>
    </cfRule>
  </conditionalFormatting>
  <conditionalFormatting sqref="AW242:AX242">
    <cfRule type="containsText" dxfId="610" priority="1125" operator="containsText" text="Discontinued">
      <formula>NOT(ISERROR(SEARCH("Discontinued",AW242)))</formula>
    </cfRule>
    <cfRule type="containsText" dxfId="609" priority="1126" operator="containsText" text="In Question">
      <formula>NOT(ISERROR(SEARCH("In Question",AW242)))</formula>
    </cfRule>
    <cfRule type="containsText" dxfId="608" priority="1127" operator="containsText" text="Continued">
      <formula>NOT(ISERROR(SEARCH("Continued",AW242)))</formula>
    </cfRule>
  </conditionalFormatting>
  <conditionalFormatting sqref="AO242:AV242">
    <cfRule type="containsText" dxfId="607" priority="1122" operator="containsText" text="Discontinued">
      <formula>NOT(ISERROR(SEARCH("Discontinued",AO242)))</formula>
    </cfRule>
    <cfRule type="containsText" dxfId="606" priority="1123" operator="containsText" text="In Question">
      <formula>NOT(ISERROR(SEARCH("In Question",AO242)))</formula>
    </cfRule>
    <cfRule type="containsText" dxfId="605" priority="1124" operator="containsText" text="Continued">
      <formula>NOT(ISERROR(SEARCH("Continued",AO242)))</formula>
    </cfRule>
  </conditionalFormatting>
  <conditionalFormatting sqref="AA242:AC242 AM242:AN242 AK242 AI242 AG242 AE242">
    <cfRule type="containsText" dxfId="604" priority="1119" operator="containsText" text="Discontinued">
      <formula>NOT(ISERROR(SEARCH("Discontinued",AA242)))</formula>
    </cfRule>
    <cfRule type="containsText" dxfId="603" priority="1120" operator="containsText" text="In Question">
      <formula>NOT(ISERROR(SEARCH("In Question",AA242)))</formula>
    </cfRule>
    <cfRule type="containsText" dxfId="602" priority="1121" operator="containsText" text="Continued">
      <formula>NOT(ISERROR(SEARCH("Continued",AA242)))</formula>
    </cfRule>
  </conditionalFormatting>
  <conditionalFormatting sqref="AY243:BB243">
    <cfRule type="containsText" dxfId="601" priority="1116" operator="containsText" text="Discontinued">
      <formula>NOT(ISERROR(SEARCH("Discontinued",AY243)))</formula>
    </cfRule>
    <cfRule type="containsText" dxfId="600" priority="1117" operator="containsText" text="In Question">
      <formula>NOT(ISERROR(SEARCH("In Question",AY243)))</formula>
    </cfRule>
    <cfRule type="containsText" dxfId="599" priority="1118" operator="containsText" text="Continued">
      <formula>NOT(ISERROR(SEARCH("Continued",AY243)))</formula>
    </cfRule>
  </conditionalFormatting>
  <conditionalFormatting sqref="AW243:AX243">
    <cfRule type="containsText" dxfId="598" priority="1113" operator="containsText" text="Discontinued">
      <formula>NOT(ISERROR(SEARCH("Discontinued",AW243)))</formula>
    </cfRule>
    <cfRule type="containsText" dxfId="597" priority="1114" operator="containsText" text="In Question">
      <formula>NOT(ISERROR(SEARCH("In Question",AW243)))</formula>
    </cfRule>
    <cfRule type="containsText" dxfId="596" priority="1115" operator="containsText" text="Continued">
      <formula>NOT(ISERROR(SEARCH("Continued",AW243)))</formula>
    </cfRule>
  </conditionalFormatting>
  <conditionalFormatting sqref="AO243:AV243">
    <cfRule type="containsText" dxfId="595" priority="1110" operator="containsText" text="Discontinued">
      <formula>NOT(ISERROR(SEARCH("Discontinued",AO243)))</formula>
    </cfRule>
    <cfRule type="containsText" dxfId="594" priority="1111" operator="containsText" text="In Question">
      <formula>NOT(ISERROR(SEARCH("In Question",AO243)))</formula>
    </cfRule>
    <cfRule type="containsText" dxfId="593" priority="1112" operator="containsText" text="Continued">
      <formula>NOT(ISERROR(SEARCH("Continued",AO243)))</formula>
    </cfRule>
  </conditionalFormatting>
  <conditionalFormatting sqref="AA243:AC243 AM243:AN243 AK243 AI243 AG243 AE243">
    <cfRule type="containsText" dxfId="592" priority="1107" operator="containsText" text="Discontinued">
      <formula>NOT(ISERROR(SEARCH("Discontinued",AA243)))</formula>
    </cfRule>
    <cfRule type="containsText" dxfId="591" priority="1108" operator="containsText" text="In Question">
      <formula>NOT(ISERROR(SEARCH("In Question",AA243)))</formula>
    </cfRule>
    <cfRule type="containsText" dxfId="590" priority="1109" operator="containsText" text="Continued">
      <formula>NOT(ISERROR(SEARCH("Continued",AA243)))</formula>
    </cfRule>
  </conditionalFormatting>
  <conditionalFormatting sqref="AY244:BB244">
    <cfRule type="containsText" dxfId="589" priority="1104" operator="containsText" text="Discontinued">
      <formula>NOT(ISERROR(SEARCH("Discontinued",AY244)))</formula>
    </cfRule>
    <cfRule type="containsText" dxfId="588" priority="1105" operator="containsText" text="In Question">
      <formula>NOT(ISERROR(SEARCH("In Question",AY244)))</formula>
    </cfRule>
    <cfRule type="containsText" dxfId="587" priority="1106" operator="containsText" text="Continued">
      <formula>NOT(ISERROR(SEARCH("Continued",AY244)))</formula>
    </cfRule>
  </conditionalFormatting>
  <conditionalFormatting sqref="AW244:AX244">
    <cfRule type="containsText" dxfId="586" priority="1101" operator="containsText" text="Discontinued">
      <formula>NOT(ISERROR(SEARCH("Discontinued",AW244)))</formula>
    </cfRule>
    <cfRule type="containsText" dxfId="585" priority="1102" operator="containsText" text="In Question">
      <formula>NOT(ISERROR(SEARCH("In Question",AW244)))</formula>
    </cfRule>
    <cfRule type="containsText" dxfId="584" priority="1103" operator="containsText" text="Continued">
      <formula>NOT(ISERROR(SEARCH("Continued",AW244)))</formula>
    </cfRule>
  </conditionalFormatting>
  <conditionalFormatting sqref="AO244:AV244">
    <cfRule type="containsText" dxfId="583" priority="1098" operator="containsText" text="Discontinued">
      <formula>NOT(ISERROR(SEARCH("Discontinued",AO244)))</formula>
    </cfRule>
    <cfRule type="containsText" dxfId="582" priority="1099" operator="containsText" text="In Question">
      <formula>NOT(ISERROR(SEARCH("In Question",AO244)))</formula>
    </cfRule>
    <cfRule type="containsText" dxfId="581" priority="1100" operator="containsText" text="Continued">
      <formula>NOT(ISERROR(SEARCH("Continued",AO244)))</formula>
    </cfRule>
  </conditionalFormatting>
  <conditionalFormatting sqref="AA244:AC244 AM244:AN244 AK244 AI244 AG244 AE244">
    <cfRule type="containsText" dxfId="580" priority="1095" operator="containsText" text="Discontinued">
      <formula>NOT(ISERROR(SEARCH("Discontinued",AA244)))</formula>
    </cfRule>
    <cfRule type="containsText" dxfId="579" priority="1096" operator="containsText" text="In Question">
      <formula>NOT(ISERROR(SEARCH("In Question",AA244)))</formula>
    </cfRule>
    <cfRule type="containsText" dxfId="578" priority="1097" operator="containsText" text="Continued">
      <formula>NOT(ISERROR(SEARCH("Continued",AA244)))</formula>
    </cfRule>
  </conditionalFormatting>
  <conditionalFormatting sqref="AY245:BB245">
    <cfRule type="containsText" dxfId="577" priority="1092" operator="containsText" text="Discontinued">
      <formula>NOT(ISERROR(SEARCH("Discontinued",AY245)))</formula>
    </cfRule>
    <cfRule type="containsText" dxfId="576" priority="1093" operator="containsText" text="In Question">
      <formula>NOT(ISERROR(SEARCH("In Question",AY245)))</formula>
    </cfRule>
    <cfRule type="containsText" dxfId="575" priority="1094" operator="containsText" text="Continued">
      <formula>NOT(ISERROR(SEARCH("Continued",AY245)))</formula>
    </cfRule>
  </conditionalFormatting>
  <conditionalFormatting sqref="AW245:AX245">
    <cfRule type="containsText" dxfId="574" priority="1089" operator="containsText" text="Discontinued">
      <formula>NOT(ISERROR(SEARCH("Discontinued",AW245)))</formula>
    </cfRule>
    <cfRule type="containsText" dxfId="573" priority="1090" operator="containsText" text="In Question">
      <formula>NOT(ISERROR(SEARCH("In Question",AW245)))</formula>
    </cfRule>
    <cfRule type="containsText" dxfId="572" priority="1091" operator="containsText" text="Continued">
      <formula>NOT(ISERROR(SEARCH("Continued",AW245)))</formula>
    </cfRule>
  </conditionalFormatting>
  <conditionalFormatting sqref="AO245:AV245">
    <cfRule type="containsText" dxfId="571" priority="1086" operator="containsText" text="Discontinued">
      <formula>NOT(ISERROR(SEARCH("Discontinued",AO245)))</formula>
    </cfRule>
    <cfRule type="containsText" dxfId="570" priority="1087" operator="containsText" text="In Question">
      <formula>NOT(ISERROR(SEARCH("In Question",AO245)))</formula>
    </cfRule>
    <cfRule type="containsText" dxfId="569" priority="1088" operator="containsText" text="Continued">
      <formula>NOT(ISERROR(SEARCH("Continued",AO245)))</formula>
    </cfRule>
  </conditionalFormatting>
  <conditionalFormatting sqref="AA245:AC245 AM245:AN245 AK245 AI245 AG245 AE245">
    <cfRule type="containsText" dxfId="568" priority="1083" operator="containsText" text="Discontinued">
      <formula>NOT(ISERROR(SEARCH("Discontinued",AA245)))</formula>
    </cfRule>
    <cfRule type="containsText" dxfId="567" priority="1084" operator="containsText" text="In Question">
      <formula>NOT(ISERROR(SEARCH("In Question",AA245)))</formula>
    </cfRule>
    <cfRule type="containsText" dxfId="566" priority="1085" operator="containsText" text="Continued">
      <formula>NOT(ISERROR(SEARCH("Continued",AA245)))</formula>
    </cfRule>
  </conditionalFormatting>
  <conditionalFormatting sqref="AY246:BB246">
    <cfRule type="containsText" dxfId="565" priority="1080" operator="containsText" text="Discontinued">
      <formula>NOT(ISERROR(SEARCH("Discontinued",AY246)))</formula>
    </cfRule>
    <cfRule type="containsText" dxfId="564" priority="1081" operator="containsText" text="In Question">
      <formula>NOT(ISERROR(SEARCH("In Question",AY246)))</formula>
    </cfRule>
    <cfRule type="containsText" dxfId="563" priority="1082" operator="containsText" text="Continued">
      <formula>NOT(ISERROR(SEARCH("Continued",AY246)))</formula>
    </cfRule>
  </conditionalFormatting>
  <conditionalFormatting sqref="AW246:AX246">
    <cfRule type="containsText" dxfId="562" priority="1077" operator="containsText" text="Discontinued">
      <formula>NOT(ISERROR(SEARCH("Discontinued",AW246)))</formula>
    </cfRule>
    <cfRule type="containsText" dxfId="561" priority="1078" operator="containsText" text="In Question">
      <formula>NOT(ISERROR(SEARCH("In Question",AW246)))</formula>
    </cfRule>
    <cfRule type="containsText" dxfId="560" priority="1079" operator="containsText" text="Continued">
      <formula>NOT(ISERROR(SEARCH("Continued",AW246)))</formula>
    </cfRule>
  </conditionalFormatting>
  <conditionalFormatting sqref="AO246:AV246">
    <cfRule type="containsText" dxfId="559" priority="1074" operator="containsText" text="Discontinued">
      <formula>NOT(ISERROR(SEARCH("Discontinued",AO246)))</formula>
    </cfRule>
    <cfRule type="containsText" dxfId="558" priority="1075" operator="containsText" text="In Question">
      <formula>NOT(ISERROR(SEARCH("In Question",AO246)))</formula>
    </cfRule>
    <cfRule type="containsText" dxfId="557" priority="1076" operator="containsText" text="Continued">
      <formula>NOT(ISERROR(SEARCH("Continued",AO246)))</formula>
    </cfRule>
  </conditionalFormatting>
  <conditionalFormatting sqref="AA246:AC246 AM246:AN246 AK246 AI246 AG246 AE246">
    <cfRule type="containsText" dxfId="556" priority="1071" operator="containsText" text="Discontinued">
      <formula>NOT(ISERROR(SEARCH("Discontinued",AA246)))</formula>
    </cfRule>
    <cfRule type="containsText" dxfId="555" priority="1072" operator="containsText" text="In Question">
      <formula>NOT(ISERROR(SEARCH("In Question",AA246)))</formula>
    </cfRule>
    <cfRule type="containsText" dxfId="554" priority="1073" operator="containsText" text="Continued">
      <formula>NOT(ISERROR(SEARCH("Continued",AA246)))</formula>
    </cfRule>
  </conditionalFormatting>
  <conditionalFormatting sqref="BJ203">
    <cfRule type="containsText" dxfId="553" priority="837" operator="containsText" text="Discontinued">
      <formula>NOT(ISERROR(SEARCH("Discontinued",BJ203)))</formula>
    </cfRule>
    <cfRule type="containsText" dxfId="552" priority="838" operator="containsText" text="In Question">
      <formula>NOT(ISERROR(SEARCH("In Question",BJ203)))</formula>
    </cfRule>
    <cfRule type="containsText" dxfId="551" priority="839" operator="containsText" text="Continued">
      <formula>NOT(ISERROR(SEARCH("Continued",BJ203)))</formula>
    </cfRule>
  </conditionalFormatting>
  <conditionalFormatting sqref="AY247:BB247">
    <cfRule type="containsText" dxfId="550" priority="1068" operator="containsText" text="Discontinued">
      <formula>NOT(ISERROR(SEARCH("Discontinued",AY247)))</formula>
    </cfRule>
    <cfRule type="containsText" dxfId="549" priority="1069" operator="containsText" text="In Question">
      <formula>NOT(ISERROR(SEARCH("In Question",AY247)))</formula>
    </cfRule>
    <cfRule type="containsText" dxfId="548" priority="1070" operator="containsText" text="Continued">
      <formula>NOT(ISERROR(SEARCH("Continued",AY247)))</formula>
    </cfRule>
  </conditionalFormatting>
  <conditionalFormatting sqref="AW247:AX247">
    <cfRule type="containsText" dxfId="547" priority="1065" operator="containsText" text="Discontinued">
      <formula>NOT(ISERROR(SEARCH("Discontinued",AW247)))</formula>
    </cfRule>
    <cfRule type="containsText" dxfId="546" priority="1066" operator="containsText" text="In Question">
      <formula>NOT(ISERROR(SEARCH("In Question",AW247)))</formula>
    </cfRule>
    <cfRule type="containsText" dxfId="545" priority="1067" operator="containsText" text="Continued">
      <formula>NOT(ISERROR(SEARCH("Continued",AW247)))</formula>
    </cfRule>
  </conditionalFormatting>
  <conditionalFormatting sqref="AO247:AV247">
    <cfRule type="containsText" dxfId="544" priority="1062" operator="containsText" text="Discontinued">
      <formula>NOT(ISERROR(SEARCH("Discontinued",AO247)))</formula>
    </cfRule>
    <cfRule type="containsText" dxfId="543" priority="1063" operator="containsText" text="In Question">
      <formula>NOT(ISERROR(SEARCH("In Question",AO247)))</formula>
    </cfRule>
    <cfRule type="containsText" dxfId="542" priority="1064" operator="containsText" text="Continued">
      <formula>NOT(ISERROR(SEARCH("Continued",AO247)))</formula>
    </cfRule>
  </conditionalFormatting>
  <conditionalFormatting sqref="AA247:AC247 AM247:AN247 AK247 AI247 AG247 AE247">
    <cfRule type="containsText" dxfId="541" priority="1059" operator="containsText" text="Discontinued">
      <formula>NOT(ISERROR(SEARCH("Discontinued",AA247)))</formula>
    </cfRule>
    <cfRule type="containsText" dxfId="540" priority="1060" operator="containsText" text="In Question">
      <formula>NOT(ISERROR(SEARCH("In Question",AA247)))</formula>
    </cfRule>
    <cfRule type="containsText" dxfId="539" priority="1061" operator="containsText" text="Continued">
      <formula>NOT(ISERROR(SEARCH("Continued",AA247)))</formula>
    </cfRule>
  </conditionalFormatting>
  <conditionalFormatting sqref="AY248:BB248">
    <cfRule type="containsText" dxfId="538" priority="1056" operator="containsText" text="Discontinued">
      <formula>NOT(ISERROR(SEARCH("Discontinued",AY248)))</formula>
    </cfRule>
    <cfRule type="containsText" dxfId="537" priority="1057" operator="containsText" text="In Question">
      <formula>NOT(ISERROR(SEARCH("In Question",AY248)))</formula>
    </cfRule>
    <cfRule type="containsText" dxfId="536" priority="1058" operator="containsText" text="Continued">
      <formula>NOT(ISERROR(SEARCH("Continued",AY248)))</formula>
    </cfRule>
  </conditionalFormatting>
  <conditionalFormatting sqref="AW248:AX248">
    <cfRule type="containsText" dxfId="535" priority="1053" operator="containsText" text="Discontinued">
      <formula>NOT(ISERROR(SEARCH("Discontinued",AW248)))</formula>
    </cfRule>
    <cfRule type="containsText" dxfId="534" priority="1054" operator="containsText" text="In Question">
      <formula>NOT(ISERROR(SEARCH("In Question",AW248)))</formula>
    </cfRule>
    <cfRule type="containsText" dxfId="533" priority="1055" operator="containsText" text="Continued">
      <formula>NOT(ISERROR(SEARCH("Continued",AW248)))</formula>
    </cfRule>
  </conditionalFormatting>
  <conditionalFormatting sqref="AO248:AV248">
    <cfRule type="containsText" dxfId="532" priority="1050" operator="containsText" text="Discontinued">
      <formula>NOT(ISERROR(SEARCH("Discontinued",AO248)))</formula>
    </cfRule>
    <cfRule type="containsText" dxfId="531" priority="1051" operator="containsText" text="In Question">
      <formula>NOT(ISERROR(SEARCH("In Question",AO248)))</formula>
    </cfRule>
    <cfRule type="containsText" dxfId="530" priority="1052" operator="containsText" text="Continued">
      <formula>NOT(ISERROR(SEARCH("Continued",AO248)))</formula>
    </cfRule>
  </conditionalFormatting>
  <conditionalFormatting sqref="AA248:AC248 AM248:AN248 AK248 AI248 AG248 AE248">
    <cfRule type="containsText" dxfId="529" priority="1047" operator="containsText" text="Discontinued">
      <formula>NOT(ISERROR(SEARCH("Discontinued",AA248)))</formula>
    </cfRule>
    <cfRule type="containsText" dxfId="528" priority="1048" operator="containsText" text="In Question">
      <formula>NOT(ISERROR(SEARCH("In Question",AA248)))</formula>
    </cfRule>
    <cfRule type="containsText" dxfId="527" priority="1049" operator="containsText" text="Continued">
      <formula>NOT(ISERROR(SEARCH("Continued",AA248)))</formula>
    </cfRule>
  </conditionalFormatting>
  <conditionalFormatting sqref="AY249:BB249">
    <cfRule type="containsText" dxfId="526" priority="1044" operator="containsText" text="Discontinued">
      <formula>NOT(ISERROR(SEARCH("Discontinued",AY249)))</formula>
    </cfRule>
    <cfRule type="containsText" dxfId="525" priority="1045" operator="containsText" text="In Question">
      <formula>NOT(ISERROR(SEARCH("In Question",AY249)))</formula>
    </cfRule>
    <cfRule type="containsText" dxfId="524" priority="1046" operator="containsText" text="Continued">
      <formula>NOT(ISERROR(SEARCH("Continued",AY249)))</formula>
    </cfRule>
  </conditionalFormatting>
  <conditionalFormatting sqref="AW249:AX249">
    <cfRule type="containsText" dxfId="523" priority="1041" operator="containsText" text="Discontinued">
      <formula>NOT(ISERROR(SEARCH("Discontinued",AW249)))</formula>
    </cfRule>
    <cfRule type="containsText" dxfId="522" priority="1042" operator="containsText" text="In Question">
      <formula>NOT(ISERROR(SEARCH("In Question",AW249)))</formula>
    </cfRule>
    <cfRule type="containsText" dxfId="521" priority="1043" operator="containsText" text="Continued">
      <formula>NOT(ISERROR(SEARCH("Continued",AW249)))</formula>
    </cfRule>
  </conditionalFormatting>
  <conditionalFormatting sqref="AO249:AV249">
    <cfRule type="containsText" dxfId="520" priority="1038" operator="containsText" text="Discontinued">
      <formula>NOT(ISERROR(SEARCH("Discontinued",AO249)))</formula>
    </cfRule>
    <cfRule type="containsText" dxfId="519" priority="1039" operator="containsText" text="In Question">
      <formula>NOT(ISERROR(SEARCH("In Question",AO249)))</formula>
    </cfRule>
    <cfRule type="containsText" dxfId="518" priority="1040" operator="containsText" text="Continued">
      <formula>NOT(ISERROR(SEARCH("Continued",AO249)))</formula>
    </cfRule>
  </conditionalFormatting>
  <conditionalFormatting sqref="AA249:AC249 AM249:AN249 AK249 AI249 AG249 AE249">
    <cfRule type="containsText" dxfId="517" priority="1035" operator="containsText" text="Discontinued">
      <formula>NOT(ISERROR(SEARCH("Discontinued",AA249)))</formula>
    </cfRule>
    <cfRule type="containsText" dxfId="516" priority="1036" operator="containsText" text="In Question">
      <formula>NOT(ISERROR(SEARCH("In Question",AA249)))</formula>
    </cfRule>
    <cfRule type="containsText" dxfId="515" priority="1037" operator="containsText" text="Continued">
      <formula>NOT(ISERROR(SEARCH("Continued",AA249)))</formula>
    </cfRule>
  </conditionalFormatting>
  <conditionalFormatting sqref="AY250:BB250">
    <cfRule type="containsText" dxfId="514" priority="1032" operator="containsText" text="Discontinued">
      <formula>NOT(ISERROR(SEARCH("Discontinued",AY250)))</formula>
    </cfRule>
    <cfRule type="containsText" dxfId="513" priority="1033" operator="containsText" text="In Question">
      <formula>NOT(ISERROR(SEARCH("In Question",AY250)))</formula>
    </cfRule>
    <cfRule type="containsText" dxfId="512" priority="1034" operator="containsText" text="Continued">
      <formula>NOT(ISERROR(SEARCH("Continued",AY250)))</formula>
    </cfRule>
  </conditionalFormatting>
  <conditionalFormatting sqref="AW250:AX250">
    <cfRule type="containsText" dxfId="511" priority="1029" operator="containsText" text="Discontinued">
      <formula>NOT(ISERROR(SEARCH("Discontinued",AW250)))</formula>
    </cfRule>
    <cfRule type="containsText" dxfId="510" priority="1030" operator="containsText" text="In Question">
      <formula>NOT(ISERROR(SEARCH("In Question",AW250)))</formula>
    </cfRule>
    <cfRule type="containsText" dxfId="509" priority="1031" operator="containsText" text="Continued">
      <formula>NOT(ISERROR(SEARCH("Continued",AW250)))</formula>
    </cfRule>
  </conditionalFormatting>
  <conditionalFormatting sqref="AO250:AV250">
    <cfRule type="containsText" dxfId="508" priority="1026" operator="containsText" text="Discontinued">
      <formula>NOT(ISERROR(SEARCH("Discontinued",AO250)))</formula>
    </cfRule>
    <cfRule type="containsText" dxfId="507" priority="1027" operator="containsText" text="In Question">
      <formula>NOT(ISERROR(SEARCH("In Question",AO250)))</formula>
    </cfRule>
    <cfRule type="containsText" dxfId="506" priority="1028" operator="containsText" text="Continued">
      <formula>NOT(ISERROR(SEARCH("Continued",AO250)))</formula>
    </cfRule>
  </conditionalFormatting>
  <conditionalFormatting sqref="AA250:AC250 AM250:AN250 AK250 AI250 AG250 AE250">
    <cfRule type="containsText" dxfId="505" priority="1023" operator="containsText" text="Discontinued">
      <formula>NOT(ISERROR(SEARCH("Discontinued",AA250)))</formula>
    </cfRule>
    <cfRule type="containsText" dxfId="504" priority="1024" operator="containsText" text="In Question">
      <formula>NOT(ISERROR(SEARCH("In Question",AA250)))</formula>
    </cfRule>
    <cfRule type="containsText" dxfId="503" priority="1025" operator="containsText" text="Continued">
      <formula>NOT(ISERROR(SEARCH("Continued",AA250)))</formula>
    </cfRule>
  </conditionalFormatting>
  <conditionalFormatting sqref="AY251:BB251">
    <cfRule type="containsText" dxfId="502" priority="1020" operator="containsText" text="Discontinued">
      <formula>NOT(ISERROR(SEARCH("Discontinued",AY251)))</formula>
    </cfRule>
    <cfRule type="containsText" dxfId="501" priority="1021" operator="containsText" text="In Question">
      <formula>NOT(ISERROR(SEARCH("In Question",AY251)))</formula>
    </cfRule>
    <cfRule type="containsText" dxfId="500" priority="1022" operator="containsText" text="Continued">
      <formula>NOT(ISERROR(SEARCH("Continued",AY251)))</formula>
    </cfRule>
  </conditionalFormatting>
  <conditionalFormatting sqref="AW251:AX251">
    <cfRule type="containsText" dxfId="499" priority="1017" operator="containsText" text="Discontinued">
      <formula>NOT(ISERROR(SEARCH("Discontinued",AW251)))</formula>
    </cfRule>
    <cfRule type="containsText" dxfId="498" priority="1018" operator="containsText" text="In Question">
      <formula>NOT(ISERROR(SEARCH("In Question",AW251)))</formula>
    </cfRule>
    <cfRule type="containsText" dxfId="497" priority="1019" operator="containsText" text="Continued">
      <formula>NOT(ISERROR(SEARCH("Continued",AW251)))</formula>
    </cfRule>
  </conditionalFormatting>
  <conditionalFormatting sqref="AO251:AV251">
    <cfRule type="containsText" dxfId="496" priority="1014" operator="containsText" text="Discontinued">
      <formula>NOT(ISERROR(SEARCH("Discontinued",AO251)))</formula>
    </cfRule>
    <cfRule type="containsText" dxfId="495" priority="1015" operator="containsText" text="In Question">
      <formula>NOT(ISERROR(SEARCH("In Question",AO251)))</formula>
    </cfRule>
    <cfRule type="containsText" dxfId="494" priority="1016" operator="containsText" text="Continued">
      <formula>NOT(ISERROR(SEARCH("Continued",AO251)))</formula>
    </cfRule>
  </conditionalFormatting>
  <conditionalFormatting sqref="AA251:AC251 AM251:AN251 AK251 AI251 AG251 AE251">
    <cfRule type="containsText" dxfId="493" priority="1011" operator="containsText" text="Discontinued">
      <formula>NOT(ISERROR(SEARCH("Discontinued",AA251)))</formula>
    </cfRule>
    <cfRule type="containsText" dxfId="492" priority="1012" operator="containsText" text="In Question">
      <formula>NOT(ISERROR(SEARCH("In Question",AA251)))</formula>
    </cfRule>
    <cfRule type="containsText" dxfId="491" priority="1013" operator="containsText" text="Continued">
      <formula>NOT(ISERROR(SEARCH("Continued",AA251)))</formula>
    </cfRule>
  </conditionalFormatting>
  <conditionalFormatting sqref="AY252:BB252">
    <cfRule type="containsText" dxfId="490" priority="1008" operator="containsText" text="Discontinued">
      <formula>NOT(ISERROR(SEARCH("Discontinued",AY252)))</formula>
    </cfRule>
    <cfRule type="containsText" dxfId="489" priority="1009" operator="containsText" text="In Question">
      <formula>NOT(ISERROR(SEARCH("In Question",AY252)))</formula>
    </cfRule>
    <cfRule type="containsText" dxfId="488" priority="1010" operator="containsText" text="Continued">
      <formula>NOT(ISERROR(SEARCH("Continued",AY252)))</formula>
    </cfRule>
  </conditionalFormatting>
  <conditionalFormatting sqref="AW252:AX252">
    <cfRule type="containsText" dxfId="487" priority="1005" operator="containsText" text="Discontinued">
      <formula>NOT(ISERROR(SEARCH("Discontinued",AW252)))</formula>
    </cfRule>
    <cfRule type="containsText" dxfId="486" priority="1006" operator="containsText" text="In Question">
      <formula>NOT(ISERROR(SEARCH("In Question",AW252)))</formula>
    </cfRule>
    <cfRule type="containsText" dxfId="485" priority="1007" operator="containsText" text="Continued">
      <formula>NOT(ISERROR(SEARCH("Continued",AW252)))</formula>
    </cfRule>
  </conditionalFormatting>
  <conditionalFormatting sqref="AO252:AV252">
    <cfRule type="containsText" dxfId="484" priority="1002" operator="containsText" text="Discontinued">
      <formula>NOT(ISERROR(SEARCH("Discontinued",AO252)))</formula>
    </cfRule>
    <cfRule type="containsText" dxfId="483" priority="1003" operator="containsText" text="In Question">
      <formula>NOT(ISERROR(SEARCH("In Question",AO252)))</formula>
    </cfRule>
    <cfRule type="containsText" dxfId="482" priority="1004" operator="containsText" text="Continued">
      <formula>NOT(ISERROR(SEARCH("Continued",AO252)))</formula>
    </cfRule>
  </conditionalFormatting>
  <conditionalFormatting sqref="AA252:AC252 AM252:AN252 AK252 AI252 AG252 AE252">
    <cfRule type="containsText" dxfId="481" priority="999" operator="containsText" text="Discontinued">
      <formula>NOT(ISERROR(SEARCH("Discontinued",AA252)))</formula>
    </cfRule>
    <cfRule type="containsText" dxfId="480" priority="1000" operator="containsText" text="In Question">
      <formula>NOT(ISERROR(SEARCH("In Question",AA252)))</formula>
    </cfRule>
    <cfRule type="containsText" dxfId="479" priority="1001" operator="containsText" text="Continued">
      <formula>NOT(ISERROR(SEARCH("Continued",AA252)))</formula>
    </cfRule>
  </conditionalFormatting>
  <conditionalFormatting sqref="AY253:BB253">
    <cfRule type="containsText" dxfId="478" priority="996" operator="containsText" text="Discontinued">
      <formula>NOT(ISERROR(SEARCH("Discontinued",AY253)))</formula>
    </cfRule>
    <cfRule type="containsText" dxfId="477" priority="997" operator="containsText" text="In Question">
      <formula>NOT(ISERROR(SEARCH("In Question",AY253)))</formula>
    </cfRule>
    <cfRule type="containsText" dxfId="476" priority="998" operator="containsText" text="Continued">
      <formula>NOT(ISERROR(SEARCH("Continued",AY253)))</formula>
    </cfRule>
  </conditionalFormatting>
  <conditionalFormatting sqref="AW253:AX253">
    <cfRule type="containsText" dxfId="475" priority="993" operator="containsText" text="Discontinued">
      <formula>NOT(ISERROR(SEARCH("Discontinued",AW253)))</formula>
    </cfRule>
    <cfRule type="containsText" dxfId="474" priority="994" operator="containsText" text="In Question">
      <formula>NOT(ISERROR(SEARCH("In Question",AW253)))</formula>
    </cfRule>
    <cfRule type="containsText" dxfId="473" priority="995" operator="containsText" text="Continued">
      <formula>NOT(ISERROR(SEARCH("Continued",AW253)))</formula>
    </cfRule>
  </conditionalFormatting>
  <conditionalFormatting sqref="AO253:AV253">
    <cfRule type="containsText" dxfId="472" priority="990" operator="containsText" text="Discontinued">
      <formula>NOT(ISERROR(SEARCH("Discontinued",AO253)))</formula>
    </cfRule>
    <cfRule type="containsText" dxfId="471" priority="991" operator="containsText" text="In Question">
      <formula>NOT(ISERROR(SEARCH("In Question",AO253)))</formula>
    </cfRule>
    <cfRule type="containsText" dxfId="470" priority="992" operator="containsText" text="Continued">
      <formula>NOT(ISERROR(SEARCH("Continued",AO253)))</formula>
    </cfRule>
  </conditionalFormatting>
  <conditionalFormatting sqref="AA253:AC253 AM253:AN253 AK253 AI253 AG253 AE253">
    <cfRule type="containsText" dxfId="469" priority="987" operator="containsText" text="Discontinued">
      <formula>NOT(ISERROR(SEARCH("Discontinued",AA253)))</formula>
    </cfRule>
    <cfRule type="containsText" dxfId="468" priority="988" operator="containsText" text="In Question">
      <formula>NOT(ISERROR(SEARCH("In Question",AA253)))</formula>
    </cfRule>
    <cfRule type="containsText" dxfId="467" priority="989" operator="containsText" text="Continued">
      <formula>NOT(ISERROR(SEARCH("Continued",AA253)))</formula>
    </cfRule>
  </conditionalFormatting>
  <conditionalFormatting sqref="AY254:BB254">
    <cfRule type="containsText" dxfId="466" priority="984" operator="containsText" text="Discontinued">
      <formula>NOT(ISERROR(SEARCH("Discontinued",AY254)))</formula>
    </cfRule>
    <cfRule type="containsText" dxfId="465" priority="985" operator="containsText" text="In Question">
      <formula>NOT(ISERROR(SEARCH("In Question",AY254)))</formula>
    </cfRule>
    <cfRule type="containsText" dxfId="464" priority="986" operator="containsText" text="Continued">
      <formula>NOT(ISERROR(SEARCH("Continued",AY254)))</formula>
    </cfRule>
  </conditionalFormatting>
  <conditionalFormatting sqref="AW254:AX254">
    <cfRule type="containsText" dxfId="463" priority="981" operator="containsText" text="Discontinued">
      <formula>NOT(ISERROR(SEARCH("Discontinued",AW254)))</formula>
    </cfRule>
    <cfRule type="containsText" dxfId="462" priority="982" operator="containsText" text="In Question">
      <formula>NOT(ISERROR(SEARCH("In Question",AW254)))</formula>
    </cfRule>
    <cfRule type="containsText" dxfId="461" priority="983" operator="containsText" text="Continued">
      <formula>NOT(ISERROR(SEARCH("Continued",AW254)))</formula>
    </cfRule>
  </conditionalFormatting>
  <conditionalFormatting sqref="AO254:AV254">
    <cfRule type="containsText" dxfId="460" priority="978" operator="containsText" text="Discontinued">
      <formula>NOT(ISERROR(SEARCH("Discontinued",AO254)))</formula>
    </cfRule>
    <cfRule type="containsText" dxfId="459" priority="979" operator="containsText" text="In Question">
      <formula>NOT(ISERROR(SEARCH("In Question",AO254)))</formula>
    </cfRule>
    <cfRule type="containsText" dxfId="458" priority="980" operator="containsText" text="Continued">
      <formula>NOT(ISERROR(SEARCH("Continued",AO254)))</formula>
    </cfRule>
  </conditionalFormatting>
  <conditionalFormatting sqref="AO125:AP125">
    <cfRule type="containsText" dxfId="457" priority="930" operator="containsText" text="Discontinued">
      <formula>NOT(ISERROR(SEARCH("Discontinued",AO125)))</formula>
    </cfRule>
    <cfRule type="containsText" dxfId="456" priority="931" operator="containsText" text="In Question">
      <formula>NOT(ISERROR(SEARCH("In Question",AO125)))</formula>
    </cfRule>
    <cfRule type="containsText" dxfId="455" priority="932" operator="containsText" text="Continued">
      <formula>NOT(ISERROR(SEARCH("Continued",AO125)))</formula>
    </cfRule>
  </conditionalFormatting>
  <conditionalFormatting sqref="AY181:AZ181">
    <cfRule type="containsText" dxfId="454" priority="927" operator="containsText" text="Discontinued">
      <formula>NOT(ISERROR(SEARCH("Discontinued",AY181)))</formula>
    </cfRule>
    <cfRule type="containsText" dxfId="453" priority="928" operator="containsText" text="In Question">
      <formula>NOT(ISERROR(SEARCH("In Question",AY181)))</formula>
    </cfRule>
    <cfRule type="containsText" dxfId="452" priority="929" operator="containsText" text="Continued">
      <formula>NOT(ISERROR(SEARCH("Continued",AY181)))</formula>
    </cfRule>
  </conditionalFormatting>
  <conditionalFormatting sqref="AY183:AZ183">
    <cfRule type="containsText" dxfId="451" priority="924" operator="containsText" text="Discontinued">
      <formula>NOT(ISERROR(SEARCH("Discontinued",AY183)))</formula>
    </cfRule>
    <cfRule type="containsText" dxfId="450" priority="925" operator="containsText" text="In Question">
      <formula>NOT(ISERROR(SEARCH("In Question",AY183)))</formula>
    </cfRule>
    <cfRule type="containsText" dxfId="449" priority="926" operator="containsText" text="Continued">
      <formula>NOT(ISERROR(SEARCH("Continued",AY183)))</formula>
    </cfRule>
  </conditionalFormatting>
  <conditionalFormatting sqref="AI83">
    <cfRule type="containsText" dxfId="448" priority="921" operator="containsText" text="Discontinued">
      <formula>NOT(ISERROR(SEARCH("Discontinued",AI83)))</formula>
    </cfRule>
    <cfRule type="containsText" dxfId="447" priority="922" operator="containsText" text="In Question">
      <formula>NOT(ISERROR(SEARCH("In Question",AI83)))</formula>
    </cfRule>
    <cfRule type="containsText" dxfId="446" priority="923" operator="containsText" text="Continued">
      <formula>NOT(ISERROR(SEARCH("Continued",AI83)))</formula>
    </cfRule>
  </conditionalFormatting>
  <conditionalFormatting sqref="BJ196">
    <cfRule type="containsText" dxfId="445" priority="960" operator="containsText" text="Discontinued">
      <formula>NOT(ISERROR(SEARCH("Discontinued",BJ196)))</formula>
    </cfRule>
    <cfRule type="containsText" dxfId="444" priority="961" operator="containsText" text="In Question">
      <formula>NOT(ISERROR(SEARCH("In Question",BJ196)))</formula>
    </cfRule>
    <cfRule type="containsText" dxfId="443" priority="962" operator="containsText" text="Continued">
      <formula>NOT(ISERROR(SEARCH("Continued",BJ196)))</formula>
    </cfRule>
  </conditionalFormatting>
  <conditionalFormatting sqref="BJ197">
    <cfRule type="containsText" dxfId="442" priority="957" operator="containsText" text="Discontinued">
      <formula>NOT(ISERROR(SEARCH("Discontinued",BJ197)))</formula>
    </cfRule>
    <cfRule type="containsText" dxfId="441" priority="958" operator="containsText" text="In Question">
      <formula>NOT(ISERROR(SEARCH("In Question",BJ197)))</formula>
    </cfRule>
    <cfRule type="containsText" dxfId="440" priority="959" operator="containsText" text="Continued">
      <formula>NOT(ISERROR(SEARCH("Continued",BJ197)))</formula>
    </cfRule>
  </conditionalFormatting>
  <conditionalFormatting sqref="BJ198">
    <cfRule type="containsText" dxfId="439" priority="954" operator="containsText" text="Discontinued">
      <formula>NOT(ISERROR(SEARCH("Discontinued",BJ198)))</formula>
    </cfRule>
    <cfRule type="containsText" dxfId="438" priority="955" operator="containsText" text="In Question">
      <formula>NOT(ISERROR(SEARCH("In Question",BJ198)))</formula>
    </cfRule>
    <cfRule type="containsText" dxfId="437" priority="956" operator="containsText" text="Continued">
      <formula>NOT(ISERROR(SEARCH("Continued",BJ198)))</formula>
    </cfRule>
  </conditionalFormatting>
  <conditionalFormatting sqref="BJ201">
    <cfRule type="containsText" dxfId="436" priority="951" operator="containsText" text="Discontinued">
      <formula>NOT(ISERROR(SEARCH("Discontinued",BJ201)))</formula>
    </cfRule>
    <cfRule type="containsText" dxfId="435" priority="952" operator="containsText" text="In Question">
      <formula>NOT(ISERROR(SEARCH("In Question",BJ201)))</formula>
    </cfRule>
    <cfRule type="containsText" dxfId="434" priority="953" operator="containsText" text="Continued">
      <formula>NOT(ISERROR(SEARCH("Continued",BJ201)))</formula>
    </cfRule>
  </conditionalFormatting>
  <conditionalFormatting sqref="AG83">
    <cfRule type="containsText" dxfId="433" priority="948" operator="containsText" text="Discontinued">
      <formula>NOT(ISERROR(SEARCH("Discontinued",AG83)))</formula>
    </cfRule>
    <cfRule type="containsText" dxfId="432" priority="949" operator="containsText" text="In Question">
      <formula>NOT(ISERROR(SEARCH("In Question",AG83)))</formula>
    </cfRule>
    <cfRule type="containsText" dxfId="431" priority="950" operator="containsText" text="Continued">
      <formula>NOT(ISERROR(SEARCH("Continued",AG83)))</formula>
    </cfRule>
  </conditionalFormatting>
  <conditionalFormatting sqref="AO121:AP121">
    <cfRule type="containsText" dxfId="430" priority="942" operator="containsText" text="Discontinued">
      <formula>NOT(ISERROR(SEARCH("Discontinued",AO121)))</formula>
    </cfRule>
    <cfRule type="containsText" dxfId="429" priority="943" operator="containsText" text="In Question">
      <formula>NOT(ISERROR(SEARCH("In Question",AO121)))</formula>
    </cfRule>
    <cfRule type="containsText" dxfId="428" priority="944" operator="containsText" text="Continued">
      <formula>NOT(ISERROR(SEARCH("Continued",AO121)))</formula>
    </cfRule>
  </conditionalFormatting>
  <conditionalFormatting sqref="AO122:AP122">
    <cfRule type="containsText" dxfId="427" priority="939" operator="containsText" text="Discontinued">
      <formula>NOT(ISERROR(SEARCH("Discontinued",AO122)))</formula>
    </cfRule>
    <cfRule type="containsText" dxfId="426" priority="940" operator="containsText" text="In Question">
      <formula>NOT(ISERROR(SEARCH("In Question",AO122)))</formula>
    </cfRule>
    <cfRule type="containsText" dxfId="425" priority="941" operator="containsText" text="Continued">
      <formula>NOT(ISERROR(SEARCH("Continued",AO122)))</formula>
    </cfRule>
  </conditionalFormatting>
  <conditionalFormatting sqref="AO123:AP123">
    <cfRule type="containsText" dxfId="424" priority="936" operator="containsText" text="Discontinued">
      <formula>NOT(ISERROR(SEARCH("Discontinued",AO123)))</formula>
    </cfRule>
    <cfRule type="containsText" dxfId="423" priority="937" operator="containsText" text="In Question">
      <formula>NOT(ISERROR(SEARCH("In Question",AO123)))</formula>
    </cfRule>
    <cfRule type="containsText" dxfId="422" priority="938" operator="containsText" text="Continued">
      <formula>NOT(ISERROR(SEARCH("Continued",AO123)))</formula>
    </cfRule>
  </conditionalFormatting>
  <conditionalFormatting sqref="AO124:AP124">
    <cfRule type="containsText" dxfId="421" priority="933" operator="containsText" text="Discontinued">
      <formula>NOT(ISERROR(SEARCH("Discontinued",AO124)))</formula>
    </cfRule>
    <cfRule type="containsText" dxfId="420" priority="934" operator="containsText" text="In Question">
      <formula>NOT(ISERROR(SEARCH("In Question",AO124)))</formula>
    </cfRule>
    <cfRule type="containsText" dxfId="419" priority="935" operator="containsText" text="Continued">
      <formula>NOT(ISERROR(SEARCH("Continued",AO124)))</formula>
    </cfRule>
  </conditionalFormatting>
  <conditionalFormatting sqref="AK83">
    <cfRule type="containsText" dxfId="418" priority="918" operator="containsText" text="Discontinued">
      <formula>NOT(ISERROR(SEARCH("Discontinued",AK83)))</formula>
    </cfRule>
    <cfRule type="containsText" dxfId="417" priority="919" operator="containsText" text="In Question">
      <formula>NOT(ISERROR(SEARCH("In Question",AK83)))</formula>
    </cfRule>
    <cfRule type="containsText" dxfId="416" priority="920" operator="containsText" text="Continued">
      <formula>NOT(ISERROR(SEARCH("Continued",AK83)))</formula>
    </cfRule>
  </conditionalFormatting>
  <conditionalFormatting sqref="AM83:AN83">
    <cfRule type="containsText" dxfId="415" priority="915" operator="containsText" text="Discontinued">
      <formula>NOT(ISERROR(SEARCH("Discontinued",AM83)))</formula>
    </cfRule>
    <cfRule type="containsText" dxfId="414" priority="916" operator="containsText" text="In Question">
      <formula>NOT(ISERROR(SEARCH("In Question",AM83)))</formula>
    </cfRule>
    <cfRule type="containsText" dxfId="413" priority="917" operator="containsText" text="Continued">
      <formula>NOT(ISERROR(SEARCH("Continued",AM83)))</formula>
    </cfRule>
  </conditionalFormatting>
  <conditionalFormatting sqref="AO83:AP84">
    <cfRule type="containsText" dxfId="412" priority="912" operator="containsText" text="Discontinued">
      <formula>NOT(ISERROR(SEARCH("Discontinued",AO83)))</formula>
    </cfRule>
    <cfRule type="containsText" dxfId="411" priority="913" operator="containsText" text="In Question">
      <formula>NOT(ISERROR(SEARCH("In Question",AO83)))</formula>
    </cfRule>
    <cfRule type="containsText" dxfId="410" priority="914" operator="containsText" text="Continued">
      <formula>NOT(ISERROR(SEARCH("Continued",AO83)))</formula>
    </cfRule>
  </conditionalFormatting>
  <conditionalFormatting sqref="AO86:AP89">
    <cfRule type="containsText" dxfId="409" priority="909" operator="containsText" text="Discontinued">
      <formula>NOT(ISERROR(SEARCH("Discontinued",AO86)))</formula>
    </cfRule>
    <cfRule type="containsText" dxfId="408" priority="910" operator="containsText" text="In Question">
      <formula>NOT(ISERROR(SEARCH("In Question",AO86)))</formula>
    </cfRule>
    <cfRule type="containsText" dxfId="407" priority="911" operator="containsText" text="Continued">
      <formula>NOT(ISERROR(SEARCH("Continued",AO86)))</formula>
    </cfRule>
  </conditionalFormatting>
  <conditionalFormatting sqref="AQ121:AR125">
    <cfRule type="containsText" dxfId="406" priority="903" operator="containsText" text="Discontinued">
      <formula>NOT(ISERROR(SEARCH("Discontinued",AQ121)))</formula>
    </cfRule>
    <cfRule type="containsText" dxfId="405" priority="904" operator="containsText" text="In Question">
      <formula>NOT(ISERROR(SEARCH("In Question",AQ121)))</formula>
    </cfRule>
    <cfRule type="containsText" dxfId="404" priority="905" operator="containsText" text="Continued">
      <formula>NOT(ISERROR(SEARCH("Continued",AQ121)))</formula>
    </cfRule>
  </conditionalFormatting>
  <conditionalFormatting sqref="AS121:AT125">
    <cfRule type="containsText" dxfId="403" priority="891" operator="containsText" text="Discontinued">
      <formula>NOT(ISERROR(SEARCH("Discontinued",AS121)))</formula>
    </cfRule>
    <cfRule type="containsText" dxfId="402" priority="892" operator="containsText" text="In Question">
      <formula>NOT(ISERROR(SEARCH("In Question",AS121)))</formula>
    </cfRule>
    <cfRule type="containsText" dxfId="401" priority="893" operator="containsText" text="Continued">
      <formula>NOT(ISERROR(SEARCH("Continued",AS121)))</formula>
    </cfRule>
  </conditionalFormatting>
  <conditionalFormatting sqref="AU121:AV125">
    <cfRule type="containsText" dxfId="400" priority="885" operator="containsText" text="Discontinued">
      <formula>NOT(ISERROR(SEARCH("Discontinued",AU121)))</formula>
    </cfRule>
    <cfRule type="containsText" dxfId="399" priority="886" operator="containsText" text="In Question">
      <formula>NOT(ISERROR(SEARCH("In Question",AU121)))</formula>
    </cfRule>
    <cfRule type="containsText" dxfId="398" priority="887" operator="containsText" text="Continued">
      <formula>NOT(ISERROR(SEARCH("Continued",AU121)))</formula>
    </cfRule>
  </conditionalFormatting>
  <conditionalFormatting sqref="AW121:AX125">
    <cfRule type="containsText" dxfId="397" priority="879" operator="containsText" text="Discontinued">
      <formula>NOT(ISERROR(SEARCH("Discontinued",AW121)))</formula>
    </cfRule>
    <cfRule type="containsText" dxfId="396" priority="880" operator="containsText" text="In Question">
      <formula>NOT(ISERROR(SEARCH("In Question",AW121)))</formula>
    </cfRule>
    <cfRule type="containsText" dxfId="395" priority="881" operator="containsText" text="Continued">
      <formula>NOT(ISERROR(SEARCH("Continued",AW121)))</formula>
    </cfRule>
  </conditionalFormatting>
  <conditionalFormatting sqref="AY121:AZ164">
    <cfRule type="containsText" dxfId="394" priority="873" operator="containsText" text="Discontinued">
      <formula>NOT(ISERROR(SEARCH("Discontinued",AY121)))</formula>
    </cfRule>
    <cfRule type="containsText" dxfId="393" priority="874" operator="containsText" text="In Question">
      <formula>NOT(ISERROR(SEARCH("In Question",AY121)))</formula>
    </cfRule>
    <cfRule type="containsText" dxfId="392" priority="875" operator="containsText" text="Continued">
      <formula>NOT(ISERROR(SEARCH("Continued",AY121)))</formula>
    </cfRule>
  </conditionalFormatting>
  <conditionalFormatting sqref="BA121:BB165">
    <cfRule type="containsText" dxfId="391" priority="867" operator="containsText" text="Discontinued">
      <formula>NOT(ISERROR(SEARCH("Discontinued",BA121)))</formula>
    </cfRule>
    <cfRule type="containsText" dxfId="390" priority="868" operator="containsText" text="In Question">
      <formula>NOT(ISERROR(SEARCH("In Question",BA121)))</formula>
    </cfRule>
    <cfRule type="containsText" dxfId="389" priority="869" operator="containsText" text="Continued">
      <formula>NOT(ISERROR(SEARCH("Continued",BA121)))</formula>
    </cfRule>
  </conditionalFormatting>
  <conditionalFormatting sqref="BA181:BB181">
    <cfRule type="containsText" dxfId="388" priority="864" operator="containsText" text="Discontinued">
      <formula>NOT(ISERROR(SEARCH("Discontinued",BA181)))</formula>
    </cfRule>
    <cfRule type="containsText" dxfId="387" priority="865" operator="containsText" text="In Question">
      <formula>NOT(ISERROR(SEARCH("In Question",BA181)))</formula>
    </cfRule>
    <cfRule type="containsText" dxfId="386" priority="866" operator="containsText" text="Continued">
      <formula>NOT(ISERROR(SEARCH("Continued",BA181)))</formula>
    </cfRule>
  </conditionalFormatting>
  <conditionalFormatting sqref="BA183:BB183">
    <cfRule type="containsText" dxfId="385" priority="861" operator="containsText" text="Discontinued">
      <formula>NOT(ISERROR(SEARCH("Discontinued",BA183)))</formula>
    </cfRule>
    <cfRule type="containsText" dxfId="384" priority="862" operator="containsText" text="In Question">
      <formula>NOT(ISERROR(SEARCH("In Question",BA183)))</formula>
    </cfRule>
    <cfRule type="containsText" dxfId="383" priority="863" operator="containsText" text="Continued">
      <formula>NOT(ISERROR(SEARCH("Continued",BA183)))</formula>
    </cfRule>
  </conditionalFormatting>
  <conditionalFormatting sqref="BJ121:BK121 BJ122:BJ165">
    <cfRule type="containsText" dxfId="382" priority="855" operator="containsText" text="Discontinued">
      <formula>NOT(ISERROR(SEARCH("Discontinued",BJ121)))</formula>
    </cfRule>
    <cfRule type="containsText" dxfId="381" priority="856" operator="containsText" text="In Question">
      <formula>NOT(ISERROR(SEARCH("In Question",BJ121)))</formula>
    </cfRule>
    <cfRule type="containsText" dxfId="380" priority="857" operator="containsText" text="Continued">
      <formula>NOT(ISERROR(SEARCH("Continued",BJ121)))</formula>
    </cfRule>
  </conditionalFormatting>
  <conditionalFormatting sqref="BJ174:BJ178">
    <cfRule type="containsText" dxfId="379" priority="852" operator="containsText" text="Discontinued">
      <formula>NOT(ISERROR(SEARCH("Discontinued",BJ174)))</formula>
    </cfRule>
    <cfRule type="containsText" dxfId="378" priority="853" operator="containsText" text="In Question">
      <formula>NOT(ISERROR(SEARCH("In Question",BJ174)))</formula>
    </cfRule>
    <cfRule type="containsText" dxfId="377" priority="854" operator="containsText" text="Continued">
      <formula>NOT(ISERROR(SEARCH("Continued",BJ174)))</formula>
    </cfRule>
  </conditionalFormatting>
  <conditionalFormatting sqref="BJ181">
    <cfRule type="containsText" dxfId="376" priority="849" operator="containsText" text="Discontinued">
      <formula>NOT(ISERROR(SEARCH("Discontinued",BJ181)))</formula>
    </cfRule>
    <cfRule type="containsText" dxfId="375" priority="850" operator="containsText" text="In Question">
      <formula>NOT(ISERROR(SEARCH("In Question",BJ181)))</formula>
    </cfRule>
    <cfRule type="containsText" dxfId="374" priority="851" operator="containsText" text="Continued">
      <formula>NOT(ISERROR(SEARCH("Continued",BJ181)))</formula>
    </cfRule>
  </conditionalFormatting>
  <conditionalFormatting sqref="BJ183">
    <cfRule type="containsText" dxfId="373" priority="846" operator="containsText" text="Discontinued">
      <formula>NOT(ISERROR(SEARCH("Discontinued",BJ183)))</formula>
    </cfRule>
    <cfRule type="containsText" dxfId="372" priority="847" operator="containsText" text="In Question">
      <formula>NOT(ISERROR(SEARCH("In Question",BJ183)))</formula>
    </cfRule>
    <cfRule type="containsText" dxfId="371" priority="848" operator="containsText" text="Continued">
      <formula>NOT(ISERROR(SEARCH("Continued",BJ183)))</formula>
    </cfRule>
  </conditionalFormatting>
  <conditionalFormatting sqref="BJ199">
    <cfRule type="containsText" dxfId="370" priority="843" operator="containsText" text="Discontinued">
      <formula>NOT(ISERROR(SEARCH("Discontinued",BJ199)))</formula>
    </cfRule>
    <cfRule type="containsText" dxfId="369" priority="844" operator="containsText" text="In Question">
      <formula>NOT(ISERROR(SEARCH("In Question",BJ199)))</formula>
    </cfRule>
    <cfRule type="containsText" dxfId="368" priority="845" operator="containsText" text="Continued">
      <formula>NOT(ISERROR(SEARCH("Continued",BJ199)))</formula>
    </cfRule>
  </conditionalFormatting>
  <conditionalFormatting sqref="BJ200">
    <cfRule type="containsText" dxfId="367" priority="840" operator="containsText" text="Discontinued">
      <formula>NOT(ISERROR(SEARCH("Discontinued",BJ200)))</formula>
    </cfRule>
    <cfRule type="containsText" dxfId="366" priority="841" operator="containsText" text="In Question">
      <formula>NOT(ISERROR(SEARCH("In Question",BJ200)))</formula>
    </cfRule>
    <cfRule type="containsText" dxfId="365" priority="842" operator="containsText" text="Continued">
      <formula>NOT(ISERROR(SEARCH("Continued",BJ200)))</formula>
    </cfRule>
  </conditionalFormatting>
  <conditionalFormatting sqref="BL196:BM211">
    <cfRule type="containsText" dxfId="364" priority="786" operator="containsText" text="Discontinued">
      <formula>NOT(ISERROR(SEARCH("Discontinued",BL196)))</formula>
    </cfRule>
    <cfRule type="containsText" dxfId="363" priority="787" operator="containsText" text="In Question">
      <formula>NOT(ISERROR(SEARCH("In Question",BL196)))</formula>
    </cfRule>
    <cfRule type="containsText" dxfId="362" priority="788" operator="containsText" text="Continued">
      <formula>NOT(ISERROR(SEARCH("Continued",BL196)))</formula>
    </cfRule>
  </conditionalFormatting>
  <conditionalFormatting sqref="BD248:BF254">
    <cfRule type="containsText" dxfId="361" priority="834" operator="containsText" text="Discontinued">
      <formula>NOT(ISERROR(SEARCH("Discontinued",BD248)))</formula>
    </cfRule>
    <cfRule type="containsText" dxfId="360" priority="835" operator="containsText" text="In Question">
      <formula>NOT(ISERROR(SEARCH("In Question",BD248)))</formula>
    </cfRule>
    <cfRule type="containsText" dxfId="359" priority="836" operator="containsText" text="Continued">
      <formula>NOT(ISERROR(SEARCH("Continued",BD248)))</formula>
    </cfRule>
  </conditionalFormatting>
  <conditionalFormatting sqref="BD255:BH285">
    <cfRule type="containsText" dxfId="358" priority="825" operator="containsText" text="Discontinued">
      <formula>NOT(ISERROR(SEARCH("Discontinued",BD255)))</formula>
    </cfRule>
    <cfRule type="containsText" dxfId="357" priority="826" operator="containsText" text="In Question">
      <formula>NOT(ISERROR(SEARCH("In Question",BD255)))</formula>
    </cfRule>
    <cfRule type="containsText" dxfId="356" priority="827" operator="containsText" text="Continued">
      <formula>NOT(ISERROR(SEARCH("Continued",BD255)))</formula>
    </cfRule>
  </conditionalFormatting>
  <conditionalFormatting sqref="BI255:BI285">
    <cfRule type="containsText" dxfId="355" priority="819" operator="containsText" text="Discontinued">
      <formula>NOT(ISERROR(SEARCH("Discontinued",BI255)))</formula>
    </cfRule>
    <cfRule type="containsText" dxfId="354" priority="820" operator="containsText" text="In Question">
      <formula>NOT(ISERROR(SEARCH("In Question",BI255)))</formula>
    </cfRule>
    <cfRule type="containsText" dxfId="353" priority="821" operator="containsText" text="Continued">
      <formula>NOT(ISERROR(SEARCH("Continued",BI255)))</formula>
    </cfRule>
  </conditionalFormatting>
  <conditionalFormatting sqref="BI120">
    <cfRule type="containsText" dxfId="352" priority="810" operator="containsText" text="Discontinued">
      <formula>NOT(ISERROR(SEARCH("Discontinued",BI120)))</formula>
    </cfRule>
    <cfRule type="containsText" dxfId="351" priority="811" operator="containsText" text="In Question">
      <formula>NOT(ISERROR(SEARCH("In Question",BI120)))</formula>
    </cfRule>
    <cfRule type="containsText" dxfId="350" priority="812" operator="containsText" text="Continued">
      <formula>NOT(ISERROR(SEARCH("Continued",BI120)))</formula>
    </cfRule>
  </conditionalFormatting>
  <conditionalFormatting sqref="BK196:BK211">
    <cfRule type="containsText" dxfId="349" priority="804" operator="containsText" text="Discontinued">
      <formula>NOT(ISERROR(SEARCH("Discontinued",BK196)))</formula>
    </cfRule>
    <cfRule type="containsText" dxfId="348" priority="805" operator="containsText" text="In Question">
      <formula>NOT(ISERROR(SEARCH("In Question",BK196)))</formula>
    </cfRule>
    <cfRule type="containsText" dxfId="347" priority="806" operator="containsText" text="Continued">
      <formula>NOT(ISERROR(SEARCH("Continued",BK196)))</formula>
    </cfRule>
  </conditionalFormatting>
  <conditionalFormatting sqref="BK231">
    <cfRule type="containsText" dxfId="346" priority="801" operator="containsText" text="Discontinued">
      <formula>NOT(ISERROR(SEARCH("Discontinued",BK231)))</formula>
    </cfRule>
    <cfRule type="containsText" dxfId="345" priority="802" operator="containsText" text="In Question">
      <formula>NOT(ISERROR(SEARCH("In Question",BK231)))</formula>
    </cfRule>
    <cfRule type="containsText" dxfId="344" priority="803" operator="containsText" text="Continued">
      <formula>NOT(ISERROR(SEARCH("Continued",BK231)))</formula>
    </cfRule>
  </conditionalFormatting>
  <conditionalFormatting sqref="BK232:BK254">
    <cfRule type="containsText" dxfId="343" priority="798" operator="containsText" text="Discontinued">
      <formula>NOT(ISERROR(SEARCH("Discontinued",BK232)))</formula>
    </cfRule>
    <cfRule type="containsText" dxfId="342" priority="799" operator="containsText" text="In Question">
      <formula>NOT(ISERROR(SEARCH("In Question",BK232)))</formula>
    </cfRule>
    <cfRule type="containsText" dxfId="341" priority="800" operator="containsText" text="Continued">
      <formula>NOT(ISERROR(SEARCH("Continued",BK232)))</formula>
    </cfRule>
  </conditionalFormatting>
  <conditionalFormatting sqref="BM231">
    <cfRule type="containsText" dxfId="340" priority="795" operator="containsText" text="Discontinued">
      <formula>NOT(ISERROR(SEARCH("Discontinued",BM231)))</formula>
    </cfRule>
    <cfRule type="containsText" dxfId="339" priority="796" operator="containsText" text="In Question">
      <formula>NOT(ISERROR(SEARCH("In Question",BM231)))</formula>
    </cfRule>
    <cfRule type="containsText" dxfId="338" priority="797" operator="containsText" text="Continued">
      <formula>NOT(ISERROR(SEARCH("Continued",BM231)))</formula>
    </cfRule>
  </conditionalFormatting>
  <conditionalFormatting sqref="BC120:BC124">
    <cfRule type="cellIs" dxfId="337" priority="742" operator="equal">
      <formula>"Continued"</formula>
    </cfRule>
    <cfRule type="cellIs" dxfId="336" priority="743" operator="equal">
      <formula>"Discontinued"</formula>
    </cfRule>
  </conditionalFormatting>
  <conditionalFormatting sqref="BC196:BC201">
    <cfRule type="cellIs" dxfId="335" priority="741" operator="equal">
      <formula>"Continued"</formula>
    </cfRule>
  </conditionalFormatting>
  <conditionalFormatting sqref="BC231:BC241">
    <cfRule type="cellIs" dxfId="334" priority="740" operator="equal">
      <formula>"Continued"</formula>
    </cfRule>
  </conditionalFormatting>
  <conditionalFormatting sqref="Z196:Z201">
    <cfRule type="cellIs" dxfId="333" priority="739" operator="equal">
      <formula>"Continued"</formula>
    </cfRule>
  </conditionalFormatting>
  <conditionalFormatting sqref="Z231:Z241">
    <cfRule type="cellIs" dxfId="332" priority="737" operator="equal">
      <formula>"Continued"</formula>
    </cfRule>
  </conditionalFormatting>
  <conditionalFormatting sqref="BC286">
    <cfRule type="containsText" dxfId="331" priority="734" operator="containsText" text="Discontinued">
      <formula>NOT(ISERROR(SEARCH("Discontinued",BC286)))</formula>
    </cfRule>
    <cfRule type="containsText" dxfId="330" priority="735" operator="containsText" text="In Question">
      <formula>NOT(ISERROR(SEARCH("In Question",BC286)))</formula>
    </cfRule>
    <cfRule type="containsText" dxfId="329" priority="736" operator="containsText" text="Continued">
      <formula>NOT(ISERROR(SEARCH("Continued",BC286)))</formula>
    </cfRule>
  </conditionalFormatting>
  <conditionalFormatting sqref="BC286">
    <cfRule type="containsText" dxfId="328" priority="733" operator="containsText" text="Past Survey Line">
      <formula>NOT(ISERROR(SEARCH("Past Survey Line",BC286)))</formula>
    </cfRule>
  </conditionalFormatting>
  <conditionalFormatting sqref="BC286">
    <cfRule type="cellIs" dxfId="327" priority="732" operator="equal">
      <formula>"Unknown"</formula>
    </cfRule>
  </conditionalFormatting>
  <conditionalFormatting sqref="BH287:BH304">
    <cfRule type="containsText" dxfId="326" priority="716" operator="containsText" text="Discontinued">
      <formula>NOT(ISERROR(SEARCH("Discontinued",BH287)))</formula>
    </cfRule>
    <cfRule type="containsText" dxfId="325" priority="717" operator="containsText" text="In Question">
      <formula>NOT(ISERROR(SEARCH("In Question",BH287)))</formula>
    </cfRule>
    <cfRule type="containsText" dxfId="324" priority="718" operator="containsText" text="Continued">
      <formula>NOT(ISERROR(SEARCH("Continued",BH287)))</formula>
    </cfRule>
  </conditionalFormatting>
  <conditionalFormatting sqref="BC287:BC304">
    <cfRule type="containsText" dxfId="323" priority="713" operator="containsText" text="Discontinued">
      <formula>NOT(ISERROR(SEARCH("Discontinued",BC287)))</formula>
    </cfRule>
    <cfRule type="containsText" dxfId="322" priority="714" operator="containsText" text="In Question">
      <formula>NOT(ISERROR(SEARCH("In Question",BC287)))</formula>
    </cfRule>
    <cfRule type="containsText" dxfId="321" priority="715" operator="containsText" text="Continued">
      <formula>NOT(ISERROR(SEARCH("Continued",BC287)))</formula>
    </cfRule>
  </conditionalFormatting>
  <conditionalFormatting sqref="BC287:BC304">
    <cfRule type="containsText" dxfId="320" priority="712" operator="containsText" text="Past Survey Line">
      <formula>NOT(ISERROR(SEARCH("Past Survey Line",BC287)))</formula>
    </cfRule>
  </conditionalFormatting>
  <conditionalFormatting sqref="BC287:BC304">
    <cfRule type="cellIs" dxfId="319" priority="711" operator="equal">
      <formula>"Unknown"</formula>
    </cfRule>
  </conditionalFormatting>
  <conditionalFormatting sqref="BC305:BC310">
    <cfRule type="cellIs" dxfId="318" priority="710" operator="equal">
      <formula>"Unknown"</formula>
    </cfRule>
  </conditionalFormatting>
  <conditionalFormatting sqref="BK286:BK296">
    <cfRule type="containsText" dxfId="317" priority="707" operator="containsText" text="Discontinued">
      <formula>NOT(ISERROR(SEARCH("Discontinued",BK286)))</formula>
    </cfRule>
    <cfRule type="containsText" dxfId="316" priority="708" operator="containsText" text="In Question">
      <formula>NOT(ISERROR(SEARCH("In Question",BK286)))</formula>
    </cfRule>
    <cfRule type="containsText" dxfId="315" priority="709" operator="containsText" text="Continued">
      <formula>NOT(ISERROR(SEARCH("Continued",BK286)))</formula>
    </cfRule>
  </conditionalFormatting>
  <conditionalFormatting sqref="Z120:Z125">
    <cfRule type="cellIs" dxfId="314" priority="694" operator="equal">
      <formula>"Discontinued"</formula>
    </cfRule>
  </conditionalFormatting>
  <conditionalFormatting sqref="Z120:Z125">
    <cfRule type="cellIs" dxfId="313" priority="693" operator="equal">
      <formula>"Continued"</formula>
    </cfRule>
  </conditionalFormatting>
  <conditionalFormatting sqref="BC311:BC334">
    <cfRule type="containsText" dxfId="312" priority="690" operator="containsText" text="Discontinued">
      <formula>NOT(ISERROR(SEARCH("Discontinued",BC311)))</formula>
    </cfRule>
    <cfRule type="containsText" dxfId="311" priority="691" operator="containsText" text="In Question">
      <formula>NOT(ISERROR(SEARCH("In Question",BC311)))</formula>
    </cfRule>
    <cfRule type="containsText" dxfId="310" priority="692" operator="containsText" text="Continued">
      <formula>NOT(ISERROR(SEARCH("Continued",BC311)))</formula>
    </cfRule>
  </conditionalFormatting>
  <conditionalFormatting sqref="BC311:BC334">
    <cfRule type="containsText" dxfId="309" priority="689" operator="containsText" text="Past Survey Line">
      <formula>NOT(ISERROR(SEARCH("Past Survey Line",BC311)))</formula>
    </cfRule>
  </conditionalFormatting>
  <conditionalFormatting sqref="BC311:BC334">
    <cfRule type="cellIs" dxfId="308" priority="688" operator="equal">
      <formula>"Unknown"</formula>
    </cfRule>
  </conditionalFormatting>
  <conditionalFormatting sqref="BW287:BW296">
    <cfRule type="containsText" dxfId="307" priority="627" operator="containsText" text="Discontinued">
      <formula>NOT(ISERROR(SEARCH("Discontinued",BW287)))</formula>
    </cfRule>
    <cfRule type="containsText" dxfId="306" priority="628" operator="containsText" text="In Question">
      <formula>NOT(ISERROR(SEARCH("In Question",BW287)))</formula>
    </cfRule>
    <cfRule type="containsText" dxfId="305" priority="629" operator="containsText" text="Continued">
      <formula>NOT(ISERROR(SEARCH("Continued",BW287)))</formula>
    </cfRule>
  </conditionalFormatting>
  <conditionalFormatting sqref="BS278:BU285">
    <cfRule type="containsText" dxfId="304" priority="633" operator="containsText" text="Discontinued">
      <formula>NOT(ISERROR(SEARCH("Discontinued",BS278)))</formula>
    </cfRule>
    <cfRule type="containsText" dxfId="303" priority="634" operator="containsText" text="In Question">
      <formula>NOT(ISERROR(SEARCH("In Question",BS278)))</formula>
    </cfRule>
    <cfRule type="containsText" dxfId="302" priority="635" operator="containsText" text="Continued">
      <formula>NOT(ISERROR(SEARCH("Continued",BS278)))</formula>
    </cfRule>
  </conditionalFormatting>
  <conditionalFormatting sqref="BW278:BW285">
    <cfRule type="containsText" dxfId="301" priority="630" operator="containsText" text="Discontinued">
      <formula>NOT(ISERROR(SEARCH("Discontinued",BW278)))</formula>
    </cfRule>
    <cfRule type="containsText" dxfId="300" priority="631" operator="containsText" text="In Question">
      <formula>NOT(ISERROR(SEARCH("In Question",BW278)))</formula>
    </cfRule>
    <cfRule type="containsText" dxfId="299" priority="632" operator="containsText" text="Continued">
      <formula>NOT(ISERROR(SEARCH("Continued",BW278)))</formula>
    </cfRule>
  </conditionalFormatting>
  <conditionalFormatting sqref="AE351:BB368">
    <cfRule type="containsText" dxfId="298" priority="621" operator="containsText" text="Discontinued">
      <formula>NOT(ISERROR(SEARCH("Discontinued",AE351)))</formula>
    </cfRule>
    <cfRule type="containsText" dxfId="297" priority="622" operator="containsText" text="In Question">
      <formula>NOT(ISERROR(SEARCH("In Question",AE351)))</formula>
    </cfRule>
    <cfRule type="containsText" dxfId="296" priority="623" operator="containsText" text="Continued">
      <formula>NOT(ISERROR(SEARCH("Continued",AE351)))</formula>
    </cfRule>
  </conditionalFormatting>
  <conditionalFormatting sqref="BC369:BC378">
    <cfRule type="cellIs" dxfId="295" priority="620" operator="equal">
      <formula>"Unknown"</formula>
    </cfRule>
  </conditionalFormatting>
  <conditionalFormatting sqref="BC351:BC368">
    <cfRule type="containsText" dxfId="294" priority="617" operator="containsText" text="Discontinued">
      <formula>NOT(ISERROR(SEARCH("Discontinued",BC351)))</formula>
    </cfRule>
    <cfRule type="containsText" dxfId="293" priority="618" operator="containsText" text="In Question">
      <formula>NOT(ISERROR(SEARCH("In Question",BC351)))</formula>
    </cfRule>
    <cfRule type="containsText" dxfId="292" priority="619" operator="containsText" text="Continued">
      <formula>NOT(ISERROR(SEARCH("Continued",BC351)))</formula>
    </cfRule>
  </conditionalFormatting>
  <conditionalFormatting sqref="BC351:BC368">
    <cfRule type="containsText" dxfId="291" priority="616" operator="containsText" text="Past Survey Line">
      <formula>NOT(ISERROR(SEARCH("Past Survey Line",BC351)))</formula>
    </cfRule>
  </conditionalFormatting>
  <conditionalFormatting sqref="BC351:BC368">
    <cfRule type="cellIs" dxfId="290" priority="615" operator="equal">
      <formula>"Unknown"</formula>
    </cfRule>
  </conditionalFormatting>
  <conditionalFormatting sqref="AM311:BB334">
    <cfRule type="containsText" dxfId="289" priority="612" operator="containsText" text="Discontinued">
      <formula>NOT(ISERROR(SEARCH("Discontinued",AM311)))</formula>
    </cfRule>
    <cfRule type="containsText" dxfId="288" priority="613" operator="containsText" text="In Question">
      <formula>NOT(ISERROR(SEARCH("In Question",AM311)))</formula>
    </cfRule>
    <cfRule type="containsText" dxfId="287" priority="614" operator="containsText" text="Continued">
      <formula>NOT(ISERROR(SEARCH("Continued",AM311)))</formula>
    </cfRule>
  </conditionalFormatting>
  <conditionalFormatting sqref="BD311:BF334">
    <cfRule type="containsText" dxfId="286" priority="609" operator="containsText" text="Discontinued">
      <formula>NOT(ISERROR(SEARCH("Discontinued",BD311)))</formula>
    </cfRule>
    <cfRule type="containsText" dxfId="285" priority="610" operator="containsText" text="In Question">
      <formula>NOT(ISERROR(SEARCH("In Question",BD311)))</formula>
    </cfRule>
    <cfRule type="containsText" dxfId="284" priority="611" operator="containsText" text="Continued">
      <formula>NOT(ISERROR(SEARCH("Continued",BD311)))</formula>
    </cfRule>
  </conditionalFormatting>
  <conditionalFormatting sqref="BY202:BY217 BY2:BY82 BY84:BY108 BY132:BY192 BY110:BY119 BY272:BY277">
    <cfRule type="containsText" dxfId="283" priority="606" operator="containsText" text="Discontinued">
      <formula>NOT(ISERROR(SEARCH("Discontinued",BY2)))</formula>
    </cfRule>
    <cfRule type="containsText" dxfId="282" priority="607" operator="containsText" text="In Question">
      <formula>NOT(ISERROR(SEARCH("In Question",BY2)))</formula>
    </cfRule>
    <cfRule type="containsText" dxfId="281" priority="608" operator="containsText" text="Continued">
      <formula>NOT(ISERROR(SEARCH("Continued",BY2)))</formula>
    </cfRule>
  </conditionalFormatting>
  <conditionalFormatting sqref="BY109">
    <cfRule type="containsText" dxfId="280" priority="603" operator="containsText" text="Discontinued">
      <formula>NOT(ISERROR(SEARCH("Discontinued",BY109)))</formula>
    </cfRule>
    <cfRule type="containsText" dxfId="279" priority="604" operator="containsText" text="In Question">
      <formula>NOT(ISERROR(SEARCH("In Question",BY109)))</formula>
    </cfRule>
    <cfRule type="containsText" dxfId="278" priority="605" operator="containsText" text="Continued">
      <formula>NOT(ISERROR(SEARCH("Continued",BY109)))</formula>
    </cfRule>
  </conditionalFormatting>
  <conditionalFormatting sqref="BY114">
    <cfRule type="containsText" dxfId="277" priority="600" operator="containsText" text="Discontinued">
      <formula>NOT(ISERROR(SEARCH("Discontinued",BY114)))</formula>
    </cfRule>
    <cfRule type="containsText" dxfId="276" priority="601" operator="containsText" text="In Question">
      <formula>NOT(ISERROR(SEARCH("In Question",BY114)))</formula>
    </cfRule>
    <cfRule type="containsText" dxfId="275" priority="602" operator="containsText" text="Continued">
      <formula>NOT(ISERROR(SEARCH("Continued",BY114)))</formula>
    </cfRule>
  </conditionalFormatting>
  <conditionalFormatting sqref="BY126:BY131">
    <cfRule type="containsText" dxfId="274" priority="597" operator="containsText" text="Discontinued">
      <formula>NOT(ISERROR(SEARCH("Discontinued",BY126)))</formula>
    </cfRule>
    <cfRule type="containsText" dxfId="273" priority="598" operator="containsText" text="In Question">
      <formula>NOT(ISERROR(SEARCH("In Question",BY126)))</formula>
    </cfRule>
    <cfRule type="containsText" dxfId="272" priority="599" operator="containsText" text="Continued">
      <formula>NOT(ISERROR(SEARCH("Continued",BY126)))</formula>
    </cfRule>
  </conditionalFormatting>
  <conditionalFormatting sqref="BS248:BU252">
    <cfRule type="containsText" dxfId="271" priority="594" operator="containsText" text="Discontinued">
      <formula>NOT(ISERROR(SEARCH("Discontinued",BS248)))</formula>
    </cfRule>
    <cfRule type="containsText" dxfId="270" priority="595" operator="containsText" text="In Question">
      <formula>NOT(ISERROR(SEARCH("In Question",BS248)))</formula>
    </cfRule>
    <cfRule type="containsText" dxfId="269" priority="596" operator="containsText" text="Continued">
      <formula>NOT(ISERROR(SEARCH("Continued",BS248)))</formula>
    </cfRule>
  </conditionalFormatting>
  <conditionalFormatting sqref="BU351:BU367">
    <cfRule type="containsText" dxfId="268" priority="591" operator="containsText" text="Discontinued">
      <formula>NOT(ISERROR(SEARCH("Discontinued",BU351)))</formula>
    </cfRule>
    <cfRule type="containsText" dxfId="267" priority="592" operator="containsText" text="In Question">
      <formula>NOT(ISERROR(SEARCH("In Question",BU351)))</formula>
    </cfRule>
    <cfRule type="containsText" dxfId="266" priority="593" operator="containsText" text="Continued">
      <formula>NOT(ISERROR(SEARCH("Continued",BU351)))</formula>
    </cfRule>
  </conditionalFormatting>
  <conditionalFormatting sqref="EE369:EE378">
    <cfRule type="containsText" dxfId="265" priority="585" operator="containsText" text="Discontinued">
      <formula>NOT(ISERROR(SEARCH("Discontinued",EE369)))</formula>
    </cfRule>
    <cfRule type="containsText" dxfId="264" priority="586" operator="containsText" text="In Question">
      <formula>NOT(ISERROR(SEARCH("In Question",EE369)))</formula>
    </cfRule>
    <cfRule type="containsText" dxfId="263" priority="587" operator="containsText" text="Continued">
      <formula>NOT(ISERROR(SEARCH("Continued",EE369)))</formula>
    </cfRule>
  </conditionalFormatting>
  <conditionalFormatting sqref="BR1:BR424 BR455:BR489 BQ594:BQ1048576 BO491:BO499 BO501:BP523 BO593:BP593 BR593">
    <cfRule type="cellIs" dxfId="262" priority="582" operator="equal">
      <formula>"Unknown"</formula>
    </cfRule>
    <cfRule type="cellIs" dxfId="261" priority="583" operator="equal">
      <formula>"Continued"</formula>
    </cfRule>
    <cfRule type="containsText" dxfId="260" priority="584" operator="containsText" text="Discontinued">
      <formula>NOT(ISERROR(SEARCH("Discontinued",BO1)))</formula>
    </cfRule>
  </conditionalFormatting>
  <conditionalFormatting sqref="AE369:BB378">
    <cfRule type="containsText" dxfId="259" priority="579" operator="containsText" text="Discontinued">
      <formula>NOT(ISERROR(SEARCH("Discontinued",AE369)))</formula>
    </cfRule>
    <cfRule type="containsText" dxfId="258" priority="580" operator="containsText" text="In Question">
      <formula>NOT(ISERROR(SEARCH("In Question",AE369)))</formula>
    </cfRule>
    <cfRule type="containsText" dxfId="257" priority="581" operator="containsText" text="Continued">
      <formula>NOT(ISERROR(SEARCH("Continued",AE369)))</formula>
    </cfRule>
  </conditionalFormatting>
  <conditionalFormatting sqref="AM379:BB402 BD379:BN402">
    <cfRule type="containsText" dxfId="256" priority="573" operator="containsText" text="Discontinued">
      <formula>NOT(ISERROR(SEARCH("Discontinued",AM379)))</formula>
    </cfRule>
    <cfRule type="containsText" dxfId="255" priority="574" operator="containsText" text="In Question">
      <formula>NOT(ISERROR(SEARCH("In Question",AM379)))</formula>
    </cfRule>
    <cfRule type="containsText" dxfId="254" priority="575" operator="containsText" text="Continued">
      <formula>NOT(ISERROR(SEARCH("Continued",AM379)))</formula>
    </cfRule>
  </conditionalFormatting>
  <conditionalFormatting sqref="BS379:BU402">
    <cfRule type="containsText" dxfId="253" priority="570" operator="containsText" text="Discontinued">
      <formula>NOT(ISERROR(SEARCH("Discontinued",BS379)))</formula>
    </cfRule>
    <cfRule type="containsText" dxfId="252" priority="571" operator="containsText" text="In Question">
      <formula>NOT(ISERROR(SEARCH("In Question",BS379)))</formula>
    </cfRule>
    <cfRule type="containsText" dxfId="251" priority="572" operator="containsText" text="Continued">
      <formula>NOT(ISERROR(SEARCH("Continued",BS379)))</formula>
    </cfRule>
  </conditionalFormatting>
  <conditionalFormatting sqref="BC379:BC392">
    <cfRule type="containsText" dxfId="250" priority="567" operator="containsText" text="Discontinued">
      <formula>NOT(ISERROR(SEARCH("Discontinued",BC379)))</formula>
    </cfRule>
    <cfRule type="containsText" dxfId="249" priority="568" operator="containsText" text="In Question">
      <formula>NOT(ISERROR(SEARCH("In Question",BC379)))</formula>
    </cfRule>
    <cfRule type="containsText" dxfId="248" priority="569" operator="containsText" text="Continued">
      <formula>NOT(ISERROR(SEARCH("Continued",BC379)))</formula>
    </cfRule>
  </conditionalFormatting>
  <conditionalFormatting sqref="BC379:BC392">
    <cfRule type="containsText" dxfId="247" priority="566" operator="containsText" text="Past Survey Line">
      <formula>NOT(ISERROR(SEARCH("Past Survey Line",BC379)))</formula>
    </cfRule>
  </conditionalFormatting>
  <conditionalFormatting sqref="BC379:BC392">
    <cfRule type="cellIs" dxfId="246" priority="565" operator="equal">
      <formula>"Unknown"</formula>
    </cfRule>
  </conditionalFormatting>
  <conditionalFormatting sqref="BC393:BC402">
    <cfRule type="cellIs" dxfId="245" priority="564" operator="equal">
      <formula>"Unknown"</formula>
    </cfRule>
  </conditionalFormatting>
  <conditionalFormatting sqref="BV393:BW402">
    <cfRule type="containsText" dxfId="244" priority="555" operator="containsText" text="Discontinued">
      <formula>NOT(ISERROR(SEARCH("Discontinued",BV393)))</formula>
    </cfRule>
    <cfRule type="containsText" dxfId="243" priority="556" operator="containsText" text="In Question">
      <formula>NOT(ISERROR(SEARCH("In Question",BV393)))</formula>
    </cfRule>
    <cfRule type="containsText" dxfId="242" priority="557" operator="containsText" text="Continued">
      <formula>NOT(ISERROR(SEARCH("Continued",BV393)))</formula>
    </cfRule>
  </conditionalFormatting>
  <conditionalFormatting sqref="BY368:BY378 BY380:BY402">
    <cfRule type="containsText" dxfId="241" priority="552" operator="containsText" text="Discontinued">
      <formula>NOT(ISERROR(SEARCH("Discontinued",BY368)))</formula>
    </cfRule>
    <cfRule type="containsText" dxfId="240" priority="553" operator="containsText" text="In Question">
      <formula>NOT(ISERROR(SEARCH("In Question",BY368)))</formula>
    </cfRule>
    <cfRule type="containsText" dxfId="239" priority="554" operator="containsText" text="Continued">
      <formula>NOT(ISERROR(SEARCH("Continued",BY368)))</formula>
    </cfRule>
  </conditionalFormatting>
  <conditionalFormatting sqref="P368:U378">
    <cfRule type="containsText" dxfId="238" priority="546" operator="containsText" text="Discontinued">
      <formula>NOT(ISERROR(SEARCH("Discontinued",P368)))</formula>
    </cfRule>
    <cfRule type="containsText" dxfId="237" priority="547" operator="containsText" text="In Question">
      <formula>NOT(ISERROR(SEARCH("In Question",P368)))</formula>
    </cfRule>
    <cfRule type="containsText" dxfId="236" priority="548" operator="containsText" text="Continued">
      <formula>NOT(ISERROR(SEARCH("Continued",P368)))</formula>
    </cfRule>
  </conditionalFormatting>
  <conditionalFormatting sqref="P393:U402">
    <cfRule type="containsText" dxfId="235" priority="543" operator="containsText" text="Discontinued">
      <formula>NOT(ISERROR(SEARCH("Discontinued",P393)))</formula>
    </cfRule>
    <cfRule type="containsText" dxfId="234" priority="544" operator="containsText" text="In Question">
      <formula>NOT(ISERROR(SEARCH("In Question",P393)))</formula>
    </cfRule>
    <cfRule type="containsText" dxfId="233" priority="545" operator="containsText" text="Continued">
      <formula>NOT(ISERROR(SEARCH("Continued",P393)))</formula>
    </cfRule>
  </conditionalFormatting>
  <conditionalFormatting sqref="BC403">
    <cfRule type="containsText" dxfId="232" priority="540" operator="containsText" text="Discontinued">
      <formula>NOT(ISERROR(SEARCH("Discontinued",BC403)))</formula>
    </cfRule>
    <cfRule type="containsText" dxfId="231" priority="541" operator="containsText" text="In Question">
      <formula>NOT(ISERROR(SEARCH("In Question",BC403)))</formula>
    </cfRule>
    <cfRule type="containsText" dxfId="230" priority="542" operator="containsText" text="Continued">
      <formula>NOT(ISERROR(SEARCH("Continued",BC403)))</formula>
    </cfRule>
  </conditionalFormatting>
  <conditionalFormatting sqref="BC403">
    <cfRule type="containsText" dxfId="229" priority="539" operator="containsText" text="Past Survey Line">
      <formula>NOT(ISERROR(SEARCH("Past Survey Line",BC403)))</formula>
    </cfRule>
  </conditionalFormatting>
  <conditionalFormatting sqref="BC403">
    <cfRule type="cellIs" dxfId="228" priority="538" operator="equal">
      <formula>"Unknown"</formula>
    </cfRule>
  </conditionalFormatting>
  <conditionalFormatting sqref="BC404:BC415">
    <cfRule type="containsText" dxfId="227" priority="535" operator="containsText" text="Discontinued">
      <formula>NOT(ISERROR(SEARCH("Discontinued",BC404)))</formula>
    </cfRule>
    <cfRule type="containsText" dxfId="226" priority="536" operator="containsText" text="In Question">
      <formula>NOT(ISERROR(SEARCH("In Question",BC404)))</formula>
    </cfRule>
    <cfRule type="containsText" dxfId="225" priority="537" operator="containsText" text="Continued">
      <formula>NOT(ISERROR(SEARCH("Continued",BC404)))</formula>
    </cfRule>
  </conditionalFormatting>
  <conditionalFormatting sqref="BC404:BC415">
    <cfRule type="containsText" dxfId="224" priority="534" operator="containsText" text="Past Survey Line">
      <formula>NOT(ISERROR(SEARCH("Past Survey Line",BC404)))</formula>
    </cfRule>
  </conditionalFormatting>
  <conditionalFormatting sqref="BC404:BC415">
    <cfRule type="cellIs" dxfId="223" priority="533" operator="equal">
      <formula>"Unknown"</formula>
    </cfRule>
  </conditionalFormatting>
  <conditionalFormatting sqref="BC425">
    <cfRule type="containsText" dxfId="222" priority="530" operator="containsText" text="Discontinued">
      <formula>NOT(ISERROR(SEARCH("Discontinued",BC425)))</formula>
    </cfRule>
    <cfRule type="containsText" dxfId="221" priority="531" operator="containsText" text="In Question">
      <formula>NOT(ISERROR(SEARCH("In Question",BC425)))</formula>
    </cfRule>
    <cfRule type="containsText" dxfId="220" priority="532" operator="containsText" text="Continued">
      <formula>NOT(ISERROR(SEARCH("Continued",BC425)))</formula>
    </cfRule>
  </conditionalFormatting>
  <conditionalFormatting sqref="BC425">
    <cfRule type="containsText" dxfId="219" priority="529" operator="containsText" text="Past Survey Line">
      <formula>NOT(ISERROR(SEARCH("Past Survey Line",BC425)))</formula>
    </cfRule>
  </conditionalFormatting>
  <conditionalFormatting sqref="BC425">
    <cfRule type="cellIs" dxfId="218" priority="528" operator="equal">
      <formula>"Unknown"</formula>
    </cfRule>
  </conditionalFormatting>
  <conditionalFormatting sqref="BC426:BC436">
    <cfRule type="containsText" dxfId="217" priority="525" operator="containsText" text="Discontinued">
      <formula>NOT(ISERROR(SEARCH("Discontinued",BC426)))</formula>
    </cfRule>
    <cfRule type="containsText" dxfId="216" priority="526" operator="containsText" text="In Question">
      <formula>NOT(ISERROR(SEARCH("In Question",BC426)))</formula>
    </cfRule>
    <cfRule type="containsText" dxfId="215" priority="527" operator="containsText" text="Continued">
      <formula>NOT(ISERROR(SEARCH("Continued",BC426)))</formula>
    </cfRule>
  </conditionalFormatting>
  <conditionalFormatting sqref="BC426:BC436">
    <cfRule type="containsText" dxfId="214" priority="524" operator="containsText" text="Past Survey Line">
      <formula>NOT(ISERROR(SEARCH("Past Survey Line",BC426)))</formula>
    </cfRule>
  </conditionalFormatting>
  <conditionalFormatting sqref="BC426:BC436">
    <cfRule type="cellIs" dxfId="213" priority="523" operator="equal">
      <formula>"Unknown"</formula>
    </cfRule>
  </conditionalFormatting>
  <conditionalFormatting sqref="BR437:BR453">
    <cfRule type="containsText" dxfId="212" priority="520" operator="containsText" text="Discontinued">
      <formula>NOT(ISERROR(SEARCH("Discontinued",BR437)))</formula>
    </cfRule>
    <cfRule type="containsText" dxfId="211" priority="521" operator="containsText" text="In Question">
      <formula>NOT(ISERROR(SEARCH("In Question",BR437)))</formula>
    </cfRule>
    <cfRule type="containsText" dxfId="210" priority="522" operator="containsText" text="Continued">
      <formula>NOT(ISERROR(SEARCH("Continued",BR437)))</formula>
    </cfRule>
  </conditionalFormatting>
  <conditionalFormatting sqref="BR425">
    <cfRule type="containsText" dxfId="209" priority="517" operator="containsText" text="Discontinued">
      <formula>NOT(ISERROR(SEARCH("Discontinued",BR425)))</formula>
    </cfRule>
    <cfRule type="containsText" dxfId="208" priority="518" operator="containsText" text="In Question">
      <formula>NOT(ISERROR(SEARCH("In Question",BR425)))</formula>
    </cfRule>
    <cfRule type="containsText" dxfId="207" priority="519" operator="containsText" text="Continued">
      <formula>NOT(ISERROR(SEARCH("Continued",BR425)))</formula>
    </cfRule>
  </conditionalFormatting>
  <conditionalFormatting sqref="BR425">
    <cfRule type="containsText" dxfId="206" priority="516" operator="containsText" text="Past Survey Line">
      <formula>NOT(ISERROR(SEARCH("Past Survey Line",BR425)))</formula>
    </cfRule>
  </conditionalFormatting>
  <conditionalFormatting sqref="BR425">
    <cfRule type="cellIs" dxfId="205" priority="515" operator="equal">
      <formula>"Unknown"</formula>
    </cfRule>
  </conditionalFormatting>
  <conditionalFormatting sqref="BR426:BR436">
    <cfRule type="containsText" dxfId="204" priority="512" operator="containsText" text="Discontinued">
      <formula>NOT(ISERROR(SEARCH("Discontinued",BR426)))</formula>
    </cfRule>
    <cfRule type="containsText" dxfId="203" priority="513" operator="containsText" text="In Question">
      <formula>NOT(ISERROR(SEARCH("In Question",BR426)))</formula>
    </cfRule>
    <cfRule type="containsText" dxfId="202" priority="514" operator="containsText" text="Continued">
      <formula>NOT(ISERROR(SEARCH("Continued",BR426)))</formula>
    </cfRule>
  </conditionalFormatting>
  <conditionalFormatting sqref="BR426:BR436">
    <cfRule type="containsText" dxfId="201" priority="511" operator="containsText" text="Past Survey Line">
      <formula>NOT(ISERROR(SEARCH("Past Survey Line",BR426)))</formula>
    </cfRule>
  </conditionalFormatting>
  <conditionalFormatting sqref="BR426:BR436">
    <cfRule type="cellIs" dxfId="200" priority="510" operator="equal">
      <formula>"Unknown"</formula>
    </cfRule>
  </conditionalFormatting>
  <conditionalFormatting sqref="CH1:CH95 CH98:CH129 CH131:CH154 CJ594:CJ1048576 CH156:CH499 DM59 DM73 DM96:DM97 DM105 DM64 DM48 DM39:DM40 DM31:DM32 DM22 DM130 DM138 DM77:DM79 DM81 DM142 DM135 DM128 DM114 DM119 DM124 DM110:DM111 CH593:CI593">
    <cfRule type="cellIs" dxfId="199" priority="492" operator="equal">
      <formula>"Unknown"</formula>
    </cfRule>
    <cfRule type="cellIs" dxfId="198" priority="493" operator="equal">
      <formula>"Scaled"</formula>
    </cfRule>
    <cfRule type="cellIs" dxfId="197" priority="494" operator="equal">
      <formula>"Timed Out"</formula>
    </cfRule>
  </conditionalFormatting>
  <conditionalFormatting sqref="CH155">
    <cfRule type="cellIs" dxfId="196" priority="488" operator="equal">
      <formula>"Unknown"</formula>
    </cfRule>
    <cfRule type="cellIs" dxfId="195" priority="489" operator="equal">
      <formula>"Continued"</formula>
    </cfRule>
    <cfRule type="containsText" dxfId="194" priority="490" operator="containsText" text="Discontinued">
      <formula>NOT(ISERROR(SEARCH("Discontinued",CH155)))</formula>
    </cfRule>
  </conditionalFormatting>
  <conditionalFormatting sqref="CW2:CW21 CW33:CW38 CW60:CW63 CW74:CW76 CW98:CW104 CW106:CW109 CW65:CW72 CW49:CW58 CW41:CW47 CW23:CW30 CW131:CW134 CW139:CW141 CW80 CW82:CW95 CW136:CW137 CW129 CW115:CW118 CW120:CW123 CW125:CW127 CW112:CW113 CW143:CW523 DM2:DM21 DM33:DM38 DM60:DM63 DM74:DM76 DM98:DM104 DM106:DM109 DM65:DM72 DM49:DM58 DM41:DM47 DM23:DM30 DM131:DM134 DM139:DM141 DM80 DM82:DM95 DM136:DM137 DM129 DM115:DM118 DM120:DM123 DM125:DM127 DM112:DM113 DM143:DM523">
    <cfRule type="cellIs" dxfId="193" priority="483" operator="equal">
      <formula>"Scaled"</formula>
    </cfRule>
    <cfRule type="cellIs" dxfId="192" priority="484" operator="equal">
      <formula>"Mini-Grant"</formula>
    </cfRule>
    <cfRule type="cellIs" dxfId="191" priority="485" operator="equal">
      <formula>"Unknown"</formula>
    </cfRule>
    <cfRule type="cellIs" dxfId="190" priority="486" operator="equal">
      <formula>"Discontinued"</formula>
    </cfRule>
    <cfRule type="cellIs" dxfId="189" priority="487" operator="equal">
      <formula>"Continued"</formula>
    </cfRule>
  </conditionalFormatting>
  <conditionalFormatting sqref="CW31">
    <cfRule type="containsText" dxfId="188" priority="480" operator="containsText" text="Discontinued">
      <formula>NOT(ISERROR(SEARCH("Discontinued",CW31)))</formula>
    </cfRule>
    <cfRule type="containsText" dxfId="187" priority="481" operator="containsText" text="In Question">
      <formula>NOT(ISERROR(SEARCH("In Question",CW31)))</formula>
    </cfRule>
    <cfRule type="containsText" dxfId="186" priority="482" operator="containsText" text="Continued">
      <formula>NOT(ISERROR(SEARCH("Continued",CW31)))</formula>
    </cfRule>
  </conditionalFormatting>
  <conditionalFormatting sqref="CW31">
    <cfRule type="cellIs" dxfId="185" priority="477" operator="equal">
      <formula>"Unknown"</formula>
    </cfRule>
    <cfRule type="cellIs" dxfId="184" priority="478" operator="equal">
      <formula>"Scaled"</formula>
    </cfRule>
    <cfRule type="cellIs" dxfId="183" priority="479" operator="equal">
      <formula>"Timed Out"</formula>
    </cfRule>
  </conditionalFormatting>
  <conditionalFormatting sqref="CW59">
    <cfRule type="containsText" dxfId="182" priority="474" operator="containsText" text="Discontinued">
      <formula>NOT(ISERROR(SEARCH("Discontinued",CW59)))</formula>
    </cfRule>
    <cfRule type="containsText" dxfId="181" priority="475" operator="containsText" text="In Question">
      <formula>NOT(ISERROR(SEARCH("In Question",CW59)))</formula>
    </cfRule>
    <cfRule type="containsText" dxfId="180" priority="476" operator="containsText" text="Continued">
      <formula>NOT(ISERROR(SEARCH("Continued",CW59)))</formula>
    </cfRule>
  </conditionalFormatting>
  <conditionalFormatting sqref="CW59">
    <cfRule type="cellIs" dxfId="179" priority="471" operator="equal">
      <formula>"Unknown"</formula>
    </cfRule>
    <cfRule type="cellIs" dxfId="178" priority="472" operator="equal">
      <formula>"Scaled"</formula>
    </cfRule>
    <cfRule type="cellIs" dxfId="177" priority="473" operator="equal">
      <formula>"Timed Out"</formula>
    </cfRule>
  </conditionalFormatting>
  <conditionalFormatting sqref="CW73">
    <cfRule type="containsText" dxfId="176" priority="468" operator="containsText" text="Discontinued">
      <formula>NOT(ISERROR(SEARCH("Discontinued",CW73)))</formula>
    </cfRule>
    <cfRule type="containsText" dxfId="175" priority="469" operator="containsText" text="In Question">
      <formula>NOT(ISERROR(SEARCH("In Question",CW73)))</formula>
    </cfRule>
    <cfRule type="containsText" dxfId="174" priority="470" operator="containsText" text="Continued">
      <formula>NOT(ISERROR(SEARCH("Continued",CW73)))</formula>
    </cfRule>
  </conditionalFormatting>
  <conditionalFormatting sqref="CW73">
    <cfRule type="cellIs" dxfId="173" priority="465" operator="equal">
      <formula>"Unknown"</formula>
    </cfRule>
    <cfRule type="cellIs" dxfId="172" priority="466" operator="equal">
      <formula>"Scaled"</formula>
    </cfRule>
    <cfRule type="cellIs" dxfId="171" priority="467" operator="equal">
      <formula>"Timed Out"</formula>
    </cfRule>
  </conditionalFormatting>
  <conditionalFormatting sqref="CW96:CW97">
    <cfRule type="containsText" dxfId="170" priority="462" operator="containsText" text="Discontinued">
      <formula>NOT(ISERROR(SEARCH("Discontinued",CW96)))</formula>
    </cfRule>
    <cfRule type="containsText" dxfId="169" priority="463" operator="containsText" text="In Question">
      <formula>NOT(ISERROR(SEARCH("In Question",CW96)))</formula>
    </cfRule>
    <cfRule type="containsText" dxfId="168" priority="464" operator="containsText" text="Continued">
      <formula>NOT(ISERROR(SEARCH("Continued",CW96)))</formula>
    </cfRule>
  </conditionalFormatting>
  <conditionalFormatting sqref="CW96:CW97">
    <cfRule type="cellIs" dxfId="167" priority="459" operator="equal">
      <formula>"Unknown"</formula>
    </cfRule>
    <cfRule type="cellIs" dxfId="166" priority="460" operator="equal">
      <formula>"Scaled"</formula>
    </cfRule>
    <cfRule type="cellIs" dxfId="165" priority="461" operator="equal">
      <formula>"Timed Out"</formula>
    </cfRule>
  </conditionalFormatting>
  <conditionalFormatting sqref="CW105">
    <cfRule type="containsText" dxfId="164" priority="456" operator="containsText" text="Discontinued">
      <formula>NOT(ISERROR(SEARCH("Discontinued",CW105)))</formula>
    </cfRule>
    <cfRule type="containsText" dxfId="163" priority="457" operator="containsText" text="In Question">
      <formula>NOT(ISERROR(SEARCH("In Question",CW105)))</formula>
    </cfRule>
    <cfRule type="containsText" dxfId="162" priority="458" operator="containsText" text="Continued">
      <formula>NOT(ISERROR(SEARCH("Continued",CW105)))</formula>
    </cfRule>
  </conditionalFormatting>
  <conditionalFormatting sqref="CW105">
    <cfRule type="cellIs" dxfId="161" priority="453" operator="equal">
      <formula>"Unknown"</formula>
    </cfRule>
    <cfRule type="cellIs" dxfId="160" priority="454" operator="equal">
      <formula>"Scaled"</formula>
    </cfRule>
    <cfRule type="cellIs" dxfId="159" priority="455" operator="equal">
      <formula>"Timed Out"</formula>
    </cfRule>
  </conditionalFormatting>
  <conditionalFormatting sqref="CW64">
    <cfRule type="containsText" dxfId="158" priority="450" operator="containsText" text="Discontinued">
      <formula>NOT(ISERROR(SEARCH("Discontinued",CW64)))</formula>
    </cfRule>
    <cfRule type="containsText" dxfId="157" priority="451" operator="containsText" text="In Question">
      <formula>NOT(ISERROR(SEARCH("In Question",CW64)))</formula>
    </cfRule>
    <cfRule type="containsText" dxfId="156" priority="452" operator="containsText" text="Continued">
      <formula>NOT(ISERROR(SEARCH("Continued",CW64)))</formula>
    </cfRule>
  </conditionalFormatting>
  <conditionalFormatting sqref="CW64">
    <cfRule type="cellIs" dxfId="155" priority="447" operator="equal">
      <formula>"Unknown"</formula>
    </cfRule>
    <cfRule type="cellIs" dxfId="154" priority="448" operator="equal">
      <formula>"Scaled"</formula>
    </cfRule>
    <cfRule type="cellIs" dxfId="153" priority="449" operator="equal">
      <formula>"Timed Out"</formula>
    </cfRule>
  </conditionalFormatting>
  <conditionalFormatting sqref="CW48">
    <cfRule type="containsText" dxfId="152" priority="444" operator="containsText" text="Discontinued">
      <formula>NOT(ISERROR(SEARCH("Discontinued",CW48)))</formula>
    </cfRule>
    <cfRule type="containsText" dxfId="151" priority="445" operator="containsText" text="In Question">
      <formula>NOT(ISERROR(SEARCH("In Question",CW48)))</formula>
    </cfRule>
    <cfRule type="containsText" dxfId="150" priority="446" operator="containsText" text="Continued">
      <formula>NOT(ISERROR(SEARCH("Continued",CW48)))</formula>
    </cfRule>
  </conditionalFormatting>
  <conditionalFormatting sqref="CW48">
    <cfRule type="cellIs" dxfId="149" priority="441" operator="equal">
      <formula>"Unknown"</formula>
    </cfRule>
    <cfRule type="cellIs" dxfId="148" priority="442" operator="equal">
      <formula>"Scaled"</formula>
    </cfRule>
    <cfRule type="cellIs" dxfId="147" priority="443" operator="equal">
      <formula>"Timed Out"</formula>
    </cfRule>
  </conditionalFormatting>
  <conditionalFormatting sqref="CW40">
    <cfRule type="containsText" dxfId="146" priority="438" operator="containsText" text="Discontinued">
      <formula>NOT(ISERROR(SEARCH("Discontinued",CW40)))</formula>
    </cfRule>
    <cfRule type="containsText" dxfId="145" priority="439" operator="containsText" text="In Question">
      <formula>NOT(ISERROR(SEARCH("In Question",CW40)))</formula>
    </cfRule>
    <cfRule type="containsText" dxfId="144" priority="440" operator="containsText" text="Continued">
      <formula>NOT(ISERROR(SEARCH("Continued",CW40)))</formula>
    </cfRule>
  </conditionalFormatting>
  <conditionalFormatting sqref="CW40">
    <cfRule type="cellIs" dxfId="143" priority="435" operator="equal">
      <formula>"Unknown"</formula>
    </cfRule>
    <cfRule type="cellIs" dxfId="142" priority="436" operator="equal">
      <formula>"Scaled"</formula>
    </cfRule>
    <cfRule type="cellIs" dxfId="141" priority="437" operator="equal">
      <formula>"Timed Out"</formula>
    </cfRule>
  </conditionalFormatting>
  <conditionalFormatting sqref="CW39">
    <cfRule type="containsText" dxfId="140" priority="432" operator="containsText" text="Discontinued">
      <formula>NOT(ISERROR(SEARCH("Discontinued",CW39)))</formula>
    </cfRule>
    <cfRule type="containsText" dxfId="139" priority="433" operator="containsText" text="In Question">
      <formula>NOT(ISERROR(SEARCH("In Question",CW39)))</formula>
    </cfRule>
    <cfRule type="containsText" dxfId="138" priority="434" operator="containsText" text="Continued">
      <formula>NOT(ISERROR(SEARCH("Continued",CW39)))</formula>
    </cfRule>
  </conditionalFormatting>
  <conditionalFormatting sqref="CW39">
    <cfRule type="cellIs" dxfId="137" priority="429" operator="equal">
      <formula>"Unknown"</formula>
    </cfRule>
    <cfRule type="cellIs" dxfId="136" priority="430" operator="equal">
      <formula>"Scaled"</formula>
    </cfRule>
    <cfRule type="cellIs" dxfId="135" priority="431" operator="equal">
      <formula>"Timed Out"</formula>
    </cfRule>
  </conditionalFormatting>
  <conditionalFormatting sqref="CW32">
    <cfRule type="containsText" dxfId="134" priority="426" operator="containsText" text="Discontinued">
      <formula>NOT(ISERROR(SEARCH("Discontinued",CW32)))</formula>
    </cfRule>
    <cfRule type="containsText" dxfId="133" priority="427" operator="containsText" text="In Question">
      <formula>NOT(ISERROR(SEARCH("In Question",CW32)))</formula>
    </cfRule>
    <cfRule type="containsText" dxfId="132" priority="428" operator="containsText" text="Continued">
      <formula>NOT(ISERROR(SEARCH("Continued",CW32)))</formula>
    </cfRule>
  </conditionalFormatting>
  <conditionalFormatting sqref="CW32">
    <cfRule type="cellIs" dxfId="131" priority="423" operator="equal">
      <formula>"Unknown"</formula>
    </cfRule>
    <cfRule type="cellIs" dxfId="130" priority="424" operator="equal">
      <formula>"Scaled"</formula>
    </cfRule>
    <cfRule type="cellIs" dxfId="129" priority="425" operator="equal">
      <formula>"Timed Out"</formula>
    </cfRule>
  </conditionalFormatting>
  <conditionalFormatting sqref="CW22">
    <cfRule type="containsText" dxfId="128" priority="420" operator="containsText" text="Discontinued">
      <formula>NOT(ISERROR(SEARCH("Discontinued",CW22)))</formula>
    </cfRule>
    <cfRule type="containsText" dxfId="127" priority="421" operator="containsText" text="In Question">
      <formula>NOT(ISERROR(SEARCH("In Question",CW22)))</formula>
    </cfRule>
    <cfRule type="containsText" dxfId="126" priority="422" operator="containsText" text="Continued">
      <formula>NOT(ISERROR(SEARCH("Continued",CW22)))</formula>
    </cfRule>
  </conditionalFormatting>
  <conditionalFormatting sqref="CW22">
    <cfRule type="cellIs" dxfId="125" priority="417" operator="equal">
      <formula>"Unknown"</formula>
    </cfRule>
    <cfRule type="cellIs" dxfId="124" priority="418" operator="equal">
      <formula>"Scaled"</formula>
    </cfRule>
    <cfRule type="cellIs" dxfId="123" priority="419" operator="equal">
      <formula>"Timed Out"</formula>
    </cfRule>
  </conditionalFormatting>
  <conditionalFormatting sqref="CH96:CH97">
    <cfRule type="containsText" dxfId="122" priority="414" operator="containsText" text="Discontinued">
      <formula>NOT(ISERROR(SEARCH("Discontinued",CH96)))</formula>
    </cfRule>
    <cfRule type="containsText" dxfId="121" priority="415" operator="containsText" text="In Question">
      <formula>NOT(ISERROR(SEARCH("In Question",CH96)))</formula>
    </cfRule>
    <cfRule type="containsText" dxfId="120" priority="416" operator="containsText" text="Continued">
      <formula>NOT(ISERROR(SEARCH("Continued",CH96)))</formula>
    </cfRule>
  </conditionalFormatting>
  <conditionalFormatting sqref="CH96:CH97">
    <cfRule type="cellIs" dxfId="119" priority="411" operator="equal">
      <formula>"Unknown"</formula>
    </cfRule>
    <cfRule type="cellIs" dxfId="118" priority="412" operator="equal">
      <formula>"Scaled"</formula>
    </cfRule>
    <cfRule type="cellIs" dxfId="117" priority="413" operator="equal">
      <formula>"Timed Out"</formula>
    </cfRule>
  </conditionalFormatting>
  <conditionalFormatting sqref="CH130">
    <cfRule type="containsText" dxfId="116" priority="408" operator="containsText" text="Discontinued">
      <formula>NOT(ISERROR(SEARCH("Discontinued",CH130)))</formula>
    </cfRule>
    <cfRule type="containsText" dxfId="115" priority="409" operator="containsText" text="In Question">
      <formula>NOT(ISERROR(SEARCH("In Question",CH130)))</formula>
    </cfRule>
    <cfRule type="containsText" dxfId="114" priority="410" operator="containsText" text="Continued">
      <formula>NOT(ISERROR(SEARCH("Continued",CH130)))</formula>
    </cfRule>
  </conditionalFormatting>
  <conditionalFormatting sqref="CH130">
    <cfRule type="cellIs" dxfId="113" priority="405" operator="equal">
      <formula>"Unknown"</formula>
    </cfRule>
    <cfRule type="cellIs" dxfId="112" priority="406" operator="equal">
      <formula>"Scaled"</formula>
    </cfRule>
    <cfRule type="cellIs" dxfId="111" priority="407" operator="equal">
      <formula>"Timed Out"</formula>
    </cfRule>
  </conditionalFormatting>
  <conditionalFormatting sqref="CW130">
    <cfRule type="containsText" dxfId="110" priority="402" operator="containsText" text="Discontinued">
      <formula>NOT(ISERROR(SEARCH("Discontinued",CW130)))</formula>
    </cfRule>
    <cfRule type="containsText" dxfId="109" priority="403" operator="containsText" text="In Question">
      <formula>NOT(ISERROR(SEARCH("In Question",CW130)))</formula>
    </cfRule>
    <cfRule type="containsText" dxfId="108" priority="404" operator="containsText" text="Continued">
      <formula>NOT(ISERROR(SEARCH("Continued",CW130)))</formula>
    </cfRule>
  </conditionalFormatting>
  <conditionalFormatting sqref="CW130">
    <cfRule type="cellIs" dxfId="107" priority="399" operator="equal">
      <formula>"Unknown"</formula>
    </cfRule>
    <cfRule type="cellIs" dxfId="106" priority="400" operator="equal">
      <formula>"Scaled"</formula>
    </cfRule>
    <cfRule type="cellIs" dxfId="105" priority="401" operator="equal">
      <formula>"Timed Out"</formula>
    </cfRule>
  </conditionalFormatting>
  <conditionalFormatting sqref="CW138">
    <cfRule type="containsText" dxfId="104" priority="396" operator="containsText" text="Discontinued">
      <formula>NOT(ISERROR(SEARCH("Discontinued",CW138)))</formula>
    </cfRule>
    <cfRule type="containsText" dxfId="103" priority="397" operator="containsText" text="In Question">
      <formula>NOT(ISERROR(SEARCH("In Question",CW138)))</formula>
    </cfRule>
    <cfRule type="containsText" dxfId="102" priority="398" operator="containsText" text="Continued">
      <formula>NOT(ISERROR(SEARCH("Continued",CW138)))</formula>
    </cfRule>
  </conditionalFormatting>
  <conditionalFormatting sqref="CW138">
    <cfRule type="cellIs" dxfId="101" priority="393" operator="equal">
      <formula>"Unknown"</formula>
    </cfRule>
    <cfRule type="cellIs" dxfId="100" priority="394" operator="equal">
      <formula>"Scaled"</formula>
    </cfRule>
    <cfRule type="cellIs" dxfId="99" priority="395" operator="equal">
      <formula>"Timed Out"</formula>
    </cfRule>
  </conditionalFormatting>
  <conditionalFormatting sqref="CW77">
    <cfRule type="containsText" dxfId="98" priority="390" operator="containsText" text="Discontinued">
      <formula>NOT(ISERROR(SEARCH("Discontinued",CW77)))</formula>
    </cfRule>
    <cfRule type="containsText" dxfId="97" priority="391" operator="containsText" text="In Question">
      <formula>NOT(ISERROR(SEARCH("In Question",CW77)))</formula>
    </cfRule>
    <cfRule type="containsText" dxfId="96" priority="392" operator="containsText" text="Continued">
      <formula>NOT(ISERROR(SEARCH("Continued",CW77)))</formula>
    </cfRule>
  </conditionalFormatting>
  <conditionalFormatting sqref="CW77">
    <cfRule type="cellIs" dxfId="95" priority="387" operator="equal">
      <formula>"Unknown"</formula>
    </cfRule>
    <cfRule type="cellIs" dxfId="94" priority="388" operator="equal">
      <formula>"Scaled"</formula>
    </cfRule>
    <cfRule type="cellIs" dxfId="93" priority="389" operator="equal">
      <formula>"Timed Out"</formula>
    </cfRule>
  </conditionalFormatting>
  <conditionalFormatting sqref="CW78">
    <cfRule type="containsText" dxfId="92" priority="384" operator="containsText" text="Discontinued">
      <formula>NOT(ISERROR(SEARCH("Discontinued",CW78)))</formula>
    </cfRule>
    <cfRule type="containsText" dxfId="91" priority="385" operator="containsText" text="In Question">
      <formula>NOT(ISERROR(SEARCH("In Question",CW78)))</formula>
    </cfRule>
    <cfRule type="containsText" dxfId="90" priority="386" operator="containsText" text="Continued">
      <formula>NOT(ISERROR(SEARCH("Continued",CW78)))</formula>
    </cfRule>
  </conditionalFormatting>
  <conditionalFormatting sqref="CW78">
    <cfRule type="cellIs" dxfId="89" priority="381" operator="equal">
      <formula>"Unknown"</formula>
    </cfRule>
    <cfRule type="cellIs" dxfId="88" priority="382" operator="equal">
      <formula>"Scaled"</formula>
    </cfRule>
    <cfRule type="cellIs" dxfId="87" priority="383" operator="equal">
      <formula>"Timed Out"</formula>
    </cfRule>
  </conditionalFormatting>
  <conditionalFormatting sqref="CW79">
    <cfRule type="containsText" dxfId="86" priority="378" operator="containsText" text="Discontinued">
      <formula>NOT(ISERROR(SEARCH("Discontinued",CW79)))</formula>
    </cfRule>
    <cfRule type="containsText" dxfId="85" priority="379" operator="containsText" text="In Question">
      <formula>NOT(ISERROR(SEARCH("In Question",CW79)))</formula>
    </cfRule>
    <cfRule type="containsText" dxfId="84" priority="380" operator="containsText" text="Continued">
      <formula>NOT(ISERROR(SEARCH("Continued",CW79)))</formula>
    </cfRule>
  </conditionalFormatting>
  <conditionalFormatting sqref="CW79">
    <cfRule type="cellIs" dxfId="83" priority="375" operator="equal">
      <formula>"Unknown"</formula>
    </cfRule>
    <cfRule type="cellIs" dxfId="82" priority="376" operator="equal">
      <formula>"Scaled"</formula>
    </cfRule>
    <cfRule type="cellIs" dxfId="81" priority="377" operator="equal">
      <formula>"Timed Out"</formula>
    </cfRule>
  </conditionalFormatting>
  <conditionalFormatting sqref="CW81">
    <cfRule type="containsText" dxfId="80" priority="372" operator="containsText" text="Discontinued">
      <formula>NOT(ISERROR(SEARCH("Discontinued",CW81)))</formula>
    </cfRule>
    <cfRule type="containsText" dxfId="79" priority="373" operator="containsText" text="In Question">
      <formula>NOT(ISERROR(SEARCH("In Question",CW81)))</formula>
    </cfRule>
    <cfRule type="containsText" dxfId="78" priority="374" operator="containsText" text="Continued">
      <formula>NOT(ISERROR(SEARCH("Continued",CW81)))</formula>
    </cfRule>
  </conditionalFormatting>
  <conditionalFormatting sqref="CW81">
    <cfRule type="cellIs" dxfId="77" priority="369" operator="equal">
      <formula>"Unknown"</formula>
    </cfRule>
    <cfRule type="cellIs" dxfId="76" priority="370" operator="equal">
      <formula>"Scaled"</formula>
    </cfRule>
    <cfRule type="cellIs" dxfId="75" priority="371" operator="equal">
      <formula>"Timed Out"</formula>
    </cfRule>
  </conditionalFormatting>
  <conditionalFormatting sqref="CW142">
    <cfRule type="containsText" dxfId="74" priority="366" operator="containsText" text="Discontinued">
      <formula>NOT(ISERROR(SEARCH("Discontinued",CW142)))</formula>
    </cfRule>
    <cfRule type="containsText" dxfId="73" priority="367" operator="containsText" text="In Question">
      <formula>NOT(ISERROR(SEARCH("In Question",CW142)))</formula>
    </cfRule>
    <cfRule type="containsText" dxfId="72" priority="368" operator="containsText" text="Continued">
      <formula>NOT(ISERROR(SEARCH("Continued",CW142)))</formula>
    </cfRule>
  </conditionalFormatting>
  <conditionalFormatting sqref="CW142">
    <cfRule type="cellIs" dxfId="71" priority="363" operator="equal">
      <formula>"Unknown"</formula>
    </cfRule>
    <cfRule type="cellIs" dxfId="70" priority="364" operator="equal">
      <formula>"Scaled"</formula>
    </cfRule>
    <cfRule type="cellIs" dxfId="69" priority="365" operator="equal">
      <formula>"Timed Out"</formula>
    </cfRule>
  </conditionalFormatting>
  <conditionalFormatting sqref="CW135">
    <cfRule type="containsText" dxfId="68" priority="360" operator="containsText" text="Discontinued">
      <formula>NOT(ISERROR(SEARCH("Discontinued",CW135)))</formula>
    </cfRule>
    <cfRule type="containsText" dxfId="67" priority="361" operator="containsText" text="In Question">
      <formula>NOT(ISERROR(SEARCH("In Question",CW135)))</formula>
    </cfRule>
    <cfRule type="containsText" dxfId="66" priority="362" operator="containsText" text="Continued">
      <formula>NOT(ISERROR(SEARCH("Continued",CW135)))</formula>
    </cfRule>
  </conditionalFormatting>
  <conditionalFormatting sqref="CW135">
    <cfRule type="cellIs" dxfId="65" priority="357" operator="equal">
      <formula>"Unknown"</formula>
    </cfRule>
    <cfRule type="cellIs" dxfId="64" priority="358" operator="equal">
      <formula>"Scaled"</formula>
    </cfRule>
    <cfRule type="cellIs" dxfId="63" priority="359" operator="equal">
      <formula>"Timed Out"</formula>
    </cfRule>
  </conditionalFormatting>
  <conditionalFormatting sqref="CW128">
    <cfRule type="containsText" dxfId="62" priority="354" operator="containsText" text="Discontinued">
      <formula>NOT(ISERROR(SEARCH("Discontinued",CW128)))</formula>
    </cfRule>
    <cfRule type="containsText" dxfId="61" priority="355" operator="containsText" text="In Question">
      <formula>NOT(ISERROR(SEARCH("In Question",CW128)))</formula>
    </cfRule>
    <cfRule type="containsText" dxfId="60" priority="356" operator="containsText" text="Continued">
      <formula>NOT(ISERROR(SEARCH("Continued",CW128)))</formula>
    </cfRule>
  </conditionalFormatting>
  <conditionalFormatting sqref="CW128">
    <cfRule type="cellIs" dxfId="59" priority="351" operator="equal">
      <formula>"Unknown"</formula>
    </cfRule>
    <cfRule type="cellIs" dxfId="58" priority="352" operator="equal">
      <formula>"Scaled"</formula>
    </cfRule>
    <cfRule type="cellIs" dxfId="57" priority="353" operator="equal">
      <formula>"Timed Out"</formula>
    </cfRule>
  </conditionalFormatting>
  <conditionalFormatting sqref="CW114">
    <cfRule type="containsText" dxfId="56" priority="348" operator="containsText" text="Discontinued">
      <formula>NOT(ISERROR(SEARCH("Discontinued",CW114)))</formula>
    </cfRule>
    <cfRule type="containsText" dxfId="55" priority="349" operator="containsText" text="In Question">
      <formula>NOT(ISERROR(SEARCH("In Question",CW114)))</formula>
    </cfRule>
    <cfRule type="containsText" dxfId="54" priority="350" operator="containsText" text="Continued">
      <formula>NOT(ISERROR(SEARCH("Continued",CW114)))</formula>
    </cfRule>
  </conditionalFormatting>
  <conditionalFormatting sqref="CW114">
    <cfRule type="cellIs" dxfId="53" priority="345" operator="equal">
      <formula>"Unknown"</formula>
    </cfRule>
    <cfRule type="cellIs" dxfId="52" priority="346" operator="equal">
      <formula>"Scaled"</formula>
    </cfRule>
    <cfRule type="cellIs" dxfId="51" priority="347" operator="equal">
      <formula>"Timed Out"</formula>
    </cfRule>
  </conditionalFormatting>
  <conditionalFormatting sqref="CW119">
    <cfRule type="containsText" dxfId="50" priority="342" operator="containsText" text="Discontinued">
      <formula>NOT(ISERROR(SEARCH("Discontinued",CW119)))</formula>
    </cfRule>
    <cfRule type="containsText" dxfId="49" priority="343" operator="containsText" text="In Question">
      <formula>NOT(ISERROR(SEARCH("In Question",CW119)))</formula>
    </cfRule>
    <cfRule type="containsText" dxfId="48" priority="344" operator="containsText" text="Continued">
      <formula>NOT(ISERROR(SEARCH("Continued",CW119)))</formula>
    </cfRule>
  </conditionalFormatting>
  <conditionalFormatting sqref="CW119">
    <cfRule type="cellIs" dxfId="47" priority="339" operator="equal">
      <formula>"Unknown"</formula>
    </cfRule>
    <cfRule type="cellIs" dxfId="46" priority="340" operator="equal">
      <formula>"Scaled"</formula>
    </cfRule>
    <cfRule type="cellIs" dxfId="45" priority="341" operator="equal">
      <formula>"Timed Out"</formula>
    </cfRule>
  </conditionalFormatting>
  <conditionalFormatting sqref="CW124">
    <cfRule type="containsText" dxfId="44" priority="336" operator="containsText" text="Discontinued">
      <formula>NOT(ISERROR(SEARCH("Discontinued",CW124)))</formula>
    </cfRule>
    <cfRule type="containsText" dxfId="43" priority="337" operator="containsText" text="In Question">
      <formula>NOT(ISERROR(SEARCH("In Question",CW124)))</formula>
    </cfRule>
    <cfRule type="containsText" dxfId="42" priority="338" operator="containsText" text="Continued">
      <formula>NOT(ISERROR(SEARCH("Continued",CW124)))</formula>
    </cfRule>
  </conditionalFormatting>
  <conditionalFormatting sqref="CW124">
    <cfRule type="cellIs" dxfId="41" priority="333" operator="equal">
      <formula>"Unknown"</formula>
    </cfRule>
    <cfRule type="cellIs" dxfId="40" priority="334" operator="equal">
      <formula>"Scaled"</formula>
    </cfRule>
    <cfRule type="cellIs" dxfId="39" priority="335" operator="equal">
      <formula>"Timed Out"</formula>
    </cfRule>
  </conditionalFormatting>
  <conditionalFormatting sqref="CW110">
    <cfRule type="containsText" dxfId="38" priority="330" operator="containsText" text="Discontinued">
      <formula>NOT(ISERROR(SEARCH("Discontinued",CW110)))</formula>
    </cfRule>
    <cfRule type="containsText" dxfId="37" priority="331" operator="containsText" text="In Question">
      <formula>NOT(ISERROR(SEARCH("In Question",CW110)))</formula>
    </cfRule>
    <cfRule type="containsText" dxfId="36" priority="332" operator="containsText" text="Continued">
      <formula>NOT(ISERROR(SEARCH("Continued",CW110)))</formula>
    </cfRule>
  </conditionalFormatting>
  <conditionalFormatting sqref="CW110">
    <cfRule type="cellIs" dxfId="35" priority="327" operator="equal">
      <formula>"Unknown"</formula>
    </cfRule>
    <cfRule type="cellIs" dxfId="34" priority="328" operator="equal">
      <formula>"Scaled"</formula>
    </cfRule>
    <cfRule type="cellIs" dxfId="33" priority="329" operator="equal">
      <formula>"Timed Out"</formula>
    </cfRule>
  </conditionalFormatting>
  <conditionalFormatting sqref="CW111">
    <cfRule type="containsText" dxfId="32" priority="324" operator="containsText" text="Discontinued">
      <formula>NOT(ISERROR(SEARCH("Discontinued",CW111)))</formula>
    </cfRule>
    <cfRule type="containsText" dxfId="31" priority="325" operator="containsText" text="In Question">
      <formula>NOT(ISERROR(SEARCH("In Question",CW111)))</formula>
    </cfRule>
    <cfRule type="containsText" dxfId="30" priority="326" operator="containsText" text="Continued">
      <formula>NOT(ISERROR(SEARCH("Continued",CW111)))</formula>
    </cfRule>
  </conditionalFormatting>
  <conditionalFormatting sqref="CW111">
    <cfRule type="cellIs" dxfId="29" priority="321" operator="equal">
      <formula>"Unknown"</formula>
    </cfRule>
    <cfRule type="cellIs" dxfId="28" priority="322" operator="equal">
      <formula>"Scaled"</formula>
    </cfRule>
    <cfRule type="cellIs" dxfId="27" priority="323" operator="equal">
      <formula>"Timed Out"</formula>
    </cfRule>
  </conditionalFormatting>
  <conditionalFormatting sqref="DD2:DD499">
    <cfRule type="cellIs" dxfId="26" priority="318" operator="equal">
      <formula>"Spring 2022"</formula>
    </cfRule>
    <cfRule type="cellIs" dxfId="25" priority="319" operator="equal">
      <formula>"Fall 2021"</formula>
    </cfRule>
    <cfRule type="cellIs" dxfId="24" priority="320" operator="equal">
      <formula>"Summer 2021"</formula>
    </cfRule>
  </conditionalFormatting>
  <conditionalFormatting sqref="CW2:CW523 DM2:DM592">
    <cfRule type="cellIs" dxfId="23" priority="317" operator="equal">
      <formula>"Timed Out"</formula>
    </cfRule>
  </conditionalFormatting>
  <conditionalFormatting sqref="DM2:DM592">
    <cfRule type="cellIs" dxfId="22" priority="312" operator="equal">
      <formula>"Scaled"</formula>
    </cfRule>
    <cfRule type="cellIs" dxfId="21" priority="313" operator="equal">
      <formula>"Mini-Grant"</formula>
    </cfRule>
    <cfRule type="cellIs" dxfId="20" priority="314" operator="equal">
      <formula>"Unknown"</formula>
    </cfRule>
    <cfRule type="cellIs" dxfId="19" priority="315" operator="equal">
      <formula>"Discontinued"</formula>
    </cfRule>
    <cfRule type="cellIs" dxfId="18" priority="316" operator="equal">
      <formula>"Continued"</formula>
    </cfRule>
  </conditionalFormatting>
  <conditionalFormatting sqref="DM49 DM76 DM103 DM130 DM157 DM184 DM211 DM238 DM265 DM292 DM319 DM346 DM373 DM400 DM427 DM454 DM481 DM508 DM535 DM562">
    <cfRule type="containsText" dxfId="17" priority="249" operator="containsText" text="Discontinued">
      <formula>NOT(ISERROR(SEARCH("Discontinued",DM49)))</formula>
    </cfRule>
    <cfRule type="containsText" dxfId="16" priority="250" operator="containsText" text="In Question">
      <formula>NOT(ISERROR(SEARCH("In Question",DM49)))</formula>
    </cfRule>
    <cfRule type="containsText" dxfId="15" priority="251" operator="containsText" text="Continued">
      <formula>NOT(ISERROR(SEARCH("Continued",DM49)))</formula>
    </cfRule>
  </conditionalFormatting>
  <conditionalFormatting sqref="DM49 DM76 DM103 DM130 DM157 DM184 DM211 DM238 DM265 DM292 DM319 DM346 DM373 DM400 DM427 DM454 DM481 DM508 DM535 DM562">
    <cfRule type="cellIs" dxfId="14" priority="246" operator="equal">
      <formula>"Unknown"</formula>
    </cfRule>
    <cfRule type="cellIs" dxfId="13" priority="247" operator="equal">
      <formula>"Scaled"</formula>
    </cfRule>
    <cfRule type="cellIs" dxfId="12" priority="248" operator="equal">
      <formula>"Timed Out"</formula>
    </cfRule>
  </conditionalFormatting>
  <conditionalFormatting sqref="DT2:DT499">
    <cfRule type="cellIs" dxfId="11" priority="159" operator="equal">
      <formula>"Spring 2022"</formula>
    </cfRule>
    <cfRule type="cellIs" dxfId="10" priority="160" operator="equal">
      <formula>"Fall 2021"</formula>
    </cfRule>
    <cfRule type="cellIs" dxfId="9" priority="161" operator="equal">
      <formula>"Summer 2021"</formula>
    </cfRule>
  </conditionalFormatting>
  <conditionalFormatting sqref="DM65">
    <cfRule type="containsText" dxfId="8" priority="155" operator="containsText" text="Discontinued">
      <formula>NOT(ISERROR(SEARCH("Discontinued",DM65)))</formula>
    </cfRule>
    <cfRule type="containsText" dxfId="7" priority="156" operator="containsText" text="In Question">
      <formula>NOT(ISERROR(SEARCH("In Question",DM65)))</formula>
    </cfRule>
    <cfRule type="containsText" dxfId="6" priority="157" operator="containsText" text="Continued">
      <formula>NOT(ISERROR(SEARCH("Continued",DM65)))</formula>
    </cfRule>
  </conditionalFormatting>
  <conditionalFormatting sqref="DM65">
    <cfRule type="cellIs" dxfId="5" priority="152" operator="equal">
      <formula>"Unknown"</formula>
    </cfRule>
    <cfRule type="cellIs" dxfId="4" priority="153" operator="equal">
      <formula>"Scaled"</formula>
    </cfRule>
    <cfRule type="cellIs" dxfId="3" priority="154" operator="equal">
      <formula>"Timed Out"</formula>
    </cfRule>
  </conditionalFormatting>
  <hyperlinks>
    <hyperlink ref="A233" r:id="rId1" xr:uid="{00000000-0004-0000-0100-000000000000}"/>
    <hyperlink ref="A232" r:id="rId2" xr:uid="{00000000-0004-0000-0100-000001000000}"/>
    <hyperlink ref="A231" r:id="rId3" xr:uid="{00000000-0004-0000-0100-000002000000}"/>
    <hyperlink ref="A230" r:id="rId4" xr:uid="{00000000-0004-0000-0100-000003000000}"/>
    <hyperlink ref="A229" r:id="rId5" xr:uid="{00000000-0004-0000-0100-000004000000}"/>
    <hyperlink ref="B233" r:id="rId6" xr:uid="{00000000-0004-0000-0100-000005000000}"/>
    <hyperlink ref="B232" r:id="rId7" xr:uid="{00000000-0004-0000-0100-000006000000}"/>
    <hyperlink ref="B231" r:id="rId8" xr:uid="{00000000-0004-0000-0100-000007000000}"/>
    <hyperlink ref="B230" r:id="rId9" xr:uid="{00000000-0004-0000-0100-000008000000}"/>
    <hyperlink ref="B229" r:id="rId10" xr:uid="{00000000-0004-0000-0100-000009000000}"/>
    <hyperlink ref="BH76" r:id="rId11" display="$321.74" xr:uid="{00000000-0004-0000-0100-00000A000000}"/>
    <hyperlink ref="BH75" r:id="rId12" display="$259.60" xr:uid="{00000000-0004-0000-0100-00000B000000}"/>
    <hyperlink ref="BH74" r:id="rId13" display="$244.60" xr:uid="{00000000-0004-0000-0100-00000C000000}"/>
    <hyperlink ref="BH73" r:id="rId14" display="$209.00" xr:uid="{00000000-0004-0000-0100-00000D000000}"/>
    <hyperlink ref="BH72" r:id="rId15" display="$255.67" xr:uid="{00000000-0004-0000-0100-00000E000000}"/>
    <hyperlink ref="BH69" r:id="rId16" display="$140.00" xr:uid="{00000000-0004-0000-0100-00000F000000}"/>
    <hyperlink ref="BH68" r:id="rId17" location="tab" display="$125.99" xr:uid="{00000000-0004-0000-0100-000010000000}"/>
    <hyperlink ref="BH66" r:id="rId18" display="$134.20" xr:uid="{00000000-0004-0000-0100-000011000000}"/>
    <hyperlink ref="BH65" r:id="rId19" display="$303.93" xr:uid="{00000000-0004-0000-0100-000012000000}"/>
    <hyperlink ref="BH64" r:id="rId20" display="$121.80" xr:uid="{00000000-0004-0000-0100-000013000000}"/>
    <hyperlink ref="BH63" r:id="rId21" display="$280.93" xr:uid="{00000000-0004-0000-0100-000014000000}"/>
    <hyperlink ref="BH62" r:id="rId22" location="tab" display="$115.99" xr:uid="{00000000-0004-0000-0100-000015000000}"/>
    <hyperlink ref="BH61" r:id="rId23" display="$168.09" xr:uid="{00000000-0004-0000-0100-000016000000}"/>
    <hyperlink ref="BH60" r:id="rId24" display="$67.95" xr:uid="{00000000-0004-0000-0100-000017000000}"/>
    <hyperlink ref="BH59" r:id="rId25" display="$244.60" xr:uid="{00000000-0004-0000-0100-000018000000}"/>
    <hyperlink ref="BH46" r:id="rId26" location="tab" display="$248.99" xr:uid="{00000000-0004-0000-0100-000019000000}"/>
    <hyperlink ref="BH43" r:id="rId27" display="$219.26" xr:uid="{00000000-0004-0000-0100-00001A000000}"/>
    <hyperlink ref="BH40" r:id="rId28" display="$244.91" xr:uid="{00000000-0004-0000-0100-00001B000000}"/>
    <hyperlink ref="BH39" r:id="rId29" display="$263.95" xr:uid="{00000000-0004-0000-0100-00001C000000}"/>
    <hyperlink ref="BH38" r:id="rId30" display="$145.35" xr:uid="{00000000-0004-0000-0100-00001D000000}"/>
    <hyperlink ref="BH36" r:id="rId31" display="$198.80" xr:uid="{00000000-0004-0000-0100-00001E000000}"/>
    <hyperlink ref="BH58" r:id="rId32" display="$189.95" xr:uid="{00000000-0004-0000-0100-00001F000000}"/>
    <hyperlink ref="BH57" r:id="rId33" display="$249.95" xr:uid="{00000000-0004-0000-0100-000020000000}"/>
    <hyperlink ref="BH56" r:id="rId34" location="compare-buying-options" display="$209.95" xr:uid="{00000000-0004-0000-0100-000021000000}"/>
    <hyperlink ref="BH55" r:id="rId35" display="$177.80" xr:uid="{00000000-0004-0000-0100-000022000000}"/>
    <hyperlink ref="BH54" r:id="rId36" display="$108.20" xr:uid="{00000000-0004-0000-0100-000023000000}"/>
    <hyperlink ref="BH53" r:id="rId37" display="$306.21" xr:uid="{00000000-0004-0000-0100-000024000000}"/>
    <hyperlink ref="BH50" r:id="rId38" display="$277.20" xr:uid="{00000000-0004-0000-0100-000025000000}"/>
    <hyperlink ref="BH49" r:id="rId39" display="$299.95" xr:uid="{00000000-0004-0000-0100-000026000000}"/>
    <hyperlink ref="BH31" r:id="rId40" display="$107.40" xr:uid="{00000000-0004-0000-0100-000027000000}"/>
    <hyperlink ref="BH29" r:id="rId41" display="$399.95" xr:uid="{00000000-0004-0000-0100-000028000000}"/>
    <hyperlink ref="BH28" r:id="rId42" display="$103.95" xr:uid="{00000000-0004-0000-0100-000029000000}"/>
    <hyperlink ref="BH27" r:id="rId43" display="$289.95" xr:uid="{00000000-0004-0000-0100-00002A000000}"/>
    <hyperlink ref="BH26" r:id="rId44" display="$304.00" xr:uid="{00000000-0004-0000-0100-00002B000000}"/>
    <hyperlink ref="BH25" r:id="rId45" display="$143.07" xr:uid="{00000000-0004-0000-0100-00002C000000}"/>
    <hyperlink ref="BH23" r:id="rId46" display="$59.72" xr:uid="{00000000-0004-0000-0100-00002D000000}"/>
    <hyperlink ref="BH22" r:id="rId47" display="$200.14" xr:uid="{00000000-0004-0000-0100-00002E000000}"/>
    <hyperlink ref="BH21" r:id="rId48" display="$178.00" xr:uid="{00000000-0004-0000-0100-00002F000000}"/>
    <hyperlink ref="BH20" r:id="rId49" display="$173.85" xr:uid="{00000000-0004-0000-0100-000030000000}"/>
    <hyperlink ref="BH18" r:id="rId50" display="$116.09" xr:uid="{00000000-0004-0000-0100-000031000000}"/>
    <hyperlink ref="BH15" r:id="rId51" location="/book/info/680/view/formats" display="$138.00" xr:uid="{00000000-0004-0000-0100-000032000000}"/>
    <hyperlink ref="BH14" r:id="rId52" display="$223.65" xr:uid="{00000000-0004-0000-0100-000033000000}"/>
    <hyperlink ref="BH13" r:id="rId53" display="$288.68" xr:uid="{00000000-0004-0000-0100-000034000000}"/>
    <hyperlink ref="BH12" r:id="rId54" location="tab" display="$115.99" xr:uid="{00000000-0004-0000-0100-000035000000}"/>
    <hyperlink ref="BH11" r:id="rId55" display="$102.67" xr:uid="{00000000-0004-0000-0100-000036000000}"/>
    <hyperlink ref="BH10" r:id="rId56" display="$193.74" xr:uid="{00000000-0004-0000-0100-000037000000}"/>
    <hyperlink ref="BH9" r:id="rId57" location="compare-buying-options" display="$181.95" xr:uid="{00000000-0004-0000-0100-000038000000}"/>
    <hyperlink ref="BH8" r:id="rId58" location="compare-buying-options" display="$189.95" xr:uid="{00000000-0004-0000-0100-000039000000}"/>
    <hyperlink ref="BH7" r:id="rId59" display="$108.33" xr:uid="{00000000-0004-0000-0100-00003A000000}"/>
    <hyperlink ref="BH6" r:id="rId60" display="$102.67" xr:uid="{00000000-0004-0000-0100-00003B000000}"/>
    <hyperlink ref="BH5" r:id="rId61" display="$193.33" xr:uid="{00000000-0004-0000-0100-00003C000000}"/>
    <hyperlink ref="BH4" r:id="rId62" display="$364.95" xr:uid="{00000000-0004-0000-0100-00003D000000}"/>
    <hyperlink ref="BH3" r:id="rId63" display="$133.98" xr:uid="{00000000-0004-0000-0100-00003E000000}"/>
    <hyperlink ref="BH2" r:id="rId64" display="$95.53" xr:uid="{00000000-0004-0000-0100-00003F000000}"/>
    <hyperlink ref="B202:B241" r:id="rId65" display="11" xr:uid="{00000000-0004-0000-0100-000040000000}"/>
    <hyperlink ref="B178:B201" r:id="rId66" display="10" xr:uid="{00000000-0004-0000-0100-000041000000}"/>
    <hyperlink ref="B126:B131" r:id="rId67" display="Open Math" xr:uid="{00000000-0004-0000-0100-000042000000}"/>
    <hyperlink ref="BH77" r:id="rId68" display="$125.00" xr:uid="{00000000-0004-0000-0100-000043000000}"/>
    <hyperlink ref="BH83:BH84" r:id="rId69" display="$233.95" xr:uid="{00000000-0004-0000-0100-000044000000}"/>
    <hyperlink ref="BH78" r:id="rId70" display="$113.00" xr:uid="{00000000-0004-0000-0100-000045000000}"/>
    <hyperlink ref="BH82" r:id="rId71" display="$254.33" xr:uid="{00000000-0004-0000-0100-000046000000}"/>
    <hyperlink ref="BH83" r:id="rId72" location="tab" display="$141.47" xr:uid="{00000000-0004-0000-0100-000047000000}"/>
    <hyperlink ref="BH84" r:id="rId73" location="buying-options" display="$203.60" xr:uid="{00000000-0004-0000-0100-000048000000}"/>
    <hyperlink ref="BH85" r:id="rId74" location="tab" display="$208.98" xr:uid="{00000000-0004-0000-0100-000049000000}"/>
    <hyperlink ref="BH86" r:id="rId75" display="$171.25" xr:uid="{00000000-0004-0000-0100-00004A000000}"/>
    <hyperlink ref="BH87" r:id="rId76" location="tab" display="$142.98" xr:uid="{00000000-0004-0000-0100-00004B000000}"/>
    <hyperlink ref="BH88" r:id="rId77" display="$242.20" xr:uid="{00000000-0004-0000-0100-00004C000000}"/>
    <hyperlink ref="BH89" r:id="rId78" display="$199.95" xr:uid="{00000000-0004-0000-0100-00004D000000}"/>
    <hyperlink ref="BH100" r:id="rId79" location="tab" display="$218.56" xr:uid="{00000000-0004-0000-0100-00004E000000}"/>
    <hyperlink ref="BH103" r:id="rId80" display="$211.40" xr:uid="{00000000-0004-0000-0100-00004F000000}"/>
    <hyperlink ref="BH104" r:id="rId81" display="$257.80" xr:uid="{00000000-0004-0000-0100-000050000000}"/>
    <hyperlink ref="BH107" r:id="rId82" location="tab" display="$142.98" xr:uid="{00000000-0004-0000-0100-000051000000}"/>
    <hyperlink ref="BH108" r:id="rId83" display="$208.67" xr:uid="{00000000-0004-0000-0100-000052000000}"/>
    <hyperlink ref="BH109" r:id="rId84" display="$145.50" xr:uid="{00000000-0004-0000-0100-000053000000}"/>
    <hyperlink ref="A2" r:id="rId85" display="2" xr:uid="{00000000-0004-0000-0100-000054000000}"/>
    <hyperlink ref="A3" r:id="rId86" display="6" xr:uid="{00000000-0004-0000-0100-000055000000}"/>
    <hyperlink ref="BH113" r:id="rId87" display="$285.60" xr:uid="{00000000-0004-0000-0100-000056000000}"/>
    <hyperlink ref="BH114" r:id="rId88" display="$268.93" xr:uid="{00000000-0004-0000-0100-000057000000}"/>
    <hyperlink ref="BH115" r:id="rId89" location="tab" display="$124.55" xr:uid="{00000000-0004-0000-0100-000058000000}"/>
    <hyperlink ref="BH116" r:id="rId90" display="$299.95" xr:uid="{00000000-0004-0000-0100-000059000000}"/>
    <hyperlink ref="BH119" r:id="rId91" display="$242.20" xr:uid="{00000000-0004-0000-0100-00005A000000}"/>
    <hyperlink ref="BH120" r:id="rId92" display="$310.95" xr:uid="{00000000-0004-0000-0100-00005B000000}"/>
    <hyperlink ref="BH121" r:id="rId93" location="buying-options" display="$140.08" xr:uid="{00000000-0004-0000-0100-00005C000000}"/>
    <hyperlink ref="BH122" r:id="rId94" display="$259.60" xr:uid="{00000000-0004-0000-0100-00005D000000}"/>
    <hyperlink ref="BH129" r:id="rId95" display="$255.47" xr:uid="{00000000-0004-0000-0100-00005E000000}"/>
    <hyperlink ref="BH130" r:id="rId96" display="$193.80" xr:uid="{00000000-0004-0000-0100-00005F000000}"/>
    <hyperlink ref="BH131" r:id="rId97" display="$320.53" xr:uid="{00000000-0004-0000-0100-000060000000}"/>
    <hyperlink ref="BH134" r:id="rId98" display="$140.80" xr:uid="{00000000-0004-0000-0100-000061000000}"/>
    <hyperlink ref="BH135" r:id="rId99" location="tab" display="$65.19" xr:uid="{00000000-0004-0000-0100-000062000000}"/>
    <hyperlink ref="BH136" r:id="rId100" display="$255.60" xr:uid="{00000000-0004-0000-0100-000063000000}"/>
    <hyperlink ref="BH137" r:id="rId101" location="tab" display="$133.19" xr:uid="{00000000-0004-0000-0100-000064000000}"/>
    <hyperlink ref="BH139" r:id="rId102" display="$242.20" xr:uid="{00000000-0004-0000-0100-000065000000}"/>
    <hyperlink ref="BH141" r:id="rId103" location="buying-options" display="$170.67" xr:uid="{00000000-0004-0000-0100-000066000000}"/>
    <hyperlink ref="BH143" r:id="rId104" display="$71.25" xr:uid="{00000000-0004-0000-0100-000067000000}"/>
    <hyperlink ref="BH147" r:id="rId105" location="buying-options" display="$266.20" xr:uid="{00000000-0004-0000-0100-000068000000}"/>
    <hyperlink ref="BH148" r:id="rId106" display="$249.95" xr:uid="{00000000-0004-0000-0100-000069000000}"/>
    <hyperlink ref="BH149" r:id="rId107" display="$194.20" xr:uid="{00000000-0004-0000-0100-00006A000000}"/>
    <hyperlink ref="BH152" r:id="rId108" display="$138.65" xr:uid="{00000000-0004-0000-0100-00006B000000}"/>
    <hyperlink ref="BH155" r:id="rId109" location="buying-options" display="$199.50" xr:uid="{00000000-0004-0000-0100-00006C000000}"/>
    <hyperlink ref="BH156" r:id="rId110" location="buying-options" display="$176.74" xr:uid="{00000000-0004-0000-0100-00006D000000}"/>
    <hyperlink ref="BH158" r:id="rId111" location="buying-options" display="$164.00" xr:uid="{00000000-0004-0000-0100-00006E000000}"/>
    <hyperlink ref="BH159" r:id="rId112" display="$320.53" xr:uid="{00000000-0004-0000-0100-00006F000000}"/>
    <hyperlink ref="BH160" r:id="rId113" location="compare-buying-options" display="$199.95" xr:uid="{00000000-0004-0000-0100-000070000000}"/>
    <hyperlink ref="A10" r:id="rId114" display="17" xr:uid="{00000000-0004-0000-0100-000071000000}"/>
    <hyperlink ref="A4" r:id="rId115" display="7" xr:uid="{00000000-0004-0000-0100-000072000000}"/>
    <hyperlink ref="A5" r:id="rId116" display="8" xr:uid="{00000000-0004-0000-0100-000073000000}"/>
    <hyperlink ref="A6" r:id="rId117" display="10" xr:uid="{00000000-0004-0000-0100-000074000000}"/>
    <hyperlink ref="A7" r:id="rId118" display="13" xr:uid="{00000000-0004-0000-0100-000075000000}"/>
    <hyperlink ref="A8" r:id="rId119" display="14" xr:uid="{00000000-0004-0000-0100-000076000000}"/>
    <hyperlink ref="A9" r:id="rId120" display="16" xr:uid="{00000000-0004-0000-0100-000077000000}"/>
    <hyperlink ref="A11" r:id="rId121" display="18" xr:uid="{00000000-0004-0000-0100-000078000000}"/>
    <hyperlink ref="A12" r:id="rId122" display="23" xr:uid="{00000000-0004-0000-0100-000079000000}"/>
    <hyperlink ref="A13" r:id="rId123" display="24" xr:uid="{00000000-0004-0000-0100-00007A000000}"/>
    <hyperlink ref="A14" r:id="rId124" display="27" xr:uid="{00000000-0004-0000-0100-00007B000000}"/>
    <hyperlink ref="A15" r:id="rId125" display="29" xr:uid="{00000000-0004-0000-0100-00007C000000}"/>
    <hyperlink ref="A16" r:id="rId126" display="30" xr:uid="{00000000-0004-0000-0100-00007D000000}"/>
    <hyperlink ref="A17" r:id="rId127" display="31" xr:uid="{00000000-0004-0000-0100-00007E000000}"/>
    <hyperlink ref="A18" r:id="rId128" display="33" xr:uid="{00000000-0004-0000-0100-00007F000000}"/>
    <hyperlink ref="A19" r:id="rId129" display="34" xr:uid="{00000000-0004-0000-0100-000080000000}"/>
    <hyperlink ref="A20" r:id="rId130" display="36" xr:uid="{00000000-0004-0000-0100-000081000000}"/>
    <hyperlink ref="A21" r:id="rId131" display="37" xr:uid="{00000000-0004-0000-0100-000082000000}"/>
    <hyperlink ref="A22" r:id="rId132" display="38" xr:uid="{00000000-0004-0000-0100-000083000000}"/>
    <hyperlink ref="A23" r:id="rId133" display="39" xr:uid="{00000000-0004-0000-0100-000084000000}"/>
    <hyperlink ref="A24" r:id="rId134" display="41" xr:uid="{00000000-0004-0000-0100-000085000000}"/>
    <hyperlink ref="A25" r:id="rId135" display="42" xr:uid="{00000000-0004-0000-0100-000086000000}"/>
    <hyperlink ref="A26" r:id="rId136" display="43" xr:uid="{00000000-0004-0000-0100-000087000000}"/>
    <hyperlink ref="A27" r:id="rId137" display="44" xr:uid="{00000000-0004-0000-0100-000088000000}"/>
    <hyperlink ref="A28" r:id="rId138" display="45" xr:uid="{00000000-0004-0000-0100-000089000000}"/>
    <hyperlink ref="A29" r:id="rId139" display="46" xr:uid="{00000000-0004-0000-0100-00008A000000}"/>
    <hyperlink ref="A30" r:id="rId140" display="47" xr:uid="{00000000-0004-0000-0100-00008B000000}"/>
    <hyperlink ref="A31" r:id="rId141" display="48" xr:uid="{00000000-0004-0000-0100-00008C000000}"/>
    <hyperlink ref="A54" r:id="rId142" display="82" xr:uid="{00000000-0004-0000-0100-00008D000000}"/>
    <hyperlink ref="A55" r:id="rId143" display="83" xr:uid="{00000000-0004-0000-0100-00008E000000}"/>
    <hyperlink ref="A56" r:id="rId144" display="92" xr:uid="{00000000-0004-0000-0100-00008F000000}"/>
    <hyperlink ref="A53" r:id="rId145" display="81" xr:uid="{00000000-0004-0000-0100-000090000000}"/>
    <hyperlink ref="A37" r:id="rId146" display="108" xr:uid="{00000000-0004-0000-0100-000091000000}"/>
    <hyperlink ref="A32" r:id="rId147" display="101" xr:uid="{00000000-0004-0000-0100-000092000000}"/>
    <hyperlink ref="A33" r:id="rId148" display="102" xr:uid="{00000000-0004-0000-0100-000093000000}"/>
    <hyperlink ref="A34" r:id="rId149" display="103" xr:uid="{00000000-0004-0000-0100-000094000000}"/>
    <hyperlink ref="A35" r:id="rId150" display="104" xr:uid="{00000000-0004-0000-0100-000095000000}"/>
    <hyperlink ref="A36" r:id="rId151" display="107" xr:uid="{00000000-0004-0000-0100-000096000000}"/>
    <hyperlink ref="A38" r:id="rId152" display="109" xr:uid="{00000000-0004-0000-0100-000097000000}"/>
    <hyperlink ref="A39" r:id="rId153" display="111" xr:uid="{00000000-0004-0000-0100-000098000000}"/>
    <hyperlink ref="A40" r:id="rId154" display="113" xr:uid="{00000000-0004-0000-0100-000099000000}"/>
    <hyperlink ref="A41" r:id="rId155" display="114" xr:uid="{00000000-0004-0000-0100-00009A000000}"/>
    <hyperlink ref="A42" r:id="rId156" display="116" xr:uid="{00000000-0004-0000-0100-00009B000000}"/>
    <hyperlink ref="A43" r:id="rId157" display="118" xr:uid="{00000000-0004-0000-0100-00009C000000}"/>
    <hyperlink ref="A44" r:id="rId158" display="119" xr:uid="{00000000-0004-0000-0100-00009D000000}"/>
    <hyperlink ref="A45" r:id="rId159" display="120" xr:uid="{00000000-0004-0000-0100-00009E000000}"/>
    <hyperlink ref="A46" r:id="rId160" display="122" xr:uid="{00000000-0004-0000-0100-00009F000000}"/>
    <hyperlink ref="A47" r:id="rId161" display="125" xr:uid="{00000000-0004-0000-0100-0000A0000000}"/>
    <hyperlink ref="A48" r:id="rId162" display="126" xr:uid="{00000000-0004-0000-0100-0000A1000000}"/>
    <hyperlink ref="A57" r:id="rId163" display="96" xr:uid="{00000000-0004-0000-0100-0000A2000000}"/>
    <hyperlink ref="A58" r:id="rId164" display="98" xr:uid="{00000000-0004-0000-0100-0000A3000000}"/>
    <hyperlink ref="A50" r:id="rId165" display="64" xr:uid="{00000000-0004-0000-0100-0000A4000000}"/>
    <hyperlink ref="A49" r:id="rId166" display="61" xr:uid="{00000000-0004-0000-0100-0000A5000000}"/>
    <hyperlink ref="A51" r:id="rId167" display="68" xr:uid="{00000000-0004-0000-0100-0000A6000000}"/>
    <hyperlink ref="A52" r:id="rId168" display="76" xr:uid="{00000000-0004-0000-0100-0000A7000000}"/>
    <hyperlink ref="A59" r:id="rId169" display="127" xr:uid="{00000000-0004-0000-0100-0000A8000000}"/>
    <hyperlink ref="A60" r:id="rId170" display="128" xr:uid="{00000000-0004-0000-0100-0000A9000000}"/>
    <hyperlink ref="A61" r:id="rId171" display="129" xr:uid="{00000000-0004-0000-0100-0000AA000000}"/>
    <hyperlink ref="A62" r:id="rId172" display="130" xr:uid="{00000000-0004-0000-0100-0000AB000000}"/>
    <hyperlink ref="A63" r:id="rId173" display="132" xr:uid="{00000000-0004-0000-0100-0000AC000000}"/>
    <hyperlink ref="A64" r:id="rId174" display="133" xr:uid="{00000000-0004-0000-0100-0000AD000000}"/>
    <hyperlink ref="A65" r:id="rId175" display="134" xr:uid="{00000000-0004-0000-0100-0000AE000000}"/>
    <hyperlink ref="A66" r:id="rId176" display="135" xr:uid="{00000000-0004-0000-0100-0000AF000000}"/>
    <hyperlink ref="A67" r:id="rId177" display="136" xr:uid="{00000000-0004-0000-0100-0000B0000000}"/>
    <hyperlink ref="A68" r:id="rId178" display="137" xr:uid="{00000000-0004-0000-0100-0000B1000000}"/>
    <hyperlink ref="A69" r:id="rId179" display="138" xr:uid="{00000000-0004-0000-0100-0000B2000000}"/>
    <hyperlink ref="A70" r:id="rId180" display="139" xr:uid="{00000000-0004-0000-0100-0000B3000000}"/>
    <hyperlink ref="A71" r:id="rId181" display="140" xr:uid="{00000000-0004-0000-0100-0000B4000000}"/>
    <hyperlink ref="A72" r:id="rId182" display="141" xr:uid="{00000000-0004-0000-0100-0000B5000000}"/>
    <hyperlink ref="A73" r:id="rId183" display="142" xr:uid="{00000000-0004-0000-0100-0000B6000000}"/>
    <hyperlink ref="A74" r:id="rId184" display="143" xr:uid="{00000000-0004-0000-0100-0000B7000000}"/>
    <hyperlink ref="A75" r:id="rId185" display="145" xr:uid="{00000000-0004-0000-0100-0000B8000000}"/>
    <hyperlink ref="A76" r:id="rId186" display="147" xr:uid="{00000000-0004-0000-0100-0000B9000000}"/>
    <hyperlink ref="A77" r:id="rId187" display="150" xr:uid="{00000000-0004-0000-0100-0000BA000000}"/>
    <hyperlink ref="A98" r:id="rId188" xr:uid="{00000000-0004-0000-0100-0000BB000000}"/>
    <hyperlink ref="A99" r:id="rId189" xr:uid="{00000000-0004-0000-0100-0000BC000000}"/>
    <hyperlink ref="A78" r:id="rId190" display="154" xr:uid="{00000000-0004-0000-0100-0000BD000000}"/>
    <hyperlink ref="A79" r:id="rId191" display="155" xr:uid="{00000000-0004-0000-0100-0000BE000000}"/>
    <hyperlink ref="A80" r:id="rId192" display="156" xr:uid="{00000000-0004-0000-0100-0000BF000000}"/>
    <hyperlink ref="A81" r:id="rId193" display="157" xr:uid="{00000000-0004-0000-0100-0000C0000000}"/>
    <hyperlink ref="A82" r:id="rId194" display="159" xr:uid="{00000000-0004-0000-0100-0000C1000000}"/>
    <hyperlink ref="A83" r:id="rId195" display="160" xr:uid="{00000000-0004-0000-0100-0000C2000000}"/>
    <hyperlink ref="A84" r:id="rId196" display="162" xr:uid="{00000000-0004-0000-0100-0000C3000000}"/>
    <hyperlink ref="A85" r:id="rId197" display="165" xr:uid="{00000000-0004-0000-0100-0000C4000000}"/>
    <hyperlink ref="A86" r:id="rId198" display="167" xr:uid="{00000000-0004-0000-0100-0000C5000000}"/>
    <hyperlink ref="A87" r:id="rId199" display="168" xr:uid="{00000000-0004-0000-0100-0000C6000000}"/>
    <hyperlink ref="A88" r:id="rId200" display="169" xr:uid="{00000000-0004-0000-0100-0000C7000000}"/>
    <hyperlink ref="A89" r:id="rId201" display="172" xr:uid="{00000000-0004-0000-0100-0000C8000000}"/>
    <hyperlink ref="A90" r:id="rId202" display="174" xr:uid="{00000000-0004-0000-0100-0000C9000000}"/>
    <hyperlink ref="A91" r:id="rId203" display="175" xr:uid="{00000000-0004-0000-0100-0000CA000000}"/>
    <hyperlink ref="A92" r:id="rId204" display="177" xr:uid="{00000000-0004-0000-0100-0000CB000000}"/>
    <hyperlink ref="A93" r:id="rId205" display="178" xr:uid="{00000000-0004-0000-0100-0000CC000000}"/>
    <hyperlink ref="A94" r:id="rId206" display="180" xr:uid="{00000000-0004-0000-0100-0000CD000000}"/>
    <hyperlink ref="A95" r:id="rId207" display="181" xr:uid="{00000000-0004-0000-0100-0000CE000000}"/>
    <hyperlink ref="A96" r:id="rId208" display="182" xr:uid="{00000000-0004-0000-0100-0000CF000000}"/>
    <hyperlink ref="A97" r:id="rId209" display="183" xr:uid="{00000000-0004-0000-0100-0000D0000000}"/>
    <hyperlink ref="A100" r:id="rId210" display="193" xr:uid="{00000000-0004-0000-0100-0000D1000000}"/>
    <hyperlink ref="A101" r:id="rId211" display="196" xr:uid="{00000000-0004-0000-0100-0000D2000000}"/>
    <hyperlink ref="A108:A109" r:id="rId212" display="204a" xr:uid="{00000000-0004-0000-0100-0000D3000000}"/>
    <hyperlink ref="A102" r:id="rId213" display="206" xr:uid="{00000000-0004-0000-0100-0000D4000000}"/>
    <hyperlink ref="A109" r:id="rId214" display="229" xr:uid="{00000000-0004-0000-0100-0000D5000000}"/>
    <hyperlink ref="A103" r:id="rId215" display="210" xr:uid="{00000000-0004-0000-0100-0000D6000000}"/>
    <hyperlink ref="A104" r:id="rId216" display="213" xr:uid="{00000000-0004-0000-0100-0000D7000000}"/>
    <hyperlink ref="A105" r:id="rId217" display="218" xr:uid="{00000000-0004-0000-0100-0000D8000000}"/>
    <hyperlink ref="A106" r:id="rId218" display="219" xr:uid="{00000000-0004-0000-0100-0000D9000000}"/>
    <hyperlink ref="A107" r:id="rId219" display="221" xr:uid="{00000000-0004-0000-0100-0000DA000000}"/>
    <hyperlink ref="A108" r:id="rId220" display="225" xr:uid="{00000000-0004-0000-0100-0000DB000000}"/>
    <hyperlink ref="A165" r:id="rId221" xr:uid="{00000000-0004-0000-0100-0000DC000000}"/>
    <hyperlink ref="A166" r:id="rId222" xr:uid="{00000000-0004-0000-0100-0000DD000000}"/>
    <hyperlink ref="A167" r:id="rId223" xr:uid="{00000000-0004-0000-0100-0000DE000000}"/>
    <hyperlink ref="A168" r:id="rId224" xr:uid="{00000000-0004-0000-0100-0000DF000000}"/>
    <hyperlink ref="A169" r:id="rId225" xr:uid="{00000000-0004-0000-0100-0000E0000000}"/>
    <hyperlink ref="A112" r:id="rId226" display="232" xr:uid="{00000000-0004-0000-0100-0000E1000000}"/>
    <hyperlink ref="A113" r:id="rId227" display="234" xr:uid="{00000000-0004-0000-0100-0000E2000000}"/>
    <hyperlink ref="A114" r:id="rId228" display="235" xr:uid="{00000000-0004-0000-0100-0000E3000000}"/>
    <hyperlink ref="A115" r:id="rId229" display="237" xr:uid="{00000000-0004-0000-0100-0000E4000000}"/>
    <hyperlink ref="A116" r:id="rId230" display="238" xr:uid="{00000000-0004-0000-0100-0000E5000000}"/>
    <hyperlink ref="A117" r:id="rId231" display="240" xr:uid="{00000000-0004-0000-0100-0000E6000000}"/>
    <hyperlink ref="A118" r:id="rId232" display="241" xr:uid="{00000000-0004-0000-0100-0000E7000000}"/>
    <hyperlink ref="A119" r:id="rId233" display="242" xr:uid="{00000000-0004-0000-0100-0000E8000000}"/>
    <hyperlink ref="A120" r:id="rId234" display="243" xr:uid="{00000000-0004-0000-0100-0000E9000000}"/>
    <hyperlink ref="A121" r:id="rId235" display="244" xr:uid="{00000000-0004-0000-0100-0000EA000000}"/>
    <hyperlink ref="A122" r:id="rId236" display="245" xr:uid="{00000000-0004-0000-0100-0000EB000000}"/>
    <hyperlink ref="A123" r:id="rId237" display="246" xr:uid="{00000000-0004-0000-0100-0000EC000000}"/>
    <hyperlink ref="A124" r:id="rId238" display="255" xr:uid="{00000000-0004-0000-0100-0000ED000000}"/>
    <hyperlink ref="A125" r:id="rId239" display="259" xr:uid="{00000000-0004-0000-0100-0000EE000000}"/>
    <hyperlink ref="A126" r:id="rId240" display="261" xr:uid="{00000000-0004-0000-0100-0000EF000000}"/>
    <hyperlink ref="A127" r:id="rId241" display="264" xr:uid="{00000000-0004-0000-0100-0000F0000000}"/>
    <hyperlink ref="A128" r:id="rId242" display="268" xr:uid="{00000000-0004-0000-0100-0000F1000000}"/>
    <hyperlink ref="A129" r:id="rId243" display="270" xr:uid="{00000000-0004-0000-0100-0000F2000000}"/>
    <hyperlink ref="A130" r:id="rId244" display="272" xr:uid="{00000000-0004-0000-0100-0000F3000000}"/>
    <hyperlink ref="A131" r:id="rId245" display="274" xr:uid="{00000000-0004-0000-0100-0000F4000000}"/>
    <hyperlink ref="A132" r:id="rId246" display="276" xr:uid="{00000000-0004-0000-0100-0000F5000000}"/>
    <hyperlink ref="A133" r:id="rId247" display="277" xr:uid="{00000000-0004-0000-0100-0000F6000000}"/>
    <hyperlink ref="A134" r:id="rId248" display="279" xr:uid="{00000000-0004-0000-0100-0000F7000000}"/>
    <hyperlink ref="A135" r:id="rId249" display="280" xr:uid="{00000000-0004-0000-0100-0000F8000000}"/>
    <hyperlink ref="A136" r:id="rId250" display="281" xr:uid="{00000000-0004-0000-0100-0000F9000000}"/>
    <hyperlink ref="A137" r:id="rId251" display="283" xr:uid="{00000000-0004-0000-0100-0000FA000000}"/>
    <hyperlink ref="A138" r:id="rId252" display="285" xr:uid="{00000000-0004-0000-0100-0000FB000000}"/>
    <hyperlink ref="A139" r:id="rId253" display="291" xr:uid="{00000000-0004-0000-0100-0000FC000000}"/>
    <hyperlink ref="A140" r:id="rId254" display="292" xr:uid="{00000000-0004-0000-0100-0000FD000000}"/>
    <hyperlink ref="A141" r:id="rId255" display="294" xr:uid="{00000000-0004-0000-0100-0000FE000000}"/>
    <hyperlink ref="A142" r:id="rId256" display="296" xr:uid="{00000000-0004-0000-0100-0000FF000000}"/>
    <hyperlink ref="A143" r:id="rId257" display="300" xr:uid="{00000000-0004-0000-0100-000000010000}"/>
    <hyperlink ref="A144" r:id="rId258" display="302" xr:uid="{00000000-0004-0000-0100-000001010000}"/>
    <hyperlink ref="A145" r:id="rId259" display="304" xr:uid="{00000000-0004-0000-0100-000002010000}"/>
    <hyperlink ref="A146" r:id="rId260" display="308" xr:uid="{00000000-0004-0000-0100-000003010000}"/>
    <hyperlink ref="A147" r:id="rId261" display="309" xr:uid="{00000000-0004-0000-0100-000004010000}"/>
    <hyperlink ref="A148" r:id="rId262" display="312" xr:uid="{00000000-0004-0000-0100-000005010000}"/>
    <hyperlink ref="A149" r:id="rId263" display="313" xr:uid="{00000000-0004-0000-0100-000006010000}"/>
    <hyperlink ref="A114:A115" r:id="rId264" display="314a" xr:uid="{00000000-0004-0000-0100-000007010000}"/>
    <hyperlink ref="A150" r:id="rId265" display="315" xr:uid="{00000000-0004-0000-0100-000008010000}"/>
    <hyperlink ref="A151" r:id="rId266" display="316" xr:uid="{00000000-0004-0000-0100-000009010000}"/>
    <hyperlink ref="A152" r:id="rId267" display="317" xr:uid="{00000000-0004-0000-0100-00000A010000}"/>
    <hyperlink ref="A153" r:id="rId268" display="318" xr:uid="{00000000-0004-0000-0100-00000B010000}"/>
    <hyperlink ref="A154" r:id="rId269" display="319" xr:uid="{00000000-0004-0000-0100-00000C010000}"/>
    <hyperlink ref="A155" r:id="rId270" display="320" xr:uid="{00000000-0004-0000-0100-00000D010000}"/>
    <hyperlink ref="A156" r:id="rId271" display="323" xr:uid="{00000000-0004-0000-0100-00000E010000}"/>
    <hyperlink ref="A157" r:id="rId272" display="324" xr:uid="{00000000-0004-0000-0100-00000F010000}"/>
    <hyperlink ref="A158" r:id="rId273" display="326" xr:uid="{00000000-0004-0000-0100-000010010000}"/>
    <hyperlink ref="A159" r:id="rId274" display="328" xr:uid="{00000000-0004-0000-0100-000011010000}"/>
    <hyperlink ref="A160" r:id="rId275" display="329" xr:uid="{00000000-0004-0000-0100-000012010000}"/>
    <hyperlink ref="A161" r:id="rId276" display="330" xr:uid="{00000000-0004-0000-0100-000013010000}"/>
    <hyperlink ref="A175" r:id="rId277" display="337" xr:uid="{00000000-0004-0000-0100-000014010000}"/>
    <hyperlink ref="A179" r:id="rId278" display="341" xr:uid="{00000000-0004-0000-0100-000015010000}"/>
    <hyperlink ref="A188" r:id="rId279" display="M05" xr:uid="{00000000-0004-0000-0100-000016010000}"/>
    <hyperlink ref="A189" r:id="rId280" display="M06" xr:uid="{00000000-0004-0000-0100-000017010000}"/>
    <hyperlink ref="A164" r:id="rId281" xr:uid="{00000000-0004-0000-0100-000018010000}"/>
    <hyperlink ref="A170" r:id="rId282" display="332" xr:uid="{00000000-0004-0000-0100-000019010000}"/>
    <hyperlink ref="A171" r:id="rId283" display="333" xr:uid="{00000000-0004-0000-0100-00001A010000}"/>
    <hyperlink ref="A172" r:id="rId284" display="334" xr:uid="{00000000-0004-0000-0100-00001B010000}"/>
    <hyperlink ref="A173" r:id="rId285" display="335" xr:uid="{00000000-0004-0000-0100-00001C010000}"/>
    <hyperlink ref="A174" r:id="rId286" display="336" xr:uid="{00000000-0004-0000-0100-00001D010000}"/>
    <hyperlink ref="A176" r:id="rId287" display="338" xr:uid="{00000000-0004-0000-0100-00001E010000}"/>
    <hyperlink ref="A177" r:id="rId288" display="339" xr:uid="{00000000-0004-0000-0100-00001F010000}"/>
    <hyperlink ref="A178" r:id="rId289" display="340" xr:uid="{00000000-0004-0000-0100-000020010000}"/>
    <hyperlink ref="A180" r:id="rId290" display="342" xr:uid="{00000000-0004-0000-0100-000021010000}"/>
    <hyperlink ref="A181" r:id="rId291" display="343" xr:uid="{00000000-0004-0000-0100-000022010000}"/>
    <hyperlink ref="A182" r:id="rId292" display="344" xr:uid="{00000000-0004-0000-0100-000023010000}"/>
    <hyperlink ref="A183" r:id="rId293" display="345" xr:uid="{00000000-0004-0000-0100-000024010000}"/>
    <hyperlink ref="A184" r:id="rId294" display="347" xr:uid="{00000000-0004-0000-0100-000025010000}"/>
    <hyperlink ref="A185" r:id="rId295" display="M01" xr:uid="{00000000-0004-0000-0100-000026010000}"/>
    <hyperlink ref="A186" r:id="rId296" display="M02" xr:uid="{00000000-0004-0000-0100-000027010000}"/>
    <hyperlink ref="A187" r:id="rId297" display="M04" xr:uid="{00000000-0004-0000-0100-000028010000}"/>
    <hyperlink ref="A190" r:id="rId298" display="M07" xr:uid="{00000000-0004-0000-0100-000029010000}"/>
    <hyperlink ref="A191" r:id="rId299" display="M09" xr:uid="{00000000-0004-0000-0100-00002A010000}"/>
    <hyperlink ref="A192" r:id="rId300" display="M10" xr:uid="{00000000-0004-0000-0100-00002B010000}"/>
    <hyperlink ref="A193" r:id="rId301" display="M11" xr:uid="{00000000-0004-0000-0100-00002C010000}"/>
    <hyperlink ref="A194" r:id="rId302" display="349" xr:uid="{00000000-0004-0000-0100-00002D010000}"/>
    <hyperlink ref="A195" r:id="rId303" display="350" xr:uid="{00000000-0004-0000-0100-00002E010000}"/>
    <hyperlink ref="A196" r:id="rId304" display="351" xr:uid="{00000000-0004-0000-0100-00002F010000}"/>
    <hyperlink ref="A197" r:id="rId305" display="352" xr:uid="{00000000-0004-0000-0100-000030010000}"/>
    <hyperlink ref="A198" r:id="rId306" display="354" xr:uid="{00000000-0004-0000-0100-000031010000}"/>
    <hyperlink ref="A199" r:id="rId307" display="355" xr:uid="{00000000-0004-0000-0100-000032010000}"/>
    <hyperlink ref="A200" r:id="rId308" display="356" xr:uid="{00000000-0004-0000-0100-000033010000}"/>
    <hyperlink ref="A201" r:id="rId309" display="357" xr:uid="{00000000-0004-0000-0100-000034010000}"/>
    <hyperlink ref="A202" r:id="rId310" display="359" xr:uid="{00000000-0004-0000-0100-000035010000}"/>
    <hyperlink ref="A203" r:id="rId311" display="360" xr:uid="{00000000-0004-0000-0100-000036010000}"/>
    <hyperlink ref="A204" r:id="rId312" display="361" xr:uid="{00000000-0004-0000-0100-000037010000}"/>
    <hyperlink ref="A205" r:id="rId313" display="362" xr:uid="{00000000-0004-0000-0100-000038010000}"/>
    <hyperlink ref="A206" r:id="rId314" display="364" xr:uid="{00000000-0004-0000-0100-000039010000}"/>
    <hyperlink ref="A207" r:id="rId315" display="365" xr:uid="{00000000-0004-0000-0100-00003A010000}"/>
    <hyperlink ref="A208" r:id="rId316" display="366" xr:uid="{00000000-0004-0000-0100-00003B010000}"/>
    <hyperlink ref="A209" r:id="rId317" display="370" xr:uid="{00000000-0004-0000-0100-00003C010000}"/>
    <hyperlink ref="A210" r:id="rId318" display="M13" xr:uid="{00000000-0004-0000-0100-00003D010000}"/>
    <hyperlink ref="A211" r:id="rId319" display="M14" xr:uid="{00000000-0004-0000-0100-00003E010000}"/>
    <hyperlink ref="A212" r:id="rId320" display="M15" xr:uid="{00000000-0004-0000-0100-00003F010000}"/>
    <hyperlink ref="A213" r:id="rId321" display="M16" xr:uid="{00000000-0004-0000-0100-000040010000}"/>
    <hyperlink ref="A214" r:id="rId322" display="M17" xr:uid="{00000000-0004-0000-0100-000041010000}"/>
    <hyperlink ref="A215" r:id="rId323" display="M18" xr:uid="{00000000-0004-0000-0100-000042010000}"/>
    <hyperlink ref="A216" r:id="rId324" display="M20" xr:uid="{00000000-0004-0000-0100-000043010000}"/>
    <hyperlink ref="A217" r:id="rId325" display="M21" xr:uid="{00000000-0004-0000-0100-000044010000}"/>
    <hyperlink ref="A218" r:id="rId326" display="M22" xr:uid="{00000000-0004-0000-0100-000045010000}"/>
    <hyperlink ref="A219" r:id="rId327" display="M23" xr:uid="{00000000-0004-0000-0100-000046010000}"/>
    <hyperlink ref="A220" r:id="rId328" display="M24" xr:uid="{00000000-0004-0000-0100-000047010000}"/>
    <hyperlink ref="A221" r:id="rId329" display="M25" xr:uid="{00000000-0004-0000-0100-000048010000}"/>
    <hyperlink ref="A222" r:id="rId330" display="M26" xr:uid="{00000000-0004-0000-0100-000049010000}"/>
    <hyperlink ref="A223" r:id="rId331" display="M27" xr:uid="{00000000-0004-0000-0100-00004A010000}"/>
    <hyperlink ref="A224" r:id="rId332" display="M28" xr:uid="{00000000-0004-0000-0100-00004B010000}"/>
    <hyperlink ref="A225" r:id="rId333" display="M30" xr:uid="{00000000-0004-0000-0100-00004C010000}"/>
    <hyperlink ref="A226" r:id="rId334" display="M31" xr:uid="{00000000-0004-0000-0100-00004D010000}"/>
    <hyperlink ref="A227" r:id="rId335" display="M32" xr:uid="{00000000-0004-0000-0100-00004E010000}"/>
    <hyperlink ref="A228" r:id="rId336" display="M33" xr:uid="{00000000-0004-0000-0100-00004F010000}"/>
    <hyperlink ref="A235" r:id="rId337" display="https://drive.google.com/open?id=1smR6UMfws9N3lpUrXkxVdYjUgUiUdLb2" xr:uid="{00000000-0004-0000-0100-000050010000}"/>
    <hyperlink ref="A236" r:id="rId338" display="https://drive.google.com/open?id=18wKlkM4snag7SCJbmcliz8FohF7PZhKx" xr:uid="{00000000-0004-0000-0100-000051010000}"/>
    <hyperlink ref="A237" r:id="rId339" display="https://drive.google.com/open?id=13m0TCMaNXKWvIA2fhApnu6_bNnIQXV_u" xr:uid="{00000000-0004-0000-0100-000052010000}"/>
    <hyperlink ref="A238" r:id="rId340" display="https://drive.google.com/open?id=11Vda8xpH7W9UgA5uDq8CKZ83UMKvy6H6" xr:uid="{00000000-0004-0000-0100-000053010000}"/>
    <hyperlink ref="A239" r:id="rId341" display="https://drive.google.com/open?id=1e7Qjk7w6_cnUy8EEIKWV0uTzm76uDm4b" xr:uid="{00000000-0004-0000-0100-000054010000}"/>
    <hyperlink ref="A240" r:id="rId342" display="https://drive.google.com/open?id=1cDeHRoL36-jLBajZWGQW9DDaoLoP52DG" xr:uid="{00000000-0004-0000-0100-000055010000}"/>
    <hyperlink ref="A241" r:id="rId343" display="https://drive.google.com/open?id=1FUhbGLzweWK5NKGaFXW37dSOtOJFxXFb" xr:uid="{00000000-0004-0000-0100-000056010000}"/>
    <hyperlink ref="A242" r:id="rId344" display="https://drive.google.com/open?id=1dg3Dt9E-8OnOSu3E22zD6zKKQhA4W7AM" xr:uid="{00000000-0004-0000-0100-000057010000}"/>
    <hyperlink ref="A243" r:id="rId345" display="https://drive.google.com/open?id=1VP1KeehiiCzCAhLz2P9ZVJph-zQCht8o" xr:uid="{00000000-0004-0000-0100-000058010000}"/>
    <hyperlink ref="A244" r:id="rId346" display="https://drive.google.com/open?id=1_yZD0qZQ6Tu8kvn42rGcDB66uppKEzUO" xr:uid="{00000000-0004-0000-0100-000059010000}"/>
    <hyperlink ref="A245" r:id="rId347" display="https://drive.google.com/open?id=1vd14S6tlOLVCw96IaAdobqsf9BLqZEWH" xr:uid="{00000000-0004-0000-0100-00005A010000}"/>
    <hyperlink ref="A246" r:id="rId348" display="https://drive.google.com/open?id=1qBsDMBoFBl1QoMI1h5P078B_8CrZbr6M" xr:uid="{00000000-0004-0000-0100-00005B010000}"/>
    <hyperlink ref="A247" r:id="rId349" display="https://drive.google.com/open?id=1seLjUPU9fQbqVNqF2xIMzvTKoD8TD9az" xr:uid="{00000000-0004-0000-0100-00005C010000}"/>
    <hyperlink ref="A248" r:id="rId350" display="https://drive.google.com/open?id=1dMTet_WjaQornhLtJg7uPSOCQMDxo4it" xr:uid="{00000000-0004-0000-0100-00005D010000}"/>
    <hyperlink ref="A249" r:id="rId351" display="https://drive.google.com/open?id=1T-XIBMKej-ZyylQEjChT5ynKA-gGHSpJ" xr:uid="{00000000-0004-0000-0100-00005E010000}"/>
    <hyperlink ref="A250" r:id="rId352" display="https://drive.google.com/open?id=1QN9MhTXe9mMsYWKlQ-9fxNOZSEl_p3RV" xr:uid="{00000000-0004-0000-0100-00005F010000}"/>
    <hyperlink ref="A251" r:id="rId353" display="https://drive.google.com/open?id=18gp76P64ZVOch_vXW2kGS2jLs6rKISlP" xr:uid="{00000000-0004-0000-0100-000060010000}"/>
    <hyperlink ref="A252" r:id="rId354" display="https://drive.google.com/open?id=1D3-5nuSLa_DKSbXSHHd5yLeIbavk5tMu" xr:uid="{00000000-0004-0000-0100-000061010000}"/>
    <hyperlink ref="A234" r:id="rId355" display="https://affordablelearninggeorgia.org/documents/375_KSU_Shi.pdf" xr:uid="{00000000-0004-0000-0100-000062010000}"/>
    <hyperlink ref="A253" r:id="rId356" display="M35" xr:uid="{00000000-0004-0000-0100-000063010000}"/>
    <hyperlink ref="A254" r:id="rId357" display="M36" xr:uid="{00000000-0004-0000-0100-000064010000}"/>
    <hyperlink ref="A255" r:id="rId358" display="M37" xr:uid="{00000000-0004-0000-0100-000065010000}"/>
    <hyperlink ref="A256" r:id="rId359" display="M38" xr:uid="{00000000-0004-0000-0100-000066010000}"/>
    <hyperlink ref="A257" r:id="rId360" display="M39" xr:uid="{00000000-0004-0000-0100-000067010000}"/>
    <hyperlink ref="A258" r:id="rId361" display="M40" xr:uid="{00000000-0004-0000-0100-000068010000}"/>
    <hyperlink ref="A259" r:id="rId362" display="M41" xr:uid="{00000000-0004-0000-0100-000069010000}"/>
    <hyperlink ref="A260" r:id="rId363" display="M42" xr:uid="{00000000-0004-0000-0100-00006A010000}"/>
    <hyperlink ref="A262" r:id="rId364" display="M44" xr:uid="{00000000-0004-0000-0100-00006B010000}"/>
    <hyperlink ref="A261" r:id="rId365" display="M43" xr:uid="{00000000-0004-0000-0100-00006C010000}"/>
    <hyperlink ref="A263" r:id="rId366" display="M46" xr:uid="{00000000-0004-0000-0100-00006D010000}"/>
    <hyperlink ref="A264" r:id="rId367" display="M47" xr:uid="{00000000-0004-0000-0100-00006E010000}"/>
    <hyperlink ref="A265" r:id="rId368" display="M48" xr:uid="{00000000-0004-0000-0100-00006F010000}"/>
    <hyperlink ref="A266" r:id="rId369" display="M50" xr:uid="{00000000-0004-0000-0100-000070010000}"/>
    <hyperlink ref="A267" r:id="rId370" display="M51" xr:uid="{00000000-0004-0000-0100-000071010000}"/>
    <hyperlink ref="A268" r:id="rId371" display="M52" xr:uid="{00000000-0004-0000-0100-000072010000}"/>
    <hyperlink ref="A269" r:id="rId372" display="M53" xr:uid="{00000000-0004-0000-0100-000073010000}"/>
    <hyperlink ref="A270" r:id="rId373" display="M54" xr:uid="{00000000-0004-0000-0100-000074010000}"/>
    <hyperlink ref="A271" r:id="rId374" display="M55" xr:uid="{00000000-0004-0000-0100-000075010000}"/>
    <hyperlink ref="A274" r:id="rId375" display="https://drive.google.com/open?id=1gojkxZrpoHVivKGbIHg7QTHOevRyYBTR" xr:uid="{00000000-0004-0000-0100-000076010000}"/>
    <hyperlink ref="A283" r:id="rId376" display="https://drive.google.com/open?id=1pZX76vEebLL7xXbPmm8CE0dFFcT7Bjdc" xr:uid="{00000000-0004-0000-0100-000077010000}"/>
    <hyperlink ref="A277" r:id="rId377" display="https://drive.google.com/open?id=1Gs1LZN-D4O2dRzu0npUGC10iDmy9yqM_" xr:uid="{00000000-0004-0000-0100-000078010000}"/>
    <hyperlink ref="A288" r:id="rId378" display="https://drive.google.com/open?id=1KYGehjEHxj4Smy7Mlz5SQCn0PeUOcKQy" xr:uid="{00000000-0004-0000-0100-000079010000}"/>
    <hyperlink ref="A281" r:id="rId379" display="https://drive.google.com/open?id=1yVhfDQOyFLDb3MS34Q-VB6JZc_fHJqnW" xr:uid="{00000000-0004-0000-0100-00007A010000}"/>
    <hyperlink ref="A280" r:id="rId380" display="https://drive.google.com/open?id=1GTz8D3L3n_ohmwEdyOGy0EKPSPjt95H3" xr:uid="{00000000-0004-0000-0100-00007B010000}"/>
    <hyperlink ref="A289" r:id="rId381" display="https://drive.google.com/open?id=14zayqkDoNxIfyw6XyQ-Xn6iqmTXpiq2p" xr:uid="{00000000-0004-0000-0100-00007C010000}"/>
    <hyperlink ref="A278" r:id="rId382" display="https://drive.google.com/open?id=1ZOjMwsW9U1ngyNJNV23na1PXSgZmGkU4" xr:uid="{00000000-0004-0000-0100-00007D010000}"/>
    <hyperlink ref="A272" r:id="rId383" display="https://drive.google.com/open?id=17soEBVqOdTez6DpB63xKBojzw1_FDwl_" xr:uid="{00000000-0004-0000-0100-00007E010000}"/>
    <hyperlink ref="A273" r:id="rId384" display="https://drive.google.com/open?id=1FC7FUXiyRT9MYzHqh-EFJfe5xQNUMDuw" xr:uid="{00000000-0004-0000-0100-00007F010000}"/>
    <hyperlink ref="A275" r:id="rId385" display="https://drive.google.com/open?id=1vdlRypEno094r8LtDdjvnxpdHg7anA2H" xr:uid="{00000000-0004-0000-0100-000080010000}"/>
    <hyperlink ref="A276" r:id="rId386" display="https://drive.google.com/open?id=1mR1HTP5iB_IbMhTQrphPGOUlocQzUBUX" xr:uid="{00000000-0004-0000-0100-000081010000}"/>
    <hyperlink ref="A284" r:id="rId387" display="https://drive.google.com/open?id=143WSNZSGfaD3HHc2rb86c_TwMRif0F40" xr:uid="{00000000-0004-0000-0100-000082010000}"/>
    <hyperlink ref="A287" r:id="rId388" display="https://drive.google.com/open?id=1R3KD0rqCRsM7djXoNAx0BlpSpVjOMnPm" xr:uid="{00000000-0004-0000-0100-000083010000}"/>
    <hyperlink ref="A290" r:id="rId389" display="https://drive.google.com/open?id=1whw3nbhjE3muWu2BL_Z_AYHKVykIjLaS" xr:uid="{00000000-0004-0000-0100-000084010000}"/>
    <hyperlink ref="A286" r:id="rId390" display="https://drive.google.com/open?id=18x3805dI0ipcuavdNfulhHjyL-KZ2ZQc" xr:uid="{00000000-0004-0000-0100-000085010000}"/>
    <hyperlink ref="A285" r:id="rId391" display="https://drive.google.com/open?id=1QgX1gg31PWi__wPL6pCMPi1SeP_cbafG" xr:uid="{00000000-0004-0000-0100-000086010000}"/>
    <hyperlink ref="A279" r:id="rId392" display="https://drive.google.com/open?id=1c0T_IK7_xdChdofKtzqXujwR5fOVTDC5" xr:uid="{00000000-0004-0000-0100-000087010000}"/>
    <hyperlink ref="A282" r:id="rId393" display="https://drive.google.com/open?id=1VTXkMRph9acA5fuZNLaI0Xr7ifR4yQTN" xr:uid="{00000000-0004-0000-0100-000088010000}"/>
    <hyperlink ref="A302" r:id="rId394" display="https://drive.google.com/open?id=1WGAsqwTRaTg-Mw6EnF4QqLSj3X567Sk6" xr:uid="{00000000-0004-0000-0100-000089010000}"/>
    <hyperlink ref="A299" r:id="rId395" display="https://drive.google.com/open?id=11v5FIcKl4w4byJPpjwsZXndujMZ_HE45" xr:uid="{00000000-0004-0000-0100-00008A010000}"/>
    <hyperlink ref="A300" r:id="rId396" display="https://drive.google.com/open?id=16niaXOLSvLuHFM74b1O4jnC8kFeI0cwM" xr:uid="{00000000-0004-0000-0100-00008B010000}"/>
    <hyperlink ref="A296" r:id="rId397" display="https://drive.google.com/open?id=1UFUfRxP0-vwBvnrLi7_KbXBE7fUWptp1" xr:uid="{00000000-0004-0000-0100-00008C010000}"/>
    <hyperlink ref="A297" r:id="rId398" display="https://drive.google.com/open?id=1_SmnCA7yt2ExR-hJRnd2_nbrl0f-Yj_9" xr:uid="{00000000-0004-0000-0100-00008D010000}"/>
    <hyperlink ref="A291" r:id="rId399" display="https://drive.google.com/open?id=1_eXUbSUMVc16r5ie-67SvlXjJY_CmKbK" xr:uid="{00000000-0004-0000-0100-00008E010000}"/>
    <hyperlink ref="A292" r:id="rId400" display="https://drive.google.com/open?id=1-MGvO_cLlytd8g-25aFFgRGdOliN8Rtz" xr:uid="{00000000-0004-0000-0100-00008F010000}"/>
    <hyperlink ref="A293" r:id="rId401" display="https://drive.google.com/open?id=11tHFnkjbiFIEkoSosmzy5bIUMfmWPa8b" xr:uid="{00000000-0004-0000-0100-000090010000}"/>
    <hyperlink ref="A294" r:id="rId402" display="https://drive.google.com/open?id=1wZEDW9RdNIHsttU7GYXHin1pPsVZr9-B" xr:uid="{00000000-0004-0000-0100-000091010000}"/>
    <hyperlink ref="A295" r:id="rId403" display="https://drive.google.com/open?id=1QdCEnQ4SRWacJBADcnsEPegqQHG9mDBZ" xr:uid="{00000000-0004-0000-0100-000092010000}"/>
    <hyperlink ref="A298" r:id="rId404" display="https://drive.google.com/open?id=1vuGz6Jvt9m5ikZ6JT2yEXoiO1IlMJtRO" xr:uid="{00000000-0004-0000-0100-000093010000}"/>
    <hyperlink ref="A301" r:id="rId405" display="https://drive.google.com/open?id=1JJcqDdL3UXMOQA0LJUS5GboQPXB347q0" xr:uid="{00000000-0004-0000-0100-000094010000}"/>
    <hyperlink ref="A303" r:id="rId406" display="https://drive.google.com/open?id=1_XuBGIhAcz5UqFVttxp-hg_jFZs1uz65" xr:uid="{00000000-0004-0000-0100-000095010000}"/>
    <hyperlink ref="A304" r:id="rId407" display="https://drive.google.com/open?id=1tTRmYqUu9sq9UDZ1jF-ZWEPb1VLHILz8" xr:uid="{00000000-0004-0000-0100-000096010000}"/>
    <hyperlink ref="I21" r:id="rId408" xr:uid="{00000000-0004-0000-0100-000048020000}"/>
    <hyperlink ref="I23" r:id="rId409" xr:uid="{00000000-0004-0000-0100-000049020000}"/>
    <hyperlink ref="I43" r:id="rId410" xr:uid="{00000000-0004-0000-0100-00004A020000}"/>
    <hyperlink ref="A329" r:id="rId411" xr:uid="{00000000-0004-0000-0100-0000A0020000}"/>
    <hyperlink ref="A330" r:id="rId412" xr:uid="{00000000-0004-0000-0100-0000A1020000}"/>
    <hyperlink ref="A331" r:id="rId413" xr:uid="{00000000-0004-0000-0100-0000A2020000}"/>
    <hyperlink ref="A332" r:id="rId414" xr:uid="{00000000-0004-0000-0100-0000A3020000}"/>
    <hyperlink ref="A333" r:id="rId415" xr:uid="{00000000-0004-0000-0100-0000A4020000}"/>
    <hyperlink ref="A334" r:id="rId416" xr:uid="{00000000-0004-0000-0100-0000A5020000}"/>
    <hyperlink ref="A335" r:id="rId417" xr:uid="{00000000-0004-0000-0100-0000A6020000}"/>
    <hyperlink ref="A336" r:id="rId418" xr:uid="{00000000-0004-0000-0100-0000A7020000}"/>
    <hyperlink ref="A337" r:id="rId419" xr:uid="{00000000-0004-0000-0100-0000A8020000}"/>
    <hyperlink ref="A338" r:id="rId420" xr:uid="{00000000-0004-0000-0100-0000A9020000}"/>
    <hyperlink ref="A339" r:id="rId421" xr:uid="{00000000-0004-0000-0100-0000AA020000}"/>
    <hyperlink ref="A340" r:id="rId422" xr:uid="{00000000-0004-0000-0100-0000AC020000}"/>
    <hyperlink ref="A341" r:id="rId423" xr:uid="{00000000-0004-0000-0100-0000AD020000}"/>
    <hyperlink ref="A342" r:id="rId424" xr:uid="{00000000-0004-0000-0100-0000AE020000}"/>
    <hyperlink ref="A343" r:id="rId425" xr:uid="{00000000-0004-0000-0100-0000AF020000}"/>
    <hyperlink ref="A344" r:id="rId426" xr:uid="{00000000-0004-0000-0100-0000B0020000}"/>
    <hyperlink ref="A305" r:id="rId427" display="438" xr:uid="{00000000-0004-0000-0100-0000B1020000}"/>
    <hyperlink ref="A306" r:id="rId428" display="439" xr:uid="{00000000-0004-0000-0100-0000B2020000}"/>
    <hyperlink ref="A307" r:id="rId429" display="440" xr:uid="{00000000-0004-0000-0100-0000B3020000}"/>
    <hyperlink ref="A308" r:id="rId430" display="442" xr:uid="{00000000-0004-0000-0100-0000B4020000}"/>
    <hyperlink ref="A309" r:id="rId431" display="443" xr:uid="{00000000-0004-0000-0100-0000B5020000}"/>
    <hyperlink ref="A310" r:id="rId432" display="445" xr:uid="{00000000-0004-0000-0100-0000B6020000}"/>
    <hyperlink ref="A311" r:id="rId433" display="447" xr:uid="{00000000-0004-0000-0100-0000B7020000}"/>
    <hyperlink ref="A312" r:id="rId434" display="449" xr:uid="{00000000-0004-0000-0100-0000B8020000}"/>
    <hyperlink ref="A313" r:id="rId435" display="450" xr:uid="{00000000-0004-0000-0100-0000B9020000}"/>
    <hyperlink ref="A314" r:id="rId436" display="451" xr:uid="{00000000-0004-0000-0100-0000BA020000}"/>
    <hyperlink ref="A315" r:id="rId437" display="453" xr:uid="{00000000-0004-0000-0100-0000BB020000}"/>
    <hyperlink ref="A316" r:id="rId438" display="454" xr:uid="{00000000-0004-0000-0100-0000BC020000}"/>
    <hyperlink ref="A317" r:id="rId439" display="455" xr:uid="{00000000-0004-0000-0100-0000BD020000}"/>
    <hyperlink ref="A318" r:id="rId440" display="456" xr:uid="{00000000-0004-0000-0100-0000BE020000}"/>
    <hyperlink ref="A319" r:id="rId441" display="457" xr:uid="{00000000-0004-0000-0100-0000BF020000}"/>
    <hyperlink ref="A320" r:id="rId442" display="458" xr:uid="{00000000-0004-0000-0100-0000C0020000}"/>
    <hyperlink ref="A321" r:id="rId443" display="459" xr:uid="{00000000-0004-0000-0100-0000C1020000}"/>
    <hyperlink ref="A322" r:id="rId444" display="461" xr:uid="{00000000-0004-0000-0100-0000C2020000}"/>
    <hyperlink ref="A323" r:id="rId445" display="462" xr:uid="{00000000-0004-0000-0100-0000C3020000}"/>
    <hyperlink ref="A324" r:id="rId446" display="464" xr:uid="{00000000-0004-0000-0100-0000C4020000}"/>
    <hyperlink ref="A325" r:id="rId447" display="465" xr:uid="{00000000-0004-0000-0100-0000C5020000}"/>
    <hyperlink ref="A326" r:id="rId448" display="468" xr:uid="{00000000-0004-0000-0100-0000C6020000}"/>
    <hyperlink ref="A327" r:id="rId449" display="469" xr:uid="{00000000-0004-0000-0100-0000C7020000}"/>
    <hyperlink ref="A328" r:id="rId450" display="471" xr:uid="{00000000-0004-0000-0100-0000C8020000}"/>
    <hyperlink ref="I128" r:id="rId451" xr:uid="{3750267D-938E-45C6-8AB1-B9C3437A220A}"/>
    <hyperlink ref="I147" r:id="rId452" xr:uid="{1EA5183C-3074-40F6-911A-80DF4174FD58}"/>
    <hyperlink ref="I159" r:id="rId453" xr:uid="{233E9FA0-31AF-4851-8AC0-6238B0B74BD5}"/>
    <hyperlink ref="I38" r:id="rId454" xr:uid="{75447D0B-A8BE-4F06-AD12-176228B861B3}"/>
    <hyperlink ref="I142" r:id="rId455" xr:uid="{D10CE91F-4666-40E4-B00B-E1D8ABC33AF1}"/>
    <hyperlink ref="I276" r:id="rId456" xr:uid="{BE777911-3CF8-44F5-9A85-C8AFD1921E19}"/>
    <hyperlink ref="A352" r:id="rId457" display="Proposals/Textbook Transformation Grant/476_Lai.pdf" xr:uid="{448AC87A-70CA-4FC7-8F0A-6A598A838E9C}"/>
    <hyperlink ref="A353" r:id="rId458" display="Proposals/Textbook Transformation Grant/477_Bates.pdf" xr:uid="{B13219FC-AE78-4463-859B-632F4B6FD1A6}"/>
    <hyperlink ref="A354" r:id="rId459" display="Proposals/Textbook Transformation Grant/478_Jacques.pdf" xr:uid="{81AF6101-2DF9-4171-A522-820412254E80}"/>
    <hyperlink ref="A355" r:id="rId460" display="Proposals/Textbook Transformation Grant/480_Peterson.pdf" xr:uid="{B24DF45D-7E57-49D7-AE00-BC1C35789FB1}"/>
    <hyperlink ref="A356" r:id="rId461" display="Proposals/Textbook Transformation Grant/481_Larson.pdf" xr:uid="{FD3C0822-D41B-4058-8CAC-D408DD1FC266}"/>
    <hyperlink ref="A357" r:id="rId462" display="Proposals/Textbook Transformation Grant/482_Gunay.pdf" xr:uid="{ADF28A6D-0DE0-4816-A51F-AA7C287205FF}"/>
    <hyperlink ref="A358" r:id="rId463" display="Proposals/Textbook Transformation Grant/484_Shahriar.pdf" xr:uid="{F2EB9C0E-7BF0-44EC-95F4-17BB08847422}"/>
    <hyperlink ref="A359" r:id="rId464" display="Proposals/Textbook Transformation Grant/486_Reardon.pdf" xr:uid="{F706432B-7F02-4DD0-9D81-E98F96A5E7B0}"/>
    <hyperlink ref="A361" r:id="rId465" display="Proposals/Textbook Transformation Grant/490_Farmer.pdf" xr:uid="{BBA8E0C2-C8CD-4B08-9652-1EA97260460D}"/>
    <hyperlink ref="A362" r:id="rId466" display="Proposals/Textbook Transformation Grant/492_Dose.pdf" xr:uid="{622DE1F8-2BE1-43DB-9F21-E61DBDF225C3}"/>
    <hyperlink ref="A363" r:id="rId467" display="Proposals/Textbook Transformation Grant/494_Chakraborty.pdf" xr:uid="{E615BDF9-1E40-457F-9ACA-31E413014CE9}"/>
    <hyperlink ref="A364" r:id="rId468" display="Proposals/Textbook Transformation Grant/495_Mubin.pdf" xr:uid="{E0819DEE-08DF-4214-AC4B-E8E251FD3982}"/>
    <hyperlink ref="A365" r:id="rId469" display="Proposals/Textbook Transformation Grant/497_Farr.pdf" xr:uid="{8E23A3F7-4B77-440D-BF4B-8A13A6767D09}"/>
    <hyperlink ref="A366" r:id="rId470" display="Proposals/Textbook Transformation Grant/499_Dolo.pdf" xr:uid="{C6DDB109-24C8-4D80-AFDE-F08CB0489BBF}"/>
    <hyperlink ref="A367" r:id="rId471" display="Proposals/Textbook Transformation Grant/501_Spoletini.pdf" xr:uid="{7A166DE8-F00D-489A-8429-9E99BA208F08}"/>
    <hyperlink ref="A368" r:id="rId472" display="M96" xr:uid="{5A27D612-01FC-428F-BC39-8BE2263BDC9F}"/>
    <hyperlink ref="A369" r:id="rId473" display="M97" xr:uid="{90C7803F-A835-43A4-B5DD-DD98AC8127F9}"/>
    <hyperlink ref="A370" r:id="rId474" display="M98" xr:uid="{4ACD1368-81CF-4DB9-BA13-F10291EB8E7F}"/>
    <hyperlink ref="A371" r:id="rId475" display="M99" xr:uid="{E5707DD3-5850-48C2-978B-94D66056A8F9}"/>
    <hyperlink ref="A372" r:id="rId476" xr:uid="{1122B730-0485-4914-88FC-368ADDBA7F34}"/>
    <hyperlink ref="A373" r:id="rId477" xr:uid="{B8CF8A1E-A1DF-4346-AEB6-5C197ADA8056}"/>
    <hyperlink ref="A374" r:id="rId478" xr:uid="{2EC78ADF-B924-4F4E-8991-8272E75618F8}"/>
    <hyperlink ref="A375" r:id="rId479" xr:uid="{AB9261C8-24F8-4775-8DAF-F8885277DDAA}"/>
    <hyperlink ref="A376" r:id="rId480" xr:uid="{C761E116-305A-459C-B729-04C3B64126A9}"/>
    <hyperlink ref="A377" r:id="rId481" xr:uid="{400D20BC-B472-4A12-9EE3-2BCC6A78CCFF}"/>
    <hyperlink ref="A378" r:id="rId482" xr:uid="{9A50F122-4FB4-4357-A7BA-E98CF591EBD8}"/>
    <hyperlink ref="A402" r:id="rId483" xr:uid="{20545191-3F62-42C7-9DA4-7DDEBDE9ADD7}"/>
    <hyperlink ref="A401" r:id="rId484" xr:uid="{C7242E79-DB88-4F82-9022-4196DE0F32E3}"/>
    <hyperlink ref="A400" r:id="rId485" xr:uid="{A41F7D51-613F-41A1-A57B-BA12AAEA9C75}"/>
    <hyperlink ref="A399" r:id="rId486" xr:uid="{BA152875-82D5-4D3F-80FE-527BCB388863}"/>
    <hyperlink ref="A398" r:id="rId487" xr:uid="{26219E87-8894-4268-A538-94AAEE429B5C}"/>
    <hyperlink ref="A397" r:id="rId488" xr:uid="{0F9835F9-6B09-421F-BDAC-C74B55D0A06D}"/>
    <hyperlink ref="A396" r:id="rId489" xr:uid="{651F11F3-366C-4416-91B5-DEF58AB12392}"/>
    <hyperlink ref="A395" r:id="rId490" xr:uid="{2B8678D4-ABBC-4C6B-9F24-A4F253B17959}"/>
    <hyperlink ref="A394" r:id="rId491" xr:uid="{000CA731-CCDD-4B1F-AEC0-285A6043F9E9}"/>
    <hyperlink ref="A393" r:id="rId492" xr:uid="{F3F3772F-EC16-4556-90D5-76BAF7381D0D}"/>
    <hyperlink ref="A379" r:id="rId493" display="https://borusg.sharepoint.com/team_sites/galileo/Shared Documents/Affordable Learning Georgia (ALG)/Grants/R15-R17/R16/Reviews/Applications/502.pdf" xr:uid="{84C84EB5-C832-4890-AAF7-A77F07A6898C}"/>
    <hyperlink ref="A391" r:id="rId494" display="https://borusg.sharepoint.com/team_sites/galileo/Shared Documents/Affordable Learning Georgia (ALG)/Grants/R15-R17/R16/Reviews/Applications/504.pdf" xr:uid="{337AD7D5-74F6-47B1-9713-60D48BA9DE2C}"/>
    <hyperlink ref="A380" r:id="rId495" display="https://borusg.sharepoint.com/team_sites/galileo/Shared Documents/Affordable Learning Georgia (ALG)/Grants/R15-R17/R16/Reviews/Applications/506.pdf" xr:uid="{8AB11301-63D7-4C75-A0A4-F31E5139A066}"/>
    <hyperlink ref="A381" r:id="rId496" display="https://borusg.sharepoint.com/team_sites/galileo/Shared Documents/Affordable Learning Georgia (ALG)/Grants/R15-R17/R16/Reviews/Applications/507.pdf" xr:uid="{4A4AB58F-C9C0-4DE1-BFBD-B92882D3F3E9}"/>
    <hyperlink ref="A382" r:id="rId497" display="https://borusg.sharepoint.com/team_sites/galileo/Shared Documents/Affordable Learning Georgia (ALG)/Grants/R15-R17/R16/Reviews/Applications/508.pdf" xr:uid="{36502E5D-0FD2-4250-BDCA-4E78ACE8192B}"/>
    <hyperlink ref="A383" r:id="rId498" display="https://borusg.sharepoint.com/team_sites/galileo/Shared Documents/Affordable Learning Georgia (ALG)/Grants/R15-R17/R16/Reviews/Applications/509.pdf" xr:uid="{0FD7F8E8-3599-451B-88ED-BFD5389D1A4A}"/>
    <hyperlink ref="A384" r:id="rId499" display="https://borusg.sharepoint.com/team_sites/galileo/Shared Documents/Affordable Learning Georgia (ALG)/Grants/R15-R17/R16/Reviews/Applications/516.pdf" xr:uid="{898FF4AD-4822-4CA2-A983-C7DAA71FB1BF}"/>
    <hyperlink ref="A385" r:id="rId500" display="https://borusg.sharepoint.com/team_sites/galileo/Shared Documents/Affordable Learning Georgia (ALG)/Grants/R15-R17/R16/Reviews/Applications/517.pdf" xr:uid="{D94393B5-E79D-4C10-8459-93C232E50F53}"/>
    <hyperlink ref="A386" r:id="rId501" display="https://borusg.sharepoint.com/team_sites/galileo/Shared Documents/Affordable Learning Georgia (ALG)/Grants/R15-R17/R16/Reviews/Applications/518.pdf" xr:uid="{4BCEFD1A-6A51-48A5-B32D-EEF290F32DCD}"/>
    <hyperlink ref="A387" r:id="rId502" display="https://borusg.sharepoint.com/team_sites/galileo/Shared Documents/Affordable Learning Georgia (ALG)/Grants/R15-R17/R16/Reviews/Applications/519.pdf" xr:uid="{BF97464F-2E61-4AED-85EB-C92F8D2ECE1F}"/>
    <hyperlink ref="A388" r:id="rId503" display="https://borusg.sharepoint.com/team_sites/galileo/Shared Documents/Affordable Learning Georgia (ALG)/Grants/R15-R17/R16/Reviews/Applications/520.pdf" xr:uid="{B83858C1-4C26-4D37-ADE8-2FA7223D2DFF}"/>
    <hyperlink ref="A389" r:id="rId504" display="https://borusg.sharepoint.com/team_sites/galileo/Shared Documents/Affordable Learning Georgia (ALG)/Grants/R15-R17/R16/Reviews/Applications/521 CSU Quantitative Reasoning/CSU-Application_Form_Departmental_Scaling.docx" xr:uid="{CA3BFD39-EC57-49D6-B12E-85377ACBFA69}"/>
    <hyperlink ref="A390" r:id="rId505" display="https://borusg.sharepoint.com/team_sites/galileo/Shared Documents/Affordable Learning Georgia (ALG)/Grants/R15-R17/R16/Reviews/Applications/522 GSU Sociology/OER (2020) Application_Form_Departmental_Scaling.docx" xr:uid="{C545C79A-CEA9-424E-9147-C54C524E75DD}"/>
    <hyperlink ref="I390" r:id="rId506" xr:uid="{C0802E2A-3588-473C-BFFA-049906E40028}"/>
    <hyperlink ref="I389" r:id="rId507" xr:uid="{31EFFEA4-EA87-4866-9D09-D6E7C372B94B}"/>
    <hyperlink ref="I397" r:id="rId508" xr:uid="{168EBDDE-DF5A-47BD-9C5E-0FB99E301DF7}"/>
    <hyperlink ref="A403" r:id="rId509" display="https://www.affordablelearninggeorgia.org/documents/523_proposal.pdf" xr:uid="{AA4235DC-C3F4-4CCB-BA59-4FA940988ED8}"/>
    <hyperlink ref="A404" r:id="rId510" display="https://www.affordablelearninggeorgia.org/documents/524_proposal.pdf" xr:uid="{0C5D1E87-4F3C-4ABA-A8F1-924791849457}"/>
    <hyperlink ref="A405" r:id="rId511" display="https://www.affordablelearninggeorgia.org/documents/525_proposal.pdf" xr:uid="{D32D3A30-FC84-4386-8708-A146E3A129D2}"/>
    <hyperlink ref="A406" r:id="rId512" display="https://www.affordablelearninggeorgia.org/documents/526_proposal.pdf" xr:uid="{7B3BCFAB-F178-4A10-BBD0-80FF6886CCD7}"/>
    <hyperlink ref="A407" r:id="rId513" display="https://www.affordablelearninggeorgia.org/documents/527_proposal.pdf" xr:uid="{BE899E84-4185-49BB-863A-1808D9D47520}"/>
    <hyperlink ref="A408" r:id="rId514" display="https://www.affordablelearninggeorgia.org/documents/528_proposal.pdf" xr:uid="{40E6F311-538E-4AC9-80B1-E725C785E449}"/>
    <hyperlink ref="A409" r:id="rId515" display="https://www.affordablelearninggeorgia.org/documents/532_proposal.pdf" xr:uid="{36F05555-7C96-44F7-B1D7-F81AE172A01C}"/>
    <hyperlink ref="A410" r:id="rId516" display="https://www.affordablelearninggeorgia.org/documents/534_proposal.pdf" xr:uid="{E8B70F71-F02F-43F0-9AF6-F769B2C9565D}"/>
    <hyperlink ref="A411" r:id="rId517" display="https://www.affordablelearninggeorgia.org/documents/537_proposal.pdf" xr:uid="{8D6B26AF-3136-4FE6-83D8-7267069FEA59}"/>
    <hyperlink ref="A412" r:id="rId518" display="https://www.affordablelearninggeorgia.org/documents/538_proposal.pdf" xr:uid="{71344334-482C-4884-A314-EC4D0AE32A92}"/>
    <hyperlink ref="A413" r:id="rId519" display="https://www.affordablelearninggeorgia.org/documents/540_proposal.pdf" xr:uid="{492F9A6C-D833-411E-BB24-33D5429B9D9E}"/>
    <hyperlink ref="A414" r:id="rId520" display="https://www.affordablelearninggeorgia.org/documents/544_proposal.pdf" xr:uid="{2033BE46-7205-4A18-9B44-CDF5B11869CF}"/>
    <hyperlink ref="A415" r:id="rId521" display="https://www.affordablelearninggeorgia.org/documents/546_proposal.pdf" xr:uid="{8A63B8E1-7075-4EE0-9E06-7958A820D793}"/>
    <hyperlink ref="A416" r:id="rId522" xr:uid="{F77E3C32-C62D-49F7-8DFB-43AF153DD447}"/>
    <hyperlink ref="A417" r:id="rId523" xr:uid="{562239CD-4B64-4FAE-BBF8-4D610A7E963C}"/>
    <hyperlink ref="A418" r:id="rId524" xr:uid="{A445410C-D7CD-491A-B680-907E2CBF5973}"/>
    <hyperlink ref="A419" r:id="rId525" xr:uid="{E1C500A6-5831-4742-BDEE-72522B32E6F6}"/>
    <hyperlink ref="A420" r:id="rId526" xr:uid="{40DD415F-3106-4D97-A318-8E1AE3A7CA1E}"/>
    <hyperlink ref="A421" r:id="rId527" xr:uid="{BC70DF4B-0B1C-4945-9560-C27FF5B5AED3}"/>
    <hyperlink ref="A422" r:id="rId528" xr:uid="{B49452BD-6182-45BE-89D4-5CC511AB0020}"/>
    <hyperlink ref="A423" r:id="rId529" xr:uid="{636A5BF6-8CA2-4599-84EF-8BF207CED627}"/>
    <hyperlink ref="A424" r:id="rId530" xr:uid="{4BD221B1-D9A4-45D4-8F51-49AB721A578B}"/>
    <hyperlink ref="I454" r:id="rId531" xr:uid="{6B7A13EC-01E4-4B64-A036-2E4907B33CCE}"/>
    <hyperlink ref="I200" r:id="rId532" xr:uid="{690766BF-492E-4378-B06F-6F4BD4BC96A3}"/>
    <hyperlink ref="I375" r:id="rId533" xr:uid="{C26B65D2-3B26-4B41-A52A-F2C6A3ABE8CD}"/>
    <hyperlink ref="I206" r:id="rId534" xr:uid="{A812BE12-1E47-4177-AFED-2E9F44DB5D55}"/>
    <hyperlink ref="BW5" r:id="rId535" display="$193.33" xr:uid="{D1E89711-1E91-410A-B22C-8FDC31E2022D}"/>
    <hyperlink ref="CM5" r:id="rId536" display="$193.33" xr:uid="{58D388EB-17D5-44E4-A574-48179A0B0E70}"/>
    <hyperlink ref="I361" r:id="rId537" xr:uid="{357C8676-0AE4-479A-88FB-59F92E382ACC}"/>
    <hyperlink ref="I231" r:id="rId538" xr:uid="{AE12F1D0-7512-4361-B62E-EE13876FE6A6}"/>
    <hyperlink ref="I198" r:id="rId539" xr:uid="{870C3DD5-35FE-4B07-A568-33789CF2B7E2}"/>
    <hyperlink ref="I288" r:id="rId540" xr:uid="{4ECC8C7E-EB31-467F-9143-111F8AA83886}"/>
    <hyperlink ref="I360" r:id="rId541" xr:uid="{AE660BF6-13BE-471D-B957-D137C969E8A2}"/>
    <hyperlink ref="I371" r:id="rId542" xr:uid="{866C3E66-C5D9-4906-BFB5-89CF50D16908}"/>
    <hyperlink ref="I387" r:id="rId543" xr:uid="{AA86DA27-450E-4E83-B8DC-C05989C596CF}"/>
    <hyperlink ref="I426" r:id="rId544" xr:uid="{D14888DC-2444-4699-8608-266C7E6A050B}"/>
    <hyperlink ref="I531" r:id="rId545" xr:uid="{BF029FA8-70E0-43AF-8AA7-D3D03B8FAECC}"/>
    <hyperlink ref="I457" r:id="rId546" xr:uid="{DE4B061F-31DD-409B-AB15-7BC929ACA1A2}"/>
    <hyperlink ref="I564" r:id="rId547" xr:uid="{A2567E9C-4C8E-4297-83D1-50D2AE8E43DB}"/>
    <hyperlink ref="I565" r:id="rId548" xr:uid="{8519CF81-DA88-4CF9-BAD6-97F62607EC11}"/>
    <hyperlink ref="I567" r:id="rId549" xr:uid="{96A9770A-9056-4F89-A5C7-CAAA504D124F}"/>
    <hyperlink ref="I569" r:id="rId550" xr:uid="{FA98FE3C-0F74-4057-AE5F-296D4412CEA8}"/>
    <hyperlink ref="I570" r:id="rId551" xr:uid="{A685F234-4E28-40B8-B396-6FFB47A1050D}"/>
    <hyperlink ref="I571" r:id="rId552" xr:uid="{3B2EE7AE-8B7A-4182-95F4-427373C88B71}"/>
    <hyperlink ref="I572" r:id="rId553" xr:uid="{BD0316F0-55C5-4BDD-A95E-FEF53C99915F}"/>
    <hyperlink ref="I575" r:id="rId554" xr:uid="{E88E4D7F-2006-44A2-9B9E-16167BF9848C}"/>
    <hyperlink ref="I578" r:id="rId555" xr:uid="{82F150AB-D5F5-40F4-9580-72EB13D417CF}"/>
    <hyperlink ref="I579" r:id="rId556" xr:uid="{84C552F9-8BF8-42C4-9BA0-6E1367692F7D}"/>
    <hyperlink ref="I568" r:id="rId557" xr:uid="{EE7CA45E-947A-4EE7-97C4-E149BEA442DB}"/>
    <hyperlink ref="I580" r:id="rId558" xr:uid="{63ABA580-D85C-4817-9B04-E6A50B0B093D}"/>
    <hyperlink ref="I581" r:id="rId559" xr:uid="{1B8DD0EB-05B5-4928-A2F8-70682716DE4F}"/>
    <hyperlink ref="I582" r:id="rId560" xr:uid="{F51C686D-DC52-4B5C-907B-E3F5A18C94DD}"/>
    <hyperlink ref="I583" r:id="rId561" xr:uid="{AE9F3529-2C32-4229-9AEC-E975597448C9}"/>
    <hyperlink ref="I584" r:id="rId562" xr:uid="{835CAF7E-5A54-4583-8CFC-E50693119C38}"/>
    <hyperlink ref="I586" r:id="rId563" xr:uid="{70F91512-BA83-47F3-BDA8-7BBF1ED596F6}"/>
    <hyperlink ref="I587" r:id="rId564" xr:uid="{BBE43FB4-1ECB-4011-8BE9-5E80288E0280}"/>
    <hyperlink ref="I588" r:id="rId565" xr:uid="{C9CD8E6F-E868-4D33-A8FC-DB1D744B5618}"/>
    <hyperlink ref="I589" r:id="rId566" xr:uid="{9ABCE44A-E831-4EB7-B4A9-EB014175F66C}"/>
    <hyperlink ref="I590" r:id="rId567" xr:uid="{7BD58E2F-A2DC-4BA8-B1D9-0913991AF77F}"/>
    <hyperlink ref="I591" r:id="rId568" xr:uid="{5187B463-8C50-4BC5-9D12-0BAB7DF78BFF}"/>
    <hyperlink ref="I585" r:id="rId569" xr:uid="{95ED32BD-C447-4B07-B33C-58A5C83BED6B}"/>
    <hyperlink ref="I592" r:id="rId570" xr:uid="{E4FA287F-2594-4CEC-957F-2D34D7055B94}"/>
    <hyperlink ref="I577" r:id="rId571" xr:uid="{E4BD326E-BDBF-48FA-A83B-C23235F228D1}"/>
    <hyperlink ref="I574" r:id="rId572" xr:uid="{9448EBDA-3964-4FB7-BD49-955391A0E1B9}"/>
    <hyperlink ref="I576" r:id="rId573" xr:uid="{7C0328B8-4A68-4294-BF37-1E929D20C42F}"/>
    <hyperlink ref="I573" r:id="rId574" xr:uid="{0A65E42B-521E-42E0-8AFD-BBF66CA76B6F}"/>
    <hyperlink ref="I566" r:id="rId575" xr:uid="{4EE4DEA9-9D4F-40A8-8957-79E0867B25FA}"/>
  </hyperlinks>
  <pageMargins left="0.7" right="0.7" top="0.75" bottom="0.75" header="0.3" footer="0.3"/>
  <pageSetup orientation="portrait" horizontalDpi="1200" verticalDpi="1200" r:id="rId576"/>
  <legacyDrawing r:id="rId577"/>
  <tableParts count="1">
    <tablePart r:id="rId578"/>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'Data Types'!$A$5:$A$7</xm:f>
          </x14:formula1>
          <xm:sqref>EN287:EN319 EO272:EO277 EY352:EY379 EW380:EW403 EU404:EU425 EO320:EO351 ET426:ET454 ES455:ES499 EU500 ET501:ET523 EU524:EU564 EW565:EW593 EW594:EW1048576</xm:sqref>
        </x14:dataValidation>
        <x14:dataValidation type="list" allowBlank="1" showInputMessage="1" showErrorMessage="1" xr:uid="{00000000-0002-0000-0100-000002000000}">
          <x14:formula1>
            <xm:f>'Data Types'!$A$5:$A$8</xm:f>
          </x14:formula1>
          <xm:sqref>BR425:BR453 Z2:Z592 BC2:BC523</xm:sqref>
        </x14:dataValidation>
        <x14:dataValidation type="list" allowBlank="1" showInputMessage="1" showErrorMessage="1" xr:uid="{17EE712D-E119-4E55-A3BB-2F3E846B6B48}">
          <x14:formula1>
            <xm:f>'Data Types'!$A$5:$A$9</xm:f>
          </x14:formula1>
          <xm:sqref>BR2:BR424 CH155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A1:AI54"/>
  <sheetViews>
    <sheetView topLeftCell="X13" workbookViewId="0">
      <selection activeCell="AE53" sqref="AE53"/>
    </sheetView>
  </sheetViews>
  <sheetFormatPr defaultRowHeight="15" x14ac:dyDescent="0.25"/>
  <cols>
    <col min="1" max="2" width="17" customWidth="1"/>
    <col min="3" max="3" width="18.28515625" customWidth="1"/>
    <col min="4" max="4" width="18" customWidth="1"/>
    <col min="5" max="5" width="17" customWidth="1"/>
    <col min="6" max="6" width="18.28515625" customWidth="1"/>
    <col min="7" max="7" width="17" customWidth="1"/>
    <col min="8" max="8" width="18" customWidth="1"/>
    <col min="9" max="9" width="18.28515625" customWidth="1"/>
    <col min="10" max="10" width="26" customWidth="1"/>
    <col min="11" max="11" width="21.5703125" customWidth="1"/>
    <col min="12" max="12" width="24.140625" customWidth="1"/>
    <col min="13" max="13" width="20.140625" customWidth="1"/>
    <col min="14" max="22" width="17" customWidth="1"/>
    <col min="23" max="23" width="17" style="8" customWidth="1"/>
    <col min="24" max="24" width="17" customWidth="1"/>
    <col min="25" max="25" width="17" style="84" customWidth="1"/>
    <col min="26" max="28" width="17" customWidth="1"/>
    <col min="29" max="30" width="23.42578125" customWidth="1"/>
    <col min="31" max="31" width="16.7109375" customWidth="1"/>
    <col min="32" max="32" width="26.5703125" customWidth="1"/>
    <col min="33" max="33" width="27.85546875" customWidth="1"/>
    <col min="34" max="34" width="18.5703125" customWidth="1"/>
  </cols>
  <sheetData>
    <row r="1" spans="1:35" x14ac:dyDescent="0.25">
      <c r="A1" t="s">
        <v>2191</v>
      </c>
      <c r="B1" t="s">
        <v>2192</v>
      </c>
      <c r="C1" t="s">
        <v>2193</v>
      </c>
      <c r="D1" t="s">
        <v>2194</v>
      </c>
      <c r="E1" t="s">
        <v>2195</v>
      </c>
      <c r="F1" t="s">
        <v>2196</v>
      </c>
      <c r="G1" t="s">
        <v>2197</v>
      </c>
      <c r="H1" t="s">
        <v>2198</v>
      </c>
      <c r="I1" t="s">
        <v>2199</v>
      </c>
      <c r="J1" t="s">
        <v>2200</v>
      </c>
      <c r="K1" t="s">
        <v>2201</v>
      </c>
      <c r="L1" t="s">
        <v>2202</v>
      </c>
      <c r="M1" t="s">
        <v>2203</v>
      </c>
      <c r="N1" t="s">
        <v>2204</v>
      </c>
      <c r="O1" t="s">
        <v>2205</v>
      </c>
      <c r="P1" t="s">
        <v>2206</v>
      </c>
      <c r="Q1" t="s">
        <v>2207</v>
      </c>
      <c r="R1" t="s">
        <v>2208</v>
      </c>
      <c r="S1" t="s">
        <v>2209</v>
      </c>
      <c r="T1" t="s">
        <v>2210</v>
      </c>
      <c r="U1" t="s">
        <v>2211</v>
      </c>
      <c r="V1" t="s">
        <v>2212</v>
      </c>
      <c r="W1" s="8" t="s">
        <v>2213</v>
      </c>
      <c r="X1" t="s">
        <v>2214</v>
      </c>
      <c r="Y1" s="84" t="s">
        <v>2215</v>
      </c>
      <c r="Z1" t="s">
        <v>2216</v>
      </c>
      <c r="AA1" t="s">
        <v>2217</v>
      </c>
      <c r="AB1" t="s">
        <v>2218</v>
      </c>
      <c r="AC1" t="s">
        <v>2384</v>
      </c>
      <c r="AD1" t="s">
        <v>2385</v>
      </c>
      <c r="AE1" t="s">
        <v>2219</v>
      </c>
      <c r="AF1" t="s">
        <v>2220</v>
      </c>
      <c r="AH1" t="s">
        <v>2221</v>
      </c>
    </row>
    <row r="2" spans="1:35" x14ac:dyDescent="0.25">
      <c r="A2" t="s">
        <v>2222</v>
      </c>
      <c r="B2" s="7">
        <v>144</v>
      </c>
      <c r="C2" t="s">
        <v>2223</v>
      </c>
      <c r="D2">
        <v>0</v>
      </c>
      <c r="E2" s="7">
        <f t="shared" ref="E2:E33" si="0">D2*B2</f>
        <v>0</v>
      </c>
      <c r="F2">
        <v>0</v>
      </c>
      <c r="G2" s="7">
        <f t="shared" ref="G2:G33" si="1">F2*B2</f>
        <v>0</v>
      </c>
      <c r="H2">
        <v>0</v>
      </c>
      <c r="I2" s="7">
        <f t="shared" ref="I2:I33" si="2">H2*B2</f>
        <v>0</v>
      </c>
      <c r="J2">
        <v>0</v>
      </c>
      <c r="K2">
        <v>0</v>
      </c>
      <c r="L2">
        <v>0</v>
      </c>
      <c r="M2">
        <f>SUM(J2:L2)</f>
        <v>0</v>
      </c>
      <c r="N2" s="7">
        <f>M2*B2</f>
        <v>0</v>
      </c>
      <c r="O2" s="8">
        <v>80</v>
      </c>
      <c r="P2" s="8">
        <v>295</v>
      </c>
      <c r="Q2" s="8">
        <v>387</v>
      </c>
      <c r="R2" s="8">
        <f t="shared" ref="R2:R32" si="3">SUM(O2:Q2)</f>
        <v>762</v>
      </c>
      <c r="S2" s="7">
        <v>109728</v>
      </c>
      <c r="T2" s="8">
        <v>168</v>
      </c>
      <c r="U2" s="8">
        <v>458</v>
      </c>
      <c r="V2" s="8">
        <v>519</v>
      </c>
      <c r="W2" s="8">
        <v>1145</v>
      </c>
      <c r="X2" s="7">
        <v>164880</v>
      </c>
      <c r="Y2" s="84">
        <v>3231</v>
      </c>
      <c r="Z2" s="7">
        <v>190656</v>
      </c>
      <c r="AA2" s="7" t="s">
        <v>2224</v>
      </c>
      <c r="AB2" s="7" t="s">
        <v>2224</v>
      </c>
      <c r="AC2" s="7" t="s">
        <v>2224</v>
      </c>
      <c r="AD2" s="7" t="s">
        <v>2224</v>
      </c>
      <c r="AE2" s="7">
        <f>eCore[[#This Row],[FY14 Savings]]+eCore[[#This Row],[FY15 Savings]]+eCore[[#This Row],[FY16 Savings]]+eCore[[#This Row],[FY2017 Savings]]+eCore[[#This Row],[FY2018 OER Cost Savings]]+eCore[[#This Row],[FY2019 OER Cost Savings]]+eCore[[#This Row],[FY2020 Cost Savings]]</f>
        <v>465264</v>
      </c>
      <c r="AF2" s="8">
        <f>eCore[[#This Row],[FY14 Enrollment]]+eCore[[#This Row],[FY15 Enrollment]]+eCore[[#This Row],[FY16 Enrollment]]+eCore[[#This Row],[FY2017 Enrollment]]+eCore[[#This Row],[FY2018 Enrollment]]+eCore[[#This Row],[FY2019 Enrollment]]+eCore[[#This Row],[FY2020 Enrollment]]</f>
        <v>5138</v>
      </c>
      <c r="AG2" s="7"/>
    </row>
    <row r="3" spans="1:35" x14ac:dyDescent="0.25">
      <c r="A3" t="s">
        <v>2225</v>
      </c>
      <c r="B3" s="7">
        <v>269</v>
      </c>
      <c r="C3" t="s">
        <v>2226</v>
      </c>
      <c r="D3">
        <v>0</v>
      </c>
      <c r="E3" s="7">
        <f t="shared" si="0"/>
        <v>0</v>
      </c>
      <c r="F3">
        <v>0</v>
      </c>
      <c r="G3" s="7">
        <f t="shared" si="1"/>
        <v>0</v>
      </c>
      <c r="H3">
        <v>0</v>
      </c>
      <c r="I3" s="7">
        <f t="shared" si="2"/>
        <v>0</v>
      </c>
      <c r="J3">
        <v>0</v>
      </c>
      <c r="K3">
        <v>0</v>
      </c>
      <c r="L3">
        <v>149</v>
      </c>
      <c r="M3">
        <f>SUM(J3:L3)</f>
        <v>149</v>
      </c>
      <c r="N3" s="7">
        <f>M3*B3</f>
        <v>40081</v>
      </c>
      <c r="O3" s="8">
        <v>0</v>
      </c>
      <c r="P3" s="8">
        <v>288</v>
      </c>
      <c r="Q3" s="8">
        <v>289</v>
      </c>
      <c r="R3" s="8">
        <f t="shared" si="3"/>
        <v>577</v>
      </c>
      <c r="S3" s="7">
        <v>155213</v>
      </c>
      <c r="T3" s="8">
        <v>0</v>
      </c>
      <c r="U3" s="8">
        <v>369</v>
      </c>
      <c r="V3" s="8">
        <v>438</v>
      </c>
      <c r="W3" s="8">
        <v>807</v>
      </c>
      <c r="X3" s="7">
        <v>0</v>
      </c>
      <c r="Y3" s="84">
        <v>2619</v>
      </c>
      <c r="Z3" s="7">
        <v>0</v>
      </c>
      <c r="AA3" s="7" t="s">
        <v>2224</v>
      </c>
      <c r="AB3" s="7" t="s">
        <v>2224</v>
      </c>
      <c r="AC3" s="7" t="s">
        <v>2224</v>
      </c>
      <c r="AD3" s="7" t="s">
        <v>2224</v>
      </c>
      <c r="AE3" s="7">
        <f>eCore[[#This Row],[FY14 Savings]]+eCore[[#This Row],[FY15 Savings]]+eCore[[#This Row],[FY16 Savings]]+eCore[[#This Row],[FY2017 Savings]]+eCore[[#This Row],[FY2018 OER Cost Savings]]+eCore[[#This Row],[FY2019 OER Cost Savings]]+eCore[[#This Row],[FY2020 Cost Savings]]</f>
        <v>195294</v>
      </c>
      <c r="AF3" s="8">
        <f>eCore[[#This Row],[FY14 Enrollment]]+eCore[[#This Row],[FY15 Enrollment]]+eCore[[#This Row],[FY16 Enrollment]]+eCore[[#This Row],[FY2017 Enrollment]]+eCore[[#This Row],[FY2018 Enrollment]]+eCore[[#This Row],[FY2019 Enrollment]]+eCore[[#This Row],[FY2020 Enrollment]]</f>
        <v>4152</v>
      </c>
      <c r="AG3" s="7"/>
      <c r="AH3" t="s">
        <v>2186</v>
      </c>
      <c r="AI3" t="s">
        <v>2227</v>
      </c>
    </row>
    <row r="4" spans="1:35" x14ac:dyDescent="0.25">
      <c r="A4" t="s">
        <v>2142</v>
      </c>
      <c r="B4" s="7">
        <v>170</v>
      </c>
      <c r="C4" t="s">
        <v>2228</v>
      </c>
      <c r="D4">
        <v>0</v>
      </c>
      <c r="E4" s="7">
        <f t="shared" si="0"/>
        <v>0</v>
      </c>
      <c r="F4">
        <v>0</v>
      </c>
      <c r="G4" s="7">
        <f t="shared" si="1"/>
        <v>0</v>
      </c>
      <c r="H4">
        <v>403</v>
      </c>
      <c r="I4" s="7">
        <f t="shared" si="2"/>
        <v>68510</v>
      </c>
      <c r="J4">
        <v>0</v>
      </c>
      <c r="K4">
        <v>213</v>
      </c>
      <c r="L4">
        <v>202</v>
      </c>
      <c r="M4">
        <f>SUM(J4:L4)</f>
        <v>415</v>
      </c>
      <c r="N4" s="7">
        <f>M4*B4</f>
        <v>70550</v>
      </c>
      <c r="O4" s="8">
        <v>0</v>
      </c>
      <c r="P4" s="8">
        <v>200</v>
      </c>
      <c r="Q4" s="8">
        <v>207</v>
      </c>
      <c r="R4" s="8">
        <f t="shared" si="3"/>
        <v>407</v>
      </c>
      <c r="S4" s="7">
        <v>69190</v>
      </c>
      <c r="T4" s="8">
        <v>0</v>
      </c>
      <c r="U4" s="8">
        <v>265</v>
      </c>
      <c r="V4" s="8">
        <v>301</v>
      </c>
      <c r="W4" s="8">
        <v>566</v>
      </c>
      <c r="X4" s="7">
        <v>96220</v>
      </c>
      <c r="Y4" s="84">
        <v>2456</v>
      </c>
      <c r="Z4" s="7">
        <v>113050</v>
      </c>
      <c r="AA4" s="7" t="s">
        <v>2224</v>
      </c>
      <c r="AB4" s="7" t="s">
        <v>2224</v>
      </c>
      <c r="AC4" s="7" t="s">
        <v>2224</v>
      </c>
      <c r="AD4" s="7" t="s">
        <v>2224</v>
      </c>
      <c r="AE4" s="7">
        <f>eCore[[#This Row],[FY14 Savings]]+eCore[[#This Row],[FY15 Savings]]+eCore[[#This Row],[FY16 Savings]]+eCore[[#This Row],[FY2017 Savings]]+eCore[[#This Row],[FY2018 OER Cost Savings]]+eCore[[#This Row],[FY2019 OER Cost Savings]]+eCore[[#This Row],[FY2020 Cost Savings]]</f>
        <v>417520</v>
      </c>
      <c r="AF4" s="8">
        <f>eCore[[#This Row],[FY14 Enrollment]]+eCore[[#This Row],[FY15 Enrollment]]+eCore[[#This Row],[FY16 Enrollment]]+eCore[[#This Row],[FY2017 Enrollment]]+eCore[[#This Row],[FY2018 Enrollment]]+eCore[[#This Row],[FY2019 Enrollment]]+eCore[[#This Row],[FY2020 Enrollment]]</f>
        <v>4247</v>
      </c>
      <c r="AG4" s="7"/>
      <c r="AH4" t="s">
        <v>2229</v>
      </c>
      <c r="AI4" s="82">
        <v>167043</v>
      </c>
    </row>
    <row r="5" spans="1:35" x14ac:dyDescent="0.25">
      <c r="A5" t="s">
        <v>2230</v>
      </c>
      <c r="B5" s="7">
        <v>170</v>
      </c>
      <c r="C5" t="s">
        <v>2228</v>
      </c>
      <c r="D5">
        <v>0</v>
      </c>
      <c r="E5" s="7">
        <f t="shared" si="0"/>
        <v>0</v>
      </c>
      <c r="F5">
        <v>0</v>
      </c>
      <c r="G5" s="7">
        <f t="shared" si="1"/>
        <v>0</v>
      </c>
      <c r="H5">
        <v>205</v>
      </c>
      <c r="I5" s="7">
        <f t="shared" si="2"/>
        <v>34850</v>
      </c>
      <c r="J5">
        <v>0</v>
      </c>
      <c r="K5">
        <v>113</v>
      </c>
      <c r="L5">
        <v>135</v>
      </c>
      <c r="M5">
        <f>SUM(J5:L5)</f>
        <v>248</v>
      </c>
      <c r="N5" s="7">
        <f>M5*B5</f>
        <v>42160</v>
      </c>
      <c r="O5" s="8">
        <v>0</v>
      </c>
      <c r="P5" s="8">
        <v>107</v>
      </c>
      <c r="Q5" s="8">
        <v>135</v>
      </c>
      <c r="R5" s="8">
        <f t="shared" si="3"/>
        <v>242</v>
      </c>
      <c r="S5" s="7">
        <v>41140</v>
      </c>
      <c r="T5" s="8">
        <v>0</v>
      </c>
      <c r="U5" s="8">
        <v>141</v>
      </c>
      <c r="V5" s="8">
        <v>172</v>
      </c>
      <c r="W5" s="8">
        <v>313</v>
      </c>
      <c r="X5" s="7">
        <v>53210</v>
      </c>
      <c r="Y5" s="84">
        <v>1412</v>
      </c>
      <c r="Z5" s="7">
        <v>68680</v>
      </c>
      <c r="AA5" s="7" t="s">
        <v>2224</v>
      </c>
      <c r="AB5" s="7" t="s">
        <v>2224</v>
      </c>
      <c r="AC5" s="7" t="s">
        <v>2224</v>
      </c>
      <c r="AD5" s="7" t="s">
        <v>2224</v>
      </c>
      <c r="AE5" s="7">
        <f>eCore[[#This Row],[FY14 Savings]]+eCore[[#This Row],[FY15 Savings]]+eCore[[#This Row],[FY16 Savings]]+eCore[[#This Row],[FY2017 Savings]]+eCore[[#This Row],[FY2018 OER Cost Savings]]+eCore[[#This Row],[FY2019 OER Cost Savings]]+eCore[[#This Row],[FY2020 Cost Savings]]</f>
        <v>240040</v>
      </c>
      <c r="AF5" s="8">
        <f>eCore[[#This Row],[FY14 Enrollment]]+eCore[[#This Row],[FY15 Enrollment]]+eCore[[#This Row],[FY16 Enrollment]]+eCore[[#This Row],[FY2017 Enrollment]]+eCore[[#This Row],[FY2018 Enrollment]]+eCore[[#This Row],[FY2019 Enrollment]]+eCore[[#This Row],[FY2020 Enrollment]]</f>
        <v>2420</v>
      </c>
      <c r="AG5" s="7"/>
      <c r="AH5" t="s">
        <v>2231</v>
      </c>
      <c r="AI5" s="82">
        <v>903465</v>
      </c>
    </row>
    <row r="6" spans="1:35" x14ac:dyDescent="0.25">
      <c r="A6" t="s">
        <v>2232</v>
      </c>
      <c r="B6" s="7">
        <v>166</v>
      </c>
      <c r="C6" t="s">
        <v>2223</v>
      </c>
      <c r="D6">
        <v>0</v>
      </c>
      <c r="E6" s="7">
        <f t="shared" si="0"/>
        <v>0</v>
      </c>
      <c r="F6">
        <v>0</v>
      </c>
      <c r="G6" s="7">
        <f t="shared" si="1"/>
        <v>0</v>
      </c>
      <c r="H6">
        <v>0</v>
      </c>
      <c r="I6" s="7">
        <f t="shared" si="2"/>
        <v>0</v>
      </c>
      <c r="J6">
        <v>0</v>
      </c>
      <c r="K6">
        <v>694</v>
      </c>
      <c r="L6">
        <v>670</v>
      </c>
      <c r="M6">
        <v>840</v>
      </c>
      <c r="N6" s="81">
        <v>139440</v>
      </c>
      <c r="O6" s="8">
        <v>255</v>
      </c>
      <c r="P6" s="8">
        <v>732</v>
      </c>
      <c r="Q6" s="8">
        <v>824</v>
      </c>
      <c r="R6" s="8">
        <f t="shared" si="3"/>
        <v>1811</v>
      </c>
      <c r="S6" s="7">
        <v>300626</v>
      </c>
      <c r="T6" s="8">
        <v>307</v>
      </c>
      <c r="U6" s="8">
        <v>836</v>
      </c>
      <c r="V6" s="8">
        <v>807</v>
      </c>
      <c r="W6" s="8">
        <v>1950</v>
      </c>
      <c r="X6" s="7">
        <v>323700</v>
      </c>
      <c r="Y6" s="84">
        <v>6628</v>
      </c>
      <c r="Z6" s="7">
        <v>336482</v>
      </c>
      <c r="AA6" s="7" t="s">
        <v>2224</v>
      </c>
      <c r="AB6" s="7" t="s">
        <v>2224</v>
      </c>
      <c r="AC6" s="7" t="s">
        <v>2224</v>
      </c>
      <c r="AD6" s="7" t="s">
        <v>2224</v>
      </c>
      <c r="AE6" s="7">
        <f>eCore[[#This Row],[FY14 Savings]]+eCore[[#This Row],[FY15 Savings]]+eCore[[#This Row],[FY16 Savings]]+eCore[[#This Row],[FY2017 Savings]]+eCore[[#This Row],[FY2018 OER Cost Savings]]+eCore[[#This Row],[FY2019 OER Cost Savings]]+eCore[[#This Row],[FY2020 Cost Savings]]</f>
        <v>1100248</v>
      </c>
      <c r="AF6" s="8">
        <f>eCore[[#This Row],[FY14 Enrollment]]+eCore[[#This Row],[FY15 Enrollment]]+eCore[[#This Row],[FY16 Enrollment]]+eCore[[#This Row],[FY2017 Enrollment]]+eCore[[#This Row],[FY2018 Enrollment]]+eCore[[#This Row],[FY2019 Enrollment]]+eCore[[#This Row],[FY2020 Enrollment]]</f>
        <v>11229</v>
      </c>
      <c r="AH6" t="s">
        <v>2233</v>
      </c>
      <c r="AI6" s="82">
        <v>1920640</v>
      </c>
    </row>
    <row r="7" spans="1:35" x14ac:dyDescent="0.25">
      <c r="A7" t="s">
        <v>328</v>
      </c>
      <c r="B7" s="7">
        <v>84</v>
      </c>
      <c r="C7" t="s">
        <v>2226</v>
      </c>
      <c r="D7">
        <v>172</v>
      </c>
      <c r="E7" s="7">
        <f t="shared" si="0"/>
        <v>14448</v>
      </c>
      <c r="F7">
        <v>591</v>
      </c>
      <c r="G7" s="7">
        <f t="shared" si="1"/>
        <v>49644</v>
      </c>
      <c r="H7">
        <v>980</v>
      </c>
      <c r="I7" s="7">
        <f t="shared" si="2"/>
        <v>82320</v>
      </c>
      <c r="J7">
        <v>175</v>
      </c>
      <c r="K7">
        <v>491</v>
      </c>
      <c r="L7">
        <v>398</v>
      </c>
      <c r="M7">
        <f t="shared" ref="M7:M15" si="4">SUM(J7:L7)</f>
        <v>1064</v>
      </c>
      <c r="N7" s="7">
        <f t="shared" ref="N7:N15" si="5">M7*B7</f>
        <v>89376</v>
      </c>
      <c r="O7" s="8">
        <v>214</v>
      </c>
      <c r="P7" s="8">
        <v>656</v>
      </c>
      <c r="Q7" s="8">
        <v>514</v>
      </c>
      <c r="R7" s="8">
        <f t="shared" si="3"/>
        <v>1384</v>
      </c>
      <c r="S7" s="7">
        <v>116256</v>
      </c>
      <c r="T7" s="8">
        <v>236</v>
      </c>
      <c r="U7" s="8">
        <v>705</v>
      </c>
      <c r="V7" s="8">
        <v>558</v>
      </c>
      <c r="W7" s="8">
        <v>1499</v>
      </c>
      <c r="X7" s="7">
        <v>125916</v>
      </c>
      <c r="Y7" s="84">
        <v>7414</v>
      </c>
      <c r="Z7" s="7">
        <v>144816</v>
      </c>
      <c r="AA7" s="7" t="s">
        <v>2224</v>
      </c>
      <c r="AB7" s="7" t="s">
        <v>2224</v>
      </c>
      <c r="AC7" s="7" t="s">
        <v>2224</v>
      </c>
      <c r="AD7" s="7" t="s">
        <v>2224</v>
      </c>
      <c r="AE7" s="7">
        <f>eCore[[#This Row],[FY14 Savings]]+eCore[[#This Row],[FY15 Savings]]+eCore[[#This Row],[FY16 Savings]]+eCore[[#This Row],[FY2017 Savings]]+eCore[[#This Row],[FY2018 OER Cost Savings]]+eCore[[#This Row],[FY2019 OER Cost Savings]]+eCore[[#This Row],[FY2020 Cost Savings]]</f>
        <v>622776</v>
      </c>
      <c r="AF7" s="8">
        <f>eCore[[#This Row],[FY14 Enrollment]]+eCore[[#This Row],[FY15 Enrollment]]+eCore[[#This Row],[FY16 Enrollment]]+eCore[[#This Row],[FY2017 Enrollment]]+eCore[[#This Row],[FY2018 Enrollment]]+eCore[[#This Row],[FY2019 Enrollment]]+eCore[[#This Row],[FY2020 Enrollment]]</f>
        <v>13104</v>
      </c>
      <c r="AH7" t="s">
        <v>2234</v>
      </c>
      <c r="AI7" s="82">
        <v>2690469</v>
      </c>
    </row>
    <row r="8" spans="1:35" x14ac:dyDescent="0.25">
      <c r="A8" t="s">
        <v>2235</v>
      </c>
      <c r="B8" s="7">
        <v>86</v>
      </c>
      <c r="C8" t="s">
        <v>2228</v>
      </c>
      <c r="D8">
        <v>385</v>
      </c>
      <c r="E8" s="7">
        <f t="shared" si="0"/>
        <v>33110</v>
      </c>
      <c r="F8">
        <v>1079</v>
      </c>
      <c r="G8" s="7">
        <f t="shared" si="1"/>
        <v>92794</v>
      </c>
      <c r="H8">
        <v>1674</v>
      </c>
      <c r="I8" s="7">
        <f t="shared" si="2"/>
        <v>143964</v>
      </c>
      <c r="J8">
        <v>303</v>
      </c>
      <c r="K8">
        <v>747</v>
      </c>
      <c r="L8">
        <v>754</v>
      </c>
      <c r="M8">
        <f t="shared" si="4"/>
        <v>1804</v>
      </c>
      <c r="N8" s="7">
        <f t="shared" si="5"/>
        <v>155144</v>
      </c>
      <c r="O8" s="8">
        <v>338</v>
      </c>
      <c r="P8" s="8">
        <v>757</v>
      </c>
      <c r="Q8" s="8">
        <v>964</v>
      </c>
      <c r="R8" s="8">
        <f t="shared" si="3"/>
        <v>2059</v>
      </c>
      <c r="S8" s="7">
        <v>177074</v>
      </c>
      <c r="T8" s="8">
        <v>415</v>
      </c>
      <c r="U8" s="8">
        <v>1008</v>
      </c>
      <c r="V8" s="8">
        <v>1054</v>
      </c>
      <c r="W8" s="8">
        <v>2477</v>
      </c>
      <c r="X8" s="7">
        <v>213022</v>
      </c>
      <c r="Y8" s="84">
        <v>12166</v>
      </c>
      <c r="Z8" s="7">
        <v>231168</v>
      </c>
      <c r="AA8" s="7" t="s">
        <v>2224</v>
      </c>
      <c r="AB8" s="7" t="s">
        <v>2224</v>
      </c>
      <c r="AC8" s="7" t="s">
        <v>2224</v>
      </c>
      <c r="AD8" s="7" t="s">
        <v>2224</v>
      </c>
      <c r="AE8" s="7">
        <f>eCore[[#This Row],[FY14 Savings]]+eCore[[#This Row],[FY15 Savings]]+eCore[[#This Row],[FY16 Savings]]+eCore[[#This Row],[FY2017 Savings]]+eCore[[#This Row],[FY2018 OER Cost Savings]]+eCore[[#This Row],[FY2019 OER Cost Savings]]+eCore[[#This Row],[FY2020 Cost Savings]]</f>
        <v>1046276</v>
      </c>
      <c r="AF8" s="8">
        <f>eCore[[#This Row],[FY14 Enrollment]]+eCore[[#This Row],[FY15 Enrollment]]+eCore[[#This Row],[FY16 Enrollment]]+eCore[[#This Row],[FY2017 Enrollment]]+eCore[[#This Row],[FY2018 Enrollment]]+eCore[[#This Row],[FY2019 Enrollment]]+eCore[[#This Row],[FY2020 Enrollment]]</f>
        <v>21644</v>
      </c>
      <c r="AH8" t="s">
        <v>2236</v>
      </c>
      <c r="AI8" s="82">
        <v>3504577</v>
      </c>
    </row>
    <row r="9" spans="1:35" x14ac:dyDescent="0.25">
      <c r="A9" t="s">
        <v>253</v>
      </c>
      <c r="B9" s="7">
        <v>107</v>
      </c>
      <c r="C9" t="s">
        <v>2228</v>
      </c>
      <c r="D9">
        <v>0</v>
      </c>
      <c r="E9" s="7">
        <f t="shared" si="0"/>
        <v>0</v>
      </c>
      <c r="F9">
        <v>0</v>
      </c>
      <c r="G9" s="7">
        <f t="shared" si="1"/>
        <v>0</v>
      </c>
      <c r="H9">
        <v>495</v>
      </c>
      <c r="I9" s="7">
        <f t="shared" si="2"/>
        <v>52965</v>
      </c>
      <c r="J9">
        <v>191</v>
      </c>
      <c r="K9">
        <v>581</v>
      </c>
      <c r="L9">
        <v>452</v>
      </c>
      <c r="M9">
        <f t="shared" si="4"/>
        <v>1224</v>
      </c>
      <c r="N9" s="7">
        <f t="shared" si="5"/>
        <v>130968</v>
      </c>
      <c r="O9" s="8">
        <v>212</v>
      </c>
      <c r="P9" s="8">
        <v>564</v>
      </c>
      <c r="Q9" s="8">
        <v>500</v>
      </c>
      <c r="R9" s="8">
        <f t="shared" si="3"/>
        <v>1276</v>
      </c>
      <c r="S9" s="7">
        <v>136532</v>
      </c>
      <c r="T9" s="8">
        <v>246</v>
      </c>
      <c r="U9" s="8">
        <v>643</v>
      </c>
      <c r="V9" s="8">
        <v>599</v>
      </c>
      <c r="W9" s="8">
        <v>1488</v>
      </c>
      <c r="X9" s="7">
        <v>159216</v>
      </c>
      <c r="Y9" s="84">
        <v>6051</v>
      </c>
      <c r="Z9" s="7">
        <v>167776</v>
      </c>
      <c r="AA9" s="7" t="s">
        <v>2224</v>
      </c>
      <c r="AB9" s="7" t="s">
        <v>2224</v>
      </c>
      <c r="AC9" s="7" t="s">
        <v>2224</v>
      </c>
      <c r="AD9" s="7" t="s">
        <v>2224</v>
      </c>
      <c r="AE9" s="7">
        <f>eCore[[#This Row],[FY14 Savings]]+eCore[[#This Row],[FY15 Savings]]+eCore[[#This Row],[FY16 Savings]]+eCore[[#This Row],[FY2017 Savings]]+eCore[[#This Row],[FY2018 OER Cost Savings]]+eCore[[#This Row],[FY2019 OER Cost Savings]]+eCore[[#This Row],[FY2020 Cost Savings]]</f>
        <v>647457</v>
      </c>
      <c r="AF9" s="8">
        <f>eCore[[#This Row],[FY14 Enrollment]]+eCore[[#This Row],[FY15 Enrollment]]+eCore[[#This Row],[FY16 Enrollment]]+eCore[[#This Row],[FY2017 Enrollment]]+eCore[[#This Row],[FY2018 Enrollment]]+eCore[[#This Row],[FY2019 Enrollment]]+eCore[[#This Row],[FY2020 Enrollment]]</f>
        <v>10534</v>
      </c>
      <c r="AH9" t="s">
        <v>2237</v>
      </c>
      <c r="AI9" s="82">
        <v>4142342</v>
      </c>
    </row>
    <row r="10" spans="1:35" x14ac:dyDescent="0.25">
      <c r="A10" t="s">
        <v>777</v>
      </c>
      <c r="B10" s="7">
        <v>86</v>
      </c>
      <c r="C10" t="s">
        <v>2228</v>
      </c>
      <c r="D10">
        <v>0</v>
      </c>
      <c r="E10" s="7">
        <f t="shared" si="0"/>
        <v>0</v>
      </c>
      <c r="F10">
        <v>148</v>
      </c>
      <c r="G10" s="7">
        <f t="shared" si="1"/>
        <v>12728</v>
      </c>
      <c r="H10">
        <v>485</v>
      </c>
      <c r="I10" s="7">
        <f t="shared" si="2"/>
        <v>41710</v>
      </c>
      <c r="J10">
        <v>86</v>
      </c>
      <c r="K10">
        <v>195</v>
      </c>
      <c r="L10">
        <v>177</v>
      </c>
      <c r="M10">
        <f t="shared" si="4"/>
        <v>458</v>
      </c>
      <c r="N10" s="7">
        <f t="shared" si="5"/>
        <v>39388</v>
      </c>
      <c r="O10" s="8">
        <v>100</v>
      </c>
      <c r="P10" s="8">
        <v>180</v>
      </c>
      <c r="Q10" s="8">
        <v>198</v>
      </c>
      <c r="R10" s="8">
        <f t="shared" si="3"/>
        <v>478</v>
      </c>
      <c r="S10" s="7">
        <v>41108</v>
      </c>
      <c r="T10" s="8">
        <v>89</v>
      </c>
      <c r="U10" s="8">
        <v>205</v>
      </c>
      <c r="V10" s="8">
        <v>196</v>
      </c>
      <c r="W10" s="8">
        <v>490</v>
      </c>
      <c r="X10" s="7">
        <v>0</v>
      </c>
      <c r="Y10" s="84">
        <v>2581</v>
      </c>
      <c r="Z10" s="7">
        <v>0</v>
      </c>
      <c r="AA10" s="7" t="s">
        <v>2224</v>
      </c>
      <c r="AB10" s="7" t="s">
        <v>2224</v>
      </c>
      <c r="AC10" s="7" t="s">
        <v>2224</v>
      </c>
      <c r="AD10" s="7" t="s">
        <v>2224</v>
      </c>
      <c r="AE10" s="7">
        <f>eCore[[#This Row],[FY14 Savings]]+eCore[[#This Row],[FY15 Savings]]+eCore[[#This Row],[FY16 Savings]]+eCore[[#This Row],[FY2017 Savings]]+eCore[[#This Row],[FY2018 OER Cost Savings]]+eCore[[#This Row],[FY2019 OER Cost Savings]]+eCore[[#This Row],[FY2020 Cost Savings]]</f>
        <v>134934</v>
      </c>
      <c r="AF10" s="8">
        <f>eCore[[#This Row],[FY14 Enrollment]]+eCore[[#This Row],[FY15 Enrollment]]+eCore[[#This Row],[FY16 Enrollment]]+eCore[[#This Row],[FY2017 Enrollment]]+eCore[[#This Row],[FY2018 Enrollment]]+eCore[[#This Row],[FY2019 Enrollment]]+eCore[[#This Row],[FY2020 Enrollment]]</f>
        <v>4640</v>
      </c>
      <c r="AH10" t="s">
        <v>2238</v>
      </c>
      <c r="AI10" s="82">
        <v>4580516</v>
      </c>
    </row>
    <row r="11" spans="1:35" x14ac:dyDescent="0.25">
      <c r="A11" t="s">
        <v>2239</v>
      </c>
      <c r="B11" s="7">
        <v>65</v>
      </c>
      <c r="C11" t="s">
        <v>2228</v>
      </c>
      <c r="D11">
        <v>0</v>
      </c>
      <c r="E11" s="7">
        <f t="shared" si="0"/>
        <v>0</v>
      </c>
      <c r="F11">
        <v>207</v>
      </c>
      <c r="G11" s="7">
        <f t="shared" si="1"/>
        <v>13455</v>
      </c>
      <c r="H11">
        <v>649</v>
      </c>
      <c r="I11" s="7">
        <f t="shared" si="2"/>
        <v>42185</v>
      </c>
      <c r="J11">
        <v>139</v>
      </c>
      <c r="K11">
        <v>284</v>
      </c>
      <c r="L11">
        <v>268</v>
      </c>
      <c r="M11">
        <f t="shared" si="4"/>
        <v>691</v>
      </c>
      <c r="N11" s="7">
        <f t="shared" si="5"/>
        <v>44915</v>
      </c>
      <c r="O11" s="8">
        <v>166</v>
      </c>
      <c r="P11" s="8">
        <v>359</v>
      </c>
      <c r="Q11" s="8">
        <v>276</v>
      </c>
      <c r="R11" s="8">
        <f t="shared" si="3"/>
        <v>801</v>
      </c>
      <c r="S11" s="7">
        <v>52065</v>
      </c>
      <c r="T11" s="8">
        <v>164</v>
      </c>
      <c r="U11" s="8">
        <v>373</v>
      </c>
      <c r="V11" s="8">
        <v>327</v>
      </c>
      <c r="W11" s="8">
        <v>864</v>
      </c>
      <c r="X11" s="7">
        <v>0</v>
      </c>
      <c r="Y11" s="84">
        <v>4166</v>
      </c>
      <c r="Z11" s="7">
        <v>0</v>
      </c>
      <c r="AA11" s="7" t="s">
        <v>2224</v>
      </c>
      <c r="AB11" s="7" t="s">
        <v>2224</v>
      </c>
      <c r="AC11" s="7" t="s">
        <v>2224</v>
      </c>
      <c r="AD11" s="7" t="s">
        <v>2224</v>
      </c>
      <c r="AE11" s="7">
        <f>eCore[[#This Row],[FY14 Savings]]+eCore[[#This Row],[FY15 Savings]]+eCore[[#This Row],[FY16 Savings]]+eCore[[#This Row],[FY2017 Savings]]+eCore[[#This Row],[FY2018 OER Cost Savings]]+eCore[[#This Row],[FY2019 OER Cost Savings]]+eCore[[#This Row],[FY2020 Cost Savings]]</f>
        <v>152620</v>
      </c>
      <c r="AF11" s="8">
        <f>eCore[[#This Row],[FY14 Enrollment]]+eCore[[#This Row],[FY15 Enrollment]]+eCore[[#This Row],[FY16 Enrollment]]+eCore[[#This Row],[FY2017 Enrollment]]+eCore[[#This Row],[FY2018 Enrollment]]+eCore[[#This Row],[FY2019 Enrollment]]+eCore[[#This Row],[FY2020 Enrollment]]</f>
        <v>7378</v>
      </c>
      <c r="AH11" t="s">
        <v>2240</v>
      </c>
      <c r="AI11" s="82">
        <v>17909052</v>
      </c>
    </row>
    <row r="12" spans="1:35" x14ac:dyDescent="0.25">
      <c r="A12" t="s">
        <v>2241</v>
      </c>
      <c r="B12" s="7">
        <v>70</v>
      </c>
      <c r="C12" t="s">
        <v>2228</v>
      </c>
      <c r="D12">
        <v>0</v>
      </c>
      <c r="E12" s="7">
        <f t="shared" si="0"/>
        <v>0</v>
      </c>
      <c r="F12">
        <v>0</v>
      </c>
      <c r="G12" s="7">
        <f t="shared" si="1"/>
        <v>0</v>
      </c>
      <c r="H12">
        <v>0</v>
      </c>
      <c r="I12" s="7">
        <f t="shared" si="2"/>
        <v>0</v>
      </c>
      <c r="J12">
        <v>0</v>
      </c>
      <c r="K12">
        <v>131</v>
      </c>
      <c r="L12">
        <v>122</v>
      </c>
      <c r="M12">
        <f t="shared" si="4"/>
        <v>253</v>
      </c>
      <c r="N12" s="81">
        <f t="shared" si="5"/>
        <v>17710</v>
      </c>
      <c r="O12" s="8">
        <v>98</v>
      </c>
      <c r="P12" s="8">
        <v>124</v>
      </c>
      <c r="Q12" s="8">
        <v>155</v>
      </c>
      <c r="R12" s="8">
        <f t="shared" si="3"/>
        <v>377</v>
      </c>
      <c r="S12" s="7">
        <v>26390</v>
      </c>
      <c r="T12" s="8">
        <v>76</v>
      </c>
      <c r="U12" s="8">
        <v>175</v>
      </c>
      <c r="V12" s="8">
        <v>177</v>
      </c>
      <c r="W12" s="8">
        <v>428</v>
      </c>
      <c r="X12" s="7">
        <v>29960</v>
      </c>
      <c r="Y12" s="84">
        <v>1639</v>
      </c>
      <c r="Z12" s="7">
        <v>40670</v>
      </c>
      <c r="AA12" s="7" t="s">
        <v>2224</v>
      </c>
      <c r="AB12" s="7" t="s">
        <v>2224</v>
      </c>
      <c r="AC12" s="7" t="s">
        <v>2224</v>
      </c>
      <c r="AD12" s="7" t="s">
        <v>2224</v>
      </c>
      <c r="AE12" s="7">
        <f>eCore[[#This Row],[FY14 Savings]]+eCore[[#This Row],[FY15 Savings]]+eCore[[#This Row],[FY16 Savings]]+eCore[[#This Row],[FY2017 Savings]]+eCore[[#This Row],[FY2018 OER Cost Savings]]+eCore[[#This Row],[FY2019 OER Cost Savings]]+eCore[[#This Row],[FY2020 Cost Savings]]</f>
        <v>114730</v>
      </c>
      <c r="AF12" s="8">
        <f>eCore[[#This Row],[FY14 Enrollment]]+eCore[[#This Row],[FY15 Enrollment]]+eCore[[#This Row],[FY16 Enrollment]]+eCore[[#This Row],[FY2017 Enrollment]]+eCore[[#This Row],[FY2018 Enrollment]]+eCore[[#This Row],[FY2019 Enrollment]]+eCore[[#This Row],[FY2020 Enrollment]]</f>
        <v>2697</v>
      </c>
    </row>
    <row r="13" spans="1:35" x14ac:dyDescent="0.25">
      <c r="A13" t="s">
        <v>2242</v>
      </c>
      <c r="B13" s="7">
        <v>145</v>
      </c>
      <c r="C13" t="s">
        <v>2228</v>
      </c>
      <c r="D13">
        <v>0</v>
      </c>
      <c r="E13" s="7">
        <f t="shared" si="0"/>
        <v>0</v>
      </c>
      <c r="F13">
        <v>303</v>
      </c>
      <c r="G13" s="7">
        <f t="shared" si="1"/>
        <v>43935</v>
      </c>
      <c r="H13">
        <v>957</v>
      </c>
      <c r="I13" s="7">
        <f t="shared" si="2"/>
        <v>138765</v>
      </c>
      <c r="J13">
        <v>179</v>
      </c>
      <c r="K13">
        <v>477</v>
      </c>
      <c r="L13">
        <v>526</v>
      </c>
      <c r="M13">
        <f t="shared" si="4"/>
        <v>1182</v>
      </c>
      <c r="N13" s="7">
        <f t="shared" si="5"/>
        <v>171390</v>
      </c>
      <c r="O13" s="8">
        <v>162</v>
      </c>
      <c r="P13" s="8">
        <v>550</v>
      </c>
      <c r="Q13" s="8">
        <v>595</v>
      </c>
      <c r="R13" s="8">
        <f t="shared" si="3"/>
        <v>1307</v>
      </c>
      <c r="S13" s="7">
        <v>189515</v>
      </c>
      <c r="T13" s="8">
        <v>231</v>
      </c>
      <c r="U13" s="8">
        <v>585</v>
      </c>
      <c r="V13" s="8">
        <v>653</v>
      </c>
      <c r="W13" s="8">
        <v>1469</v>
      </c>
      <c r="X13" s="7">
        <v>213005</v>
      </c>
      <c r="Y13" s="84">
        <v>7301</v>
      </c>
      <c r="Z13" s="7">
        <v>237365</v>
      </c>
      <c r="AA13" s="7" t="s">
        <v>2224</v>
      </c>
      <c r="AB13" s="7" t="s">
        <v>2224</v>
      </c>
      <c r="AC13" s="7" t="s">
        <v>2224</v>
      </c>
      <c r="AD13" s="7" t="s">
        <v>2224</v>
      </c>
      <c r="AE13" s="7">
        <f>eCore[[#This Row],[FY14 Savings]]+eCore[[#This Row],[FY15 Savings]]+eCore[[#This Row],[FY16 Savings]]+eCore[[#This Row],[FY2017 Savings]]+eCore[[#This Row],[FY2018 OER Cost Savings]]+eCore[[#This Row],[FY2019 OER Cost Savings]]+eCore[[#This Row],[FY2020 Cost Savings]]</f>
        <v>993975</v>
      </c>
      <c r="AF13" s="8">
        <f>eCore[[#This Row],[FY14 Enrollment]]+eCore[[#This Row],[FY15 Enrollment]]+eCore[[#This Row],[FY16 Enrollment]]+eCore[[#This Row],[FY2017 Enrollment]]+eCore[[#This Row],[FY2018 Enrollment]]+eCore[[#This Row],[FY2019 Enrollment]]+eCore[[#This Row],[FY2020 Enrollment]]</f>
        <v>12519</v>
      </c>
    </row>
    <row r="14" spans="1:35" x14ac:dyDescent="0.25">
      <c r="A14" t="s">
        <v>2243</v>
      </c>
      <c r="B14" s="7">
        <v>91</v>
      </c>
      <c r="C14" t="s">
        <v>2228</v>
      </c>
      <c r="D14">
        <v>0</v>
      </c>
      <c r="E14" s="7">
        <f t="shared" si="0"/>
        <v>0</v>
      </c>
      <c r="F14">
        <v>57</v>
      </c>
      <c r="G14" s="7">
        <f t="shared" si="1"/>
        <v>5187</v>
      </c>
      <c r="H14">
        <v>117</v>
      </c>
      <c r="I14" s="7">
        <f t="shared" si="2"/>
        <v>10647</v>
      </c>
      <c r="J14">
        <v>22</v>
      </c>
      <c r="K14">
        <v>56</v>
      </c>
      <c r="L14">
        <v>50</v>
      </c>
      <c r="M14">
        <f t="shared" si="4"/>
        <v>128</v>
      </c>
      <c r="N14" s="7">
        <f t="shared" si="5"/>
        <v>11648</v>
      </c>
      <c r="O14" s="8">
        <v>15</v>
      </c>
      <c r="P14" s="8">
        <v>51</v>
      </c>
      <c r="Q14" s="8">
        <v>43</v>
      </c>
      <c r="R14" s="8">
        <f t="shared" si="3"/>
        <v>109</v>
      </c>
      <c r="S14" s="7">
        <v>9919</v>
      </c>
      <c r="T14" s="8">
        <v>15</v>
      </c>
      <c r="U14" s="8">
        <v>49</v>
      </c>
      <c r="V14" s="8">
        <v>62</v>
      </c>
      <c r="W14" s="8">
        <v>126</v>
      </c>
      <c r="X14" s="7">
        <v>11466</v>
      </c>
      <c r="Y14" s="84">
        <v>688</v>
      </c>
      <c r="Z14" s="7">
        <v>13741</v>
      </c>
      <c r="AA14" s="7" t="s">
        <v>2224</v>
      </c>
      <c r="AB14" s="7" t="s">
        <v>2224</v>
      </c>
      <c r="AC14" s="7" t="s">
        <v>2224</v>
      </c>
      <c r="AD14" s="7" t="s">
        <v>2224</v>
      </c>
      <c r="AE14" s="7">
        <f>eCore[[#This Row],[FY14 Savings]]+eCore[[#This Row],[FY15 Savings]]+eCore[[#This Row],[FY16 Savings]]+eCore[[#This Row],[FY2017 Savings]]+eCore[[#This Row],[FY2018 OER Cost Savings]]+eCore[[#This Row],[FY2019 OER Cost Savings]]+eCore[[#This Row],[FY2020 Cost Savings]]</f>
        <v>62608</v>
      </c>
      <c r="AF14" s="8">
        <f>eCore[[#This Row],[FY14 Enrollment]]+eCore[[#This Row],[FY15 Enrollment]]+eCore[[#This Row],[FY16 Enrollment]]+eCore[[#This Row],[FY2017 Enrollment]]+eCore[[#This Row],[FY2018 Enrollment]]+eCore[[#This Row],[FY2019 Enrollment]]+eCore[[#This Row],[FY2020 Enrollment]]</f>
        <v>1225</v>
      </c>
    </row>
    <row r="15" spans="1:35" x14ac:dyDescent="0.25">
      <c r="A15" t="s">
        <v>2244</v>
      </c>
      <c r="B15" s="7">
        <v>68</v>
      </c>
      <c r="C15" t="s">
        <v>2228</v>
      </c>
      <c r="D15">
        <v>0</v>
      </c>
      <c r="E15" s="7">
        <f t="shared" si="0"/>
        <v>0</v>
      </c>
      <c r="F15">
        <v>0</v>
      </c>
      <c r="G15" s="7">
        <f t="shared" si="1"/>
        <v>0</v>
      </c>
      <c r="H15">
        <v>616</v>
      </c>
      <c r="I15" s="7">
        <f t="shared" si="2"/>
        <v>41888</v>
      </c>
      <c r="J15">
        <v>0</v>
      </c>
      <c r="K15">
        <v>372</v>
      </c>
      <c r="L15">
        <v>326</v>
      </c>
      <c r="M15">
        <f t="shared" si="4"/>
        <v>698</v>
      </c>
      <c r="N15" s="7">
        <f t="shared" si="5"/>
        <v>47464</v>
      </c>
      <c r="O15" s="8">
        <v>0</v>
      </c>
      <c r="P15" s="8">
        <v>372</v>
      </c>
      <c r="Q15" s="8">
        <v>379</v>
      </c>
      <c r="R15" s="8">
        <f t="shared" si="3"/>
        <v>751</v>
      </c>
      <c r="S15" s="7">
        <v>51068</v>
      </c>
      <c r="T15" s="8">
        <v>0</v>
      </c>
      <c r="U15" s="8">
        <v>366</v>
      </c>
      <c r="V15" s="8">
        <v>365</v>
      </c>
      <c r="W15" s="8">
        <v>731</v>
      </c>
      <c r="X15" s="7">
        <v>49708</v>
      </c>
      <c r="Y15" s="84">
        <v>3707</v>
      </c>
      <c r="Z15" s="7">
        <v>61948</v>
      </c>
      <c r="AA15" s="7" t="s">
        <v>2224</v>
      </c>
      <c r="AB15" s="7" t="s">
        <v>2224</v>
      </c>
      <c r="AC15" s="7" t="s">
        <v>2224</v>
      </c>
      <c r="AD15" s="7" t="s">
        <v>2224</v>
      </c>
      <c r="AE15" s="7">
        <f>eCore[[#This Row],[FY14 Savings]]+eCore[[#This Row],[FY15 Savings]]+eCore[[#This Row],[FY16 Savings]]+eCore[[#This Row],[FY2017 Savings]]+eCore[[#This Row],[FY2018 OER Cost Savings]]+eCore[[#This Row],[FY2019 OER Cost Savings]]+eCore[[#This Row],[FY2020 Cost Savings]]</f>
        <v>252076</v>
      </c>
      <c r="AF15" s="8">
        <f>eCore[[#This Row],[FY14 Enrollment]]+eCore[[#This Row],[FY15 Enrollment]]+eCore[[#This Row],[FY16 Enrollment]]+eCore[[#This Row],[FY2017 Enrollment]]+eCore[[#This Row],[FY2018 Enrollment]]+eCore[[#This Row],[FY2019 Enrollment]]+eCore[[#This Row],[FY2020 Enrollment]]</f>
        <v>6503</v>
      </c>
    </row>
    <row r="16" spans="1:35" x14ac:dyDescent="0.25">
      <c r="A16" t="s">
        <v>642</v>
      </c>
      <c r="B16" s="7">
        <v>289</v>
      </c>
      <c r="C16" t="s">
        <v>2228</v>
      </c>
      <c r="D16">
        <v>0</v>
      </c>
      <c r="E16" s="7">
        <f t="shared" si="0"/>
        <v>0</v>
      </c>
      <c r="F16">
        <v>0</v>
      </c>
      <c r="G16" s="7">
        <f t="shared" si="1"/>
        <v>0</v>
      </c>
      <c r="H16">
        <v>0</v>
      </c>
      <c r="I16" s="7">
        <f t="shared" si="2"/>
        <v>0</v>
      </c>
      <c r="J16">
        <v>0</v>
      </c>
      <c r="K16">
        <v>791</v>
      </c>
      <c r="L16">
        <v>712</v>
      </c>
      <c r="M16">
        <v>957</v>
      </c>
      <c r="N16" s="81">
        <v>276573</v>
      </c>
      <c r="O16" s="8">
        <v>279</v>
      </c>
      <c r="P16" s="8">
        <v>770</v>
      </c>
      <c r="Q16" s="8">
        <v>785</v>
      </c>
      <c r="R16" s="8">
        <f t="shared" si="3"/>
        <v>1834</v>
      </c>
      <c r="S16" s="7">
        <v>530026</v>
      </c>
      <c r="T16" s="8">
        <v>339</v>
      </c>
      <c r="U16" s="8">
        <v>882</v>
      </c>
      <c r="V16" s="8">
        <v>975</v>
      </c>
      <c r="W16" s="8">
        <v>2196</v>
      </c>
      <c r="X16" s="7">
        <v>634644</v>
      </c>
      <c r="Y16" s="84">
        <v>7209</v>
      </c>
      <c r="Z16" s="7">
        <v>642158</v>
      </c>
      <c r="AA16" s="7" t="s">
        <v>2224</v>
      </c>
      <c r="AB16" s="7" t="s">
        <v>2224</v>
      </c>
      <c r="AC16" s="7" t="s">
        <v>2224</v>
      </c>
      <c r="AD16" s="7" t="s">
        <v>2224</v>
      </c>
      <c r="AE16" s="7">
        <f>eCore[[#This Row],[FY14 Savings]]+eCore[[#This Row],[FY15 Savings]]+eCore[[#This Row],[FY16 Savings]]+eCore[[#This Row],[FY2017 Savings]]+eCore[[#This Row],[FY2018 OER Cost Savings]]+eCore[[#This Row],[FY2019 OER Cost Savings]]+eCore[[#This Row],[FY2020 Cost Savings]]</f>
        <v>2083401</v>
      </c>
      <c r="AF16" s="8">
        <f>eCore[[#This Row],[FY14 Enrollment]]+eCore[[#This Row],[FY15 Enrollment]]+eCore[[#This Row],[FY16 Enrollment]]+eCore[[#This Row],[FY2017 Enrollment]]+eCore[[#This Row],[FY2018 Enrollment]]+eCore[[#This Row],[FY2019 Enrollment]]+eCore[[#This Row],[FY2020 Enrollment]]</f>
        <v>12196</v>
      </c>
    </row>
    <row r="17" spans="1:32" x14ac:dyDescent="0.25">
      <c r="A17" t="s">
        <v>873</v>
      </c>
      <c r="B17" s="7">
        <v>105</v>
      </c>
      <c r="C17" t="s">
        <v>2223</v>
      </c>
      <c r="D17">
        <v>0</v>
      </c>
      <c r="E17" s="7">
        <f t="shared" si="0"/>
        <v>0</v>
      </c>
      <c r="F17">
        <v>0</v>
      </c>
      <c r="G17" s="7">
        <f t="shared" si="1"/>
        <v>0</v>
      </c>
      <c r="H17">
        <v>0</v>
      </c>
      <c r="I17" s="7">
        <f t="shared" si="2"/>
        <v>0</v>
      </c>
      <c r="J17">
        <v>0</v>
      </c>
      <c r="K17">
        <v>129</v>
      </c>
      <c r="L17">
        <v>418</v>
      </c>
      <c r="M17">
        <f t="shared" ref="M17:M32" si="6">SUM(J17:L17)</f>
        <v>547</v>
      </c>
      <c r="N17" s="7">
        <f t="shared" ref="N17:N53" si="7">M17*B17</f>
        <v>57435</v>
      </c>
      <c r="O17" s="8">
        <v>146</v>
      </c>
      <c r="P17" s="8">
        <v>418</v>
      </c>
      <c r="Q17" s="8">
        <v>539</v>
      </c>
      <c r="R17" s="8">
        <f t="shared" si="3"/>
        <v>1103</v>
      </c>
      <c r="S17" s="7">
        <v>115815</v>
      </c>
      <c r="T17" s="8">
        <v>220</v>
      </c>
      <c r="U17" s="8">
        <v>565</v>
      </c>
      <c r="V17" s="8">
        <v>591</v>
      </c>
      <c r="W17" s="8">
        <v>1376</v>
      </c>
      <c r="X17" s="7">
        <v>0</v>
      </c>
      <c r="Y17" s="84">
        <v>4366</v>
      </c>
      <c r="Z17" s="7">
        <v>0</v>
      </c>
      <c r="AA17" s="7" t="s">
        <v>2224</v>
      </c>
      <c r="AB17" s="7" t="s">
        <v>2224</v>
      </c>
      <c r="AC17" s="7" t="s">
        <v>2224</v>
      </c>
      <c r="AD17" s="7" t="s">
        <v>2224</v>
      </c>
      <c r="AE17" s="7">
        <f>eCore[[#This Row],[FY14 Savings]]+eCore[[#This Row],[FY15 Savings]]+eCore[[#This Row],[FY16 Savings]]+eCore[[#This Row],[FY2017 Savings]]+eCore[[#This Row],[FY2018 OER Cost Savings]]+eCore[[#This Row],[FY2019 OER Cost Savings]]+eCore[[#This Row],[FY2020 Cost Savings]]</f>
        <v>173250</v>
      </c>
      <c r="AF17" s="8">
        <f>eCore[[#This Row],[FY14 Enrollment]]+eCore[[#This Row],[FY15 Enrollment]]+eCore[[#This Row],[FY16 Enrollment]]+eCore[[#This Row],[FY2017 Enrollment]]+eCore[[#This Row],[FY2018 Enrollment]]+eCore[[#This Row],[FY2019 Enrollment]]+eCore[[#This Row],[FY2020 Enrollment]]</f>
        <v>7392</v>
      </c>
    </row>
    <row r="18" spans="1:32" x14ac:dyDescent="0.25">
      <c r="A18" t="s">
        <v>1081</v>
      </c>
      <c r="B18" s="7">
        <v>45</v>
      </c>
      <c r="C18" t="s">
        <v>2245</v>
      </c>
      <c r="D18">
        <v>693</v>
      </c>
      <c r="E18" s="7">
        <f t="shared" si="0"/>
        <v>31185</v>
      </c>
      <c r="F18">
        <v>1248</v>
      </c>
      <c r="G18" s="7">
        <f t="shared" si="1"/>
        <v>56160</v>
      </c>
      <c r="H18">
        <v>1996</v>
      </c>
      <c r="I18" s="7">
        <f t="shared" si="2"/>
        <v>89820</v>
      </c>
      <c r="J18">
        <v>392</v>
      </c>
      <c r="K18">
        <v>988</v>
      </c>
      <c r="L18">
        <v>946</v>
      </c>
      <c r="M18">
        <f t="shared" si="6"/>
        <v>2326</v>
      </c>
      <c r="N18" s="7">
        <f t="shared" si="7"/>
        <v>104670</v>
      </c>
      <c r="O18" s="8">
        <v>428</v>
      </c>
      <c r="P18" s="8">
        <v>994</v>
      </c>
      <c r="Q18" s="8">
        <v>1125</v>
      </c>
      <c r="R18" s="8">
        <f t="shared" si="3"/>
        <v>2547</v>
      </c>
      <c r="S18" s="7">
        <v>114615</v>
      </c>
      <c r="T18" s="8">
        <v>500</v>
      </c>
      <c r="U18" s="8">
        <v>1264</v>
      </c>
      <c r="V18" s="8">
        <v>1300</v>
      </c>
      <c r="W18" s="8">
        <v>3064</v>
      </c>
      <c r="X18" s="7">
        <v>137880</v>
      </c>
      <c r="Y18" s="84">
        <v>15262</v>
      </c>
      <c r="Z18" s="7">
        <v>152460</v>
      </c>
      <c r="AA18" s="7" t="s">
        <v>2224</v>
      </c>
      <c r="AB18" s="7" t="s">
        <v>2224</v>
      </c>
      <c r="AC18" s="7" t="s">
        <v>2224</v>
      </c>
      <c r="AD18" s="7" t="s">
        <v>2224</v>
      </c>
      <c r="AE18" s="7">
        <f>eCore[[#This Row],[FY14 Savings]]+eCore[[#This Row],[FY15 Savings]]+eCore[[#This Row],[FY16 Savings]]+eCore[[#This Row],[FY2017 Savings]]+eCore[[#This Row],[FY2018 OER Cost Savings]]+eCore[[#This Row],[FY2019 OER Cost Savings]]+eCore[[#This Row],[FY2020 Cost Savings]]</f>
        <v>686790</v>
      </c>
      <c r="AF18" s="8">
        <f>eCore[[#This Row],[FY14 Enrollment]]+eCore[[#This Row],[FY15 Enrollment]]+eCore[[#This Row],[FY16 Enrollment]]+eCore[[#This Row],[FY2017 Enrollment]]+eCore[[#This Row],[FY2018 Enrollment]]+eCore[[#This Row],[FY2019 Enrollment]]+eCore[[#This Row],[FY2020 Enrollment]]</f>
        <v>27136</v>
      </c>
    </row>
    <row r="19" spans="1:32" x14ac:dyDescent="0.25">
      <c r="A19" t="s">
        <v>757</v>
      </c>
      <c r="B19" s="7">
        <v>231</v>
      </c>
      <c r="C19" t="s">
        <v>2226</v>
      </c>
      <c r="D19">
        <v>87</v>
      </c>
      <c r="E19" s="7">
        <f t="shared" si="0"/>
        <v>20097</v>
      </c>
      <c r="F19">
        <v>291</v>
      </c>
      <c r="G19" s="7">
        <f t="shared" si="1"/>
        <v>67221</v>
      </c>
      <c r="H19">
        <v>422</v>
      </c>
      <c r="I19" s="7">
        <f t="shared" si="2"/>
        <v>97482</v>
      </c>
      <c r="J19">
        <v>80</v>
      </c>
      <c r="K19">
        <v>207</v>
      </c>
      <c r="L19">
        <v>166</v>
      </c>
      <c r="M19">
        <f t="shared" si="6"/>
        <v>453</v>
      </c>
      <c r="N19" s="7">
        <f t="shared" si="7"/>
        <v>104643</v>
      </c>
      <c r="O19" s="8">
        <v>94</v>
      </c>
      <c r="P19" s="8">
        <v>206</v>
      </c>
      <c r="Q19" s="8">
        <v>163</v>
      </c>
      <c r="R19" s="8">
        <f t="shared" si="3"/>
        <v>463</v>
      </c>
      <c r="S19" s="7">
        <v>106953</v>
      </c>
      <c r="T19" s="8">
        <v>129</v>
      </c>
      <c r="U19" s="8">
        <v>255</v>
      </c>
      <c r="V19" s="8">
        <v>234</v>
      </c>
      <c r="W19" s="8">
        <v>618</v>
      </c>
      <c r="X19" s="7">
        <v>142758</v>
      </c>
      <c r="Y19" s="84">
        <v>2989</v>
      </c>
      <c r="Z19" s="7">
        <v>151305</v>
      </c>
      <c r="AA19" s="7" t="s">
        <v>2224</v>
      </c>
      <c r="AB19" s="7" t="s">
        <v>2224</v>
      </c>
      <c r="AC19" s="7" t="s">
        <v>2224</v>
      </c>
      <c r="AD19" s="7" t="s">
        <v>2224</v>
      </c>
      <c r="AE19" s="7">
        <f>eCore[[#This Row],[FY14 Savings]]+eCore[[#This Row],[FY15 Savings]]+eCore[[#This Row],[FY16 Savings]]+eCore[[#This Row],[FY2017 Savings]]+eCore[[#This Row],[FY2018 OER Cost Savings]]+eCore[[#This Row],[FY2019 OER Cost Savings]]+eCore[[#This Row],[FY2020 Cost Savings]]</f>
        <v>690459</v>
      </c>
      <c r="AF19" s="8">
        <f>eCore[[#This Row],[FY14 Enrollment]]+eCore[[#This Row],[FY15 Enrollment]]+eCore[[#This Row],[FY16 Enrollment]]+eCore[[#This Row],[FY2017 Enrollment]]+eCore[[#This Row],[FY2018 Enrollment]]+eCore[[#This Row],[FY2019 Enrollment]]+eCore[[#This Row],[FY2020 Enrollment]]</f>
        <v>5323</v>
      </c>
    </row>
    <row r="20" spans="1:32" x14ac:dyDescent="0.25">
      <c r="A20" t="s">
        <v>311</v>
      </c>
      <c r="B20" s="7">
        <v>190</v>
      </c>
      <c r="C20" t="s">
        <v>2226</v>
      </c>
      <c r="D20">
        <v>0</v>
      </c>
      <c r="E20" s="7">
        <f t="shared" si="0"/>
        <v>0</v>
      </c>
      <c r="F20">
        <v>715</v>
      </c>
      <c r="G20" s="7">
        <f t="shared" si="1"/>
        <v>135850</v>
      </c>
      <c r="H20">
        <v>1123</v>
      </c>
      <c r="I20" s="7">
        <f t="shared" si="2"/>
        <v>213370</v>
      </c>
      <c r="J20">
        <v>193</v>
      </c>
      <c r="K20">
        <v>496</v>
      </c>
      <c r="L20">
        <v>471</v>
      </c>
      <c r="M20">
        <f t="shared" si="6"/>
        <v>1160</v>
      </c>
      <c r="N20" s="7">
        <f t="shared" si="7"/>
        <v>220400</v>
      </c>
      <c r="O20" s="8">
        <v>205</v>
      </c>
      <c r="P20" s="8">
        <v>568</v>
      </c>
      <c r="Q20" s="8">
        <v>461</v>
      </c>
      <c r="R20" s="8">
        <f t="shared" si="3"/>
        <v>1234</v>
      </c>
      <c r="S20" s="7">
        <v>234460</v>
      </c>
      <c r="T20" s="8">
        <v>301</v>
      </c>
      <c r="U20" s="8">
        <v>630</v>
      </c>
      <c r="V20" s="8">
        <v>630</v>
      </c>
      <c r="W20" s="8">
        <v>1561</v>
      </c>
      <c r="X20" s="7">
        <v>296590</v>
      </c>
      <c r="Y20" s="84">
        <v>7584</v>
      </c>
      <c r="Z20" s="7">
        <v>340290</v>
      </c>
      <c r="AA20" s="7" t="s">
        <v>2224</v>
      </c>
      <c r="AB20" s="7" t="s">
        <v>2224</v>
      </c>
      <c r="AC20" s="7" t="s">
        <v>2224</v>
      </c>
      <c r="AD20" s="7" t="s">
        <v>2224</v>
      </c>
      <c r="AE20" s="7">
        <f>eCore[[#This Row],[FY14 Savings]]+eCore[[#This Row],[FY15 Savings]]+eCore[[#This Row],[FY16 Savings]]+eCore[[#This Row],[FY2017 Savings]]+eCore[[#This Row],[FY2018 OER Cost Savings]]+eCore[[#This Row],[FY2019 OER Cost Savings]]+eCore[[#This Row],[FY2020 Cost Savings]]</f>
        <v>1440960</v>
      </c>
      <c r="AF20" s="8">
        <f>eCore[[#This Row],[FY14 Enrollment]]+eCore[[#This Row],[FY15 Enrollment]]+eCore[[#This Row],[FY16 Enrollment]]+eCore[[#This Row],[FY2017 Enrollment]]+eCore[[#This Row],[FY2018 Enrollment]]+eCore[[#This Row],[FY2019 Enrollment]]+eCore[[#This Row],[FY2020 Enrollment]]</f>
        <v>13377</v>
      </c>
    </row>
    <row r="21" spans="1:32" x14ac:dyDescent="0.25">
      <c r="A21" t="s">
        <v>369</v>
      </c>
      <c r="B21" s="7">
        <v>155</v>
      </c>
      <c r="C21" t="s">
        <v>2226</v>
      </c>
      <c r="D21">
        <v>0</v>
      </c>
      <c r="E21" s="7">
        <f t="shared" si="0"/>
        <v>0</v>
      </c>
      <c r="F21">
        <v>661</v>
      </c>
      <c r="G21" s="7">
        <f t="shared" si="1"/>
        <v>102455</v>
      </c>
      <c r="H21">
        <v>896</v>
      </c>
      <c r="I21" s="7">
        <f t="shared" si="2"/>
        <v>138880</v>
      </c>
      <c r="J21">
        <v>246</v>
      </c>
      <c r="K21">
        <v>433</v>
      </c>
      <c r="L21">
        <v>414</v>
      </c>
      <c r="M21">
        <f t="shared" si="6"/>
        <v>1093</v>
      </c>
      <c r="N21" s="7">
        <f t="shared" si="7"/>
        <v>169415</v>
      </c>
      <c r="O21" s="8">
        <v>252</v>
      </c>
      <c r="P21" s="8">
        <v>402</v>
      </c>
      <c r="Q21" s="8">
        <v>467</v>
      </c>
      <c r="R21" s="8">
        <f t="shared" si="3"/>
        <v>1121</v>
      </c>
      <c r="S21" s="7">
        <v>173755</v>
      </c>
      <c r="T21" s="8">
        <v>225</v>
      </c>
      <c r="U21" s="8">
        <v>386</v>
      </c>
      <c r="V21" s="8">
        <v>422</v>
      </c>
      <c r="W21" s="8">
        <v>1033</v>
      </c>
      <c r="X21" s="7">
        <v>160115</v>
      </c>
      <c r="Y21" s="84">
        <v>5896</v>
      </c>
      <c r="Z21" s="7">
        <v>169260</v>
      </c>
      <c r="AA21" s="7" t="s">
        <v>2224</v>
      </c>
      <c r="AB21" s="7" t="s">
        <v>2224</v>
      </c>
      <c r="AC21" s="7" t="s">
        <v>2224</v>
      </c>
      <c r="AD21" s="7" t="s">
        <v>2224</v>
      </c>
      <c r="AE21" s="7">
        <f>eCore[[#This Row],[FY14 Savings]]+eCore[[#This Row],[FY15 Savings]]+eCore[[#This Row],[FY16 Savings]]+eCore[[#This Row],[FY2017 Savings]]+eCore[[#This Row],[FY2018 OER Cost Savings]]+eCore[[#This Row],[FY2019 OER Cost Savings]]+eCore[[#This Row],[FY2020 Cost Savings]]</f>
        <v>913880</v>
      </c>
      <c r="AF21" s="8">
        <f>eCore[[#This Row],[FY14 Enrollment]]+eCore[[#This Row],[FY15 Enrollment]]+eCore[[#This Row],[FY16 Enrollment]]+eCore[[#This Row],[FY2017 Enrollment]]+eCore[[#This Row],[FY2018 Enrollment]]+eCore[[#This Row],[FY2019 Enrollment]]+eCore[[#This Row],[FY2020 Enrollment]]</f>
        <v>10700</v>
      </c>
    </row>
    <row r="22" spans="1:32" x14ac:dyDescent="0.25">
      <c r="A22" t="s">
        <v>1520</v>
      </c>
      <c r="B22" s="7">
        <v>111</v>
      </c>
      <c r="C22" t="s">
        <v>2226</v>
      </c>
      <c r="D22">
        <v>310</v>
      </c>
      <c r="E22" s="7">
        <f t="shared" si="0"/>
        <v>34410</v>
      </c>
      <c r="F22">
        <v>595</v>
      </c>
      <c r="G22" s="7">
        <f t="shared" si="1"/>
        <v>66045</v>
      </c>
      <c r="H22">
        <v>741</v>
      </c>
      <c r="I22" s="7">
        <f t="shared" si="2"/>
        <v>82251</v>
      </c>
      <c r="J22">
        <v>153</v>
      </c>
      <c r="K22">
        <v>359</v>
      </c>
      <c r="L22">
        <v>383</v>
      </c>
      <c r="M22">
        <f t="shared" si="6"/>
        <v>895</v>
      </c>
      <c r="N22" s="7">
        <f t="shared" si="7"/>
        <v>99345</v>
      </c>
      <c r="O22" s="8">
        <v>176</v>
      </c>
      <c r="P22" s="8">
        <v>349</v>
      </c>
      <c r="Q22" s="8">
        <v>404</v>
      </c>
      <c r="R22" s="8">
        <f t="shared" si="3"/>
        <v>929</v>
      </c>
      <c r="S22" s="7">
        <v>103119</v>
      </c>
      <c r="T22" s="8">
        <v>237</v>
      </c>
      <c r="U22" s="8">
        <v>379</v>
      </c>
      <c r="V22" s="8">
        <v>452</v>
      </c>
      <c r="W22" s="8">
        <v>1068</v>
      </c>
      <c r="X22" s="7">
        <v>118548</v>
      </c>
      <c r="Y22" s="84">
        <v>6276</v>
      </c>
      <c r="Z22" s="7">
        <v>192918</v>
      </c>
      <c r="AA22" s="7" t="s">
        <v>2224</v>
      </c>
      <c r="AB22" s="7" t="s">
        <v>2224</v>
      </c>
      <c r="AC22" s="7" t="s">
        <v>2224</v>
      </c>
      <c r="AD22" s="7" t="s">
        <v>2224</v>
      </c>
      <c r="AE22" s="7">
        <f>eCore[[#This Row],[FY14 Savings]]+eCore[[#This Row],[FY15 Savings]]+eCore[[#This Row],[FY16 Savings]]+eCore[[#This Row],[FY2017 Savings]]+eCore[[#This Row],[FY2018 OER Cost Savings]]+eCore[[#This Row],[FY2019 OER Cost Savings]]+eCore[[#This Row],[FY2020 Cost Savings]]</f>
        <v>696636</v>
      </c>
      <c r="AF22" s="8">
        <f>eCore[[#This Row],[FY14 Enrollment]]+eCore[[#This Row],[FY15 Enrollment]]+eCore[[#This Row],[FY16 Enrollment]]+eCore[[#This Row],[FY2017 Enrollment]]+eCore[[#This Row],[FY2018 Enrollment]]+eCore[[#This Row],[FY2019 Enrollment]]+eCore[[#This Row],[FY2020 Enrollment]]</f>
        <v>10814</v>
      </c>
    </row>
    <row r="23" spans="1:32" x14ac:dyDescent="0.25">
      <c r="A23" t="s">
        <v>2246</v>
      </c>
      <c r="B23" s="7">
        <v>177</v>
      </c>
      <c r="C23" t="s">
        <v>2226</v>
      </c>
      <c r="D23">
        <v>157</v>
      </c>
      <c r="E23" s="7">
        <f t="shared" si="0"/>
        <v>27789</v>
      </c>
      <c r="F23">
        <v>346</v>
      </c>
      <c r="G23" s="7">
        <f t="shared" si="1"/>
        <v>61242</v>
      </c>
      <c r="H23">
        <v>420</v>
      </c>
      <c r="I23" s="7">
        <f t="shared" si="2"/>
        <v>74340</v>
      </c>
      <c r="J23">
        <v>99</v>
      </c>
      <c r="K23">
        <v>187</v>
      </c>
      <c r="L23">
        <v>180</v>
      </c>
      <c r="M23">
        <f t="shared" si="6"/>
        <v>466</v>
      </c>
      <c r="N23" s="7">
        <f t="shared" si="7"/>
        <v>82482</v>
      </c>
      <c r="O23" s="8">
        <v>106</v>
      </c>
      <c r="P23" s="8">
        <v>150</v>
      </c>
      <c r="Q23" s="8">
        <v>198</v>
      </c>
      <c r="R23" s="8">
        <f t="shared" si="3"/>
        <v>454</v>
      </c>
      <c r="S23" s="7">
        <v>80358</v>
      </c>
      <c r="T23" s="8">
        <v>126</v>
      </c>
      <c r="U23" s="8">
        <v>204</v>
      </c>
      <c r="V23" s="8">
        <v>207</v>
      </c>
      <c r="W23" s="8">
        <v>537</v>
      </c>
      <c r="X23" s="7">
        <v>95049</v>
      </c>
      <c r="Y23" s="84">
        <v>2975</v>
      </c>
      <c r="Z23" s="7">
        <v>105315</v>
      </c>
      <c r="AA23" s="7" t="s">
        <v>2224</v>
      </c>
      <c r="AB23" s="7" t="s">
        <v>2224</v>
      </c>
      <c r="AC23" s="7" t="s">
        <v>2224</v>
      </c>
      <c r="AD23" s="7" t="s">
        <v>2224</v>
      </c>
      <c r="AE23" s="7">
        <f>eCore[[#This Row],[FY14 Savings]]+eCore[[#This Row],[FY15 Savings]]+eCore[[#This Row],[FY16 Savings]]+eCore[[#This Row],[FY2017 Savings]]+eCore[[#This Row],[FY2018 OER Cost Savings]]+eCore[[#This Row],[FY2019 OER Cost Savings]]+eCore[[#This Row],[FY2020 Cost Savings]]</f>
        <v>526575</v>
      </c>
      <c r="AF23" s="8">
        <f>eCore[[#This Row],[FY14 Enrollment]]+eCore[[#This Row],[FY15 Enrollment]]+eCore[[#This Row],[FY16 Enrollment]]+eCore[[#This Row],[FY2017 Enrollment]]+eCore[[#This Row],[FY2018 Enrollment]]+eCore[[#This Row],[FY2019 Enrollment]]+eCore[[#This Row],[FY2020 Enrollment]]</f>
        <v>5355</v>
      </c>
    </row>
    <row r="24" spans="1:32" x14ac:dyDescent="0.25">
      <c r="A24" t="s">
        <v>541</v>
      </c>
      <c r="B24" s="7">
        <v>106</v>
      </c>
      <c r="C24" t="s">
        <v>2223</v>
      </c>
      <c r="D24">
        <v>0</v>
      </c>
      <c r="E24" s="7">
        <f t="shared" si="0"/>
        <v>0</v>
      </c>
      <c r="F24">
        <v>0</v>
      </c>
      <c r="G24" s="7">
        <f t="shared" si="1"/>
        <v>0</v>
      </c>
      <c r="H24">
        <v>0</v>
      </c>
      <c r="I24" s="7">
        <f t="shared" si="2"/>
        <v>0</v>
      </c>
      <c r="J24">
        <v>0</v>
      </c>
      <c r="K24">
        <v>0</v>
      </c>
      <c r="L24">
        <v>356</v>
      </c>
      <c r="M24">
        <f t="shared" si="6"/>
        <v>356</v>
      </c>
      <c r="N24" s="7">
        <f t="shared" si="7"/>
        <v>37736</v>
      </c>
      <c r="O24" s="8">
        <v>143</v>
      </c>
      <c r="P24" s="8">
        <v>427</v>
      </c>
      <c r="Q24" s="8">
        <v>493</v>
      </c>
      <c r="R24" s="8">
        <f t="shared" si="3"/>
        <v>1063</v>
      </c>
      <c r="S24" s="7">
        <v>112678</v>
      </c>
      <c r="T24" s="8">
        <v>154</v>
      </c>
      <c r="U24" s="8">
        <v>479</v>
      </c>
      <c r="V24" s="8">
        <v>603</v>
      </c>
      <c r="W24" s="8">
        <v>1236</v>
      </c>
      <c r="X24" s="7">
        <v>0</v>
      </c>
      <c r="Y24" s="84">
        <v>4015</v>
      </c>
      <c r="Z24" s="7">
        <v>0</v>
      </c>
      <c r="AA24" s="7" t="s">
        <v>2224</v>
      </c>
      <c r="AB24" s="7" t="s">
        <v>2224</v>
      </c>
      <c r="AC24" s="7" t="s">
        <v>2224</v>
      </c>
      <c r="AD24" s="7" t="s">
        <v>2224</v>
      </c>
      <c r="AE24" s="7">
        <f>eCore[[#This Row],[FY14 Savings]]+eCore[[#This Row],[FY15 Savings]]+eCore[[#This Row],[FY16 Savings]]+eCore[[#This Row],[FY2017 Savings]]+eCore[[#This Row],[FY2018 OER Cost Savings]]+eCore[[#This Row],[FY2019 OER Cost Savings]]+eCore[[#This Row],[FY2020 Cost Savings]]</f>
        <v>150414</v>
      </c>
      <c r="AF24" s="8">
        <f>eCore[[#This Row],[FY14 Enrollment]]+eCore[[#This Row],[FY15 Enrollment]]+eCore[[#This Row],[FY16 Enrollment]]+eCore[[#This Row],[FY2017 Enrollment]]+eCore[[#This Row],[FY2018 Enrollment]]+eCore[[#This Row],[FY2019 Enrollment]]+eCore[[#This Row],[FY2020 Enrollment]]</f>
        <v>6670</v>
      </c>
    </row>
    <row r="25" spans="1:32" x14ac:dyDescent="0.25">
      <c r="A25" t="s">
        <v>904</v>
      </c>
      <c r="B25" s="7">
        <v>76</v>
      </c>
      <c r="C25" t="s">
        <v>2228</v>
      </c>
      <c r="D25">
        <v>0</v>
      </c>
      <c r="E25" s="7">
        <f t="shared" si="0"/>
        <v>0</v>
      </c>
      <c r="F25">
        <v>330</v>
      </c>
      <c r="G25" s="7">
        <f t="shared" si="1"/>
        <v>25080</v>
      </c>
      <c r="H25">
        <v>1131</v>
      </c>
      <c r="I25" s="7">
        <f t="shared" si="2"/>
        <v>85956</v>
      </c>
      <c r="J25">
        <v>170</v>
      </c>
      <c r="K25">
        <v>488</v>
      </c>
      <c r="L25">
        <v>497</v>
      </c>
      <c r="M25">
        <f t="shared" si="6"/>
        <v>1155</v>
      </c>
      <c r="N25" s="7">
        <f t="shared" si="7"/>
        <v>87780</v>
      </c>
      <c r="O25" s="8">
        <v>164</v>
      </c>
      <c r="P25" s="8">
        <v>459</v>
      </c>
      <c r="Q25" s="8">
        <v>533</v>
      </c>
      <c r="R25" s="8">
        <f t="shared" si="3"/>
        <v>1156</v>
      </c>
      <c r="S25" s="7">
        <v>87856</v>
      </c>
      <c r="T25" s="8">
        <v>223</v>
      </c>
      <c r="U25" s="8">
        <v>620</v>
      </c>
      <c r="V25" s="8">
        <v>694</v>
      </c>
      <c r="W25" s="8">
        <v>1537</v>
      </c>
      <c r="X25" s="7">
        <v>116812</v>
      </c>
      <c r="Y25" s="84">
        <v>6907</v>
      </c>
      <c r="Z25" s="7">
        <v>121448</v>
      </c>
      <c r="AA25" s="7" t="s">
        <v>2224</v>
      </c>
      <c r="AB25" s="7" t="s">
        <v>2224</v>
      </c>
      <c r="AC25" s="7" t="s">
        <v>2224</v>
      </c>
      <c r="AD25" s="7" t="s">
        <v>2224</v>
      </c>
      <c r="AE25" s="7">
        <f>eCore[[#This Row],[FY14 Savings]]+eCore[[#This Row],[FY15 Savings]]+eCore[[#This Row],[FY16 Savings]]+eCore[[#This Row],[FY2017 Savings]]+eCore[[#This Row],[FY2018 OER Cost Savings]]+eCore[[#This Row],[FY2019 OER Cost Savings]]+eCore[[#This Row],[FY2020 Cost Savings]]</f>
        <v>524932</v>
      </c>
      <c r="AF25" s="8">
        <f>eCore[[#This Row],[FY14 Enrollment]]+eCore[[#This Row],[FY15 Enrollment]]+eCore[[#This Row],[FY16 Enrollment]]+eCore[[#This Row],[FY2017 Enrollment]]+eCore[[#This Row],[FY2018 Enrollment]]+eCore[[#This Row],[FY2019 Enrollment]]+eCore[[#This Row],[FY2020 Enrollment]]</f>
        <v>12216</v>
      </c>
    </row>
    <row r="26" spans="1:32" x14ac:dyDescent="0.25">
      <c r="A26" t="s">
        <v>2247</v>
      </c>
      <c r="B26" s="7">
        <v>158</v>
      </c>
      <c r="C26" t="s">
        <v>2226</v>
      </c>
      <c r="D26">
        <v>38</v>
      </c>
      <c r="E26" s="7">
        <f t="shared" si="0"/>
        <v>6004</v>
      </c>
      <c r="F26">
        <v>89</v>
      </c>
      <c r="G26" s="7">
        <f t="shared" si="1"/>
        <v>14062</v>
      </c>
      <c r="H26">
        <v>145</v>
      </c>
      <c r="I26" s="7">
        <f t="shared" si="2"/>
        <v>22910</v>
      </c>
      <c r="J26">
        <v>0</v>
      </c>
      <c r="K26">
        <v>98</v>
      </c>
      <c r="L26">
        <v>68</v>
      </c>
      <c r="M26">
        <f t="shared" si="6"/>
        <v>166</v>
      </c>
      <c r="N26" s="7">
        <f t="shared" si="7"/>
        <v>26228</v>
      </c>
      <c r="O26" s="8">
        <v>0</v>
      </c>
      <c r="P26" s="8">
        <v>91</v>
      </c>
      <c r="Q26" s="8">
        <v>109</v>
      </c>
      <c r="R26" s="8">
        <f t="shared" si="3"/>
        <v>200</v>
      </c>
      <c r="S26" s="7">
        <v>31600</v>
      </c>
      <c r="T26" s="8">
        <v>0</v>
      </c>
      <c r="U26" s="8">
        <v>167</v>
      </c>
      <c r="V26" s="8">
        <v>142</v>
      </c>
      <c r="W26" s="8">
        <v>309</v>
      </c>
      <c r="X26" s="7">
        <v>48822</v>
      </c>
      <c r="Y26" s="84">
        <v>1263</v>
      </c>
      <c r="Z26" s="7">
        <v>49928</v>
      </c>
      <c r="AA26" s="7" t="s">
        <v>2224</v>
      </c>
      <c r="AB26" s="7" t="s">
        <v>2224</v>
      </c>
      <c r="AC26" s="7" t="s">
        <v>2224</v>
      </c>
      <c r="AD26" s="7" t="s">
        <v>2224</v>
      </c>
      <c r="AE26" s="7">
        <f>eCore[[#This Row],[FY14 Savings]]+eCore[[#This Row],[FY15 Savings]]+eCore[[#This Row],[FY16 Savings]]+eCore[[#This Row],[FY2017 Savings]]+eCore[[#This Row],[FY2018 OER Cost Savings]]+eCore[[#This Row],[FY2019 OER Cost Savings]]+eCore[[#This Row],[FY2020 Cost Savings]]</f>
        <v>199554</v>
      </c>
      <c r="AF26" s="8">
        <f>eCore[[#This Row],[FY14 Enrollment]]+eCore[[#This Row],[FY15 Enrollment]]+eCore[[#This Row],[FY16 Enrollment]]+eCore[[#This Row],[FY2017 Enrollment]]+eCore[[#This Row],[FY2018 Enrollment]]+eCore[[#This Row],[FY2019 Enrollment]]+eCore[[#This Row],[FY2020 Enrollment]]</f>
        <v>2210</v>
      </c>
    </row>
    <row r="27" spans="1:32" x14ac:dyDescent="0.25">
      <c r="A27" t="s">
        <v>2248</v>
      </c>
      <c r="B27" s="7">
        <v>0</v>
      </c>
      <c r="C27" t="s">
        <v>2249</v>
      </c>
      <c r="D27">
        <v>0</v>
      </c>
      <c r="E27" s="7">
        <f t="shared" si="0"/>
        <v>0</v>
      </c>
      <c r="F27">
        <v>0</v>
      </c>
      <c r="G27" s="7">
        <f t="shared" si="1"/>
        <v>0</v>
      </c>
      <c r="H27">
        <v>0</v>
      </c>
      <c r="I27" s="7">
        <f t="shared" si="2"/>
        <v>0</v>
      </c>
      <c r="J27">
        <v>0</v>
      </c>
      <c r="K27">
        <v>0</v>
      </c>
      <c r="L27">
        <v>0</v>
      </c>
      <c r="M27">
        <f t="shared" si="6"/>
        <v>0</v>
      </c>
      <c r="N27" s="7">
        <f t="shared" si="7"/>
        <v>0</v>
      </c>
      <c r="O27">
        <v>0</v>
      </c>
      <c r="P27">
        <v>0</v>
      </c>
      <c r="Q27">
        <v>0</v>
      </c>
      <c r="R27" s="8">
        <f t="shared" si="3"/>
        <v>0</v>
      </c>
      <c r="S27" s="7">
        <v>0</v>
      </c>
      <c r="T27" s="8">
        <v>0</v>
      </c>
      <c r="U27" s="8">
        <v>0</v>
      </c>
      <c r="V27" s="8">
        <v>69</v>
      </c>
      <c r="W27" s="8">
        <v>69</v>
      </c>
      <c r="X27" s="7">
        <f>eCore[[#This Row],[FY2019 Enrollment]]*eCore[[#This Row],[Book Cost]]</f>
        <v>0</v>
      </c>
      <c r="Y27" s="84">
        <v>270</v>
      </c>
      <c r="Z27" s="7">
        <v>0</v>
      </c>
      <c r="AA27" s="7" t="s">
        <v>2224</v>
      </c>
      <c r="AB27" s="7" t="s">
        <v>2224</v>
      </c>
      <c r="AC27" s="7" t="s">
        <v>2224</v>
      </c>
      <c r="AD27" s="7" t="s">
        <v>2224</v>
      </c>
      <c r="AE27" s="7">
        <f>eCore[[#This Row],[FY14 Savings]]+eCore[[#This Row],[FY15 Savings]]+eCore[[#This Row],[FY16 Savings]]+eCore[[#This Row],[FY2017 Savings]]+eCore[[#This Row],[FY2018 OER Cost Savings]]+eCore[[#This Row],[FY2019 OER Cost Savings]]+eCore[[#This Row],[FY2020 Cost Savings]]</f>
        <v>0</v>
      </c>
      <c r="AF27" s="8">
        <f>eCore[[#This Row],[FY14 Enrollment]]+eCore[[#This Row],[FY15 Enrollment]]+eCore[[#This Row],[FY16 Enrollment]]+eCore[[#This Row],[FY2017 Enrollment]]+eCore[[#This Row],[FY2018 Enrollment]]+eCore[[#This Row],[FY2019 Enrollment]]+eCore[[#This Row],[FY2020 Enrollment]]</f>
        <v>339</v>
      </c>
    </row>
    <row r="28" spans="1:32" x14ac:dyDescent="0.25">
      <c r="A28" t="s">
        <v>140</v>
      </c>
      <c r="B28" s="7">
        <v>79</v>
      </c>
      <c r="C28" t="s">
        <v>2226</v>
      </c>
      <c r="D28">
        <v>0</v>
      </c>
      <c r="E28" s="7">
        <f t="shared" si="0"/>
        <v>0</v>
      </c>
      <c r="F28">
        <v>993</v>
      </c>
      <c r="G28" s="7">
        <f t="shared" si="1"/>
        <v>78447</v>
      </c>
      <c r="H28">
        <v>1927</v>
      </c>
      <c r="I28" s="7">
        <f t="shared" si="2"/>
        <v>152233</v>
      </c>
      <c r="J28">
        <v>392</v>
      </c>
      <c r="K28">
        <v>888</v>
      </c>
      <c r="L28">
        <v>840</v>
      </c>
      <c r="M28">
        <f t="shared" si="6"/>
        <v>2120</v>
      </c>
      <c r="N28" s="7">
        <f t="shared" si="7"/>
        <v>167480</v>
      </c>
      <c r="O28" s="8">
        <v>391</v>
      </c>
      <c r="P28" s="8">
        <v>998</v>
      </c>
      <c r="Q28" s="8">
        <v>1091</v>
      </c>
      <c r="R28" s="8">
        <f t="shared" si="3"/>
        <v>2480</v>
      </c>
      <c r="S28" s="7">
        <v>195920</v>
      </c>
      <c r="T28" s="8">
        <v>390</v>
      </c>
      <c r="U28" s="8">
        <v>1277</v>
      </c>
      <c r="V28" s="8">
        <v>1266</v>
      </c>
      <c r="W28" s="8">
        <v>2933</v>
      </c>
      <c r="X28" s="7">
        <v>231707</v>
      </c>
      <c r="Y28" s="84">
        <v>13739</v>
      </c>
      <c r="Z28" s="7">
        <v>259594</v>
      </c>
      <c r="AA28" s="7" t="s">
        <v>2224</v>
      </c>
      <c r="AB28" s="7" t="s">
        <v>2224</v>
      </c>
      <c r="AC28" s="7" t="s">
        <v>2224</v>
      </c>
      <c r="AD28" s="7" t="s">
        <v>2224</v>
      </c>
      <c r="AE28" s="7">
        <f>eCore[[#This Row],[FY14 Savings]]+eCore[[#This Row],[FY15 Savings]]+eCore[[#This Row],[FY16 Savings]]+eCore[[#This Row],[FY2017 Savings]]+eCore[[#This Row],[FY2018 OER Cost Savings]]+eCore[[#This Row],[FY2019 OER Cost Savings]]+eCore[[#This Row],[FY2020 Cost Savings]]</f>
        <v>1085381</v>
      </c>
      <c r="AF28" s="8">
        <f>eCore[[#This Row],[FY14 Enrollment]]+eCore[[#This Row],[FY15 Enrollment]]+eCore[[#This Row],[FY16 Enrollment]]+eCore[[#This Row],[FY2017 Enrollment]]+eCore[[#This Row],[FY2018 Enrollment]]+eCore[[#This Row],[FY2019 Enrollment]]+eCore[[#This Row],[FY2020 Enrollment]]</f>
        <v>24192</v>
      </c>
    </row>
    <row r="29" spans="1:32" x14ac:dyDescent="0.25">
      <c r="A29" t="s">
        <v>215</v>
      </c>
      <c r="B29" s="7">
        <v>155</v>
      </c>
      <c r="C29" t="s">
        <v>2228</v>
      </c>
      <c r="D29">
        <v>0</v>
      </c>
      <c r="E29" s="7">
        <f t="shared" si="0"/>
        <v>0</v>
      </c>
      <c r="F29">
        <v>0</v>
      </c>
      <c r="G29" s="7">
        <f t="shared" si="1"/>
        <v>0</v>
      </c>
      <c r="H29">
        <v>1267</v>
      </c>
      <c r="I29" s="7">
        <f t="shared" si="2"/>
        <v>196385</v>
      </c>
      <c r="J29">
        <v>222</v>
      </c>
      <c r="K29">
        <v>622</v>
      </c>
      <c r="L29">
        <v>581</v>
      </c>
      <c r="M29">
        <f t="shared" si="6"/>
        <v>1425</v>
      </c>
      <c r="N29" s="7">
        <f t="shared" si="7"/>
        <v>220875</v>
      </c>
      <c r="O29" s="8">
        <v>278</v>
      </c>
      <c r="P29" s="8">
        <v>695</v>
      </c>
      <c r="Q29" s="8">
        <v>761</v>
      </c>
      <c r="R29" s="8">
        <f t="shared" si="3"/>
        <v>1734</v>
      </c>
      <c r="S29" s="7">
        <v>268770</v>
      </c>
      <c r="T29" s="8">
        <v>317</v>
      </c>
      <c r="U29" s="8">
        <v>793</v>
      </c>
      <c r="V29" s="8">
        <v>947</v>
      </c>
      <c r="W29" s="8">
        <v>2057</v>
      </c>
      <c r="X29" s="7">
        <v>318835</v>
      </c>
      <c r="Y29" s="84">
        <v>8671</v>
      </c>
      <c r="Z29" s="7">
        <v>339140</v>
      </c>
      <c r="AA29" s="7" t="s">
        <v>2224</v>
      </c>
      <c r="AB29" s="7" t="s">
        <v>2224</v>
      </c>
      <c r="AC29" s="7" t="s">
        <v>2224</v>
      </c>
      <c r="AD29" s="7" t="s">
        <v>2224</v>
      </c>
      <c r="AE29" s="7">
        <f>eCore[[#This Row],[FY14 Savings]]+eCore[[#This Row],[FY15 Savings]]+eCore[[#This Row],[FY16 Savings]]+eCore[[#This Row],[FY2017 Savings]]+eCore[[#This Row],[FY2018 OER Cost Savings]]+eCore[[#This Row],[FY2019 OER Cost Savings]]+eCore[[#This Row],[FY2020 Cost Savings]]</f>
        <v>1344005</v>
      </c>
      <c r="AF29" s="8">
        <f>eCore[[#This Row],[FY14 Enrollment]]+eCore[[#This Row],[FY15 Enrollment]]+eCore[[#This Row],[FY16 Enrollment]]+eCore[[#This Row],[FY2017 Enrollment]]+eCore[[#This Row],[FY2018 Enrollment]]+eCore[[#This Row],[FY2019 Enrollment]]+eCore[[#This Row],[FY2020 Enrollment]]</f>
        <v>15154</v>
      </c>
    </row>
    <row r="30" spans="1:32" x14ac:dyDescent="0.25">
      <c r="A30" t="s">
        <v>439</v>
      </c>
      <c r="B30" s="7">
        <v>149</v>
      </c>
      <c r="C30" t="s">
        <v>2228</v>
      </c>
      <c r="D30">
        <v>0</v>
      </c>
      <c r="E30" s="7">
        <f t="shared" si="0"/>
        <v>0</v>
      </c>
      <c r="F30">
        <v>707</v>
      </c>
      <c r="G30" s="7">
        <f t="shared" si="1"/>
        <v>105343</v>
      </c>
      <c r="H30">
        <v>1296</v>
      </c>
      <c r="I30" s="7">
        <f t="shared" si="2"/>
        <v>193104</v>
      </c>
      <c r="J30">
        <v>284</v>
      </c>
      <c r="K30">
        <v>584</v>
      </c>
      <c r="L30">
        <v>609</v>
      </c>
      <c r="M30">
        <f t="shared" si="6"/>
        <v>1477</v>
      </c>
      <c r="N30" s="7">
        <f t="shared" si="7"/>
        <v>220073</v>
      </c>
      <c r="O30" s="8">
        <v>262</v>
      </c>
      <c r="P30" s="8">
        <v>583</v>
      </c>
      <c r="Q30" s="8">
        <v>778</v>
      </c>
      <c r="R30" s="8">
        <f t="shared" si="3"/>
        <v>1623</v>
      </c>
      <c r="S30" s="7">
        <v>241827</v>
      </c>
      <c r="T30" s="8">
        <v>309</v>
      </c>
      <c r="U30" s="8">
        <v>735</v>
      </c>
      <c r="V30" s="8">
        <v>897</v>
      </c>
      <c r="W30" s="8">
        <v>1941</v>
      </c>
      <c r="X30" s="7">
        <v>289209</v>
      </c>
      <c r="Y30" s="84">
        <v>9286</v>
      </c>
      <c r="Z30" s="7">
        <v>334058</v>
      </c>
      <c r="AA30" s="7" t="s">
        <v>2224</v>
      </c>
      <c r="AB30" s="7" t="s">
        <v>2224</v>
      </c>
      <c r="AC30" s="7" t="s">
        <v>2224</v>
      </c>
      <c r="AD30" s="7" t="s">
        <v>2224</v>
      </c>
      <c r="AE30" s="7">
        <f>eCore[[#This Row],[FY14 Savings]]+eCore[[#This Row],[FY15 Savings]]+eCore[[#This Row],[FY16 Savings]]+eCore[[#This Row],[FY2017 Savings]]+eCore[[#This Row],[FY2018 OER Cost Savings]]+eCore[[#This Row],[FY2019 OER Cost Savings]]+eCore[[#This Row],[FY2020 Cost Savings]]</f>
        <v>1383614</v>
      </c>
      <c r="AF30" s="8">
        <f>eCore[[#This Row],[FY14 Enrollment]]+eCore[[#This Row],[FY15 Enrollment]]+eCore[[#This Row],[FY16 Enrollment]]+eCore[[#This Row],[FY2017 Enrollment]]+eCore[[#This Row],[FY2018 Enrollment]]+eCore[[#This Row],[FY2019 Enrollment]]+eCore[[#This Row],[FY2020 Enrollment]]</f>
        <v>16330</v>
      </c>
    </row>
    <row r="31" spans="1:32" x14ac:dyDescent="0.25">
      <c r="A31" t="s">
        <v>2250</v>
      </c>
      <c r="B31" s="7">
        <v>145</v>
      </c>
      <c r="C31" t="s">
        <v>2223</v>
      </c>
      <c r="D31">
        <v>0</v>
      </c>
      <c r="E31" s="7">
        <f t="shared" si="0"/>
        <v>0</v>
      </c>
      <c r="F31">
        <v>0</v>
      </c>
      <c r="G31" s="7">
        <f t="shared" si="1"/>
        <v>0</v>
      </c>
      <c r="H31">
        <v>0</v>
      </c>
      <c r="I31" s="7">
        <f t="shared" si="2"/>
        <v>0</v>
      </c>
      <c r="J31">
        <v>0</v>
      </c>
      <c r="K31">
        <v>0</v>
      </c>
      <c r="L31">
        <v>160</v>
      </c>
      <c r="M31">
        <f t="shared" si="6"/>
        <v>160</v>
      </c>
      <c r="N31" s="7">
        <f t="shared" si="7"/>
        <v>23200</v>
      </c>
      <c r="O31" s="8">
        <v>156</v>
      </c>
      <c r="P31" s="8">
        <v>156</v>
      </c>
      <c r="Q31" s="8">
        <v>180</v>
      </c>
      <c r="R31" s="8">
        <f t="shared" si="3"/>
        <v>492</v>
      </c>
      <c r="S31" s="7">
        <v>71340</v>
      </c>
      <c r="T31" s="8">
        <v>127</v>
      </c>
      <c r="U31" s="8">
        <v>193</v>
      </c>
      <c r="V31" s="8">
        <v>187</v>
      </c>
      <c r="W31" s="8">
        <v>507</v>
      </c>
      <c r="X31" s="7">
        <v>73515</v>
      </c>
      <c r="Y31" s="84">
        <v>1707</v>
      </c>
      <c r="Z31" s="7">
        <v>79460</v>
      </c>
      <c r="AA31" s="7" t="s">
        <v>2224</v>
      </c>
      <c r="AB31" s="7" t="s">
        <v>2224</v>
      </c>
      <c r="AC31" s="7" t="s">
        <v>2224</v>
      </c>
      <c r="AD31" s="7" t="s">
        <v>2224</v>
      </c>
      <c r="AE31" s="7">
        <f>eCore[[#This Row],[FY14 Savings]]+eCore[[#This Row],[FY15 Savings]]+eCore[[#This Row],[FY16 Savings]]+eCore[[#This Row],[FY2017 Savings]]+eCore[[#This Row],[FY2018 OER Cost Savings]]+eCore[[#This Row],[FY2019 OER Cost Savings]]+eCore[[#This Row],[FY2020 Cost Savings]]</f>
        <v>247515</v>
      </c>
      <c r="AF31" s="8">
        <f>eCore[[#This Row],[FY14 Enrollment]]+eCore[[#This Row],[FY15 Enrollment]]+eCore[[#This Row],[FY16 Enrollment]]+eCore[[#This Row],[FY2017 Enrollment]]+eCore[[#This Row],[FY2018 Enrollment]]+eCore[[#This Row],[FY2019 Enrollment]]+eCore[[#This Row],[FY2020 Enrollment]]</f>
        <v>2866</v>
      </c>
    </row>
    <row r="32" spans="1:32" x14ac:dyDescent="0.25">
      <c r="A32" t="s">
        <v>2251</v>
      </c>
      <c r="B32" s="7">
        <v>145</v>
      </c>
      <c r="C32" t="s">
        <v>2223</v>
      </c>
      <c r="D32">
        <v>0</v>
      </c>
      <c r="E32" s="7">
        <f t="shared" si="0"/>
        <v>0</v>
      </c>
      <c r="F32">
        <v>0</v>
      </c>
      <c r="G32" s="7">
        <f t="shared" si="1"/>
        <v>0</v>
      </c>
      <c r="H32">
        <v>0</v>
      </c>
      <c r="I32" s="7">
        <f t="shared" si="2"/>
        <v>0</v>
      </c>
      <c r="J32">
        <v>0</v>
      </c>
      <c r="K32">
        <v>0</v>
      </c>
      <c r="L32">
        <v>79</v>
      </c>
      <c r="M32">
        <f t="shared" si="6"/>
        <v>79</v>
      </c>
      <c r="N32" s="7">
        <f t="shared" si="7"/>
        <v>11455</v>
      </c>
      <c r="O32" s="8">
        <v>62</v>
      </c>
      <c r="P32" s="8">
        <v>86</v>
      </c>
      <c r="Q32" s="8">
        <v>104</v>
      </c>
      <c r="R32" s="8">
        <f t="shared" si="3"/>
        <v>252</v>
      </c>
      <c r="S32" s="7">
        <v>36540</v>
      </c>
      <c r="T32" s="8">
        <v>58</v>
      </c>
      <c r="U32" s="8">
        <v>99</v>
      </c>
      <c r="V32" s="8">
        <v>102</v>
      </c>
      <c r="W32" s="8">
        <v>259</v>
      </c>
      <c r="X32" s="7">
        <v>37555</v>
      </c>
      <c r="Y32" s="84">
        <v>844</v>
      </c>
      <c r="Z32" s="7">
        <v>36830</v>
      </c>
      <c r="AA32" s="7" t="s">
        <v>2224</v>
      </c>
      <c r="AB32" s="7" t="s">
        <v>2224</v>
      </c>
      <c r="AC32" s="7" t="s">
        <v>2224</v>
      </c>
      <c r="AD32" s="7" t="s">
        <v>2224</v>
      </c>
      <c r="AE32" s="7">
        <f>eCore[[#This Row],[FY14 Savings]]+eCore[[#This Row],[FY15 Savings]]+eCore[[#This Row],[FY16 Savings]]+eCore[[#This Row],[FY2017 Savings]]+eCore[[#This Row],[FY2018 OER Cost Savings]]+eCore[[#This Row],[FY2019 OER Cost Savings]]+eCore[[#This Row],[FY2020 Cost Savings]]</f>
        <v>122380</v>
      </c>
      <c r="AF32" s="8">
        <f>eCore[[#This Row],[FY14 Enrollment]]+eCore[[#This Row],[FY15 Enrollment]]+eCore[[#This Row],[FY16 Enrollment]]+eCore[[#This Row],[FY2017 Enrollment]]+eCore[[#This Row],[FY2018 Enrollment]]+eCore[[#This Row],[FY2019 Enrollment]]+eCore[[#This Row],[FY2020 Enrollment]]</f>
        <v>1434</v>
      </c>
    </row>
    <row r="33" spans="1:32" x14ac:dyDescent="0.25">
      <c r="A33" t="s">
        <v>2252</v>
      </c>
      <c r="B33" s="77">
        <v>96.54</v>
      </c>
      <c r="C33" t="s">
        <v>2253</v>
      </c>
      <c r="D33">
        <v>0</v>
      </c>
      <c r="E33" s="7">
        <f t="shared" si="0"/>
        <v>0</v>
      </c>
      <c r="F33">
        <v>0</v>
      </c>
      <c r="G33" s="7">
        <f t="shared" si="1"/>
        <v>0</v>
      </c>
      <c r="H33">
        <v>0</v>
      </c>
      <c r="I33" s="7">
        <f t="shared" si="2"/>
        <v>0</v>
      </c>
      <c r="J33">
        <v>0</v>
      </c>
      <c r="K33">
        <v>0</v>
      </c>
      <c r="L33">
        <v>0</v>
      </c>
      <c r="M33" s="79">
        <v>72</v>
      </c>
      <c r="N33" s="7">
        <f t="shared" si="7"/>
        <v>6950.88</v>
      </c>
      <c r="O33">
        <v>0</v>
      </c>
      <c r="P33">
        <v>0</v>
      </c>
      <c r="Q33">
        <v>0</v>
      </c>
      <c r="R33" s="80">
        <v>102</v>
      </c>
      <c r="S33" s="7">
        <f>eCore[[#This Row],[FY2018 Enrollment]]*eCore[[#This Row],[Book Cost]]</f>
        <v>9847.08</v>
      </c>
      <c r="T33">
        <v>0</v>
      </c>
      <c r="U33">
        <v>0</v>
      </c>
      <c r="V33">
        <v>0</v>
      </c>
      <c r="W33" s="80">
        <v>118</v>
      </c>
      <c r="X33" s="7">
        <f>eCore[[#This Row],[FY2019 Enrollment]]*eCore[[#This Row],[Book Cost]]</f>
        <v>11391.720000000001</v>
      </c>
      <c r="Y33" s="85">
        <v>254</v>
      </c>
      <c r="Z33" s="7">
        <f>eCore[[#This Row],[FY2020 Enrollment]]*eCore[[#This Row],[Book Cost]]</f>
        <v>24521.16</v>
      </c>
      <c r="AA33" s="7" t="s">
        <v>2224</v>
      </c>
      <c r="AB33" s="7" t="s">
        <v>2224</v>
      </c>
      <c r="AC33" s="7" t="s">
        <v>2224</v>
      </c>
      <c r="AD33" s="7" t="s">
        <v>2224</v>
      </c>
      <c r="AE33" s="7">
        <f>eCore[[#This Row],[FY14 Savings]]+eCore[[#This Row],[FY15 Savings]]+eCore[[#This Row],[FY16 Savings]]+eCore[[#This Row],[FY2017 Savings]]+eCore[[#This Row],[FY2018 OER Cost Savings]]+eCore[[#This Row],[FY2019 OER Cost Savings]]+eCore[[#This Row],[FY2020 Cost Savings]]</f>
        <v>52710.84</v>
      </c>
      <c r="AF33" s="8">
        <f>eCore[[#This Row],[FY14 Enrollment]]+eCore[[#This Row],[FY15 Enrollment]]+eCore[[#This Row],[FY16 Enrollment]]+eCore[[#This Row],[FY2017 Enrollment]]+eCore[[#This Row],[FY2018 Enrollment]]+eCore[[#This Row],[FY2019 Enrollment]]+eCore[[#This Row],[FY2020 Enrollment]]</f>
        <v>546</v>
      </c>
    </row>
    <row r="34" spans="1:32" x14ac:dyDescent="0.25">
      <c r="A34" t="s">
        <v>2254</v>
      </c>
      <c r="B34" s="77">
        <v>59.87</v>
      </c>
      <c r="C34" t="s">
        <v>2253</v>
      </c>
      <c r="D34">
        <v>0</v>
      </c>
      <c r="E34" s="7">
        <f t="shared" ref="E34:E53" si="8">D34*B34</f>
        <v>0</v>
      </c>
      <c r="F34">
        <v>0</v>
      </c>
      <c r="G34" s="7">
        <f t="shared" ref="G34:G53" si="9">F34*B34</f>
        <v>0</v>
      </c>
      <c r="H34">
        <v>0</v>
      </c>
      <c r="I34" s="7">
        <f t="shared" ref="I34:I53" si="10">H34*B34</f>
        <v>0</v>
      </c>
      <c r="J34">
        <v>0</v>
      </c>
      <c r="K34">
        <v>0</v>
      </c>
      <c r="L34">
        <v>0</v>
      </c>
      <c r="M34" s="79">
        <v>83</v>
      </c>
      <c r="N34" s="7">
        <f t="shared" si="7"/>
        <v>4969.21</v>
      </c>
      <c r="O34">
        <v>0</v>
      </c>
      <c r="P34">
        <v>0</v>
      </c>
      <c r="Q34">
        <v>0</v>
      </c>
      <c r="R34" s="80">
        <v>101</v>
      </c>
      <c r="S34" s="7">
        <f>eCore[[#This Row],[FY2018 Enrollment]]*eCore[[#This Row],[Book Cost]]</f>
        <v>6046.87</v>
      </c>
      <c r="T34">
        <v>0</v>
      </c>
      <c r="U34">
        <v>0</v>
      </c>
      <c r="V34">
        <v>0</v>
      </c>
      <c r="W34" s="80">
        <v>96</v>
      </c>
      <c r="X34" s="7">
        <f>eCore[[#This Row],[FY2019 Enrollment]]*eCore[[#This Row],[Book Cost]]</f>
        <v>5747.5199999999995</v>
      </c>
      <c r="Y34" s="85">
        <v>127</v>
      </c>
      <c r="Z34" s="7">
        <f>eCore[[#This Row],[FY2020 Enrollment]]*eCore[[#This Row],[Book Cost]]</f>
        <v>7603.49</v>
      </c>
      <c r="AA34" s="7" t="s">
        <v>2224</v>
      </c>
      <c r="AB34" s="7" t="s">
        <v>2224</v>
      </c>
      <c r="AC34" s="7" t="s">
        <v>2224</v>
      </c>
      <c r="AD34" s="7" t="s">
        <v>2224</v>
      </c>
      <c r="AE34" s="7">
        <f>eCore[[#This Row],[FY14 Savings]]+eCore[[#This Row],[FY15 Savings]]+eCore[[#This Row],[FY16 Savings]]+eCore[[#This Row],[FY2017 Savings]]+eCore[[#This Row],[FY2018 OER Cost Savings]]+eCore[[#This Row],[FY2019 OER Cost Savings]]+eCore[[#This Row],[FY2020 Cost Savings]]</f>
        <v>24367.089999999997</v>
      </c>
      <c r="AF34" s="8">
        <f>eCore[[#This Row],[FY14 Enrollment]]+eCore[[#This Row],[FY15 Enrollment]]+eCore[[#This Row],[FY16 Enrollment]]+eCore[[#This Row],[FY2017 Enrollment]]+eCore[[#This Row],[FY2018 Enrollment]]+eCore[[#This Row],[FY2019 Enrollment]]+eCore[[#This Row],[FY2020 Enrollment]]</f>
        <v>407</v>
      </c>
    </row>
    <row r="35" spans="1:32" x14ac:dyDescent="0.25">
      <c r="A35" t="s">
        <v>2255</v>
      </c>
      <c r="B35" s="77">
        <v>29.12</v>
      </c>
      <c r="C35" t="s">
        <v>2253</v>
      </c>
      <c r="D35">
        <v>0</v>
      </c>
      <c r="E35" s="7">
        <f t="shared" si="8"/>
        <v>0</v>
      </c>
      <c r="F35">
        <v>0</v>
      </c>
      <c r="G35" s="7">
        <f t="shared" si="9"/>
        <v>0</v>
      </c>
      <c r="H35">
        <v>0</v>
      </c>
      <c r="I35" s="7">
        <f t="shared" si="10"/>
        <v>0</v>
      </c>
      <c r="J35">
        <v>0</v>
      </c>
      <c r="K35">
        <v>0</v>
      </c>
      <c r="L35">
        <v>0</v>
      </c>
      <c r="M35" s="79">
        <v>5</v>
      </c>
      <c r="N35" s="7">
        <f t="shared" si="7"/>
        <v>145.6</v>
      </c>
      <c r="O35">
        <v>0</v>
      </c>
      <c r="P35">
        <v>0</v>
      </c>
      <c r="Q35">
        <v>0</v>
      </c>
      <c r="R35" s="80">
        <v>0</v>
      </c>
      <c r="S35" s="7">
        <f>eCore[[#This Row],[FY2018 Enrollment]]*eCore[[#This Row],[Book Cost]]</f>
        <v>0</v>
      </c>
      <c r="T35">
        <v>0</v>
      </c>
      <c r="U35">
        <v>0</v>
      </c>
      <c r="V35">
        <v>0</v>
      </c>
      <c r="W35" s="80">
        <v>0</v>
      </c>
      <c r="X35" s="7">
        <f>eCore[[#This Row],[FY2019 Enrollment]]*eCore[[#This Row],[Book Cost]]</f>
        <v>0</v>
      </c>
      <c r="Y35" s="85">
        <v>0</v>
      </c>
      <c r="Z35" s="7">
        <f>eCore[[#This Row],[FY2020 Enrollment]]*eCore[[#This Row],[Book Cost]]</f>
        <v>0</v>
      </c>
      <c r="AA35" s="7" t="s">
        <v>2224</v>
      </c>
      <c r="AB35" s="7" t="s">
        <v>2224</v>
      </c>
      <c r="AC35" s="7" t="s">
        <v>2224</v>
      </c>
      <c r="AD35" s="7" t="s">
        <v>2224</v>
      </c>
      <c r="AE35" s="7">
        <f>eCore[[#This Row],[FY14 Savings]]+eCore[[#This Row],[FY15 Savings]]+eCore[[#This Row],[FY16 Savings]]+eCore[[#This Row],[FY2017 Savings]]+eCore[[#This Row],[FY2018 OER Cost Savings]]+eCore[[#This Row],[FY2019 OER Cost Savings]]+eCore[[#This Row],[FY2020 Cost Savings]]</f>
        <v>145.6</v>
      </c>
      <c r="AF35" s="8">
        <f>eCore[[#This Row],[FY14 Enrollment]]+eCore[[#This Row],[FY15 Enrollment]]+eCore[[#This Row],[FY16 Enrollment]]+eCore[[#This Row],[FY2017 Enrollment]]+eCore[[#This Row],[FY2018 Enrollment]]+eCore[[#This Row],[FY2019 Enrollment]]+eCore[[#This Row],[FY2020 Enrollment]]</f>
        <v>5</v>
      </c>
    </row>
    <row r="36" spans="1:32" x14ac:dyDescent="0.25">
      <c r="A36" t="s">
        <v>2256</v>
      </c>
      <c r="B36" s="77">
        <v>234.72</v>
      </c>
      <c r="C36" t="s">
        <v>2253</v>
      </c>
      <c r="D36">
        <v>0</v>
      </c>
      <c r="E36" s="7">
        <f t="shared" si="8"/>
        <v>0</v>
      </c>
      <c r="F36">
        <v>0</v>
      </c>
      <c r="G36" s="7">
        <f t="shared" si="9"/>
        <v>0</v>
      </c>
      <c r="H36">
        <v>0</v>
      </c>
      <c r="I36" s="7">
        <f t="shared" si="10"/>
        <v>0</v>
      </c>
      <c r="J36">
        <v>0</v>
      </c>
      <c r="K36">
        <v>0</v>
      </c>
      <c r="L36">
        <v>0</v>
      </c>
      <c r="M36" s="79">
        <v>51</v>
      </c>
      <c r="N36" s="7">
        <f t="shared" si="7"/>
        <v>11970.72</v>
      </c>
      <c r="O36">
        <v>0</v>
      </c>
      <c r="P36">
        <v>0</v>
      </c>
      <c r="Q36">
        <v>0</v>
      </c>
      <c r="R36" s="80">
        <v>131</v>
      </c>
      <c r="S36" s="7">
        <f>eCore[[#This Row],[FY2018 Enrollment]]*eCore[[#This Row],[Book Cost]]</f>
        <v>30748.32</v>
      </c>
      <c r="T36">
        <v>0</v>
      </c>
      <c r="U36">
        <v>0</v>
      </c>
      <c r="V36">
        <v>0</v>
      </c>
      <c r="W36" s="80">
        <v>95</v>
      </c>
      <c r="X36" s="7">
        <f>eCore[[#This Row],[FY2019 Enrollment]]*eCore[[#This Row],[Book Cost]]</f>
        <v>22298.400000000001</v>
      </c>
      <c r="Y36" s="85">
        <v>149</v>
      </c>
      <c r="Z36" s="7">
        <f>eCore[[#This Row],[FY2020 Enrollment]]*eCore[[#This Row],[Book Cost]]</f>
        <v>34973.279999999999</v>
      </c>
      <c r="AA36" s="7" t="s">
        <v>2224</v>
      </c>
      <c r="AB36" s="7" t="s">
        <v>2224</v>
      </c>
      <c r="AC36" s="7" t="s">
        <v>2224</v>
      </c>
      <c r="AD36" s="7" t="s">
        <v>2224</v>
      </c>
      <c r="AE36" s="7">
        <f>eCore[[#This Row],[FY14 Savings]]+eCore[[#This Row],[FY15 Savings]]+eCore[[#This Row],[FY16 Savings]]+eCore[[#This Row],[FY2017 Savings]]+eCore[[#This Row],[FY2018 OER Cost Savings]]+eCore[[#This Row],[FY2019 OER Cost Savings]]+eCore[[#This Row],[FY2020 Cost Savings]]</f>
        <v>99990.720000000001</v>
      </c>
      <c r="AF36" s="8">
        <f>eCore[[#This Row],[FY14 Enrollment]]+eCore[[#This Row],[FY15 Enrollment]]+eCore[[#This Row],[FY16 Enrollment]]+eCore[[#This Row],[FY2017 Enrollment]]+eCore[[#This Row],[FY2018 Enrollment]]+eCore[[#This Row],[FY2019 Enrollment]]+eCore[[#This Row],[FY2020 Enrollment]]</f>
        <v>426</v>
      </c>
    </row>
    <row r="37" spans="1:32" x14ac:dyDescent="0.25">
      <c r="A37" t="s">
        <v>2257</v>
      </c>
      <c r="B37" s="77">
        <v>38.119999999999997</v>
      </c>
      <c r="C37" t="s">
        <v>2253</v>
      </c>
      <c r="D37">
        <v>0</v>
      </c>
      <c r="E37" s="7">
        <f t="shared" si="8"/>
        <v>0</v>
      </c>
      <c r="F37">
        <v>0</v>
      </c>
      <c r="G37" s="7">
        <f t="shared" si="9"/>
        <v>0</v>
      </c>
      <c r="H37">
        <v>0</v>
      </c>
      <c r="I37" s="7">
        <f t="shared" si="10"/>
        <v>0</v>
      </c>
      <c r="J37">
        <v>0</v>
      </c>
      <c r="K37">
        <v>0</v>
      </c>
      <c r="L37">
        <v>0</v>
      </c>
      <c r="M37">
        <f t="shared" ref="M37:M53" si="11">SUM(J37:L37)</f>
        <v>0</v>
      </c>
      <c r="N37" s="7">
        <f t="shared" si="7"/>
        <v>0</v>
      </c>
      <c r="O37">
        <v>0</v>
      </c>
      <c r="P37">
        <v>0</v>
      </c>
      <c r="Q37">
        <v>0</v>
      </c>
      <c r="R37" s="80">
        <v>21</v>
      </c>
      <c r="S37" s="7">
        <f>eCore[[#This Row],[FY2018 Enrollment]]*eCore[[#This Row],[Book Cost]]</f>
        <v>800.52</v>
      </c>
      <c r="T37">
        <v>0</v>
      </c>
      <c r="U37">
        <v>0</v>
      </c>
      <c r="V37">
        <v>0</v>
      </c>
      <c r="W37" s="80">
        <v>35</v>
      </c>
      <c r="X37" s="7">
        <f>eCore[[#This Row],[FY2019 Enrollment]]*eCore[[#This Row],[Book Cost]]</f>
        <v>1334.1999999999998</v>
      </c>
      <c r="Y37" s="85">
        <v>43</v>
      </c>
      <c r="Z37" s="7">
        <f>eCore[[#This Row],[FY2020 Enrollment]]*eCore[[#This Row],[Book Cost]]</f>
        <v>1639.1599999999999</v>
      </c>
      <c r="AA37" s="7" t="s">
        <v>2224</v>
      </c>
      <c r="AB37" s="7" t="s">
        <v>2224</v>
      </c>
      <c r="AC37" s="7" t="s">
        <v>2224</v>
      </c>
      <c r="AD37" s="7" t="s">
        <v>2224</v>
      </c>
      <c r="AE37" s="7">
        <f>eCore[[#This Row],[FY14 Savings]]+eCore[[#This Row],[FY15 Savings]]+eCore[[#This Row],[FY16 Savings]]+eCore[[#This Row],[FY2017 Savings]]+eCore[[#This Row],[FY2018 OER Cost Savings]]+eCore[[#This Row],[FY2019 OER Cost Savings]]+eCore[[#This Row],[FY2020 Cost Savings]]</f>
        <v>3773.8799999999997</v>
      </c>
      <c r="AF37" s="8">
        <f>eCore[[#This Row],[FY14 Enrollment]]+eCore[[#This Row],[FY15 Enrollment]]+eCore[[#This Row],[FY16 Enrollment]]+eCore[[#This Row],[FY2017 Enrollment]]+eCore[[#This Row],[FY2018 Enrollment]]+eCore[[#This Row],[FY2019 Enrollment]]+eCore[[#This Row],[FY2020 Enrollment]]</f>
        <v>99</v>
      </c>
    </row>
    <row r="38" spans="1:32" x14ac:dyDescent="0.25">
      <c r="A38" t="s">
        <v>2258</v>
      </c>
      <c r="B38" s="77">
        <v>48.59</v>
      </c>
      <c r="C38" t="s">
        <v>2253</v>
      </c>
      <c r="D38">
        <v>0</v>
      </c>
      <c r="E38" s="7">
        <f t="shared" si="8"/>
        <v>0</v>
      </c>
      <c r="F38">
        <v>0</v>
      </c>
      <c r="G38" s="11">
        <f t="shared" si="9"/>
        <v>0</v>
      </c>
      <c r="H38">
        <v>0</v>
      </c>
      <c r="I38" s="11">
        <f t="shared" si="10"/>
        <v>0</v>
      </c>
      <c r="J38">
        <v>0</v>
      </c>
      <c r="K38">
        <v>0</v>
      </c>
      <c r="L38">
        <v>0</v>
      </c>
      <c r="M38" s="6">
        <f t="shared" si="11"/>
        <v>0</v>
      </c>
      <c r="N38" s="11">
        <f t="shared" si="7"/>
        <v>0</v>
      </c>
      <c r="O38">
        <v>0</v>
      </c>
      <c r="P38">
        <v>0</v>
      </c>
      <c r="Q38">
        <v>0</v>
      </c>
      <c r="R38" s="80">
        <v>11</v>
      </c>
      <c r="S38" s="7">
        <f>eCore[[#This Row],[FY2018 Enrollment]]*eCore[[#This Row],[Book Cost]]</f>
        <v>534.49</v>
      </c>
      <c r="T38">
        <v>0</v>
      </c>
      <c r="U38">
        <v>0</v>
      </c>
      <c r="V38">
        <v>0</v>
      </c>
      <c r="W38" s="80">
        <v>0</v>
      </c>
      <c r="X38" s="7">
        <f>eCore[[#This Row],[FY2019 Enrollment]]*eCore[[#This Row],[Book Cost]]</f>
        <v>0</v>
      </c>
      <c r="Y38" s="85">
        <v>29</v>
      </c>
      <c r="Z38" s="7">
        <f>eCore[[#This Row],[FY2020 Enrollment]]*eCore[[#This Row],[Book Cost]]</f>
        <v>1409.1100000000001</v>
      </c>
      <c r="AA38" s="7" t="s">
        <v>2224</v>
      </c>
      <c r="AB38" s="7" t="s">
        <v>2224</v>
      </c>
      <c r="AC38" s="7" t="s">
        <v>2224</v>
      </c>
      <c r="AD38" s="7" t="s">
        <v>2224</v>
      </c>
      <c r="AE38" s="7">
        <f>eCore[[#This Row],[FY14 Savings]]+eCore[[#This Row],[FY15 Savings]]+eCore[[#This Row],[FY16 Savings]]+eCore[[#This Row],[FY2017 Savings]]+eCore[[#This Row],[FY2018 OER Cost Savings]]+eCore[[#This Row],[FY2019 OER Cost Savings]]+eCore[[#This Row],[FY2020 Cost Savings]]</f>
        <v>1943.6000000000001</v>
      </c>
      <c r="AF38" s="8">
        <f>eCore[[#This Row],[FY14 Enrollment]]+eCore[[#This Row],[FY15 Enrollment]]+eCore[[#This Row],[FY16 Enrollment]]+eCore[[#This Row],[FY2017 Enrollment]]+eCore[[#This Row],[FY2018 Enrollment]]+eCore[[#This Row],[FY2019 Enrollment]]+eCore[[#This Row],[FY2020 Enrollment]]</f>
        <v>40</v>
      </c>
    </row>
    <row r="39" spans="1:32" x14ac:dyDescent="0.25">
      <c r="A39" t="s">
        <v>2259</v>
      </c>
      <c r="B39" s="77">
        <v>42.74</v>
      </c>
      <c r="C39" t="s">
        <v>2253</v>
      </c>
      <c r="D39">
        <v>0</v>
      </c>
      <c r="E39" s="7">
        <f t="shared" si="8"/>
        <v>0</v>
      </c>
      <c r="F39">
        <v>0</v>
      </c>
      <c r="G39" s="7">
        <f t="shared" si="9"/>
        <v>0</v>
      </c>
      <c r="H39">
        <v>0</v>
      </c>
      <c r="I39" s="7">
        <f t="shared" si="10"/>
        <v>0</v>
      </c>
      <c r="J39">
        <v>0</v>
      </c>
      <c r="K39">
        <v>0</v>
      </c>
      <c r="L39">
        <v>0</v>
      </c>
      <c r="M39">
        <f t="shared" si="11"/>
        <v>0</v>
      </c>
      <c r="N39" s="7">
        <f t="shared" si="7"/>
        <v>0</v>
      </c>
      <c r="O39">
        <v>0</v>
      </c>
      <c r="P39">
        <v>0</v>
      </c>
      <c r="Q39">
        <v>0</v>
      </c>
      <c r="R39" s="80">
        <v>27</v>
      </c>
      <c r="S39" s="7">
        <f>eCore[[#This Row],[FY2018 Enrollment]]*eCore[[#This Row],[Book Cost]]</f>
        <v>1153.98</v>
      </c>
      <c r="T39">
        <v>0</v>
      </c>
      <c r="U39">
        <v>0</v>
      </c>
      <c r="V39">
        <v>0</v>
      </c>
      <c r="W39" s="80">
        <v>54</v>
      </c>
      <c r="X39" s="7">
        <f>eCore[[#This Row],[FY2019 Enrollment]]*eCore[[#This Row],[Book Cost]]</f>
        <v>2307.96</v>
      </c>
      <c r="Y39" s="85">
        <v>61</v>
      </c>
      <c r="Z39" s="7">
        <f>eCore[[#This Row],[FY2020 Enrollment]]*eCore[[#This Row],[Book Cost]]</f>
        <v>2607.1400000000003</v>
      </c>
      <c r="AA39" s="7" t="s">
        <v>2224</v>
      </c>
      <c r="AB39" s="7" t="s">
        <v>2224</v>
      </c>
      <c r="AC39" s="7" t="s">
        <v>2224</v>
      </c>
      <c r="AD39" s="7" t="s">
        <v>2224</v>
      </c>
      <c r="AE39" s="7">
        <f>eCore[[#This Row],[FY14 Savings]]+eCore[[#This Row],[FY15 Savings]]+eCore[[#This Row],[FY16 Savings]]+eCore[[#This Row],[FY2017 Savings]]+eCore[[#This Row],[FY2018 OER Cost Savings]]+eCore[[#This Row],[FY2019 OER Cost Savings]]+eCore[[#This Row],[FY2020 Cost Savings]]</f>
        <v>6069.08</v>
      </c>
      <c r="AF39" s="8">
        <f>eCore[[#This Row],[FY14 Enrollment]]+eCore[[#This Row],[FY15 Enrollment]]+eCore[[#This Row],[FY16 Enrollment]]+eCore[[#This Row],[FY2017 Enrollment]]+eCore[[#This Row],[FY2018 Enrollment]]+eCore[[#This Row],[FY2019 Enrollment]]+eCore[[#This Row],[FY2020 Enrollment]]</f>
        <v>142</v>
      </c>
    </row>
    <row r="40" spans="1:32" x14ac:dyDescent="0.25">
      <c r="A40" t="s">
        <v>2260</v>
      </c>
      <c r="B40" s="77">
        <v>66.569999999999993</v>
      </c>
      <c r="C40" t="s">
        <v>2253</v>
      </c>
      <c r="D40">
        <v>0</v>
      </c>
      <c r="E40" s="7">
        <f t="shared" si="8"/>
        <v>0</v>
      </c>
      <c r="F40">
        <v>0</v>
      </c>
      <c r="G40" s="7">
        <f t="shared" si="9"/>
        <v>0</v>
      </c>
      <c r="H40">
        <v>0</v>
      </c>
      <c r="I40" s="7">
        <f t="shared" si="10"/>
        <v>0</v>
      </c>
      <c r="J40">
        <v>0</v>
      </c>
      <c r="K40">
        <v>0</v>
      </c>
      <c r="L40">
        <v>0</v>
      </c>
      <c r="M40">
        <f t="shared" si="11"/>
        <v>0</v>
      </c>
      <c r="N40" s="7">
        <f t="shared" si="7"/>
        <v>0</v>
      </c>
      <c r="O40">
        <v>0</v>
      </c>
      <c r="P40">
        <v>0</v>
      </c>
      <c r="Q40">
        <v>0</v>
      </c>
      <c r="R40" s="80">
        <v>0</v>
      </c>
      <c r="S40" s="7">
        <f>eCore[[#This Row],[FY2018 Enrollment]]*eCore[[#This Row],[Book Cost]]</f>
        <v>0</v>
      </c>
      <c r="T40">
        <v>0</v>
      </c>
      <c r="U40">
        <v>0</v>
      </c>
      <c r="V40">
        <v>0</v>
      </c>
      <c r="W40" s="80">
        <v>0</v>
      </c>
      <c r="X40" s="7">
        <f>eCore[[#This Row],[FY2019 Enrollment]]*eCore[[#This Row],[Book Cost]]</f>
        <v>0</v>
      </c>
      <c r="Y40" s="85">
        <v>13</v>
      </c>
      <c r="Z40" s="7">
        <f>eCore[[#This Row],[FY2020 Enrollment]]*eCore[[#This Row],[Book Cost]]</f>
        <v>865.40999999999985</v>
      </c>
      <c r="AA40" s="7" t="s">
        <v>2224</v>
      </c>
      <c r="AB40" s="7" t="s">
        <v>2224</v>
      </c>
      <c r="AC40" s="7" t="s">
        <v>2224</v>
      </c>
      <c r="AD40" s="7" t="s">
        <v>2224</v>
      </c>
      <c r="AE40" s="7">
        <f>eCore[[#This Row],[FY14 Savings]]+eCore[[#This Row],[FY15 Savings]]+eCore[[#This Row],[FY16 Savings]]+eCore[[#This Row],[FY2017 Savings]]+eCore[[#This Row],[FY2018 OER Cost Savings]]+eCore[[#This Row],[FY2019 OER Cost Savings]]+eCore[[#This Row],[FY2020 Cost Savings]]</f>
        <v>865.40999999999985</v>
      </c>
      <c r="AF40" s="8">
        <f>eCore[[#This Row],[FY14 Enrollment]]+eCore[[#This Row],[FY15 Enrollment]]+eCore[[#This Row],[FY16 Enrollment]]+eCore[[#This Row],[FY2017 Enrollment]]+eCore[[#This Row],[FY2018 Enrollment]]+eCore[[#This Row],[FY2019 Enrollment]]+eCore[[#This Row],[FY2020 Enrollment]]</f>
        <v>13</v>
      </c>
    </row>
    <row r="41" spans="1:32" x14ac:dyDescent="0.25">
      <c r="A41" t="s">
        <v>2261</v>
      </c>
      <c r="B41" s="77">
        <v>36.549999999999997</v>
      </c>
      <c r="C41" t="s">
        <v>2253</v>
      </c>
      <c r="D41">
        <v>0</v>
      </c>
      <c r="E41" s="7">
        <f t="shared" si="8"/>
        <v>0</v>
      </c>
      <c r="F41">
        <v>0</v>
      </c>
      <c r="G41" s="7">
        <f t="shared" si="9"/>
        <v>0</v>
      </c>
      <c r="H41">
        <v>0</v>
      </c>
      <c r="I41" s="7">
        <f t="shared" si="10"/>
        <v>0</v>
      </c>
      <c r="J41">
        <v>0</v>
      </c>
      <c r="K41">
        <v>0</v>
      </c>
      <c r="L41">
        <v>0</v>
      </c>
      <c r="M41">
        <f t="shared" si="11"/>
        <v>0</v>
      </c>
      <c r="N41" s="7">
        <f t="shared" si="7"/>
        <v>0</v>
      </c>
      <c r="O41">
        <v>0</v>
      </c>
      <c r="P41">
        <v>0</v>
      </c>
      <c r="Q41">
        <v>0</v>
      </c>
      <c r="R41" s="8">
        <f t="shared" ref="R41:R53" si="12">SUM(O41:Q41)</f>
        <v>0</v>
      </c>
      <c r="S41" s="7">
        <f>eCore[[#This Row],[FY2018 Enrollment]]*eCore[[#This Row],[Book Cost]]</f>
        <v>0</v>
      </c>
      <c r="T41">
        <v>0</v>
      </c>
      <c r="U41">
        <v>0</v>
      </c>
      <c r="V41">
        <v>0</v>
      </c>
      <c r="W41" s="80">
        <v>109</v>
      </c>
      <c r="X41" s="7">
        <f>eCore[[#This Row],[FY2019 Enrollment]]*eCore[[#This Row],[Book Cost]]</f>
        <v>3983.95</v>
      </c>
      <c r="Y41" s="85">
        <v>171</v>
      </c>
      <c r="Z41" s="7">
        <f>eCore[[#This Row],[FY2020 Enrollment]]*eCore[[#This Row],[Book Cost]]</f>
        <v>6250.0499999999993</v>
      </c>
      <c r="AA41" s="7" t="s">
        <v>2224</v>
      </c>
      <c r="AB41" s="7" t="s">
        <v>2224</v>
      </c>
      <c r="AC41" s="7" t="s">
        <v>2224</v>
      </c>
      <c r="AD41" s="7" t="s">
        <v>2224</v>
      </c>
      <c r="AE41" s="7">
        <f>eCore[[#This Row],[FY14 Savings]]+eCore[[#This Row],[FY15 Savings]]+eCore[[#This Row],[FY16 Savings]]+eCore[[#This Row],[FY2017 Savings]]+eCore[[#This Row],[FY2018 OER Cost Savings]]+eCore[[#This Row],[FY2019 OER Cost Savings]]+eCore[[#This Row],[FY2020 Cost Savings]]</f>
        <v>10234</v>
      </c>
      <c r="AF41" s="8">
        <f>eCore[[#This Row],[FY14 Enrollment]]+eCore[[#This Row],[FY15 Enrollment]]+eCore[[#This Row],[FY16 Enrollment]]+eCore[[#This Row],[FY2017 Enrollment]]+eCore[[#This Row],[FY2018 Enrollment]]+eCore[[#This Row],[FY2019 Enrollment]]+eCore[[#This Row],[FY2020 Enrollment]]</f>
        <v>280</v>
      </c>
    </row>
    <row r="42" spans="1:32" x14ac:dyDescent="0.25">
      <c r="A42" t="s">
        <v>2262</v>
      </c>
      <c r="B42" s="77">
        <v>84.98</v>
      </c>
      <c r="C42" t="s">
        <v>2253</v>
      </c>
      <c r="D42">
        <v>0</v>
      </c>
      <c r="E42" s="7">
        <f t="shared" si="8"/>
        <v>0</v>
      </c>
      <c r="F42">
        <v>0</v>
      </c>
      <c r="G42" s="7">
        <f t="shared" si="9"/>
        <v>0</v>
      </c>
      <c r="H42">
        <v>0</v>
      </c>
      <c r="I42" s="7">
        <f t="shared" si="10"/>
        <v>0</v>
      </c>
      <c r="J42">
        <v>0</v>
      </c>
      <c r="K42">
        <v>0</v>
      </c>
      <c r="L42">
        <v>0</v>
      </c>
      <c r="M42">
        <f t="shared" si="11"/>
        <v>0</v>
      </c>
      <c r="N42" s="7">
        <f t="shared" si="7"/>
        <v>0</v>
      </c>
      <c r="O42">
        <v>0</v>
      </c>
      <c r="P42">
        <v>0</v>
      </c>
      <c r="Q42">
        <v>0</v>
      </c>
      <c r="R42" s="8">
        <f t="shared" si="12"/>
        <v>0</v>
      </c>
      <c r="S42" s="7">
        <f>eCore[[#This Row],[FY2018 Enrollment]]*eCore[[#This Row],[Book Cost]]</f>
        <v>0</v>
      </c>
      <c r="T42">
        <v>0</v>
      </c>
      <c r="U42">
        <v>0</v>
      </c>
      <c r="V42">
        <v>0</v>
      </c>
      <c r="W42" s="80">
        <v>116</v>
      </c>
      <c r="X42" s="7">
        <f>eCore[[#This Row],[FY2019 Enrollment]]*eCore[[#This Row],[Book Cost]]</f>
        <v>9857.68</v>
      </c>
      <c r="Y42" s="85">
        <v>138</v>
      </c>
      <c r="Z42" s="7">
        <f>eCore[[#This Row],[FY2020 Enrollment]]*eCore[[#This Row],[Book Cost]]</f>
        <v>11727.24</v>
      </c>
      <c r="AA42" s="7" t="s">
        <v>2224</v>
      </c>
      <c r="AB42" s="7" t="s">
        <v>2224</v>
      </c>
      <c r="AC42" s="7" t="s">
        <v>2224</v>
      </c>
      <c r="AD42" s="7" t="s">
        <v>2224</v>
      </c>
      <c r="AE42" s="7">
        <f>eCore[[#This Row],[FY14 Savings]]+eCore[[#This Row],[FY15 Savings]]+eCore[[#This Row],[FY16 Savings]]+eCore[[#This Row],[FY2017 Savings]]+eCore[[#This Row],[FY2018 OER Cost Savings]]+eCore[[#This Row],[FY2019 OER Cost Savings]]+eCore[[#This Row],[FY2020 Cost Savings]]</f>
        <v>21584.92</v>
      </c>
      <c r="AF42" s="8">
        <f>eCore[[#This Row],[FY14 Enrollment]]+eCore[[#This Row],[FY15 Enrollment]]+eCore[[#This Row],[FY16 Enrollment]]+eCore[[#This Row],[FY2017 Enrollment]]+eCore[[#This Row],[FY2018 Enrollment]]+eCore[[#This Row],[FY2019 Enrollment]]+eCore[[#This Row],[FY2020 Enrollment]]</f>
        <v>254</v>
      </c>
    </row>
    <row r="43" spans="1:32" x14ac:dyDescent="0.25">
      <c r="A43" t="s">
        <v>2263</v>
      </c>
      <c r="B43" s="77">
        <v>92.27</v>
      </c>
      <c r="C43" t="s">
        <v>2253</v>
      </c>
      <c r="D43">
        <v>0</v>
      </c>
      <c r="E43" s="7">
        <f t="shared" si="8"/>
        <v>0</v>
      </c>
      <c r="F43">
        <v>0</v>
      </c>
      <c r="G43" s="7">
        <f t="shared" si="9"/>
        <v>0</v>
      </c>
      <c r="H43">
        <v>0</v>
      </c>
      <c r="I43" s="7">
        <f t="shared" si="10"/>
        <v>0</v>
      </c>
      <c r="J43">
        <v>0</v>
      </c>
      <c r="K43">
        <v>0</v>
      </c>
      <c r="L43">
        <v>0</v>
      </c>
      <c r="M43">
        <f t="shared" si="11"/>
        <v>0</v>
      </c>
      <c r="N43" s="7">
        <f t="shared" si="7"/>
        <v>0</v>
      </c>
      <c r="O43">
        <v>0</v>
      </c>
      <c r="P43">
        <v>0</v>
      </c>
      <c r="Q43">
        <v>0</v>
      </c>
      <c r="R43" s="8">
        <f t="shared" si="12"/>
        <v>0</v>
      </c>
      <c r="S43" s="7">
        <f>eCore[[#This Row],[FY2018 Enrollment]]*eCore[[#This Row],[Book Cost]]</f>
        <v>0</v>
      </c>
      <c r="T43">
        <v>0</v>
      </c>
      <c r="U43">
        <v>0</v>
      </c>
      <c r="V43">
        <v>0</v>
      </c>
      <c r="W43" s="80">
        <v>107</v>
      </c>
      <c r="X43" s="7">
        <f>eCore[[#This Row],[FY2019 Enrollment]]*eCore[[#This Row],[Book Cost]]</f>
        <v>9872.89</v>
      </c>
      <c r="Y43" s="85">
        <v>135</v>
      </c>
      <c r="Z43" s="7">
        <f>eCore[[#This Row],[FY2020 Enrollment]]*eCore[[#This Row],[Book Cost]]</f>
        <v>12456.449999999999</v>
      </c>
      <c r="AA43" s="7" t="s">
        <v>2224</v>
      </c>
      <c r="AB43" s="7" t="s">
        <v>2224</v>
      </c>
      <c r="AC43" s="7" t="s">
        <v>2224</v>
      </c>
      <c r="AD43" s="7" t="s">
        <v>2224</v>
      </c>
      <c r="AE43" s="7">
        <f>eCore[[#This Row],[FY14 Savings]]+eCore[[#This Row],[FY15 Savings]]+eCore[[#This Row],[FY16 Savings]]+eCore[[#This Row],[FY2017 Savings]]+eCore[[#This Row],[FY2018 OER Cost Savings]]+eCore[[#This Row],[FY2019 OER Cost Savings]]+eCore[[#This Row],[FY2020 Cost Savings]]</f>
        <v>22329.339999999997</v>
      </c>
      <c r="AF43" s="8">
        <f>eCore[[#This Row],[FY14 Enrollment]]+eCore[[#This Row],[FY15 Enrollment]]+eCore[[#This Row],[FY16 Enrollment]]+eCore[[#This Row],[FY2017 Enrollment]]+eCore[[#This Row],[FY2018 Enrollment]]+eCore[[#This Row],[FY2019 Enrollment]]+eCore[[#This Row],[FY2020 Enrollment]]</f>
        <v>242</v>
      </c>
    </row>
    <row r="44" spans="1:32" x14ac:dyDescent="0.25">
      <c r="A44" t="s">
        <v>2264</v>
      </c>
      <c r="B44" s="77">
        <v>46.84</v>
      </c>
      <c r="C44" t="s">
        <v>2253</v>
      </c>
      <c r="D44">
        <v>0</v>
      </c>
      <c r="E44" s="7">
        <f t="shared" si="8"/>
        <v>0</v>
      </c>
      <c r="F44">
        <v>0</v>
      </c>
      <c r="G44" s="7">
        <f t="shared" si="9"/>
        <v>0</v>
      </c>
      <c r="H44">
        <v>0</v>
      </c>
      <c r="I44" s="7">
        <f t="shared" si="10"/>
        <v>0</v>
      </c>
      <c r="J44">
        <v>0</v>
      </c>
      <c r="K44">
        <v>0</v>
      </c>
      <c r="L44">
        <v>0</v>
      </c>
      <c r="M44">
        <f t="shared" si="11"/>
        <v>0</v>
      </c>
      <c r="N44" s="7">
        <f t="shared" si="7"/>
        <v>0</v>
      </c>
      <c r="O44">
        <v>0</v>
      </c>
      <c r="P44">
        <v>0</v>
      </c>
      <c r="Q44">
        <v>0</v>
      </c>
      <c r="R44" s="8">
        <f t="shared" si="12"/>
        <v>0</v>
      </c>
      <c r="S44" s="7">
        <f>eCore[[#This Row],[FY2018 Enrollment]]*eCore[[#This Row],[Book Cost]]</f>
        <v>0</v>
      </c>
      <c r="T44">
        <v>0</v>
      </c>
      <c r="U44">
        <v>0</v>
      </c>
      <c r="V44">
        <v>0</v>
      </c>
      <c r="W44" s="80">
        <v>90</v>
      </c>
      <c r="X44" s="7">
        <f>eCore[[#This Row],[FY2019 Enrollment]]*eCore[[#This Row],[Book Cost]]</f>
        <v>4215.6000000000004</v>
      </c>
      <c r="Y44" s="85">
        <v>123</v>
      </c>
      <c r="Z44" s="7">
        <f>eCore[[#This Row],[FY2020 Enrollment]]*eCore[[#This Row],[Book Cost]]</f>
        <v>5761.3200000000006</v>
      </c>
      <c r="AA44" s="7" t="s">
        <v>2224</v>
      </c>
      <c r="AB44" s="7" t="s">
        <v>2224</v>
      </c>
      <c r="AC44" s="7" t="s">
        <v>2224</v>
      </c>
      <c r="AD44" s="7" t="s">
        <v>2224</v>
      </c>
      <c r="AE44" s="7">
        <f>eCore[[#This Row],[FY14 Savings]]+eCore[[#This Row],[FY15 Savings]]+eCore[[#This Row],[FY16 Savings]]+eCore[[#This Row],[FY2017 Savings]]+eCore[[#This Row],[FY2018 OER Cost Savings]]+eCore[[#This Row],[FY2019 OER Cost Savings]]+eCore[[#This Row],[FY2020 Cost Savings]]</f>
        <v>9976.9200000000019</v>
      </c>
      <c r="AF44" s="8">
        <f>eCore[[#This Row],[FY14 Enrollment]]+eCore[[#This Row],[FY15 Enrollment]]+eCore[[#This Row],[FY16 Enrollment]]+eCore[[#This Row],[FY2017 Enrollment]]+eCore[[#This Row],[FY2018 Enrollment]]+eCore[[#This Row],[FY2019 Enrollment]]+eCore[[#This Row],[FY2020 Enrollment]]</f>
        <v>213</v>
      </c>
    </row>
    <row r="45" spans="1:32" x14ac:dyDescent="0.25">
      <c r="A45" t="s">
        <v>2265</v>
      </c>
      <c r="B45" s="77">
        <v>62.18</v>
      </c>
      <c r="C45" t="s">
        <v>2253</v>
      </c>
      <c r="D45">
        <v>0</v>
      </c>
      <c r="E45" s="7">
        <f t="shared" si="8"/>
        <v>0</v>
      </c>
      <c r="F45">
        <v>0</v>
      </c>
      <c r="G45" s="7">
        <f t="shared" si="9"/>
        <v>0</v>
      </c>
      <c r="H45">
        <v>0</v>
      </c>
      <c r="I45" s="7">
        <f t="shared" si="10"/>
        <v>0</v>
      </c>
      <c r="J45">
        <v>0</v>
      </c>
      <c r="K45">
        <v>0</v>
      </c>
      <c r="L45">
        <v>0</v>
      </c>
      <c r="M45">
        <f t="shared" si="11"/>
        <v>0</v>
      </c>
      <c r="N45" s="7">
        <f t="shared" si="7"/>
        <v>0</v>
      </c>
      <c r="O45">
        <v>0</v>
      </c>
      <c r="P45">
        <v>0</v>
      </c>
      <c r="Q45">
        <v>0</v>
      </c>
      <c r="R45" s="8">
        <f t="shared" si="12"/>
        <v>0</v>
      </c>
      <c r="S45" s="7">
        <f>eCore[[#This Row],[FY2018 Enrollment]]*eCore[[#This Row],[Book Cost]]</f>
        <v>0</v>
      </c>
      <c r="T45">
        <v>0</v>
      </c>
      <c r="U45">
        <v>0</v>
      </c>
      <c r="V45">
        <v>0</v>
      </c>
      <c r="W45" s="80">
        <v>55</v>
      </c>
      <c r="X45" s="7">
        <f>eCore[[#This Row],[FY2019 Enrollment]]*eCore[[#This Row],[Book Cost]]</f>
        <v>3419.9</v>
      </c>
      <c r="Y45" s="85">
        <v>140</v>
      </c>
      <c r="Z45" s="7">
        <f>eCore[[#This Row],[FY2020 Enrollment]]*eCore[[#This Row],[Book Cost]]</f>
        <v>8705.2000000000007</v>
      </c>
      <c r="AA45" s="7" t="s">
        <v>2224</v>
      </c>
      <c r="AB45" s="7" t="s">
        <v>2224</v>
      </c>
      <c r="AC45" s="7" t="s">
        <v>2224</v>
      </c>
      <c r="AD45" s="7" t="s">
        <v>2224</v>
      </c>
      <c r="AE45" s="7">
        <f>eCore[[#This Row],[FY14 Savings]]+eCore[[#This Row],[FY15 Savings]]+eCore[[#This Row],[FY16 Savings]]+eCore[[#This Row],[FY2017 Savings]]+eCore[[#This Row],[FY2018 OER Cost Savings]]+eCore[[#This Row],[FY2019 OER Cost Savings]]+eCore[[#This Row],[FY2020 Cost Savings]]</f>
        <v>12125.1</v>
      </c>
      <c r="AF45" s="8">
        <f>eCore[[#This Row],[FY14 Enrollment]]+eCore[[#This Row],[FY15 Enrollment]]+eCore[[#This Row],[FY16 Enrollment]]+eCore[[#This Row],[FY2017 Enrollment]]+eCore[[#This Row],[FY2018 Enrollment]]+eCore[[#This Row],[FY2019 Enrollment]]+eCore[[#This Row],[FY2020 Enrollment]]</f>
        <v>195</v>
      </c>
    </row>
    <row r="46" spans="1:32" x14ac:dyDescent="0.25">
      <c r="A46" t="s">
        <v>2266</v>
      </c>
      <c r="B46" s="77">
        <v>56.1</v>
      </c>
      <c r="C46" t="s">
        <v>2253</v>
      </c>
      <c r="D46">
        <v>0</v>
      </c>
      <c r="E46" s="7">
        <f t="shared" si="8"/>
        <v>0</v>
      </c>
      <c r="F46">
        <v>0</v>
      </c>
      <c r="G46" s="7">
        <f t="shared" si="9"/>
        <v>0</v>
      </c>
      <c r="H46">
        <v>0</v>
      </c>
      <c r="I46" s="7">
        <f t="shared" si="10"/>
        <v>0</v>
      </c>
      <c r="J46">
        <v>0</v>
      </c>
      <c r="K46">
        <v>0</v>
      </c>
      <c r="L46">
        <v>0</v>
      </c>
      <c r="M46">
        <f t="shared" si="11"/>
        <v>0</v>
      </c>
      <c r="N46" s="7">
        <f t="shared" si="7"/>
        <v>0</v>
      </c>
      <c r="O46">
        <v>0</v>
      </c>
      <c r="P46">
        <v>0</v>
      </c>
      <c r="Q46">
        <v>0</v>
      </c>
      <c r="R46" s="8">
        <f t="shared" si="12"/>
        <v>0</v>
      </c>
      <c r="S46" s="7">
        <f>eCore[[#This Row],[FY2018 Enrollment]]*eCore[[#This Row],[Book Cost]]</f>
        <v>0</v>
      </c>
      <c r="T46">
        <v>0</v>
      </c>
      <c r="U46">
        <v>0</v>
      </c>
      <c r="V46">
        <v>0</v>
      </c>
      <c r="W46" s="80">
        <v>0</v>
      </c>
      <c r="X46" s="7">
        <f>eCore[[#This Row],[FY2019 Enrollment]]*eCore[[#This Row],[Book Cost]]</f>
        <v>0</v>
      </c>
      <c r="Y46" s="85">
        <v>5</v>
      </c>
      <c r="Z46" s="7">
        <f>eCore[[#This Row],[FY2020 Enrollment]]*eCore[[#This Row],[Book Cost]]</f>
        <v>280.5</v>
      </c>
      <c r="AA46" s="7" t="s">
        <v>2224</v>
      </c>
      <c r="AB46" s="7" t="s">
        <v>2224</v>
      </c>
      <c r="AC46" s="7" t="s">
        <v>2224</v>
      </c>
      <c r="AD46" s="7" t="s">
        <v>2224</v>
      </c>
      <c r="AE46" s="7">
        <f>eCore[[#This Row],[FY14 Savings]]+eCore[[#This Row],[FY15 Savings]]+eCore[[#This Row],[FY16 Savings]]+eCore[[#This Row],[FY2017 Savings]]+eCore[[#This Row],[FY2018 OER Cost Savings]]+eCore[[#This Row],[FY2019 OER Cost Savings]]+eCore[[#This Row],[FY2020 Cost Savings]]</f>
        <v>280.5</v>
      </c>
      <c r="AF46" s="8">
        <f>eCore[[#This Row],[FY14 Enrollment]]+eCore[[#This Row],[FY15 Enrollment]]+eCore[[#This Row],[FY16 Enrollment]]+eCore[[#This Row],[FY2017 Enrollment]]+eCore[[#This Row],[FY2018 Enrollment]]+eCore[[#This Row],[FY2019 Enrollment]]+eCore[[#This Row],[FY2020 Enrollment]]</f>
        <v>5</v>
      </c>
    </row>
    <row r="47" spans="1:32" x14ac:dyDescent="0.25">
      <c r="A47" t="s">
        <v>2267</v>
      </c>
      <c r="B47" s="77">
        <v>35.31</v>
      </c>
      <c r="C47" t="s">
        <v>2253</v>
      </c>
      <c r="D47">
        <v>0</v>
      </c>
      <c r="E47" s="7">
        <f t="shared" si="8"/>
        <v>0</v>
      </c>
      <c r="F47">
        <v>0</v>
      </c>
      <c r="G47" s="7">
        <f t="shared" si="9"/>
        <v>0</v>
      </c>
      <c r="H47">
        <v>0</v>
      </c>
      <c r="I47" s="7">
        <f t="shared" si="10"/>
        <v>0</v>
      </c>
      <c r="J47">
        <v>0</v>
      </c>
      <c r="K47">
        <v>0</v>
      </c>
      <c r="L47">
        <v>0</v>
      </c>
      <c r="M47">
        <f t="shared" si="11"/>
        <v>0</v>
      </c>
      <c r="N47" s="7">
        <f t="shared" si="7"/>
        <v>0</v>
      </c>
      <c r="O47">
        <v>0</v>
      </c>
      <c r="P47">
        <v>0</v>
      </c>
      <c r="Q47">
        <v>0</v>
      </c>
      <c r="R47" s="8">
        <f t="shared" si="12"/>
        <v>0</v>
      </c>
      <c r="S47" s="7">
        <f>eCore[[#This Row],[FY2018 Enrollment]]*eCore[[#This Row],[Book Cost]]</f>
        <v>0</v>
      </c>
      <c r="T47">
        <v>0</v>
      </c>
      <c r="U47">
        <v>0</v>
      </c>
      <c r="V47">
        <v>0</v>
      </c>
      <c r="W47">
        <v>0</v>
      </c>
      <c r="X47" s="7">
        <f>eCore[[#This Row],[FY2019 Enrollment]]*eCore[[#This Row],[Book Cost]]</f>
        <v>0</v>
      </c>
      <c r="Y47" s="85">
        <v>26</v>
      </c>
      <c r="Z47" s="7">
        <f>eCore[[#This Row],[FY2020 Enrollment]]*eCore[[#This Row],[Book Cost]]</f>
        <v>918.06000000000006</v>
      </c>
      <c r="AA47" s="7" t="s">
        <v>2224</v>
      </c>
      <c r="AB47" s="7" t="s">
        <v>2224</v>
      </c>
      <c r="AC47" s="7" t="s">
        <v>2224</v>
      </c>
      <c r="AD47" s="7" t="s">
        <v>2224</v>
      </c>
      <c r="AE47" s="7">
        <f>eCore[[#This Row],[FY14 Savings]]+eCore[[#This Row],[FY15 Savings]]+eCore[[#This Row],[FY16 Savings]]+eCore[[#This Row],[FY2017 Savings]]+eCore[[#This Row],[FY2018 OER Cost Savings]]+eCore[[#This Row],[FY2019 OER Cost Savings]]+eCore[[#This Row],[FY2020 Cost Savings]]</f>
        <v>918.06000000000006</v>
      </c>
      <c r="AF47" s="8">
        <f>eCore[[#This Row],[FY14 Enrollment]]+eCore[[#This Row],[FY15 Enrollment]]+eCore[[#This Row],[FY16 Enrollment]]+eCore[[#This Row],[FY2017 Enrollment]]+eCore[[#This Row],[FY2018 Enrollment]]+eCore[[#This Row],[FY2019 Enrollment]]+eCore[[#This Row],[FY2020 Enrollment]]</f>
        <v>26</v>
      </c>
    </row>
    <row r="48" spans="1:32" x14ac:dyDescent="0.25">
      <c r="A48" t="s">
        <v>2268</v>
      </c>
      <c r="B48" s="77">
        <v>74.16</v>
      </c>
      <c r="C48" t="s">
        <v>2253</v>
      </c>
      <c r="D48">
        <v>0</v>
      </c>
      <c r="E48" s="7">
        <f t="shared" si="8"/>
        <v>0</v>
      </c>
      <c r="F48">
        <v>0</v>
      </c>
      <c r="G48" s="7">
        <f t="shared" si="9"/>
        <v>0</v>
      </c>
      <c r="H48">
        <v>0</v>
      </c>
      <c r="I48" s="7">
        <f t="shared" si="10"/>
        <v>0</v>
      </c>
      <c r="J48">
        <v>0</v>
      </c>
      <c r="K48">
        <v>0</v>
      </c>
      <c r="L48">
        <v>0</v>
      </c>
      <c r="M48">
        <f t="shared" si="11"/>
        <v>0</v>
      </c>
      <c r="N48" s="7">
        <f t="shared" si="7"/>
        <v>0</v>
      </c>
      <c r="O48">
        <v>0</v>
      </c>
      <c r="P48">
        <v>0</v>
      </c>
      <c r="Q48">
        <v>0</v>
      </c>
      <c r="R48" s="8">
        <f t="shared" si="12"/>
        <v>0</v>
      </c>
      <c r="S48" s="7">
        <f>eCore[[#This Row],[FY2018 Enrollment]]*eCore[[#This Row],[Book Cost]]</f>
        <v>0</v>
      </c>
      <c r="T48">
        <v>0</v>
      </c>
      <c r="U48">
        <v>0</v>
      </c>
      <c r="V48">
        <v>0</v>
      </c>
      <c r="W48">
        <v>0</v>
      </c>
      <c r="X48" s="7">
        <f>eCore[[#This Row],[FY2019 Enrollment]]*eCore[[#This Row],[Book Cost]]</f>
        <v>0</v>
      </c>
      <c r="Y48" s="85">
        <v>33</v>
      </c>
      <c r="Z48" s="7">
        <f>eCore[[#This Row],[FY2020 Enrollment]]*eCore[[#This Row],[Book Cost]]</f>
        <v>2447.2799999999997</v>
      </c>
      <c r="AA48" s="7" t="s">
        <v>2224</v>
      </c>
      <c r="AB48" s="7" t="s">
        <v>2224</v>
      </c>
      <c r="AC48" s="7" t="s">
        <v>2224</v>
      </c>
      <c r="AD48" s="7" t="s">
        <v>2224</v>
      </c>
      <c r="AE48" s="7">
        <f>eCore[[#This Row],[FY14 Savings]]+eCore[[#This Row],[FY15 Savings]]+eCore[[#This Row],[FY16 Savings]]+eCore[[#This Row],[FY2017 Savings]]+eCore[[#This Row],[FY2018 OER Cost Savings]]+eCore[[#This Row],[FY2019 OER Cost Savings]]+eCore[[#This Row],[FY2020 Cost Savings]]</f>
        <v>2447.2799999999997</v>
      </c>
      <c r="AF48" s="8">
        <f>eCore[[#This Row],[FY14 Enrollment]]+eCore[[#This Row],[FY15 Enrollment]]+eCore[[#This Row],[FY16 Enrollment]]+eCore[[#This Row],[FY2017 Enrollment]]+eCore[[#This Row],[FY2018 Enrollment]]+eCore[[#This Row],[FY2019 Enrollment]]+eCore[[#This Row],[FY2020 Enrollment]]</f>
        <v>33</v>
      </c>
    </row>
    <row r="49" spans="1:32" x14ac:dyDescent="0.25">
      <c r="A49" t="s">
        <v>2269</v>
      </c>
      <c r="B49" s="77">
        <v>79.739999999999995</v>
      </c>
      <c r="C49" t="s">
        <v>2253</v>
      </c>
      <c r="D49">
        <v>0</v>
      </c>
      <c r="E49" s="7">
        <f t="shared" si="8"/>
        <v>0</v>
      </c>
      <c r="F49">
        <v>0</v>
      </c>
      <c r="G49" s="7">
        <f t="shared" si="9"/>
        <v>0</v>
      </c>
      <c r="H49">
        <v>0</v>
      </c>
      <c r="I49" s="7">
        <f t="shared" si="10"/>
        <v>0</v>
      </c>
      <c r="J49">
        <v>0</v>
      </c>
      <c r="K49">
        <v>0</v>
      </c>
      <c r="L49">
        <v>0</v>
      </c>
      <c r="M49">
        <f t="shared" si="11"/>
        <v>0</v>
      </c>
      <c r="N49" s="7">
        <f t="shared" si="7"/>
        <v>0</v>
      </c>
      <c r="O49">
        <v>0</v>
      </c>
      <c r="P49">
        <v>0</v>
      </c>
      <c r="Q49">
        <v>0</v>
      </c>
      <c r="R49" s="8">
        <f t="shared" si="12"/>
        <v>0</v>
      </c>
      <c r="S49" s="7">
        <f>eCore[[#This Row],[FY2018 Enrollment]]*eCore[[#This Row],[Book Cost]]</f>
        <v>0</v>
      </c>
      <c r="T49">
        <v>0</v>
      </c>
      <c r="U49">
        <v>0</v>
      </c>
      <c r="V49">
        <v>0</v>
      </c>
      <c r="W49">
        <v>0</v>
      </c>
      <c r="X49" s="7">
        <f>eCore[[#This Row],[FY2019 Enrollment]]*eCore[[#This Row],[Book Cost]]</f>
        <v>0</v>
      </c>
      <c r="Y49" s="85">
        <v>89</v>
      </c>
      <c r="Z49" s="7">
        <f>eCore[[#This Row],[FY2020 Enrollment]]*eCore[[#This Row],[Book Cost]]</f>
        <v>7096.86</v>
      </c>
      <c r="AA49" s="7" t="s">
        <v>2224</v>
      </c>
      <c r="AB49" s="7" t="s">
        <v>2224</v>
      </c>
      <c r="AC49" s="7" t="s">
        <v>2224</v>
      </c>
      <c r="AD49" s="7" t="s">
        <v>2224</v>
      </c>
      <c r="AE49" s="7">
        <f>eCore[[#This Row],[FY14 Savings]]+eCore[[#This Row],[FY15 Savings]]+eCore[[#This Row],[FY16 Savings]]+eCore[[#This Row],[FY2017 Savings]]+eCore[[#This Row],[FY2018 OER Cost Savings]]+eCore[[#This Row],[FY2019 OER Cost Savings]]+eCore[[#This Row],[FY2020 Cost Savings]]</f>
        <v>7096.86</v>
      </c>
      <c r="AF49" s="8">
        <f>eCore[[#This Row],[FY14 Enrollment]]+eCore[[#This Row],[FY15 Enrollment]]+eCore[[#This Row],[FY16 Enrollment]]+eCore[[#This Row],[FY2017 Enrollment]]+eCore[[#This Row],[FY2018 Enrollment]]+eCore[[#This Row],[FY2019 Enrollment]]+eCore[[#This Row],[FY2020 Enrollment]]</f>
        <v>89</v>
      </c>
    </row>
    <row r="50" spans="1:32" x14ac:dyDescent="0.25">
      <c r="A50" t="s">
        <v>2270</v>
      </c>
      <c r="B50" s="77">
        <v>39.44</v>
      </c>
      <c r="C50" t="s">
        <v>2253</v>
      </c>
      <c r="D50">
        <v>0</v>
      </c>
      <c r="E50" s="7">
        <f t="shared" si="8"/>
        <v>0</v>
      </c>
      <c r="F50">
        <v>0</v>
      </c>
      <c r="G50" s="7">
        <f t="shared" si="9"/>
        <v>0</v>
      </c>
      <c r="H50">
        <v>0</v>
      </c>
      <c r="I50" s="7">
        <f t="shared" si="10"/>
        <v>0</v>
      </c>
      <c r="J50">
        <v>0</v>
      </c>
      <c r="K50">
        <v>0</v>
      </c>
      <c r="L50">
        <v>0</v>
      </c>
      <c r="M50">
        <f t="shared" si="11"/>
        <v>0</v>
      </c>
      <c r="N50" s="7">
        <f t="shared" si="7"/>
        <v>0</v>
      </c>
      <c r="O50">
        <v>0</v>
      </c>
      <c r="P50">
        <v>0</v>
      </c>
      <c r="Q50">
        <v>0</v>
      </c>
      <c r="R50" s="8">
        <f t="shared" si="12"/>
        <v>0</v>
      </c>
      <c r="S50" s="7">
        <f>eCore[[#This Row],[FY2018 Enrollment]]*eCore[[#This Row],[Book Cost]]</f>
        <v>0</v>
      </c>
      <c r="T50">
        <v>0</v>
      </c>
      <c r="U50">
        <v>0</v>
      </c>
      <c r="V50">
        <v>0</v>
      </c>
      <c r="W50">
        <v>0</v>
      </c>
      <c r="X50" s="7">
        <f>eCore[[#This Row],[FY2019 Enrollment]]*eCore[[#This Row],[Book Cost]]</f>
        <v>0</v>
      </c>
      <c r="Y50" s="85">
        <v>18</v>
      </c>
      <c r="Z50" s="7">
        <f>eCore[[#This Row],[FY2020 Enrollment]]*eCore[[#This Row],[Book Cost]]</f>
        <v>709.92</v>
      </c>
      <c r="AA50" s="7" t="s">
        <v>2224</v>
      </c>
      <c r="AB50" s="7" t="s">
        <v>2224</v>
      </c>
      <c r="AC50" s="7" t="s">
        <v>2224</v>
      </c>
      <c r="AD50" s="7" t="s">
        <v>2224</v>
      </c>
      <c r="AE50" s="7">
        <f>eCore[[#This Row],[FY14 Savings]]+eCore[[#This Row],[FY15 Savings]]+eCore[[#This Row],[FY16 Savings]]+eCore[[#This Row],[FY2017 Savings]]+eCore[[#This Row],[FY2018 OER Cost Savings]]+eCore[[#This Row],[FY2019 OER Cost Savings]]+eCore[[#This Row],[FY2020 Cost Savings]]</f>
        <v>709.92</v>
      </c>
      <c r="AF50" s="8">
        <f>eCore[[#This Row],[FY14 Enrollment]]+eCore[[#This Row],[FY15 Enrollment]]+eCore[[#This Row],[FY16 Enrollment]]+eCore[[#This Row],[FY2017 Enrollment]]+eCore[[#This Row],[FY2018 Enrollment]]+eCore[[#This Row],[FY2019 Enrollment]]+eCore[[#This Row],[FY2020 Enrollment]]</f>
        <v>18</v>
      </c>
    </row>
    <row r="51" spans="1:32" x14ac:dyDescent="0.25">
      <c r="A51" t="s">
        <v>2271</v>
      </c>
      <c r="B51" s="77">
        <v>212.52</v>
      </c>
      <c r="C51" t="s">
        <v>2253</v>
      </c>
      <c r="D51">
        <v>0</v>
      </c>
      <c r="E51" s="7">
        <f t="shared" si="8"/>
        <v>0</v>
      </c>
      <c r="F51">
        <v>0</v>
      </c>
      <c r="G51" s="7">
        <f t="shared" si="9"/>
        <v>0</v>
      </c>
      <c r="H51">
        <v>0</v>
      </c>
      <c r="I51" s="7">
        <f t="shared" si="10"/>
        <v>0</v>
      </c>
      <c r="J51">
        <v>0</v>
      </c>
      <c r="K51">
        <v>0</v>
      </c>
      <c r="L51">
        <v>0</v>
      </c>
      <c r="M51">
        <f t="shared" si="11"/>
        <v>0</v>
      </c>
      <c r="N51" s="7">
        <f t="shared" si="7"/>
        <v>0</v>
      </c>
      <c r="O51">
        <v>0</v>
      </c>
      <c r="P51">
        <v>0</v>
      </c>
      <c r="Q51">
        <v>0</v>
      </c>
      <c r="R51" s="8">
        <f t="shared" si="12"/>
        <v>0</v>
      </c>
      <c r="S51" s="7">
        <f>eCore[[#This Row],[FY2018 Enrollment]]*eCore[[#This Row],[Book Cost]]</f>
        <v>0</v>
      </c>
      <c r="T51">
        <v>0</v>
      </c>
      <c r="U51">
        <v>0</v>
      </c>
      <c r="V51">
        <v>0</v>
      </c>
      <c r="W51">
        <v>0</v>
      </c>
      <c r="X51" s="7">
        <f>eCore[[#This Row],[FY2019 Enrollment]]*eCore[[#This Row],[Book Cost]]</f>
        <v>0</v>
      </c>
      <c r="Y51" s="85">
        <v>0</v>
      </c>
      <c r="Z51" s="7">
        <f>eCore[[#This Row],[FY2020 Enrollment]]*eCore[[#This Row],[Book Cost]]</f>
        <v>0</v>
      </c>
      <c r="AA51" s="7" t="s">
        <v>2224</v>
      </c>
      <c r="AB51" s="7" t="s">
        <v>2224</v>
      </c>
      <c r="AC51" s="7" t="s">
        <v>2224</v>
      </c>
      <c r="AD51" s="7" t="s">
        <v>2224</v>
      </c>
      <c r="AE51" s="7">
        <f>eCore[[#This Row],[FY14 Savings]]+eCore[[#This Row],[FY15 Savings]]+eCore[[#This Row],[FY16 Savings]]+eCore[[#This Row],[FY2017 Savings]]+eCore[[#This Row],[FY2018 OER Cost Savings]]+eCore[[#This Row],[FY2019 OER Cost Savings]]+eCore[[#This Row],[FY2020 Cost Savings]]</f>
        <v>0</v>
      </c>
      <c r="AF51" s="8">
        <f>eCore[[#This Row],[FY14 Enrollment]]+eCore[[#This Row],[FY15 Enrollment]]+eCore[[#This Row],[FY16 Enrollment]]+eCore[[#This Row],[FY2017 Enrollment]]+eCore[[#This Row],[FY2018 Enrollment]]+eCore[[#This Row],[FY2019 Enrollment]]+eCore[[#This Row],[FY2020 Enrollment]]</f>
        <v>0</v>
      </c>
    </row>
    <row r="52" spans="1:32" x14ac:dyDescent="0.25">
      <c r="A52" t="s">
        <v>2272</v>
      </c>
      <c r="B52" s="78">
        <v>12.09</v>
      </c>
      <c r="C52" t="s">
        <v>2253</v>
      </c>
      <c r="D52">
        <v>0</v>
      </c>
      <c r="E52" s="7">
        <f t="shared" si="8"/>
        <v>0</v>
      </c>
      <c r="F52">
        <v>0</v>
      </c>
      <c r="G52" s="7">
        <f t="shared" si="9"/>
        <v>0</v>
      </c>
      <c r="H52">
        <v>0</v>
      </c>
      <c r="I52" s="7">
        <f t="shared" si="10"/>
        <v>0</v>
      </c>
      <c r="J52">
        <v>0</v>
      </c>
      <c r="K52">
        <v>0</v>
      </c>
      <c r="L52">
        <v>0</v>
      </c>
      <c r="M52">
        <f t="shared" si="11"/>
        <v>0</v>
      </c>
      <c r="N52" s="7">
        <f t="shared" si="7"/>
        <v>0</v>
      </c>
      <c r="O52">
        <v>0</v>
      </c>
      <c r="P52">
        <v>0</v>
      </c>
      <c r="Q52">
        <v>0</v>
      </c>
      <c r="R52" s="8">
        <f t="shared" si="12"/>
        <v>0</v>
      </c>
      <c r="S52" s="7">
        <f>eCore[[#This Row],[FY2018 Enrollment]]*eCore[[#This Row],[Book Cost]]</f>
        <v>0</v>
      </c>
      <c r="T52">
        <v>0</v>
      </c>
      <c r="U52">
        <v>0</v>
      </c>
      <c r="V52">
        <v>0</v>
      </c>
      <c r="W52">
        <v>0</v>
      </c>
      <c r="X52" s="7">
        <f>eCore[[#This Row],[FY2019 Enrollment]]*eCore[[#This Row],[Book Cost]]</f>
        <v>0</v>
      </c>
      <c r="Y52" s="86">
        <v>0</v>
      </c>
      <c r="Z52" s="7">
        <f>eCore[[#This Row],[FY2020 Enrollment]]*eCore[[#This Row],[Book Cost]]</f>
        <v>0</v>
      </c>
      <c r="AA52" s="7" t="s">
        <v>2224</v>
      </c>
      <c r="AB52" s="7" t="s">
        <v>2224</v>
      </c>
      <c r="AC52" s="7" t="s">
        <v>2224</v>
      </c>
      <c r="AD52" s="7" t="s">
        <v>2224</v>
      </c>
      <c r="AE52" s="7">
        <f>eCore[[#This Row],[FY14 Savings]]+eCore[[#This Row],[FY15 Savings]]+eCore[[#This Row],[FY16 Savings]]+eCore[[#This Row],[FY2017 Savings]]+eCore[[#This Row],[FY2018 OER Cost Savings]]+eCore[[#This Row],[FY2019 OER Cost Savings]]+eCore[[#This Row],[FY2020 Cost Savings]]</f>
        <v>0</v>
      </c>
      <c r="AF52" s="8">
        <f>eCore[[#This Row],[FY14 Enrollment]]+eCore[[#This Row],[FY15 Enrollment]]+eCore[[#This Row],[FY16 Enrollment]]+eCore[[#This Row],[FY2017 Enrollment]]+eCore[[#This Row],[FY2018 Enrollment]]+eCore[[#This Row],[FY2019 Enrollment]]+eCore[[#This Row],[FY2020 Enrollment]]</f>
        <v>0</v>
      </c>
    </row>
    <row r="53" spans="1:32" x14ac:dyDescent="0.25">
      <c r="B53" s="77"/>
      <c r="E53" s="7">
        <f t="shared" si="8"/>
        <v>0</v>
      </c>
      <c r="G53" s="7">
        <f t="shared" si="9"/>
        <v>0</v>
      </c>
      <c r="I53" s="7">
        <f t="shared" si="10"/>
        <v>0</v>
      </c>
      <c r="M53">
        <f t="shared" si="11"/>
        <v>0</v>
      </c>
      <c r="N53" s="7">
        <f t="shared" si="7"/>
        <v>0</v>
      </c>
      <c r="O53" s="8"/>
      <c r="P53" s="8"/>
      <c r="Q53" s="8"/>
      <c r="R53" s="8">
        <f t="shared" si="12"/>
        <v>0</v>
      </c>
      <c r="S53" s="7"/>
      <c r="T53" s="8"/>
      <c r="U53" s="8"/>
      <c r="V53" s="8"/>
      <c r="X53" s="7"/>
      <c r="Y53" s="84">
        <f>SUM(Y2:Y52)</f>
        <v>162872</v>
      </c>
      <c r="Z53" s="7">
        <f>SUM(Z2:Z52)</f>
        <v>4710487.6300000018</v>
      </c>
      <c r="AA53" s="84">
        <v>49190</v>
      </c>
      <c r="AB53" s="7">
        <v>5862131</v>
      </c>
      <c r="AC53" s="8">
        <v>51991</v>
      </c>
      <c r="AD53" s="7">
        <v>6325066</v>
      </c>
      <c r="AE53" s="7">
        <f>SUM(AE2:AE52)+eCore[[#This Row],[FY2021 Cost Savings]]</f>
        <v>24855264.120000005</v>
      </c>
      <c r="AF53" s="84">
        <f>SUM(AF2:AF52)+eCore[[#This Row],[FY2021 Enrollment]]</f>
        <v>333357</v>
      </c>
    </row>
    <row r="54" spans="1:32" x14ac:dyDescent="0.25">
      <c r="B54" s="7"/>
      <c r="E54" s="7"/>
      <c r="G54" s="7"/>
      <c r="I54" s="7"/>
      <c r="N54" s="7"/>
      <c r="O54" s="8"/>
      <c r="P54" s="8"/>
      <c r="Q54" s="8"/>
      <c r="R54" s="8"/>
      <c r="S54" s="7"/>
      <c r="T54" s="8"/>
      <c r="U54" s="8"/>
      <c r="V54" s="8"/>
      <c r="X54" s="7"/>
      <c r="Y54" s="109"/>
      <c r="Z54" s="7"/>
      <c r="AA54" s="7"/>
      <c r="AB54" s="7"/>
      <c r="AC54" s="7"/>
      <c r="AD54" s="7"/>
      <c r="AE54" s="7"/>
      <c r="AF54" s="8"/>
    </row>
  </sheetData>
  <phoneticPr fontId="14" type="noConversion"/>
  <pageMargins left="0.7" right="0.7" top="0.75" bottom="0.75" header="0.3" footer="0.3"/>
  <pageSetup orientation="portrait" horizontalDpi="1200" verticalDpi="1200"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E61"/>
  <sheetViews>
    <sheetView topLeftCell="A34" workbookViewId="0">
      <selection activeCell="E53" sqref="E53"/>
    </sheetView>
  </sheetViews>
  <sheetFormatPr defaultRowHeight="15" x14ac:dyDescent="0.25"/>
  <cols>
    <col min="1" max="1" width="36" bestFit="1" customWidth="1"/>
    <col min="2" max="2" width="26.7109375" customWidth="1"/>
    <col min="3" max="3" width="26.5703125" customWidth="1"/>
    <col min="4" max="4" width="25.28515625" customWidth="1"/>
    <col min="5" max="5" width="24.85546875" customWidth="1"/>
  </cols>
  <sheetData>
    <row r="1" spans="1:5" x14ac:dyDescent="0.25">
      <c r="A1" s="17" t="s">
        <v>2184</v>
      </c>
      <c r="B1" s="8" t="s">
        <v>2187</v>
      </c>
      <c r="C1" s="8" t="s">
        <v>2188</v>
      </c>
      <c r="D1" s="7" t="s">
        <v>2189</v>
      </c>
      <c r="E1" s="7" t="s">
        <v>2190</v>
      </c>
    </row>
    <row r="2" spans="1:5" x14ac:dyDescent="0.25">
      <c r="A2" s="1" t="s">
        <v>847</v>
      </c>
      <c r="B2" s="8">
        <v>16416</v>
      </c>
      <c r="C2" s="117">
        <v>13</v>
      </c>
      <c r="D2" s="7">
        <v>1996735.8666666667</v>
      </c>
      <c r="E2" s="117">
        <v>19</v>
      </c>
    </row>
    <row r="3" spans="1:5" x14ac:dyDescent="0.25">
      <c r="A3" s="1" t="s">
        <v>256</v>
      </c>
      <c r="B3" s="8">
        <v>33292.666666666672</v>
      </c>
      <c r="C3" s="117">
        <v>9</v>
      </c>
      <c r="D3" s="7">
        <v>5626677.7033333331</v>
      </c>
      <c r="E3" s="117">
        <v>9</v>
      </c>
    </row>
    <row r="4" spans="1:5" x14ac:dyDescent="0.25">
      <c r="A4" s="1" t="s">
        <v>1022</v>
      </c>
      <c r="B4" s="8">
        <v>4823</v>
      </c>
      <c r="C4" s="117">
        <v>24</v>
      </c>
      <c r="D4" s="7">
        <v>1236471.75</v>
      </c>
      <c r="E4" s="117">
        <v>23</v>
      </c>
    </row>
    <row r="5" spans="1:5" x14ac:dyDescent="0.25">
      <c r="A5" s="1" t="s">
        <v>285</v>
      </c>
      <c r="B5" s="8">
        <v>14865</v>
      </c>
      <c r="C5" s="117">
        <v>14</v>
      </c>
      <c r="D5" s="7">
        <v>2046493.1966666668</v>
      </c>
      <c r="E5" s="117">
        <v>16</v>
      </c>
    </row>
    <row r="6" spans="1:5" x14ac:dyDescent="0.25">
      <c r="A6" s="1" t="s">
        <v>381</v>
      </c>
      <c r="B6" s="8">
        <v>32918.666666666664</v>
      </c>
      <c r="C6" s="117">
        <v>10</v>
      </c>
      <c r="D6" s="7">
        <v>4127868.1166666667</v>
      </c>
      <c r="E6" s="117">
        <v>11</v>
      </c>
    </row>
    <row r="7" spans="1:5" x14ac:dyDescent="0.25">
      <c r="A7" s="1" t="s">
        <v>413</v>
      </c>
      <c r="B7" s="8">
        <v>10461.333333333334</v>
      </c>
      <c r="C7" s="117">
        <v>21</v>
      </c>
      <c r="D7" s="7">
        <v>2369091.2066666665</v>
      </c>
      <c r="E7" s="117">
        <v>14</v>
      </c>
    </row>
    <row r="8" spans="1:5" x14ac:dyDescent="0.25">
      <c r="A8" s="1" t="s">
        <v>249</v>
      </c>
      <c r="B8" s="8">
        <v>28524.66333333333</v>
      </c>
      <c r="C8" s="117">
        <v>11</v>
      </c>
      <c r="D8" s="7">
        <v>4299249.1232133051</v>
      </c>
      <c r="E8" s="117">
        <v>10</v>
      </c>
    </row>
    <row r="9" spans="1:5" x14ac:dyDescent="0.25">
      <c r="A9" s="1" t="s">
        <v>177</v>
      </c>
      <c r="B9" s="8">
        <v>37234</v>
      </c>
      <c r="C9" s="117">
        <v>8</v>
      </c>
      <c r="D9" s="7">
        <v>5716744.913333334</v>
      </c>
      <c r="E9" s="117">
        <v>8</v>
      </c>
    </row>
    <row r="10" spans="1:5" x14ac:dyDescent="0.25">
      <c r="A10" s="1" t="s">
        <v>233</v>
      </c>
      <c r="B10" s="8">
        <v>13853.666666666666</v>
      </c>
      <c r="C10" s="117">
        <v>15</v>
      </c>
      <c r="D10" s="7">
        <v>2013882.4233333333</v>
      </c>
      <c r="E10" s="117">
        <v>18</v>
      </c>
    </row>
    <row r="11" spans="1:5" x14ac:dyDescent="0.25">
      <c r="A11" s="1" t="s">
        <v>406</v>
      </c>
      <c r="B11" s="8">
        <v>9257</v>
      </c>
      <c r="C11" s="117">
        <v>22</v>
      </c>
      <c r="D11" s="7">
        <v>1738349.25</v>
      </c>
      <c r="E11" s="117">
        <v>20</v>
      </c>
    </row>
    <row r="12" spans="1:5" x14ac:dyDescent="0.25">
      <c r="A12" s="1" t="s">
        <v>307</v>
      </c>
      <c r="B12" s="8">
        <v>4305</v>
      </c>
      <c r="C12" s="117">
        <v>25</v>
      </c>
      <c r="D12" s="7">
        <v>671626.47666666668</v>
      </c>
      <c r="E12" s="117">
        <v>25</v>
      </c>
    </row>
    <row r="13" spans="1:5" x14ac:dyDescent="0.25">
      <c r="A13" s="1" t="s">
        <v>477</v>
      </c>
      <c r="B13" s="8">
        <v>48132</v>
      </c>
      <c r="C13" s="117">
        <v>5</v>
      </c>
      <c r="D13" s="7">
        <v>7450039.0966666639</v>
      </c>
      <c r="E13" s="117">
        <v>6</v>
      </c>
    </row>
    <row r="14" spans="1:5" x14ac:dyDescent="0.25">
      <c r="A14" s="1" t="s">
        <v>279</v>
      </c>
      <c r="B14" s="8">
        <v>82082.666666666657</v>
      </c>
      <c r="C14" s="117">
        <v>3</v>
      </c>
      <c r="D14" s="7">
        <v>14975098.113333331</v>
      </c>
      <c r="E14" s="117">
        <v>1</v>
      </c>
    </row>
    <row r="15" spans="1:5" x14ac:dyDescent="0.25">
      <c r="A15" s="1" t="s">
        <v>226</v>
      </c>
      <c r="B15" s="8">
        <v>20339</v>
      </c>
      <c r="C15" s="117">
        <v>12</v>
      </c>
      <c r="D15" s="7">
        <v>2927208.7833333332</v>
      </c>
      <c r="E15" s="117">
        <v>12</v>
      </c>
    </row>
    <row r="16" spans="1:5" x14ac:dyDescent="0.25">
      <c r="A16" s="1" t="s">
        <v>219</v>
      </c>
      <c r="B16" s="8">
        <v>46686.666666666664</v>
      </c>
      <c r="C16" s="117">
        <v>6</v>
      </c>
      <c r="D16" s="7">
        <v>7668972.8448148156</v>
      </c>
      <c r="E16" s="117">
        <v>5</v>
      </c>
    </row>
    <row r="17" spans="1:5" x14ac:dyDescent="0.25">
      <c r="A17" s="1" t="s">
        <v>211</v>
      </c>
      <c r="B17" s="8">
        <v>12105.999999999998</v>
      </c>
      <c r="C17" s="117">
        <v>19</v>
      </c>
      <c r="D17" s="7">
        <v>2018799.0666666669</v>
      </c>
      <c r="E17" s="117">
        <v>17</v>
      </c>
    </row>
    <row r="18" spans="1:5" x14ac:dyDescent="0.25">
      <c r="A18" s="1" t="s">
        <v>183</v>
      </c>
      <c r="B18" s="8">
        <v>126612</v>
      </c>
      <c r="C18" s="117">
        <v>1</v>
      </c>
      <c r="D18" s="7">
        <v>14858477.857999999</v>
      </c>
      <c r="E18" s="117">
        <v>2</v>
      </c>
    </row>
    <row r="19" spans="1:5" x14ac:dyDescent="0.25">
      <c r="A19" s="1" t="s">
        <v>324</v>
      </c>
      <c r="B19" s="8">
        <v>11569.333333333332</v>
      </c>
      <c r="C19" s="117">
        <v>20</v>
      </c>
      <c r="D19" s="7">
        <v>1099194.6333333333</v>
      </c>
      <c r="E19" s="117">
        <v>24</v>
      </c>
    </row>
    <row r="20" spans="1:5" x14ac:dyDescent="0.25">
      <c r="A20" s="1" t="s">
        <v>147</v>
      </c>
      <c r="B20" s="8">
        <v>91406</v>
      </c>
      <c r="C20" s="117">
        <v>2</v>
      </c>
      <c r="D20" s="7">
        <v>13419577.153740419</v>
      </c>
      <c r="E20" s="117">
        <v>3</v>
      </c>
    </row>
    <row r="21" spans="1:5" x14ac:dyDescent="0.25">
      <c r="A21" s="1" t="s">
        <v>135</v>
      </c>
      <c r="B21" s="8">
        <v>12372</v>
      </c>
      <c r="C21" s="117">
        <v>18</v>
      </c>
      <c r="D21" s="7">
        <v>1712781.0666666667</v>
      </c>
      <c r="E21" s="117">
        <v>21</v>
      </c>
    </row>
    <row r="22" spans="1:5" x14ac:dyDescent="0.25">
      <c r="A22" s="1" t="s">
        <v>534</v>
      </c>
      <c r="B22" s="8">
        <v>6218</v>
      </c>
      <c r="C22" s="117">
        <v>23</v>
      </c>
      <c r="D22" s="7">
        <v>1523865.6133333335</v>
      </c>
      <c r="E22" s="117">
        <v>22</v>
      </c>
    </row>
    <row r="23" spans="1:5" x14ac:dyDescent="0.25">
      <c r="A23" s="1" t="s">
        <v>262</v>
      </c>
      <c r="B23" s="8">
        <v>968</v>
      </c>
      <c r="C23" s="117">
        <v>26</v>
      </c>
      <c r="D23" s="7">
        <v>213524.8</v>
      </c>
      <c r="E23" s="117">
        <v>26</v>
      </c>
    </row>
    <row r="24" spans="1:5" x14ac:dyDescent="0.25">
      <c r="A24" s="1" t="s">
        <v>171</v>
      </c>
      <c r="B24" s="8">
        <v>76796.666666666672</v>
      </c>
      <c r="C24" s="117">
        <v>4</v>
      </c>
      <c r="D24" s="7">
        <v>7789895.0599999996</v>
      </c>
      <c r="E24" s="117">
        <v>4</v>
      </c>
    </row>
    <row r="25" spans="1:5" x14ac:dyDescent="0.25">
      <c r="A25" s="1" t="s">
        <v>243</v>
      </c>
      <c r="B25" s="8">
        <v>39710</v>
      </c>
      <c r="C25" s="117">
        <v>7</v>
      </c>
      <c r="D25" s="7">
        <v>6920707.083333334</v>
      </c>
      <c r="E25" s="117">
        <v>7</v>
      </c>
    </row>
    <row r="26" spans="1:5" x14ac:dyDescent="0.25">
      <c r="A26" s="1" t="s">
        <v>544</v>
      </c>
      <c r="B26" s="8">
        <v>12748.333333333332</v>
      </c>
      <c r="C26" s="117">
        <v>17</v>
      </c>
      <c r="D26" s="7">
        <v>2424841.5133333337</v>
      </c>
      <c r="E26" s="117">
        <v>13</v>
      </c>
    </row>
    <row r="27" spans="1:5" x14ac:dyDescent="0.25">
      <c r="A27" s="1" t="s">
        <v>190</v>
      </c>
      <c r="B27" s="8">
        <v>12759.333333333332</v>
      </c>
      <c r="C27" s="117">
        <v>16</v>
      </c>
      <c r="D27" s="7">
        <v>2165146.7833333332</v>
      </c>
      <c r="E27" s="117">
        <v>15</v>
      </c>
    </row>
    <row r="28" spans="1:5" x14ac:dyDescent="0.25">
      <c r="A28" s="1" t="s">
        <v>2183</v>
      </c>
      <c r="B28" s="8">
        <v>806456.99666666682</v>
      </c>
      <c r="C28" s="117"/>
      <c r="D28" s="7">
        <v>119011319.4964352</v>
      </c>
      <c r="E28" s="117"/>
    </row>
    <row r="31" spans="1:5" x14ac:dyDescent="0.25">
      <c r="B31" s="8"/>
      <c r="C31" s="8"/>
      <c r="E31" s="7"/>
    </row>
    <row r="32" spans="1:5" x14ac:dyDescent="0.25">
      <c r="B32" s="8"/>
      <c r="C32" s="8"/>
      <c r="E32" s="7"/>
    </row>
    <row r="33" spans="1:5" x14ac:dyDescent="0.25">
      <c r="B33" s="8"/>
      <c r="C33" s="8"/>
      <c r="E33" s="7"/>
    </row>
    <row r="34" spans="1:5" x14ac:dyDescent="0.25">
      <c r="A34" t="s">
        <v>2184</v>
      </c>
      <c r="B34" s="8" t="s">
        <v>2187</v>
      </c>
      <c r="C34" s="8" t="s">
        <v>2188</v>
      </c>
      <c r="D34" t="s">
        <v>2189</v>
      </c>
      <c r="E34" s="7" t="s">
        <v>2190</v>
      </c>
    </row>
    <row r="35" spans="1:5" x14ac:dyDescent="0.25">
      <c r="A35" s="1" t="s">
        <v>847</v>
      </c>
      <c r="B35" s="8">
        <v>10916</v>
      </c>
      <c r="C35">
        <v>13</v>
      </c>
      <c r="D35" s="7">
        <v>1455431.8666666667</v>
      </c>
      <c r="E35">
        <v>16</v>
      </c>
    </row>
    <row r="36" spans="1:5" x14ac:dyDescent="0.25">
      <c r="A36" s="1" t="s">
        <v>256</v>
      </c>
      <c r="B36" s="8">
        <v>24157.666666666668</v>
      </c>
      <c r="C36">
        <v>9</v>
      </c>
      <c r="D36" s="7">
        <v>4431723.7433333341</v>
      </c>
      <c r="E36">
        <v>8</v>
      </c>
    </row>
    <row r="37" spans="1:5" x14ac:dyDescent="0.25">
      <c r="A37" s="1" t="s">
        <v>1022</v>
      </c>
      <c r="B37" s="8">
        <v>2975</v>
      </c>
      <c r="C37">
        <v>25</v>
      </c>
      <c r="D37" s="7">
        <v>796647.75</v>
      </c>
      <c r="E37">
        <v>23</v>
      </c>
    </row>
    <row r="38" spans="1:5" x14ac:dyDescent="0.25">
      <c r="A38" s="1" t="s">
        <v>285</v>
      </c>
      <c r="B38" s="8">
        <v>9208</v>
      </c>
      <c r="C38">
        <v>18</v>
      </c>
      <c r="D38" s="7">
        <v>1388481.0566666669</v>
      </c>
      <c r="E38">
        <v>17</v>
      </c>
    </row>
    <row r="39" spans="1:5" x14ac:dyDescent="0.25">
      <c r="A39" s="1" t="s">
        <v>381</v>
      </c>
      <c r="B39" s="8">
        <v>21039.666666666668</v>
      </c>
      <c r="C39">
        <v>10</v>
      </c>
      <c r="D39" s="7">
        <v>2679576.0166666661</v>
      </c>
      <c r="E39">
        <v>11</v>
      </c>
    </row>
    <row r="40" spans="1:5" x14ac:dyDescent="0.25">
      <c r="A40" s="1" t="s">
        <v>413</v>
      </c>
      <c r="B40" s="8">
        <v>10461.333333333334</v>
      </c>
      <c r="C40">
        <v>15</v>
      </c>
      <c r="D40" s="7">
        <v>2369091.2066666665</v>
      </c>
      <c r="E40">
        <v>12</v>
      </c>
    </row>
    <row r="41" spans="1:5" x14ac:dyDescent="0.25">
      <c r="A41" s="1" t="s">
        <v>249</v>
      </c>
      <c r="B41" s="8">
        <v>19319.00333333333</v>
      </c>
      <c r="C41">
        <v>11</v>
      </c>
      <c r="D41" s="7">
        <v>3230056.4192133062</v>
      </c>
      <c r="E41">
        <v>10</v>
      </c>
    </row>
    <row r="42" spans="1:5" x14ac:dyDescent="0.25">
      <c r="A42" s="1" t="s">
        <v>177</v>
      </c>
      <c r="B42" s="8">
        <v>27634</v>
      </c>
      <c r="C42">
        <v>7</v>
      </c>
      <c r="D42" s="7">
        <v>4455594.9133333331</v>
      </c>
      <c r="E42">
        <v>7</v>
      </c>
    </row>
    <row r="43" spans="1:5" x14ac:dyDescent="0.25">
      <c r="A43" s="1" t="s">
        <v>233</v>
      </c>
      <c r="B43" s="8">
        <v>8392.6666666666661</v>
      </c>
      <c r="C43">
        <v>19</v>
      </c>
      <c r="D43" s="7">
        <v>1278321.7233333334</v>
      </c>
      <c r="E43">
        <v>19</v>
      </c>
    </row>
    <row r="44" spans="1:5" x14ac:dyDescent="0.25">
      <c r="A44" s="1" t="s">
        <v>406</v>
      </c>
      <c r="B44" s="8">
        <v>6147</v>
      </c>
      <c r="C44">
        <v>21</v>
      </c>
      <c r="D44" s="7">
        <v>1192659.25</v>
      </c>
      <c r="E44">
        <v>20</v>
      </c>
    </row>
    <row r="45" spans="1:5" x14ac:dyDescent="0.25">
      <c r="A45" s="1" t="s">
        <v>307</v>
      </c>
      <c r="B45" s="8">
        <v>3594.9999999999995</v>
      </c>
      <c r="C45">
        <v>24</v>
      </c>
      <c r="D45" s="7">
        <v>599236.47666666668</v>
      </c>
      <c r="E45">
        <v>25</v>
      </c>
    </row>
    <row r="46" spans="1:5" x14ac:dyDescent="0.25">
      <c r="A46" s="1" t="s">
        <v>477</v>
      </c>
      <c r="B46" s="8">
        <v>27791</v>
      </c>
      <c r="C46">
        <v>6</v>
      </c>
      <c r="D46" s="7">
        <v>4394177.876666666</v>
      </c>
      <c r="E46">
        <v>9</v>
      </c>
    </row>
    <row r="47" spans="1:5" x14ac:dyDescent="0.25">
      <c r="A47" s="1" t="s">
        <v>279</v>
      </c>
      <c r="B47" s="8">
        <v>58011.666666666657</v>
      </c>
      <c r="C47">
        <v>2</v>
      </c>
      <c r="D47" s="7">
        <v>12155922.183333334</v>
      </c>
      <c r="E47">
        <v>1</v>
      </c>
    </row>
    <row r="48" spans="1:5" x14ac:dyDescent="0.25">
      <c r="A48" s="1" t="s">
        <v>226</v>
      </c>
      <c r="B48" s="8">
        <v>13101</v>
      </c>
      <c r="C48">
        <v>12</v>
      </c>
      <c r="D48" s="7">
        <v>1836416.3833333333</v>
      </c>
      <c r="E48">
        <v>13</v>
      </c>
    </row>
    <row r="49" spans="1:5" x14ac:dyDescent="0.25">
      <c r="A49" s="1" t="s">
        <v>219</v>
      </c>
      <c r="B49" s="8">
        <v>27132.666666666664</v>
      </c>
      <c r="C49">
        <v>8</v>
      </c>
      <c r="D49" s="7">
        <v>5139804.6348148147</v>
      </c>
      <c r="E49">
        <v>6</v>
      </c>
    </row>
    <row r="50" spans="1:5" x14ac:dyDescent="0.25">
      <c r="A50" s="1" t="s">
        <v>211</v>
      </c>
      <c r="B50" s="8">
        <v>9400</v>
      </c>
      <c r="C50">
        <v>17</v>
      </c>
      <c r="D50" s="7">
        <v>1583150.1666666667</v>
      </c>
      <c r="E50">
        <v>15</v>
      </c>
    </row>
    <row r="51" spans="1:5" x14ac:dyDescent="0.25">
      <c r="A51" s="1" t="s">
        <v>183</v>
      </c>
      <c r="B51" s="8">
        <v>72429</v>
      </c>
      <c r="C51">
        <v>1</v>
      </c>
      <c r="D51" s="7">
        <v>10171722.33</v>
      </c>
      <c r="E51">
        <v>2</v>
      </c>
    </row>
    <row r="52" spans="1:5" x14ac:dyDescent="0.25">
      <c r="A52" s="1" t="s">
        <v>324</v>
      </c>
      <c r="B52" s="8">
        <v>7693.333333333333</v>
      </c>
      <c r="C52">
        <v>20</v>
      </c>
      <c r="D52" s="7">
        <v>647602.3833333333</v>
      </c>
      <c r="E52">
        <v>24</v>
      </c>
    </row>
    <row r="53" spans="1:5" x14ac:dyDescent="0.25">
      <c r="A53" s="1" t="s">
        <v>147</v>
      </c>
      <c r="B53" s="8">
        <v>52630</v>
      </c>
      <c r="C53">
        <v>4</v>
      </c>
      <c r="D53" s="7">
        <v>8151206.1437404156</v>
      </c>
      <c r="E53">
        <v>3</v>
      </c>
    </row>
    <row r="54" spans="1:5" x14ac:dyDescent="0.25">
      <c r="A54" s="1" t="s">
        <v>135</v>
      </c>
      <c r="B54" s="8">
        <v>9642</v>
      </c>
      <c r="C54">
        <v>16</v>
      </c>
      <c r="D54" s="7">
        <v>1332323.7666666666</v>
      </c>
      <c r="E54">
        <v>18</v>
      </c>
    </row>
    <row r="55" spans="1:5" x14ac:dyDescent="0.25">
      <c r="A55" s="1" t="s">
        <v>534</v>
      </c>
      <c r="B55" s="8">
        <v>4532</v>
      </c>
      <c r="C55">
        <v>23</v>
      </c>
      <c r="D55" s="7">
        <v>1138888.4333333333</v>
      </c>
      <c r="E55">
        <v>21</v>
      </c>
    </row>
    <row r="56" spans="1:5" x14ac:dyDescent="0.25">
      <c r="A56" s="1" t="s">
        <v>262</v>
      </c>
      <c r="B56" s="8">
        <v>800</v>
      </c>
      <c r="C56">
        <v>26</v>
      </c>
      <c r="D56" s="7">
        <v>174433.59999999998</v>
      </c>
      <c r="E56">
        <v>26</v>
      </c>
    </row>
    <row r="57" spans="1:5" x14ac:dyDescent="0.25">
      <c r="A57" s="1" t="s">
        <v>171</v>
      </c>
      <c r="B57" s="8">
        <v>57925.666666666672</v>
      </c>
      <c r="C57">
        <v>3</v>
      </c>
      <c r="D57" s="7">
        <v>7077395.9799999995</v>
      </c>
      <c r="E57">
        <v>4</v>
      </c>
    </row>
    <row r="58" spans="1:5" x14ac:dyDescent="0.25">
      <c r="A58" s="1" t="s">
        <v>243</v>
      </c>
      <c r="B58" s="8">
        <v>34233</v>
      </c>
      <c r="C58">
        <v>5</v>
      </c>
      <c r="D58" s="7">
        <v>6321862.6066666665</v>
      </c>
      <c r="E58">
        <v>5</v>
      </c>
    </row>
    <row r="59" spans="1:5" x14ac:dyDescent="0.25">
      <c r="A59" s="1" t="s">
        <v>544</v>
      </c>
      <c r="B59" s="8">
        <v>5398.333333333333</v>
      </c>
      <c r="C59">
        <v>22</v>
      </c>
      <c r="D59" s="7">
        <v>1069643.5666666667</v>
      </c>
      <c r="E59">
        <v>22</v>
      </c>
    </row>
    <row r="60" spans="1:5" x14ac:dyDescent="0.25">
      <c r="A60" s="1" t="s">
        <v>190</v>
      </c>
      <c r="B60" s="8">
        <v>10489.333333333332</v>
      </c>
      <c r="C60">
        <v>14</v>
      </c>
      <c r="D60" s="7">
        <v>1763075.2833333334</v>
      </c>
      <c r="E60">
        <v>14</v>
      </c>
    </row>
    <row r="61" spans="1:5" x14ac:dyDescent="0.25">
      <c r="A61" t="s">
        <v>2183</v>
      </c>
      <c r="B61" s="8">
        <f>SUM(B35:B60)</f>
        <v>535054.33666666667</v>
      </c>
      <c r="C61" s="8"/>
      <c r="D61" s="7">
        <f>SUM(D35:D60)</f>
        <v>86834445.761101857</v>
      </c>
      <c r="E61" s="7"/>
    </row>
  </sheetData>
  <pageMargins left="0.7" right="0.7" top="0.75" bottom="0.75" header="0.3" footer="0.3"/>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H27"/>
  <sheetViews>
    <sheetView workbookViewId="0">
      <selection activeCell="L18" sqref="L18"/>
    </sheetView>
  </sheetViews>
  <sheetFormatPr defaultRowHeight="15" x14ac:dyDescent="0.25"/>
  <cols>
    <col min="1" max="1" width="45.7109375" bestFit="1" customWidth="1"/>
    <col min="2" max="2" width="17.85546875" bestFit="1" customWidth="1"/>
    <col min="3" max="3" width="12.7109375" customWidth="1"/>
    <col min="4" max="4" width="9.5703125" customWidth="1"/>
    <col min="5" max="7" width="11.28515625" customWidth="1"/>
    <col min="8" max="8" width="11.28515625" bestFit="1" customWidth="1"/>
  </cols>
  <sheetData>
    <row r="1" spans="1:2" x14ac:dyDescent="0.25">
      <c r="A1" s="2" t="s">
        <v>2273</v>
      </c>
      <c r="B1" t="s">
        <v>2274</v>
      </c>
    </row>
    <row r="2" spans="1:2" x14ac:dyDescent="0.25">
      <c r="A2" s="3" t="s">
        <v>2185</v>
      </c>
      <c r="B2" t="s">
        <v>2275</v>
      </c>
    </row>
    <row r="3" spans="1:2" x14ac:dyDescent="0.25">
      <c r="A3" s="4" t="s">
        <v>1795</v>
      </c>
      <c r="B3" t="s">
        <v>2276</v>
      </c>
    </row>
    <row r="5" spans="1:2" x14ac:dyDescent="0.25">
      <c r="A5" s="5" t="s">
        <v>145</v>
      </c>
      <c r="B5" t="s">
        <v>2277</v>
      </c>
    </row>
    <row r="6" spans="1:2" x14ac:dyDescent="0.25">
      <c r="A6" s="5" t="s">
        <v>156</v>
      </c>
      <c r="B6" t="s">
        <v>2278</v>
      </c>
    </row>
    <row r="7" spans="1:2" x14ac:dyDescent="0.25">
      <c r="A7" s="14" t="s">
        <v>204</v>
      </c>
      <c r="B7" t="s">
        <v>2279</v>
      </c>
    </row>
    <row r="8" spans="1:2" x14ac:dyDescent="0.25">
      <c r="A8" s="10" t="s">
        <v>858</v>
      </c>
      <c r="B8" t="s">
        <v>2280</v>
      </c>
    </row>
    <row r="9" spans="1:2" x14ac:dyDescent="0.25">
      <c r="A9" s="12" t="s">
        <v>224</v>
      </c>
      <c r="B9" t="s">
        <v>2281</v>
      </c>
    </row>
    <row r="23" spans="6:8" x14ac:dyDescent="0.25">
      <c r="F23" s="18"/>
      <c r="H23" s="18"/>
    </row>
    <row r="24" spans="6:8" x14ac:dyDescent="0.25">
      <c r="F24" s="18"/>
      <c r="H24" s="18"/>
    </row>
    <row r="25" spans="6:8" x14ac:dyDescent="0.25">
      <c r="F25" s="18"/>
      <c r="H25" s="18"/>
    </row>
    <row r="26" spans="6:8" x14ac:dyDescent="0.25">
      <c r="H26" s="18"/>
    </row>
    <row r="27" spans="6:8" x14ac:dyDescent="0.25">
      <c r="H27" s="18"/>
    </row>
  </sheetData>
  <conditionalFormatting sqref="A5:A6 A8">
    <cfRule type="containsText" dxfId="2" priority="1" operator="containsText" text="Discontinued">
      <formula>NOT(ISERROR(SEARCH("Discontinued",A5)))</formula>
    </cfRule>
    <cfRule type="containsText" dxfId="1" priority="2" operator="containsText" text="In Question">
      <formula>NOT(ISERROR(SEARCH("In Question",A5)))</formula>
    </cfRule>
    <cfRule type="containsText" dxfId="0" priority="3" operator="containsText" text="Continued">
      <formula>NOT(ISERROR(SEARCH("Continued",A5)))</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SharedWithUsers xmlns="7dcc4a76-b6f0-4a5c-8242-557922f7abb0">
      <UserInfo>
        <DisplayName>Jason A. Matt</DisplayName>
        <AccountId>160</AccountId>
        <AccountType/>
      </UserInfo>
    </SharedWithUsers>
    <lcf76f155ced4ddcb4097134ff3c332f xmlns="9fff0862-dda6-4fd7-9437-296e7a0fcd4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222C76DF9BD8349B0CA3C9A1AA4C548" ma:contentTypeVersion="114" ma:contentTypeDescription="Create a new document." ma:contentTypeScope="" ma:versionID="ebbe6952ede08d8fe1d1f3781a6e1e4c">
  <xsd:schema xmlns:xsd="http://www.w3.org/2001/XMLSchema" xmlns:xs="http://www.w3.org/2001/XMLSchema" xmlns:p="http://schemas.microsoft.com/office/2006/metadata/properties" xmlns:ns3="http://schemas.microsoft.com/sharepoint/v4" xmlns:ns4="9fff0862-dda6-4fd7-9437-296e7a0fcd45" xmlns:ns5="7dcc4a76-b6f0-4a5c-8242-557922f7abb0" targetNamespace="http://schemas.microsoft.com/office/2006/metadata/properties" ma:root="true" ma:fieldsID="3dff166ea1113a071c9f8af58a3a099c" ns3:_="" ns4:_="" ns5:_="">
    <xsd:import namespace="http://schemas.microsoft.com/sharepoint/v4"/>
    <xsd:import namespace="9fff0862-dda6-4fd7-9437-296e7a0fcd45"/>
    <xsd:import namespace="7dcc4a76-b6f0-4a5c-8242-557922f7abb0"/>
    <xsd:element name="properties">
      <xsd:complexType>
        <xsd:sequence>
          <xsd:element name="documentManagement">
            <xsd:complexType>
              <xsd:all>
                <xsd:element ref="ns3:IconOverlay" minOccurs="0"/>
                <xsd:element ref="ns4:MediaServiceMetadata" minOccurs="0"/>
                <xsd:element ref="ns4:MediaServiceFastMetadata" minOccurs="0"/>
                <xsd:element ref="ns4:MediaServiceAutoTags" minOccurs="0"/>
                <xsd:element ref="ns4:MediaServiceDateTaken" minOccurs="0"/>
                <xsd:element ref="ns5:SharedWithUsers" minOccurs="0"/>
                <xsd:element ref="ns5:SharedWithDetails" minOccurs="0"/>
                <xsd:element ref="ns4:MediaServiceOCR" minOccurs="0"/>
                <xsd:element ref="ns4:MediaServiceEventHashCode" minOccurs="0"/>
                <xsd:element ref="ns4:MediaServiceGenerationTime" minOccurs="0"/>
                <xsd:element ref="ns4:MediaServiceLocation" minOccurs="0"/>
                <xsd:element ref="ns4:MediaServiceAutoKeyPoints" minOccurs="0"/>
                <xsd:element ref="ns4:MediaServiceKeyPoints" minOccurs="0"/>
                <xsd:element ref="ns4: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9"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fff0862-dda6-4fd7-9437-296e7a0fcd45"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3f0ecd7d-7305-47a7-acb2-43d943ef900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dcc4a76-b6f0-4a5c-8242-557922f7abb0" elementFormDefault="qualified">
    <xsd:import namespace="http://schemas.microsoft.com/office/2006/documentManagement/types"/>
    <xsd:import namespace="http://schemas.microsoft.com/office/infopath/2007/PartnerControls"/>
    <xsd:element name="SharedWithUsers" ma:index="1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8"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B06176EF-D8AC-47F1-8EB9-4ACBF4D460EC}">
  <ds:schemaRefs>
    <ds:schemaRef ds:uri="http://schemas.microsoft.com/office/2006/metadata/properties"/>
    <ds:schemaRef ds:uri="http://schemas.microsoft.com/office/infopath/2007/PartnerControls"/>
    <ds:schemaRef ds:uri="http://schemas.microsoft.com/sharepoint/v4"/>
    <ds:schemaRef ds:uri="7dcc4a76-b6f0-4a5c-8242-557922f7abb0"/>
    <ds:schemaRef ds:uri="9fff0862-dda6-4fd7-9437-296e7a0fcd45"/>
  </ds:schemaRefs>
</ds:datastoreItem>
</file>

<file path=customXml/itemProps2.xml><?xml version="1.0" encoding="utf-8"?>
<ds:datastoreItem xmlns:ds="http://schemas.openxmlformats.org/officeDocument/2006/customXml" ds:itemID="{F2130C29-9C9E-4897-AF0B-FA3D2CEF01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4"/>
    <ds:schemaRef ds:uri="9fff0862-dda6-4fd7-9437-296e7a0fcd45"/>
    <ds:schemaRef ds:uri="7dcc4a76-b6f0-4a5c-8242-557922f7ab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387092-3344-434C-A818-6B5642953744}">
  <ds:schemaRefs>
    <ds:schemaRef ds:uri="http://schemas.microsoft.com/sharepoint/v3/contenttype/forms"/>
  </ds:schemaRefs>
</ds:datastoreItem>
</file>

<file path=customXml/itemProps4.xml><?xml version="1.0" encoding="utf-8"?>
<ds:datastoreItem xmlns:ds="http://schemas.openxmlformats.org/officeDocument/2006/customXml" ds:itemID="{70CAAC25-93EE-412B-B4E4-4A20912DC5D0}">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Grants Data</vt:lpstr>
      <vt:lpstr>eCore Savings Data</vt:lpstr>
      <vt:lpstr>Institution Ranks</vt:lpstr>
      <vt:lpstr>Data Types</vt:lpstr>
    </vt:vector>
  </TitlesOfParts>
  <Manager/>
  <Company>University System of Georgia Board of Regents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Jeff Gallant</dc:creator>
  <cp:keywords/>
  <dc:description/>
  <cp:lastModifiedBy>Jeff Gallant</cp:lastModifiedBy>
  <cp:revision/>
  <dcterms:created xsi:type="dcterms:W3CDTF">2018-04-09T19:28:56Z</dcterms:created>
  <dcterms:modified xsi:type="dcterms:W3CDTF">2023-03-06T20:22:41Z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0x0101007222C76DF9BD8349B0CA3C9A1AA4C548</vt:lpwstr>
  </property>
  <property fmtid="{D5CDD505-2E9C-101B-9397-08002B2CF9AE}" pid="3" name="AuthorIds_UIVersion_254">
    <vt:lpwstr>125</vt:lpwstr>
  </property>
  <property fmtid="{D5CDD505-2E9C-101B-9397-08002B2CF9AE}" pid="4" name="e1a5b98cdd71426dacb6e478c7a5882f">
    <vt:lpwstr/>
  </property>
  <property fmtid="{D5CDD505-2E9C-101B-9397-08002B2CF9AE}" pid="5" name="TaxCatchAll">
    <vt:lpwstr/>
  </property>
  <property fmtid="{D5CDD505-2E9C-101B-9397-08002B2CF9AE}" pid="6" name="Wiki_x0020_Page_x0020_Categories">
    <vt:lpwstr/>
  </property>
  <property fmtid="{D5CDD505-2E9C-101B-9397-08002B2CF9AE}" pid="7" name="Wiki Page Categories">
    <vt:lpwstr/>
  </property>
  <property fmtid="{D5CDD505-2E9C-101B-9397-08002B2CF9AE}" pid="8" name="MediaServiceImageTags">
    <vt:lpwstr/>
  </property>
</Properties>
</file>